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xosaero.sharepoint.us/sites/ExosUSFinance/Shared Documents/Budget/EXOS  OFFICIAL/"/>
    </mc:Choice>
  </mc:AlternateContent>
  <xr:revisionPtr revIDLastSave="1" documentId="8_{795E3A4B-B850-4D5E-93B4-E7682977051C}" xr6:coauthVersionLast="47" xr6:coauthVersionMax="47" xr10:uidLastSave="{47323899-0910-4A2E-971D-D881B7823FB0}"/>
  <bookViews>
    <workbookView xWindow="-96" yWindow="-96" windowWidth="23232" windowHeight="13872" firstSheet="7" activeTab="10" xr2:uid="{00000000-000D-0000-FFFF-FFFF00000000}"/>
  </bookViews>
  <sheets>
    <sheet name="Index" sheetId="1" r:id="rId1"/>
    <sheet name="Instructions" sheetId="2" r:id="rId2"/>
    <sheet name="Dashboard" sheetId="3" r:id="rId3"/>
    <sheet name="Controls" sheetId="4" r:id="rId4"/>
    <sheet name="Revenue Asumptions" sheetId="5" r:id="rId5"/>
    <sheet name="Oper, Cap, Other Assum" sheetId="6" r:id="rId6"/>
    <sheet name="Expense Assumptions" sheetId="7" r:id="rId7"/>
    <sheet name="Payroll Assumptions" sheetId="8" r:id="rId8"/>
    <sheet name="Robot Economics" sheetId="9" r:id="rId9"/>
    <sheet name="Fixed Asset Schedules" sheetId="10" r:id="rId10"/>
    <sheet name="Net Working Capital Changes" sheetId="11" r:id="rId11"/>
    <sheet name="Monthly P&amp;L" sheetId="12" r:id="rId12"/>
    <sheet name="Annual P&amp;L" sheetId="13" r:id="rId13"/>
    <sheet name="Monthly CFS" sheetId="14" r:id="rId14"/>
    <sheet name="Annual CFS" sheetId="15" r:id="rId15"/>
    <sheet name=" Balance Sheet" sheetId="16" r:id="rId16"/>
    <sheet name="Annual Balance Sheet" sheetId="17" r:id="rId17"/>
    <sheet name="Funding Ask" sheetId="18" r:id="rId18"/>
    <sheet name="Valuation Summary" sheetId="19" r:id="rId19"/>
    <sheet name="DCF Analysis" sheetId="20" r:id="rId20"/>
    <sheet name="Cash Flow Projections" sheetId="21" r:id="rId21"/>
    <sheet name="WACC Calculation" sheetId="22" r:id="rId22"/>
    <sheet name="Market Approach" sheetId="23" r:id="rId23"/>
    <sheet name="Assumptions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8" l="1"/>
  <c r="B24" i="18"/>
  <c r="C4" i="18"/>
  <c r="D3" i="18"/>
  <c r="C3" i="18"/>
  <c r="G2" i="18"/>
  <c r="H2" i="18" s="1"/>
  <c r="I2" i="18" s="1"/>
  <c r="J2" i="18" s="1"/>
  <c r="K2" i="18" s="1"/>
  <c r="L2" i="18" s="1"/>
  <c r="M2" i="18" s="1"/>
  <c r="N2" i="18" s="1"/>
  <c r="O2" i="18" s="1"/>
  <c r="P2" i="18" s="1"/>
  <c r="Q2" i="18" s="1"/>
  <c r="R2" i="18" s="1"/>
  <c r="S2" i="18" s="1"/>
  <c r="T2" i="18" s="1"/>
  <c r="U2" i="18" s="1"/>
  <c r="V2" i="18" s="1"/>
  <c r="W2" i="18" s="1"/>
  <c r="X2" i="18" s="1"/>
  <c r="Y2" i="18" s="1"/>
  <c r="Z2" i="18" s="1"/>
  <c r="AA2" i="18" s="1"/>
  <c r="AB2" i="18" s="1"/>
  <c r="AC2" i="18" s="1"/>
  <c r="AD2" i="18" s="1"/>
  <c r="AE2" i="18" s="1"/>
  <c r="AF2" i="18" s="1"/>
  <c r="AG2" i="18" s="1"/>
  <c r="AH2" i="18" s="1"/>
  <c r="AI2" i="18" s="1"/>
  <c r="AJ2" i="18" s="1"/>
  <c r="AK2" i="18" s="1"/>
  <c r="AL2" i="18" s="1"/>
  <c r="AM2" i="18" s="1"/>
  <c r="AN2" i="18" s="1"/>
  <c r="AO2" i="18" s="1"/>
  <c r="AP2" i="18" s="1"/>
  <c r="AQ2" i="18" s="1"/>
  <c r="AR2" i="18" s="1"/>
  <c r="AS2" i="18" s="1"/>
  <c r="AT2" i="18" s="1"/>
  <c r="AU2" i="18" s="1"/>
  <c r="AV2" i="18" s="1"/>
  <c r="AW2" i="18" s="1"/>
  <c r="AX2" i="18" s="1"/>
  <c r="AY2" i="18" s="1"/>
  <c r="AZ2" i="18" s="1"/>
  <c r="BA2" i="18" s="1"/>
  <c r="BB2" i="18" s="1"/>
  <c r="BC2" i="18" s="1"/>
  <c r="BD2" i="18" s="1"/>
  <c r="BE2" i="18" s="1"/>
  <c r="BF2" i="18" s="1"/>
  <c r="BG2" i="18" s="1"/>
  <c r="BH2" i="18" s="1"/>
  <c r="BI2" i="18" s="1"/>
  <c r="C2" i="18"/>
  <c r="D2" i="18" s="1"/>
  <c r="E2" i="18" s="1"/>
  <c r="F2" i="18" s="1"/>
  <c r="B2" i="18"/>
  <c r="C33" i="17"/>
  <c r="C29" i="17"/>
  <c r="C22" i="17"/>
  <c r="C20" i="17" s="1"/>
  <c r="C16" i="17"/>
  <c r="A16" i="17"/>
  <c r="A15" i="17"/>
  <c r="C7" i="17"/>
  <c r="E4" i="17"/>
  <c r="E3" i="17"/>
  <c r="D34" i="16"/>
  <c r="C33" i="16"/>
  <c r="D31" i="16"/>
  <c r="C29" i="16"/>
  <c r="BK27" i="16"/>
  <c r="BJ27" i="16"/>
  <c r="BI27" i="16"/>
  <c r="BH27" i="16"/>
  <c r="BG27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F26" i="16"/>
  <c r="G26" i="16" s="1"/>
  <c r="H26" i="16" s="1"/>
  <c r="I26" i="16" s="1"/>
  <c r="J26" i="16" s="1"/>
  <c r="K26" i="16" s="1"/>
  <c r="L26" i="16" s="1"/>
  <c r="M26" i="16" s="1"/>
  <c r="N26" i="16" s="1"/>
  <c r="O26" i="16" s="1"/>
  <c r="P26" i="16" s="1"/>
  <c r="Q26" i="16" s="1"/>
  <c r="R26" i="16" s="1"/>
  <c r="S26" i="16" s="1"/>
  <c r="T26" i="16" s="1"/>
  <c r="U26" i="16" s="1"/>
  <c r="V26" i="16" s="1"/>
  <c r="W26" i="16" s="1"/>
  <c r="X26" i="16" s="1"/>
  <c r="Y26" i="16" s="1"/>
  <c r="Z26" i="16" s="1"/>
  <c r="AA26" i="16" s="1"/>
  <c r="AB26" i="16" s="1"/>
  <c r="AC26" i="16" s="1"/>
  <c r="AD26" i="16" s="1"/>
  <c r="AE26" i="16" s="1"/>
  <c r="AF26" i="16" s="1"/>
  <c r="AG26" i="16" s="1"/>
  <c r="AH26" i="16" s="1"/>
  <c r="AI26" i="16" s="1"/>
  <c r="AJ26" i="16" s="1"/>
  <c r="AK26" i="16" s="1"/>
  <c r="AL26" i="16" s="1"/>
  <c r="AM26" i="16" s="1"/>
  <c r="AN26" i="16" s="1"/>
  <c r="AO26" i="16" s="1"/>
  <c r="AP26" i="16" s="1"/>
  <c r="AQ26" i="16" s="1"/>
  <c r="AR26" i="16" s="1"/>
  <c r="AS26" i="16" s="1"/>
  <c r="AT26" i="16" s="1"/>
  <c r="AU26" i="16" s="1"/>
  <c r="AV26" i="16" s="1"/>
  <c r="AW26" i="16" s="1"/>
  <c r="AX26" i="16" s="1"/>
  <c r="AY26" i="16" s="1"/>
  <c r="AZ26" i="16" s="1"/>
  <c r="BA26" i="16" s="1"/>
  <c r="BB26" i="16" s="1"/>
  <c r="BC26" i="16" s="1"/>
  <c r="BD26" i="16" s="1"/>
  <c r="BE26" i="16" s="1"/>
  <c r="BF26" i="16" s="1"/>
  <c r="BG26" i="16" s="1"/>
  <c r="BH26" i="16" s="1"/>
  <c r="BI26" i="16" s="1"/>
  <c r="BJ26" i="16" s="1"/>
  <c r="BK26" i="16" s="1"/>
  <c r="D26" i="16"/>
  <c r="E26" i="16" s="1"/>
  <c r="C24" i="16"/>
  <c r="C22" i="16" s="1"/>
  <c r="C16" i="16"/>
  <c r="A16" i="16"/>
  <c r="A15" i="16"/>
  <c r="BK12" i="16"/>
  <c r="BJ12" i="16"/>
  <c r="BI12" i="16"/>
  <c r="BH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T12" i="16"/>
  <c r="AR19" i="11" s="1"/>
  <c r="AS12" i="16"/>
  <c r="AR12" i="16"/>
  <c r="AP19" i="11" s="1"/>
  <c r="AQ12" i="16"/>
  <c r="AP12" i="16"/>
  <c r="AO12" i="16"/>
  <c r="AN12" i="16"/>
  <c r="AM12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T19" i="11" s="1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BK11" i="16"/>
  <c r="BJ11" i="16"/>
  <c r="BI11" i="16"/>
  <c r="BH11" i="16"/>
  <c r="BF15" i="11" s="1"/>
  <c r="BG11" i="16"/>
  <c r="BF11" i="16"/>
  <c r="BE11" i="16"/>
  <c r="BD11" i="16"/>
  <c r="BC11" i="16"/>
  <c r="BB11" i="16"/>
  <c r="BA11" i="16"/>
  <c r="AZ11" i="16"/>
  <c r="AY11" i="16"/>
  <c r="AX11" i="16"/>
  <c r="AW11" i="16"/>
  <c r="AV11" i="16"/>
  <c r="AU11" i="16"/>
  <c r="AT11" i="16"/>
  <c r="AS11" i="16"/>
  <c r="AR11" i="16"/>
  <c r="AQ11" i="16"/>
  <c r="AP11" i="16"/>
  <c r="AO11" i="16"/>
  <c r="AN11" i="16"/>
  <c r="AM11" i="16"/>
  <c r="AL11" i="16"/>
  <c r="AJ15" i="11" s="1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N15" i="11" s="1"/>
  <c r="O11" i="16"/>
  <c r="N11" i="16"/>
  <c r="M11" i="16"/>
  <c r="L11" i="16"/>
  <c r="K11" i="16"/>
  <c r="J11" i="16"/>
  <c r="I11" i="16"/>
  <c r="H11" i="16"/>
  <c r="G11" i="16"/>
  <c r="F11" i="16"/>
  <c r="E11" i="16"/>
  <c r="D11" i="16"/>
  <c r="BK10" i="16"/>
  <c r="BJ10" i="16"/>
  <c r="BI10" i="16"/>
  <c r="BH10" i="16"/>
  <c r="BG10" i="16"/>
  <c r="BF10" i="16"/>
  <c r="BE10" i="16"/>
  <c r="BD10" i="16"/>
  <c r="BC10" i="16"/>
  <c r="BB10" i="16"/>
  <c r="AZ13" i="11" s="1"/>
  <c r="BA10" i="16"/>
  <c r="AZ10" i="16"/>
  <c r="AY10" i="16"/>
  <c r="AX10" i="16"/>
  <c r="AW10" i="16"/>
  <c r="AV10" i="16"/>
  <c r="AU10" i="16"/>
  <c r="AT10" i="16"/>
  <c r="AS10" i="16"/>
  <c r="AR10" i="16"/>
  <c r="AQ10" i="16"/>
  <c r="AP10" i="16"/>
  <c r="AO10" i="16"/>
  <c r="AN10" i="16"/>
  <c r="AM10" i="16"/>
  <c r="AL10" i="16"/>
  <c r="AK10" i="16"/>
  <c r="AJ10" i="16"/>
  <c r="AI10" i="16"/>
  <c r="AH10" i="16"/>
  <c r="AG10" i="16"/>
  <c r="AF10" i="16"/>
  <c r="AD13" i="11" s="1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J13" i="11" s="1"/>
  <c r="K10" i="16"/>
  <c r="J10" i="16"/>
  <c r="H13" i="11" s="1"/>
  <c r="I10" i="16"/>
  <c r="H10" i="16"/>
  <c r="G10" i="16"/>
  <c r="F10" i="16"/>
  <c r="E10" i="16"/>
  <c r="D10" i="16"/>
  <c r="C7" i="16"/>
  <c r="E4" i="16"/>
  <c r="E3" i="16"/>
  <c r="D2" i="16"/>
  <c r="E2" i="16" s="1"/>
  <c r="F2" i="16" s="1"/>
  <c r="G2" i="16" s="1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AG2" i="16" s="1"/>
  <c r="AH2" i="16" s="1"/>
  <c r="AI2" i="16" s="1"/>
  <c r="AJ2" i="16" s="1"/>
  <c r="AK2" i="16" s="1"/>
  <c r="AL2" i="16" s="1"/>
  <c r="AM2" i="16" s="1"/>
  <c r="AN2" i="16" s="1"/>
  <c r="AO2" i="16" s="1"/>
  <c r="AP2" i="16" s="1"/>
  <c r="AQ2" i="16" s="1"/>
  <c r="AR2" i="16" s="1"/>
  <c r="AS2" i="16" s="1"/>
  <c r="AT2" i="16" s="1"/>
  <c r="AU2" i="16" s="1"/>
  <c r="AV2" i="16" s="1"/>
  <c r="AW2" i="16" s="1"/>
  <c r="AX2" i="16" s="1"/>
  <c r="AY2" i="16" s="1"/>
  <c r="AZ2" i="16" s="1"/>
  <c r="BA2" i="16" s="1"/>
  <c r="BB2" i="16" s="1"/>
  <c r="BC2" i="16" s="1"/>
  <c r="BD2" i="16" s="1"/>
  <c r="BE2" i="16" s="1"/>
  <c r="BF2" i="16" s="1"/>
  <c r="BG2" i="16" s="1"/>
  <c r="BH2" i="16" s="1"/>
  <c r="BI2" i="16" s="1"/>
  <c r="BJ2" i="16" s="1"/>
  <c r="BK2" i="16" s="1"/>
  <c r="B5" i="15"/>
  <c r="B35" i="14"/>
  <c r="B32" i="15" s="1"/>
  <c r="BI31" i="14"/>
  <c r="BH31" i="14"/>
  <c r="BG31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B31" i="14"/>
  <c r="C25" i="14"/>
  <c r="C31" i="14" s="1"/>
  <c r="BI22" i="14"/>
  <c r="AS22" i="14"/>
  <c r="AR22" i="14"/>
  <c r="AE22" i="14"/>
  <c r="Q22" i="14"/>
  <c r="M22" i="14"/>
  <c r="L22" i="14"/>
  <c r="BI20" i="14"/>
  <c r="BH20" i="14"/>
  <c r="BG20" i="14"/>
  <c r="BF20" i="14"/>
  <c r="BE20" i="14"/>
  <c r="BD20" i="14"/>
  <c r="BC20" i="14"/>
  <c r="BB20" i="14"/>
  <c r="BA20" i="14"/>
  <c r="AZ20" i="14"/>
  <c r="AY20" i="14"/>
  <c r="AX20" i="14"/>
  <c r="AW20" i="14"/>
  <c r="AW22" i="14" s="1"/>
  <c r="AV20" i="14"/>
  <c r="AV22" i="14" s="1"/>
  <c r="AU20" i="14"/>
  <c r="AT20" i="14"/>
  <c r="AT22" i="14" s="1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B22" i="14" s="1"/>
  <c r="AA20" i="14"/>
  <c r="AA22" i="14" s="1"/>
  <c r="Z20" i="14"/>
  <c r="Z22" i="14" s="1"/>
  <c r="Y20" i="14"/>
  <c r="Y22" i="14" s="1"/>
  <c r="X20" i="14"/>
  <c r="X22" i="14" s="1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F22" i="14" s="1"/>
  <c r="E20" i="14"/>
  <c r="D20" i="14"/>
  <c r="D22" i="14" s="1"/>
  <c r="C20" i="14"/>
  <c r="C22" i="14" s="1"/>
  <c r="B20" i="14"/>
  <c r="BI19" i="14"/>
  <c r="BH19" i="14"/>
  <c r="BH22" i="14" s="1"/>
  <c r="BG19" i="14"/>
  <c r="BG22" i="14" s="1"/>
  <c r="BF19" i="14"/>
  <c r="BF22" i="14" s="1"/>
  <c r="BE19" i="14"/>
  <c r="BE22" i="14" s="1"/>
  <c r="BC19" i="14"/>
  <c r="BC22" i="14" s="1"/>
  <c r="BB19" i="14"/>
  <c r="BB22" i="14" s="1"/>
  <c r="AZ19" i="14"/>
  <c r="AZ22" i="14" s="1"/>
  <c r="AY19" i="14"/>
  <c r="AY22" i="14" s="1"/>
  <c r="AW19" i="14"/>
  <c r="AV19" i="14"/>
  <c r="AT19" i="14"/>
  <c r="AS19" i="14"/>
  <c r="AQ19" i="14"/>
  <c r="AP19" i="14"/>
  <c r="AN19" i="14"/>
  <c r="AN22" i="14" s="1"/>
  <c r="AM19" i="14"/>
  <c r="AM22" i="14" s="1"/>
  <c r="AK19" i="14"/>
  <c r="AK22" i="14" s="1"/>
  <c r="AJ19" i="14"/>
  <c r="AJ22" i="14" s="1"/>
  <c r="AI19" i="14"/>
  <c r="AI22" i="14" s="1"/>
  <c r="AH19" i="14"/>
  <c r="AH22" i="14" s="1"/>
  <c r="AG19" i="14"/>
  <c r="AG22" i="14" s="1"/>
  <c r="AE19" i="14"/>
  <c r="AD19" i="14"/>
  <c r="AD22" i="14" s="1"/>
  <c r="AB19" i="14"/>
  <c r="AA19" i="14"/>
  <c r="Y19" i="14"/>
  <c r="X19" i="14"/>
  <c r="V19" i="14"/>
  <c r="V22" i="14" s="1"/>
  <c r="U19" i="14"/>
  <c r="T19" i="14"/>
  <c r="S19" i="14"/>
  <c r="S22" i="14" s="1"/>
  <c r="R19" i="14"/>
  <c r="R22" i="14" s="1"/>
  <c r="P19" i="14"/>
  <c r="P22" i="14" s="1"/>
  <c r="O19" i="14"/>
  <c r="O22" i="14" s="1"/>
  <c r="M19" i="14"/>
  <c r="L19" i="14"/>
  <c r="K19" i="14"/>
  <c r="K22" i="14" s="1"/>
  <c r="J19" i="14"/>
  <c r="J22" i="14" s="1"/>
  <c r="I19" i="14"/>
  <c r="I22" i="14" s="1"/>
  <c r="H19" i="14"/>
  <c r="H22" i="14" s="1"/>
  <c r="G19" i="14"/>
  <c r="G22" i="14" s="1"/>
  <c r="F19" i="14"/>
  <c r="D19" i="14"/>
  <c r="C19" i="14"/>
  <c r="D4" i="14"/>
  <c r="E4" i="14" s="1"/>
  <c r="C4" i="14"/>
  <c r="C3" i="14"/>
  <c r="K2" i="14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AG2" i="14" s="1"/>
  <c r="AH2" i="14" s="1"/>
  <c r="AI2" i="14" s="1"/>
  <c r="AJ2" i="14" s="1"/>
  <c r="AK2" i="14" s="1"/>
  <c r="AL2" i="14" s="1"/>
  <c r="AM2" i="14" s="1"/>
  <c r="AN2" i="14" s="1"/>
  <c r="AO2" i="14" s="1"/>
  <c r="AP2" i="14" s="1"/>
  <c r="AQ2" i="14" s="1"/>
  <c r="AR2" i="14" s="1"/>
  <c r="AS2" i="14" s="1"/>
  <c r="AT2" i="14" s="1"/>
  <c r="AU2" i="14" s="1"/>
  <c r="AV2" i="14" s="1"/>
  <c r="AW2" i="14" s="1"/>
  <c r="AX2" i="14" s="1"/>
  <c r="AY2" i="14" s="1"/>
  <c r="AZ2" i="14" s="1"/>
  <c r="BA2" i="14" s="1"/>
  <c r="BB2" i="14" s="1"/>
  <c r="BC2" i="14" s="1"/>
  <c r="BD2" i="14" s="1"/>
  <c r="BE2" i="14" s="1"/>
  <c r="BF2" i="14" s="1"/>
  <c r="BG2" i="14" s="1"/>
  <c r="BH2" i="14" s="1"/>
  <c r="BI2" i="14" s="1"/>
  <c r="B2" i="14"/>
  <c r="C2" i="14" s="1"/>
  <c r="D2" i="14" s="1"/>
  <c r="E2" i="14" s="1"/>
  <c r="F2" i="14" s="1"/>
  <c r="G2" i="14" s="1"/>
  <c r="H2" i="14" s="1"/>
  <c r="I2" i="14" s="1"/>
  <c r="J2" i="14" s="1"/>
  <c r="B5" i="13"/>
  <c r="F30" i="12"/>
  <c r="E30" i="12"/>
  <c r="D30" i="12"/>
  <c r="C30" i="12"/>
  <c r="B30" i="12"/>
  <c r="G29" i="12"/>
  <c r="F29" i="12"/>
  <c r="E29" i="12"/>
  <c r="D29" i="12"/>
  <c r="C29" i="12"/>
  <c r="C21" i="18" s="1"/>
  <c r="B29" i="12"/>
  <c r="B21" i="18" s="1"/>
  <c r="F28" i="12"/>
  <c r="E28" i="12"/>
  <c r="D28" i="12"/>
  <c r="C28" i="12"/>
  <c r="C13" i="18" s="1"/>
  <c r="B28" i="12"/>
  <c r="B13" i="18" s="1"/>
  <c r="C27" i="12"/>
  <c r="C20" i="18" s="1"/>
  <c r="B27" i="12"/>
  <c r="B20" i="18" s="1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C4" i="12"/>
  <c r="D4" i="12" s="1"/>
  <c r="D3" i="12"/>
  <c r="C3" i="12"/>
  <c r="H2" i="12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AG2" i="12" s="1"/>
  <c r="AH2" i="12" s="1"/>
  <c r="AI2" i="12" s="1"/>
  <c r="AJ2" i="12" s="1"/>
  <c r="AK2" i="12" s="1"/>
  <c r="AL2" i="12" s="1"/>
  <c r="AM2" i="12" s="1"/>
  <c r="AN2" i="12" s="1"/>
  <c r="AO2" i="12" s="1"/>
  <c r="AP2" i="12" s="1"/>
  <c r="AQ2" i="12" s="1"/>
  <c r="AR2" i="12" s="1"/>
  <c r="AS2" i="12" s="1"/>
  <c r="AT2" i="12" s="1"/>
  <c r="AU2" i="12" s="1"/>
  <c r="AV2" i="12" s="1"/>
  <c r="AW2" i="12" s="1"/>
  <c r="AX2" i="12" s="1"/>
  <c r="AY2" i="12" s="1"/>
  <c r="AZ2" i="12" s="1"/>
  <c r="BA2" i="12" s="1"/>
  <c r="BB2" i="12" s="1"/>
  <c r="BC2" i="12" s="1"/>
  <c r="BD2" i="12" s="1"/>
  <c r="BE2" i="12" s="1"/>
  <c r="BF2" i="12" s="1"/>
  <c r="BG2" i="12" s="1"/>
  <c r="BH2" i="12" s="1"/>
  <c r="BI2" i="12" s="1"/>
  <c r="B2" i="12"/>
  <c r="C2" i="12" s="1"/>
  <c r="D2" i="12" s="1"/>
  <c r="E2" i="12" s="1"/>
  <c r="F2" i="12" s="1"/>
  <c r="G2" i="12" s="1"/>
  <c r="BI27" i="11"/>
  <c r="BH27" i="11"/>
  <c r="BG27" i="11"/>
  <c r="BF27" i="11"/>
  <c r="BE27" i="11"/>
  <c r="BD27" i="11"/>
  <c r="BC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H27" i="11"/>
  <c r="G27" i="11"/>
  <c r="F27" i="11"/>
  <c r="E27" i="11"/>
  <c r="D27" i="11"/>
  <c r="C27" i="11"/>
  <c r="B27" i="11"/>
  <c r="BI19" i="11"/>
  <c r="BH19" i="11"/>
  <c r="BG19" i="11"/>
  <c r="BF19" i="11"/>
  <c r="BE19" i="11"/>
  <c r="BD19" i="11"/>
  <c r="BA19" i="11"/>
  <c r="AZ19" i="11"/>
  <c r="AY19" i="11"/>
  <c r="AX19" i="11"/>
  <c r="AW19" i="11"/>
  <c r="AV19" i="11"/>
  <c r="AU19" i="11"/>
  <c r="AT19" i="11"/>
  <c r="AS19" i="11"/>
  <c r="AQ19" i="11"/>
  <c r="AO19" i="11"/>
  <c r="AN19" i="11"/>
  <c r="AM19" i="11"/>
  <c r="AL19" i="11"/>
  <c r="AK19" i="11"/>
  <c r="AJ19" i="11"/>
  <c r="AI19" i="11"/>
  <c r="AH19" i="11"/>
  <c r="AE19" i="11"/>
  <c r="AD19" i="11"/>
  <c r="AC19" i="11"/>
  <c r="AB19" i="11"/>
  <c r="AA19" i="11"/>
  <c r="Z19" i="11"/>
  <c r="Y19" i="11"/>
  <c r="X19" i="11"/>
  <c r="S19" i="11"/>
  <c r="R19" i="11"/>
  <c r="Q19" i="11"/>
  <c r="P19" i="11"/>
  <c r="O19" i="11"/>
  <c r="N19" i="11"/>
  <c r="M19" i="11"/>
  <c r="L19" i="11"/>
  <c r="I19" i="11"/>
  <c r="H19" i="11"/>
  <c r="G19" i="11"/>
  <c r="F19" i="11"/>
  <c r="E19" i="11"/>
  <c r="D19" i="11"/>
  <c r="C19" i="11"/>
  <c r="B19" i="11"/>
  <c r="BE15" i="11"/>
  <c r="BD15" i="11"/>
  <c r="BC15" i="11"/>
  <c r="BB15" i="11"/>
  <c r="BA15" i="11"/>
  <c r="AZ15" i="11"/>
  <c r="AY15" i="11"/>
  <c r="AX15" i="11"/>
  <c r="AU15" i="11"/>
  <c r="AT15" i="11"/>
  <c r="AS15" i="11"/>
  <c r="AR15" i="11"/>
  <c r="AQ15" i="11"/>
  <c r="AP15" i="11"/>
  <c r="AO15" i="11"/>
  <c r="AN15" i="11"/>
  <c r="AI15" i="11"/>
  <c r="AH15" i="11"/>
  <c r="AG15" i="11"/>
  <c r="AF15" i="11"/>
  <c r="AE15" i="11"/>
  <c r="AD15" i="11"/>
  <c r="AC15" i="11"/>
  <c r="AB15" i="11"/>
  <c r="Y15" i="11"/>
  <c r="X15" i="11"/>
  <c r="W15" i="11"/>
  <c r="V15" i="11"/>
  <c r="U15" i="11"/>
  <c r="T15" i="11"/>
  <c r="S15" i="11"/>
  <c r="R15" i="11"/>
  <c r="M15" i="11"/>
  <c r="L15" i="11"/>
  <c r="K15" i="11"/>
  <c r="J15" i="11"/>
  <c r="I15" i="11"/>
  <c r="H15" i="11"/>
  <c r="G15" i="11"/>
  <c r="F15" i="11"/>
  <c r="C15" i="11"/>
  <c r="B15" i="11"/>
  <c r="BI13" i="11"/>
  <c r="BH13" i="11"/>
  <c r="BG13" i="11"/>
  <c r="BF13" i="11"/>
  <c r="BE13" i="11"/>
  <c r="BD13" i="11"/>
  <c r="AY13" i="11"/>
  <c r="AX13" i="11"/>
  <c r="AW13" i="11"/>
  <c r="AV13" i="11"/>
  <c r="AU13" i="11"/>
  <c r="AT13" i="11"/>
  <c r="AS13" i="11"/>
  <c r="AR13" i="11"/>
  <c r="AO13" i="11"/>
  <c r="AN13" i="11"/>
  <c r="AM13" i="11"/>
  <c r="AL13" i="11"/>
  <c r="AK13" i="11"/>
  <c r="AJ13" i="11"/>
  <c r="AI13" i="11"/>
  <c r="AH13" i="11"/>
  <c r="AC13" i="11"/>
  <c r="AB13" i="11"/>
  <c r="AA13" i="11"/>
  <c r="Z13" i="11"/>
  <c r="Y13" i="11"/>
  <c r="X13" i="11"/>
  <c r="W13" i="11"/>
  <c r="V13" i="11"/>
  <c r="S13" i="11"/>
  <c r="R13" i="11"/>
  <c r="Q13" i="11"/>
  <c r="P13" i="11"/>
  <c r="O13" i="11"/>
  <c r="N13" i="11"/>
  <c r="M13" i="11"/>
  <c r="L13" i="11"/>
  <c r="K13" i="11"/>
  <c r="G13" i="11"/>
  <c r="F13" i="11"/>
  <c r="E13" i="11"/>
  <c r="D13" i="11"/>
  <c r="C13" i="11"/>
  <c r="B13" i="11"/>
  <c r="D4" i="11"/>
  <c r="E3" i="11" s="1"/>
  <c r="C4" i="11"/>
  <c r="D3" i="11"/>
  <c r="C3" i="11"/>
  <c r="J2" i="1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AH2" i="11" s="1"/>
  <c r="AI2" i="11" s="1"/>
  <c r="AJ2" i="11" s="1"/>
  <c r="AK2" i="11" s="1"/>
  <c r="AL2" i="11" s="1"/>
  <c r="AM2" i="11" s="1"/>
  <c r="AN2" i="11" s="1"/>
  <c r="AO2" i="11" s="1"/>
  <c r="AP2" i="11" s="1"/>
  <c r="AQ2" i="11" s="1"/>
  <c r="AR2" i="11" s="1"/>
  <c r="AS2" i="11" s="1"/>
  <c r="AT2" i="11" s="1"/>
  <c r="AU2" i="11" s="1"/>
  <c r="AV2" i="11" s="1"/>
  <c r="AW2" i="11" s="1"/>
  <c r="AX2" i="11" s="1"/>
  <c r="AY2" i="11" s="1"/>
  <c r="AZ2" i="11" s="1"/>
  <c r="BA2" i="11" s="1"/>
  <c r="BB2" i="11" s="1"/>
  <c r="BC2" i="11" s="1"/>
  <c r="BD2" i="11" s="1"/>
  <c r="BE2" i="11" s="1"/>
  <c r="BF2" i="11" s="1"/>
  <c r="BG2" i="11" s="1"/>
  <c r="BH2" i="11" s="1"/>
  <c r="BI2" i="11" s="1"/>
  <c r="B2" i="11"/>
  <c r="C2" i="11" s="1"/>
  <c r="D2" i="11" s="1"/>
  <c r="E2" i="11" s="1"/>
  <c r="F2" i="11" s="1"/>
  <c r="G2" i="11" s="1"/>
  <c r="H2" i="11" s="1"/>
  <c r="I2" i="11" s="1"/>
  <c r="AA50" i="10"/>
  <c r="Z50" i="10"/>
  <c r="Y50" i="10"/>
  <c r="X50" i="10"/>
  <c r="W50" i="10"/>
  <c r="BG12" i="10" s="1"/>
  <c r="V50" i="10"/>
  <c r="BD12" i="10" s="1"/>
  <c r="U50" i="10"/>
  <c r="T50" i="10"/>
  <c r="S50" i="10"/>
  <c r="R50" i="10"/>
  <c r="Q50" i="10"/>
  <c r="P50" i="10"/>
  <c r="AL12" i="10" s="1"/>
  <c r="O50" i="10"/>
  <c r="N50" i="10"/>
  <c r="AF12" i="10" s="1"/>
  <c r="M50" i="10"/>
  <c r="AC12" i="10" s="1"/>
  <c r="AC19" i="14" s="1"/>
  <c r="AC22" i="14" s="1"/>
  <c r="L50" i="10"/>
  <c r="Z12" i="10" s="1"/>
  <c r="Z19" i="14" s="1"/>
  <c r="K50" i="10"/>
  <c r="W12" i="10" s="1"/>
  <c r="W19" i="14" s="1"/>
  <c r="W22" i="14" s="1"/>
  <c r="J50" i="10"/>
  <c r="T12" i="10" s="1"/>
  <c r="I50" i="10"/>
  <c r="Q12" i="10" s="1"/>
  <c r="Q19" i="14" s="1"/>
  <c r="H50" i="10"/>
  <c r="G50" i="10"/>
  <c r="F50" i="10"/>
  <c r="H12" i="10" s="1"/>
  <c r="E50" i="10"/>
  <c r="E12" i="10" s="1"/>
  <c r="E19" i="14" s="1"/>
  <c r="E22" i="14" s="1"/>
  <c r="D50" i="10"/>
  <c r="B12" i="10" s="1"/>
  <c r="C50" i="10"/>
  <c r="B20" i="10"/>
  <c r="B21" i="10" s="1"/>
  <c r="B22" i="10" s="1"/>
  <c r="BA12" i="10"/>
  <c r="AX12" i="10"/>
  <c r="AX19" i="14" s="1"/>
  <c r="AU12" i="10"/>
  <c r="AR12" i="10"/>
  <c r="AR19" i="14" s="1"/>
  <c r="AO12" i="10"/>
  <c r="AO19" i="14" s="1"/>
  <c r="AO22" i="14" s="1"/>
  <c r="AI12" i="10"/>
  <c r="N12" i="10"/>
  <c r="K12" i="10"/>
  <c r="B11" i="10"/>
  <c r="D4" i="10"/>
  <c r="C4" i="10"/>
  <c r="C3" i="10"/>
  <c r="D3" i="10" s="1"/>
  <c r="B2" i="10"/>
  <c r="C2" i="10" s="1"/>
  <c r="D2" i="10" s="1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BD2" i="10" s="1"/>
  <c r="BE2" i="10" s="1"/>
  <c r="BF2" i="10" s="1"/>
  <c r="BG2" i="10" s="1"/>
  <c r="BH2" i="10" s="1"/>
  <c r="BI2" i="10" s="1"/>
  <c r="B104" i="8"/>
  <c r="A104" i="8"/>
  <c r="A103" i="8"/>
  <c r="B103" i="8" s="1"/>
  <c r="A102" i="8"/>
  <c r="B102" i="8" s="1"/>
  <c r="A100" i="8"/>
  <c r="B100" i="8" s="1"/>
  <c r="A97" i="8"/>
  <c r="B97" i="8" s="1"/>
  <c r="B96" i="8"/>
  <c r="B95" i="8"/>
  <c r="A94" i="8"/>
  <c r="B93" i="8"/>
  <c r="B92" i="8"/>
  <c r="B91" i="8"/>
  <c r="B90" i="8"/>
  <c r="B89" i="8"/>
  <c r="C88" i="8"/>
  <c r="B88" i="8"/>
  <c r="B87" i="8"/>
  <c r="B86" i="8"/>
  <c r="B106" i="8" s="1"/>
  <c r="B85" i="8"/>
  <c r="B84" i="8"/>
  <c r="B83" i="8"/>
  <c r="B82" i="8"/>
  <c r="B81" i="8"/>
  <c r="B80" i="8"/>
  <c r="B79" i="8"/>
  <c r="B78" i="8"/>
  <c r="B77" i="8"/>
  <c r="C76" i="8"/>
  <c r="B76" i="8"/>
  <c r="B75" i="8"/>
  <c r="C74" i="8"/>
  <c r="B74" i="8"/>
  <c r="B73" i="8"/>
  <c r="B72" i="8"/>
  <c r="B71" i="8"/>
  <c r="C70" i="8"/>
  <c r="B70" i="8"/>
  <c r="B69" i="8"/>
  <c r="B65" i="8"/>
  <c r="B64" i="8"/>
  <c r="B63" i="8"/>
  <c r="B62" i="8"/>
  <c r="B61" i="8"/>
  <c r="C60" i="8"/>
  <c r="B60" i="8"/>
  <c r="BI56" i="8"/>
  <c r="BH56" i="8"/>
  <c r="BG56" i="8"/>
  <c r="BF56" i="8"/>
  <c r="BE56" i="8"/>
  <c r="BD56" i="8"/>
  <c r="BC56" i="8"/>
  <c r="BB56" i="8"/>
  <c r="BA56" i="8"/>
  <c r="AZ56" i="8"/>
  <c r="AY56" i="8"/>
  <c r="AX56" i="8"/>
  <c r="AW56" i="8"/>
  <c r="AV56" i="8"/>
  <c r="AU56" i="8"/>
  <c r="AT56" i="8"/>
  <c r="AS56" i="8"/>
  <c r="AR56" i="8"/>
  <c r="AQ56" i="8"/>
  <c r="AP56" i="8"/>
  <c r="AO56" i="8"/>
  <c r="AN56" i="8"/>
  <c r="AM56" i="8"/>
  <c r="AL56" i="8"/>
  <c r="AK56" i="8"/>
  <c r="AJ56" i="8"/>
  <c r="AI56" i="8"/>
  <c r="AH56" i="8"/>
  <c r="AD56" i="8"/>
  <c r="AB56" i="8"/>
  <c r="AA56" i="8"/>
  <c r="W56" i="8"/>
  <c r="V56" i="8"/>
  <c r="U56" i="8"/>
  <c r="T56" i="8"/>
  <c r="R56" i="8"/>
  <c r="Q56" i="8"/>
  <c r="P56" i="8"/>
  <c r="O56" i="8"/>
  <c r="H56" i="8"/>
  <c r="B56" i="8"/>
  <c r="AH54" i="8"/>
  <c r="AG54" i="8"/>
  <c r="AG56" i="8" s="1"/>
  <c r="AF54" i="8"/>
  <c r="AF56" i="8" s="1"/>
  <c r="AE54" i="8"/>
  <c r="AE56" i="8" s="1"/>
  <c r="AD54" i="8"/>
  <c r="AC54" i="8"/>
  <c r="AC56" i="8" s="1"/>
  <c r="AB54" i="8"/>
  <c r="AA54" i="8"/>
  <c r="W54" i="8"/>
  <c r="R54" i="8"/>
  <c r="Q54" i="8"/>
  <c r="P54" i="8"/>
  <c r="O54" i="8"/>
  <c r="N54" i="8"/>
  <c r="N56" i="8" s="1"/>
  <c r="M54" i="8"/>
  <c r="M56" i="8" s="1"/>
  <c r="L54" i="8"/>
  <c r="L56" i="8" s="1"/>
  <c r="K54" i="8"/>
  <c r="K56" i="8" s="1"/>
  <c r="J54" i="8"/>
  <c r="J56" i="8" s="1"/>
  <c r="I54" i="8"/>
  <c r="I56" i="8" s="1"/>
  <c r="H54" i="8"/>
  <c r="G54" i="8"/>
  <c r="G56" i="8" s="1"/>
  <c r="F54" i="8"/>
  <c r="F56" i="8" s="1"/>
  <c r="E54" i="8"/>
  <c r="E56" i="8" s="1"/>
  <c r="D54" i="8"/>
  <c r="D56" i="8" s="1"/>
  <c r="C54" i="8"/>
  <c r="C56" i="8" s="1"/>
  <c r="B54" i="8"/>
  <c r="A51" i="8"/>
  <c r="A50" i="8"/>
  <c r="A49" i="8"/>
  <c r="A101" i="8" s="1"/>
  <c r="B101" i="8" s="1"/>
  <c r="A48" i="8"/>
  <c r="A47" i="8"/>
  <c r="A99" i="8" s="1"/>
  <c r="B99" i="8" s="1"/>
  <c r="A46" i="8"/>
  <c r="A98" i="8" s="1"/>
  <c r="B98" i="8" s="1"/>
  <c r="A45" i="8"/>
  <c r="Z42" i="8"/>
  <c r="Z54" i="8" s="1"/>
  <c r="Z56" i="8" s="1"/>
  <c r="Y42" i="8"/>
  <c r="Y54" i="8" s="1"/>
  <c r="Y56" i="8" s="1"/>
  <c r="X42" i="8"/>
  <c r="X54" i="8" s="1"/>
  <c r="X56" i="8" s="1"/>
  <c r="W42" i="8"/>
  <c r="V42" i="8"/>
  <c r="V54" i="8" s="1"/>
  <c r="U42" i="8"/>
  <c r="U54" i="8" s="1"/>
  <c r="T42" i="8"/>
  <c r="T54" i="8" s="1"/>
  <c r="S42" i="8"/>
  <c r="S54" i="8" s="1"/>
  <c r="S56" i="8" s="1"/>
  <c r="C4" i="8"/>
  <c r="C3" i="8"/>
  <c r="C87" i="8" s="1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G2" i="8" s="1"/>
  <c r="AH2" i="8" s="1"/>
  <c r="AI2" i="8" s="1"/>
  <c r="AJ2" i="8" s="1"/>
  <c r="AK2" i="8" s="1"/>
  <c r="AL2" i="8" s="1"/>
  <c r="AM2" i="8" s="1"/>
  <c r="AN2" i="8" s="1"/>
  <c r="AO2" i="8" s="1"/>
  <c r="AP2" i="8" s="1"/>
  <c r="AQ2" i="8" s="1"/>
  <c r="AR2" i="8" s="1"/>
  <c r="AS2" i="8" s="1"/>
  <c r="AT2" i="8" s="1"/>
  <c r="AU2" i="8" s="1"/>
  <c r="AV2" i="8" s="1"/>
  <c r="AW2" i="8" s="1"/>
  <c r="AX2" i="8" s="1"/>
  <c r="AY2" i="8" s="1"/>
  <c r="AZ2" i="8" s="1"/>
  <c r="BA2" i="8" s="1"/>
  <c r="BB2" i="8" s="1"/>
  <c r="BC2" i="8" s="1"/>
  <c r="BD2" i="8" s="1"/>
  <c r="BE2" i="8" s="1"/>
  <c r="BF2" i="8" s="1"/>
  <c r="BG2" i="8" s="1"/>
  <c r="BH2" i="8" s="1"/>
  <c r="BI2" i="8" s="1"/>
  <c r="B2" i="8"/>
  <c r="B25" i="7"/>
  <c r="B26" i="12" s="1"/>
  <c r="B19" i="18" s="1"/>
  <c r="D24" i="7"/>
  <c r="D25" i="12" s="1"/>
  <c r="C24" i="7"/>
  <c r="C25" i="12" s="1"/>
  <c r="C18" i="18" s="1"/>
  <c r="B24" i="7"/>
  <c r="B25" i="12" s="1"/>
  <c r="B18" i="18" s="1"/>
  <c r="A13" i="7"/>
  <c r="B12" i="7"/>
  <c r="D10" i="7"/>
  <c r="C10" i="7"/>
  <c r="B10" i="7"/>
  <c r="D9" i="7"/>
  <c r="C9" i="7"/>
  <c r="B9" i="7"/>
  <c r="E4" i="7"/>
  <c r="D4" i="7"/>
  <c r="C4" i="7"/>
  <c r="D3" i="7"/>
  <c r="C3" i="7"/>
  <c r="C12" i="7" s="1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2" i="7"/>
  <c r="G86" i="6"/>
  <c r="H83" i="6"/>
  <c r="H82" i="6"/>
  <c r="H81" i="6"/>
  <c r="I81" i="6" s="1"/>
  <c r="J81" i="6" s="1"/>
  <c r="K81" i="6" s="1"/>
  <c r="L81" i="6" s="1"/>
  <c r="M81" i="6" s="1"/>
  <c r="N81" i="6" s="1"/>
  <c r="O81" i="6" s="1"/>
  <c r="P81" i="6" s="1"/>
  <c r="Q81" i="6" s="1"/>
  <c r="R81" i="6" s="1"/>
  <c r="I80" i="6"/>
  <c r="J80" i="6" s="1"/>
  <c r="K80" i="6" s="1"/>
  <c r="L80" i="6" s="1"/>
  <c r="M80" i="6" s="1"/>
  <c r="N80" i="6" s="1"/>
  <c r="O80" i="6" s="1"/>
  <c r="P80" i="6" s="1"/>
  <c r="Q80" i="6" s="1"/>
  <c r="R80" i="6" s="1"/>
  <c r="H80" i="6"/>
  <c r="S79" i="6"/>
  <c r="R79" i="6"/>
  <c r="J79" i="6"/>
  <c r="K79" i="6" s="1"/>
  <c r="L79" i="6" s="1"/>
  <c r="M79" i="6" s="1"/>
  <c r="N79" i="6" s="1"/>
  <c r="O79" i="6" s="1"/>
  <c r="P79" i="6" s="1"/>
  <c r="Q79" i="6" s="1"/>
  <c r="H79" i="6"/>
  <c r="I79" i="6" s="1"/>
  <c r="S76" i="6"/>
  <c r="S75" i="6"/>
  <c r="S74" i="6"/>
  <c r="S73" i="6"/>
  <c r="S72" i="6"/>
  <c r="G66" i="6"/>
  <c r="M65" i="6"/>
  <c r="I65" i="6"/>
  <c r="J65" i="6" s="1"/>
  <c r="K65" i="6" s="1"/>
  <c r="L65" i="6" s="1"/>
  <c r="H65" i="6"/>
  <c r="L58" i="6"/>
  <c r="M58" i="6" s="1"/>
  <c r="N58" i="6" s="1"/>
  <c r="O58" i="6" s="1"/>
  <c r="P58" i="6" s="1"/>
  <c r="Q58" i="6" s="1"/>
  <c r="R58" i="6" s="1"/>
  <c r="G59" i="6" s="1"/>
  <c r="K58" i="6"/>
  <c r="I58" i="6"/>
  <c r="J58" i="6" s="1"/>
  <c r="H58" i="6"/>
  <c r="I50" i="6"/>
  <c r="J50" i="6" s="1"/>
  <c r="H50" i="6"/>
  <c r="S47" i="6"/>
  <c r="S46" i="6"/>
  <c r="S45" i="6"/>
  <c r="S44" i="6"/>
  <c r="H43" i="6"/>
  <c r="G38" i="6"/>
  <c r="D67" i="4" s="1"/>
  <c r="R37" i="6"/>
  <c r="Q37" i="6"/>
  <c r="P37" i="6"/>
  <c r="O37" i="6"/>
  <c r="N37" i="6"/>
  <c r="M37" i="6"/>
  <c r="L37" i="6"/>
  <c r="K37" i="6"/>
  <c r="J37" i="6"/>
  <c r="I37" i="6"/>
  <c r="H37" i="6"/>
  <c r="G37" i="6"/>
  <c r="S36" i="6"/>
  <c r="R35" i="6"/>
  <c r="Q35" i="6"/>
  <c r="P35" i="6"/>
  <c r="O35" i="6"/>
  <c r="M35" i="6"/>
  <c r="J35" i="6"/>
  <c r="I35" i="6"/>
  <c r="L35" i="6" s="1"/>
  <c r="N35" i="6" s="1"/>
  <c r="H35" i="6"/>
  <c r="Q29" i="6"/>
  <c r="R29" i="6" s="1"/>
  <c r="P29" i="6"/>
  <c r="O29" i="6"/>
  <c r="I29" i="6"/>
  <c r="J29" i="6" s="1"/>
  <c r="K29" i="6" s="1"/>
  <c r="L29" i="6" s="1"/>
  <c r="M29" i="6" s="1"/>
  <c r="N29" i="6" s="1"/>
  <c r="H29" i="6"/>
  <c r="S26" i="6"/>
  <c r="S25" i="6"/>
  <c r="S24" i="6"/>
  <c r="H22" i="6"/>
  <c r="I22" i="6" s="1"/>
  <c r="H15" i="6"/>
  <c r="H9" i="6"/>
  <c r="G9" i="6"/>
  <c r="S8" i="6"/>
  <c r="D102" i="5"/>
  <c r="C102" i="5"/>
  <c r="B102" i="5"/>
  <c r="B89" i="5"/>
  <c r="C76" i="5"/>
  <c r="B76" i="5"/>
  <c r="B10" i="12" s="1"/>
  <c r="B46" i="5"/>
  <c r="C24" i="5"/>
  <c r="B24" i="5"/>
  <c r="B33" i="5" s="1"/>
  <c r="B7" i="12" s="1"/>
  <c r="D15" i="5"/>
  <c r="B15" i="5"/>
  <c r="C4" i="5"/>
  <c r="D4" i="5" s="1"/>
  <c r="D3" i="5"/>
  <c r="D76" i="5" s="1"/>
  <c r="D10" i="12" s="1"/>
  <c r="C3" i="5"/>
  <c r="B2" i="5"/>
  <c r="C2" i="5" s="1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AU2" i="5" s="1"/>
  <c r="AV2" i="5" s="1"/>
  <c r="AW2" i="5" s="1"/>
  <c r="AX2" i="5" s="1"/>
  <c r="AY2" i="5" s="1"/>
  <c r="AZ2" i="5" s="1"/>
  <c r="BA2" i="5" s="1"/>
  <c r="BB2" i="5" s="1"/>
  <c r="BC2" i="5" s="1"/>
  <c r="BD2" i="5" s="1"/>
  <c r="BE2" i="5" s="1"/>
  <c r="BF2" i="5" s="1"/>
  <c r="BG2" i="5" s="1"/>
  <c r="BH2" i="5" s="1"/>
  <c r="BI2" i="5" s="1"/>
  <c r="B167" i="4"/>
  <c r="B166" i="4"/>
  <c r="B165" i="4"/>
  <c r="B164" i="4"/>
  <c r="B163" i="4"/>
  <c r="B162" i="4"/>
  <c r="B171" i="4" s="1"/>
  <c r="B172" i="4" s="1"/>
  <c r="B161" i="4"/>
  <c r="B160" i="4"/>
  <c r="B159" i="4"/>
  <c r="B158" i="4"/>
  <c r="B157" i="4"/>
  <c r="B156" i="4"/>
  <c r="B155" i="4"/>
  <c r="B154" i="4"/>
  <c r="B153" i="4"/>
  <c r="B152" i="4"/>
  <c r="C123" i="4"/>
  <c r="D123" i="4" s="1"/>
  <c r="E123" i="4" s="1"/>
  <c r="F123" i="4" s="1"/>
  <c r="D122" i="4"/>
  <c r="E122" i="4" s="1"/>
  <c r="F122" i="4" s="1"/>
  <c r="C122" i="4"/>
  <c r="C121" i="4"/>
  <c r="D121" i="4" s="1"/>
  <c r="E121" i="4" s="1"/>
  <c r="F121" i="4" s="1"/>
  <c r="C120" i="4"/>
  <c r="D120" i="4" s="1"/>
  <c r="E120" i="4" s="1"/>
  <c r="F120" i="4" s="1"/>
  <c r="E119" i="4"/>
  <c r="F119" i="4" s="1"/>
  <c r="D119" i="4"/>
  <c r="C119" i="4"/>
  <c r="C118" i="4"/>
  <c r="D118" i="4" s="1"/>
  <c r="E118" i="4" s="1"/>
  <c r="F118" i="4" s="1"/>
  <c r="C117" i="4"/>
  <c r="D117" i="4" s="1"/>
  <c r="E117" i="4" s="1"/>
  <c r="F117" i="4" s="1"/>
  <c r="C116" i="4"/>
  <c r="D116" i="4" s="1"/>
  <c r="E116" i="4" s="1"/>
  <c r="F116" i="4" s="1"/>
  <c r="C115" i="4"/>
  <c r="D115" i="4" s="1"/>
  <c r="E115" i="4" s="1"/>
  <c r="F115" i="4" s="1"/>
  <c r="E114" i="4"/>
  <c r="F114" i="4" s="1"/>
  <c r="D114" i="4"/>
  <c r="C114" i="4"/>
  <c r="D112" i="4"/>
  <c r="E112" i="4" s="1"/>
  <c r="F112" i="4" s="1"/>
  <c r="C112" i="4"/>
  <c r="C111" i="4"/>
  <c r="D111" i="4" s="1"/>
  <c r="E111" i="4" s="1"/>
  <c r="F111" i="4" s="1"/>
  <c r="C110" i="4"/>
  <c r="D110" i="4" s="1"/>
  <c r="E110" i="4" s="1"/>
  <c r="F110" i="4" s="1"/>
  <c r="C109" i="4"/>
  <c r="D109" i="4" s="1"/>
  <c r="E109" i="4" s="1"/>
  <c r="F109" i="4" s="1"/>
  <c r="D108" i="4"/>
  <c r="E108" i="4" s="1"/>
  <c r="F108" i="4" s="1"/>
  <c r="C108" i="4"/>
  <c r="F107" i="4"/>
  <c r="E107" i="4"/>
  <c r="D107" i="4"/>
  <c r="C107" i="4"/>
  <c r="C106" i="4"/>
  <c r="D106" i="4" s="1"/>
  <c r="E106" i="4" s="1"/>
  <c r="F106" i="4" s="1"/>
  <c r="C105" i="4"/>
  <c r="D105" i="4" s="1"/>
  <c r="E105" i="4" s="1"/>
  <c r="F105" i="4" s="1"/>
  <c r="C104" i="4"/>
  <c r="D104" i="4" s="1"/>
  <c r="E104" i="4" s="1"/>
  <c r="F104" i="4" s="1"/>
  <c r="D103" i="4"/>
  <c r="E103" i="4" s="1"/>
  <c r="F103" i="4" s="1"/>
  <c r="C103" i="4"/>
  <c r="D102" i="4"/>
  <c r="E102" i="4" s="1"/>
  <c r="F102" i="4" s="1"/>
  <c r="C102" i="4"/>
  <c r="F101" i="4"/>
  <c r="D101" i="4"/>
  <c r="E101" i="4" s="1"/>
  <c r="C101" i="4"/>
  <c r="D100" i="4"/>
  <c r="E100" i="4" s="1"/>
  <c r="F100" i="4" s="1"/>
  <c r="C100" i="4"/>
  <c r="C99" i="4"/>
  <c r="D99" i="4" s="1"/>
  <c r="E99" i="4" s="1"/>
  <c r="F99" i="4" s="1"/>
  <c r="D98" i="4"/>
  <c r="E98" i="4" s="1"/>
  <c r="F98" i="4" s="1"/>
  <c r="C98" i="4"/>
  <c r="C97" i="4"/>
  <c r="D97" i="4" s="1"/>
  <c r="E97" i="4" s="1"/>
  <c r="F97" i="4" s="1"/>
  <c r="E96" i="4"/>
  <c r="F96" i="4" s="1"/>
  <c r="D96" i="4"/>
  <c r="C96" i="4"/>
  <c r="D95" i="4"/>
  <c r="E95" i="4" s="1"/>
  <c r="F95" i="4" s="1"/>
  <c r="C95" i="4"/>
  <c r="D94" i="4"/>
  <c r="E94" i="4" s="1"/>
  <c r="F94" i="4" s="1"/>
  <c r="C94" i="4"/>
  <c r="C93" i="4"/>
  <c r="D93" i="4" s="1"/>
  <c r="E93" i="4" s="1"/>
  <c r="F93" i="4" s="1"/>
  <c r="C92" i="4"/>
  <c r="D92" i="4" s="1"/>
  <c r="E92" i="4" s="1"/>
  <c r="F92" i="4" s="1"/>
  <c r="C91" i="4"/>
  <c r="D91" i="4" s="1"/>
  <c r="E91" i="4" s="1"/>
  <c r="F91" i="4" s="1"/>
  <c r="D90" i="4"/>
  <c r="E90" i="4" s="1"/>
  <c r="F90" i="4" s="1"/>
  <c r="C90" i="4"/>
  <c r="F89" i="4"/>
  <c r="C89" i="4"/>
  <c r="D89" i="4" s="1"/>
  <c r="E89" i="4" s="1"/>
  <c r="C88" i="4"/>
  <c r="D88" i="4" s="1"/>
  <c r="E88" i="4" s="1"/>
  <c r="F88" i="4" s="1"/>
  <c r="C86" i="4"/>
  <c r="D86" i="4" s="1"/>
  <c r="E86" i="4" s="1"/>
  <c r="F86" i="4" s="1"/>
  <c r="C85" i="4"/>
  <c r="D85" i="4" s="1"/>
  <c r="E85" i="4" s="1"/>
  <c r="F85" i="4" s="1"/>
  <c r="D84" i="4"/>
  <c r="E84" i="4" s="1"/>
  <c r="F84" i="4" s="1"/>
  <c r="C84" i="4"/>
  <c r="D83" i="4"/>
  <c r="E83" i="4" s="1"/>
  <c r="F83" i="4" s="1"/>
  <c r="C83" i="4"/>
  <c r="F82" i="4"/>
  <c r="C82" i="4"/>
  <c r="D82" i="4" s="1"/>
  <c r="E82" i="4" s="1"/>
  <c r="C81" i="4"/>
  <c r="D81" i="4" s="1"/>
  <c r="E81" i="4" s="1"/>
  <c r="F81" i="4" s="1"/>
  <c r="F76" i="4"/>
  <c r="E76" i="4"/>
  <c r="D76" i="4"/>
  <c r="C76" i="4"/>
  <c r="B76" i="4"/>
  <c r="C74" i="4"/>
  <c r="B74" i="4"/>
  <c r="B72" i="4"/>
  <c r="E69" i="4"/>
  <c r="F69" i="4" s="1"/>
  <c r="D69" i="4"/>
  <c r="C69" i="4"/>
  <c r="B67" i="4"/>
  <c r="C25" i="7" s="1"/>
  <c r="C26" i="12" s="1"/>
  <c r="C19" i="18" s="1"/>
  <c r="B65" i="4"/>
  <c r="F63" i="4"/>
  <c r="E63" i="4"/>
  <c r="D63" i="4"/>
  <c r="C36" i="4"/>
  <c r="D36" i="4" s="1"/>
  <c r="E36" i="4" s="1"/>
  <c r="F36" i="4" s="1"/>
  <c r="C31" i="4"/>
  <c r="D31" i="4" s="1"/>
  <c r="E31" i="4" s="1"/>
  <c r="F31" i="4" s="1"/>
  <c r="C5" i="4"/>
  <c r="D5" i="4" s="1"/>
  <c r="D3" i="3"/>
  <c r="E3" i="3" s="1"/>
  <c r="F3" i="3" s="1"/>
  <c r="G3" i="3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C3" i="1"/>
  <c r="S29" i="6" l="1"/>
  <c r="G30" i="6"/>
  <c r="H59" i="6"/>
  <c r="I59" i="6" s="1"/>
  <c r="J59" i="6" s="1"/>
  <c r="K59" i="6" s="1"/>
  <c r="L59" i="6" s="1"/>
  <c r="M59" i="6" s="1"/>
  <c r="N59" i="6" s="1"/>
  <c r="O59" i="6" s="1"/>
  <c r="P59" i="6" s="1"/>
  <c r="Q59" i="6" s="1"/>
  <c r="R59" i="6" s="1"/>
  <c r="G60" i="6" s="1"/>
  <c r="C72" i="4"/>
  <c r="N65" i="6"/>
  <c r="C12" i="12"/>
  <c r="C15" i="7"/>
  <c r="F4" i="7"/>
  <c r="F3" i="7"/>
  <c r="D12" i="12"/>
  <c r="I9" i="6"/>
  <c r="S58" i="6"/>
  <c r="H38" i="6"/>
  <c r="I38" i="6" s="1"/>
  <c r="J38" i="6" s="1"/>
  <c r="K38" i="6" s="1"/>
  <c r="L38" i="6" s="1"/>
  <c r="M38" i="6" s="1"/>
  <c r="N38" i="6" s="1"/>
  <c r="O38" i="6" s="1"/>
  <c r="P38" i="6" s="1"/>
  <c r="Q38" i="6" s="1"/>
  <c r="R38" i="6" s="1"/>
  <c r="G39" i="6" s="1"/>
  <c r="D5" i="13"/>
  <c r="D5" i="15"/>
  <c r="E5" i="4"/>
  <c r="S38" i="6"/>
  <c r="AL19" i="14"/>
  <c r="AL22" i="14" s="1"/>
  <c r="B105" i="5"/>
  <c r="B12" i="12"/>
  <c r="B15" i="7"/>
  <c r="S43" i="6"/>
  <c r="I13" i="11"/>
  <c r="AE13" i="11"/>
  <c r="BA13" i="11"/>
  <c r="O15" i="11"/>
  <c r="AK15" i="11"/>
  <c r="BG15" i="11"/>
  <c r="U19" i="11"/>
  <c r="K50" i="6"/>
  <c r="L50" i="6" s="1"/>
  <c r="M50" i="6" s="1"/>
  <c r="N50" i="6" s="1"/>
  <c r="O50" i="6" s="1"/>
  <c r="P50" i="6" s="1"/>
  <c r="Q50" i="6" s="1"/>
  <c r="R50" i="6" s="1"/>
  <c r="G51" i="6" s="1"/>
  <c r="S50" i="6"/>
  <c r="AG13" i="11"/>
  <c r="AF13" i="11"/>
  <c r="BC13" i="11"/>
  <c r="BB13" i="11"/>
  <c r="Q15" i="11"/>
  <c r="P15" i="11"/>
  <c r="AL15" i="11"/>
  <c r="AM15" i="11"/>
  <c r="BH15" i="11"/>
  <c r="BI15" i="11"/>
  <c r="W19" i="11"/>
  <c r="V19" i="11"/>
  <c r="S37" i="6"/>
  <c r="C67" i="4"/>
  <c r="N19" i="14"/>
  <c r="N22" i="14" s="1"/>
  <c r="I43" i="6"/>
  <c r="J43" i="6" s="1"/>
  <c r="K43" i="6" s="1"/>
  <c r="L43" i="6" s="1"/>
  <c r="M43" i="6" s="1"/>
  <c r="D12" i="7"/>
  <c r="D13" i="7"/>
  <c r="D25" i="7"/>
  <c r="D26" i="12" s="1"/>
  <c r="D15" i="7"/>
  <c r="D26" i="7"/>
  <c r="D27" i="12" s="1"/>
  <c r="S81" i="6"/>
  <c r="J22" i="6"/>
  <c r="K22" i="6" s="1"/>
  <c r="L22" i="6" s="1"/>
  <c r="I83" i="6"/>
  <c r="J83" i="6" s="1"/>
  <c r="K83" i="6" s="1"/>
  <c r="L83" i="6" s="1"/>
  <c r="M83" i="6" s="1"/>
  <c r="N83" i="6" s="1"/>
  <c r="O83" i="6" s="1"/>
  <c r="P83" i="6" s="1"/>
  <c r="Q83" i="6" s="1"/>
  <c r="R83" i="6" s="1"/>
  <c r="S83" i="6"/>
  <c r="C103" i="8"/>
  <c r="C104" i="8"/>
  <c r="C93" i="8"/>
  <c r="C86" i="8"/>
  <c r="C75" i="8"/>
  <c r="C100" i="8"/>
  <c r="C97" i="8"/>
  <c r="C90" i="8"/>
  <c r="C79" i="8"/>
  <c r="C77" i="8"/>
  <c r="C72" i="8"/>
  <c r="C83" i="8"/>
  <c r="C81" i="8"/>
  <c r="C64" i="8"/>
  <c r="C63" i="8"/>
  <c r="C99" i="8"/>
  <c r="C89" i="8"/>
  <c r="C69" i="8"/>
  <c r="C84" i="8"/>
  <c r="C73" i="8"/>
  <c r="C96" i="8"/>
  <c r="C101" i="8"/>
  <c r="C78" i="8"/>
  <c r="C98" i="8"/>
  <c r="C65" i="8"/>
  <c r="C61" i="8"/>
  <c r="C106" i="8" s="1"/>
  <c r="C80" i="8"/>
  <c r="C82" i="8"/>
  <c r="C62" i="8"/>
  <c r="C92" i="8"/>
  <c r="C71" i="8"/>
  <c r="C85" i="8"/>
  <c r="C102" i="8"/>
  <c r="C95" i="8"/>
  <c r="C91" i="8"/>
  <c r="E4" i="5"/>
  <c r="E3" i="5"/>
  <c r="B18" i="7"/>
  <c r="I82" i="6"/>
  <c r="J82" i="6" s="1"/>
  <c r="K82" i="6" s="1"/>
  <c r="L82" i="6" s="1"/>
  <c r="M82" i="6" s="1"/>
  <c r="N82" i="6" s="1"/>
  <c r="O82" i="6" s="1"/>
  <c r="P82" i="6" s="1"/>
  <c r="Q82" i="6" s="1"/>
  <c r="R82" i="6" s="1"/>
  <c r="B14" i="12"/>
  <c r="B173" i="4"/>
  <c r="D33" i="5"/>
  <c r="D7" i="12" s="1"/>
  <c r="I15" i="6"/>
  <c r="H86" i="6"/>
  <c r="A18" i="1"/>
  <c r="A19" i="1" s="1"/>
  <c r="A17" i="1"/>
  <c r="B108" i="8"/>
  <c r="B34" i="12" s="1"/>
  <c r="B26" i="18" s="1"/>
  <c r="B38" i="18" s="1"/>
  <c r="E4" i="11"/>
  <c r="F4" i="14"/>
  <c r="C15" i="5"/>
  <c r="C33" i="5" s="1"/>
  <c r="C7" i="12" s="1"/>
  <c r="C89" i="5"/>
  <c r="C11" i="12" s="1"/>
  <c r="B13" i="7"/>
  <c r="C10" i="12"/>
  <c r="C13" i="7"/>
  <c r="E3" i="12"/>
  <c r="E4" i="12"/>
  <c r="D89" i="5"/>
  <c r="D24" i="5"/>
  <c r="B19" i="14"/>
  <c r="B22" i="14" s="1"/>
  <c r="B30" i="18" s="1"/>
  <c r="B13" i="10"/>
  <c r="C46" i="5"/>
  <c r="C5" i="15"/>
  <c r="C5" i="13"/>
  <c r="B8" i="12"/>
  <c r="B11" i="7"/>
  <c r="D46" i="5"/>
  <c r="D8" i="12" s="1"/>
  <c r="B11" i="12"/>
  <c r="B14" i="7"/>
  <c r="E3" i="7"/>
  <c r="J27" i="11"/>
  <c r="I27" i="11"/>
  <c r="AF27" i="11"/>
  <c r="AE27" i="11"/>
  <c r="BB27" i="11"/>
  <c r="BA27" i="11"/>
  <c r="D3" i="8"/>
  <c r="D4" i="8"/>
  <c r="AX22" i="14"/>
  <c r="BD19" i="14"/>
  <c r="BD22" i="14" s="1"/>
  <c r="F4" i="16"/>
  <c r="F3" i="16"/>
  <c r="S80" i="6"/>
  <c r="AU19" i="14"/>
  <c r="AU22" i="14" s="1"/>
  <c r="BA19" i="14"/>
  <c r="BA22" i="14" s="1"/>
  <c r="D16" i="16"/>
  <c r="C19" i="10"/>
  <c r="C14" i="7"/>
  <c r="C21" i="10"/>
  <c r="D21" i="10" s="1"/>
  <c r="E21" i="10" s="1"/>
  <c r="F21" i="10" s="1"/>
  <c r="G21" i="10" s="1"/>
  <c r="H21" i="10" s="1"/>
  <c r="I21" i="10" s="1"/>
  <c r="J21" i="10" s="1"/>
  <c r="K21" i="10" s="1"/>
  <c r="L21" i="10" s="1"/>
  <c r="M21" i="10" s="1"/>
  <c r="N21" i="10" s="1"/>
  <c r="O21" i="10" s="1"/>
  <c r="P21" i="10" s="1"/>
  <c r="Q21" i="10" s="1"/>
  <c r="R21" i="10" s="1"/>
  <c r="S21" i="10" s="1"/>
  <c r="T21" i="10" s="1"/>
  <c r="U21" i="10" s="1"/>
  <c r="V21" i="10" s="1"/>
  <c r="W21" i="10" s="1"/>
  <c r="X21" i="10" s="1"/>
  <c r="Y21" i="10" s="1"/>
  <c r="Z21" i="10" s="1"/>
  <c r="AA21" i="10" s="1"/>
  <c r="AB21" i="10" s="1"/>
  <c r="AC21" i="10" s="1"/>
  <c r="AD21" i="10" s="1"/>
  <c r="AE21" i="10" s="1"/>
  <c r="AF21" i="10" s="1"/>
  <c r="AG21" i="10" s="1"/>
  <c r="AH21" i="10" s="1"/>
  <c r="AI21" i="10" s="1"/>
  <c r="AJ21" i="10" s="1"/>
  <c r="AK21" i="10" s="1"/>
  <c r="AL21" i="10" s="1"/>
  <c r="AM21" i="10" s="1"/>
  <c r="AN21" i="10" s="1"/>
  <c r="AO21" i="10" s="1"/>
  <c r="AP21" i="10" s="1"/>
  <c r="AQ21" i="10" s="1"/>
  <c r="AR21" i="10" s="1"/>
  <c r="AS21" i="10" s="1"/>
  <c r="AT21" i="10" s="1"/>
  <c r="AU21" i="10" s="1"/>
  <c r="AV21" i="10" s="1"/>
  <c r="AW21" i="10" s="1"/>
  <c r="AX21" i="10" s="1"/>
  <c r="AY21" i="10" s="1"/>
  <c r="AZ21" i="10" s="1"/>
  <c r="BA21" i="10" s="1"/>
  <c r="BB21" i="10" s="1"/>
  <c r="BC21" i="10" s="1"/>
  <c r="BD21" i="10" s="1"/>
  <c r="BE21" i="10" s="1"/>
  <c r="BF21" i="10" s="1"/>
  <c r="BG21" i="10" s="1"/>
  <c r="BH21" i="10" s="1"/>
  <c r="BI21" i="10" s="1"/>
  <c r="T22" i="14"/>
  <c r="AF19" i="14"/>
  <c r="AF22" i="14" s="1"/>
  <c r="U22" i="14"/>
  <c r="U13" i="11"/>
  <c r="T13" i="11"/>
  <c r="AQ13" i="11"/>
  <c r="AP13" i="11"/>
  <c r="E15" i="11"/>
  <c r="D15" i="11"/>
  <c r="AA15" i="11"/>
  <c r="Z15" i="11"/>
  <c r="AW15" i="11"/>
  <c r="AV15" i="11"/>
  <c r="K19" i="11"/>
  <c r="J19" i="11"/>
  <c r="AG19" i="11"/>
  <c r="AF19" i="11"/>
  <c r="BC19" i="11"/>
  <c r="BB19" i="11"/>
  <c r="H66" i="6"/>
  <c r="I66" i="6" s="1"/>
  <c r="J66" i="6" s="1"/>
  <c r="K66" i="6" s="1"/>
  <c r="L66" i="6" s="1"/>
  <c r="M66" i="6" s="1"/>
  <c r="N66" i="6" s="1"/>
  <c r="O66" i="6" s="1"/>
  <c r="P66" i="6" s="1"/>
  <c r="Q66" i="6" s="1"/>
  <c r="R66" i="6" s="1"/>
  <c r="G67" i="6" s="1"/>
  <c r="E3" i="10"/>
  <c r="E4" i="10"/>
  <c r="D3" i="14"/>
  <c r="C15" i="17"/>
  <c r="C14" i="17" s="1"/>
  <c r="C15" i="16"/>
  <c r="C14" i="16" s="1"/>
  <c r="AP22" i="14"/>
  <c r="AQ22" i="14"/>
  <c r="C18" i="17"/>
  <c r="C36" i="17"/>
  <c r="C18" i="16"/>
  <c r="E31" i="16"/>
  <c r="D29" i="16"/>
  <c r="C20" i="16"/>
  <c r="C36" i="16" s="1"/>
  <c r="C30" i="18"/>
  <c r="D4" i="18"/>
  <c r="E34" i="16"/>
  <c r="F3" i="17"/>
  <c r="F4" i="17"/>
  <c r="H51" i="6" l="1"/>
  <c r="I51" i="6" s="1"/>
  <c r="J51" i="6" s="1"/>
  <c r="K51" i="6" s="1"/>
  <c r="L51" i="6" s="1"/>
  <c r="M51" i="6" s="1"/>
  <c r="N51" i="6" s="1"/>
  <c r="O51" i="6" s="1"/>
  <c r="P51" i="6" s="1"/>
  <c r="Q51" i="6" s="1"/>
  <c r="R51" i="6" s="1"/>
  <c r="G52" i="6" s="1"/>
  <c r="D11" i="12"/>
  <c r="D14" i="7"/>
  <c r="F3" i="10"/>
  <c r="F4" i="10"/>
  <c r="S82" i="6"/>
  <c r="G4" i="7"/>
  <c r="G3" i="7"/>
  <c r="E76" i="5"/>
  <c r="E10" i="12" s="1"/>
  <c r="E46" i="5"/>
  <c r="E8" i="12" s="1"/>
  <c r="E24" i="5"/>
  <c r="E15" i="5"/>
  <c r="E33" i="5" s="1"/>
  <c r="E7" i="12" s="1"/>
  <c r="E89" i="5"/>
  <c r="E11" i="12" s="1"/>
  <c r="E102" i="5"/>
  <c r="E15" i="7" s="1"/>
  <c r="F3" i="5"/>
  <c r="F4" i="5"/>
  <c r="F4" i="11"/>
  <c r="F3" i="11"/>
  <c r="B41" i="12"/>
  <c r="C13" i="10"/>
  <c r="H60" i="6"/>
  <c r="I60" i="6" s="1"/>
  <c r="J60" i="6" s="1"/>
  <c r="K60" i="6" s="1"/>
  <c r="L60" i="6" s="1"/>
  <c r="M60" i="6" s="1"/>
  <c r="N60" i="6" s="1"/>
  <c r="O60" i="6" s="1"/>
  <c r="P60" i="6" s="1"/>
  <c r="Q60" i="6" s="1"/>
  <c r="R60" i="6" s="1"/>
  <c r="G61" i="6" s="1"/>
  <c r="D72" i="4"/>
  <c r="S60" i="6"/>
  <c r="D103" i="8"/>
  <c r="D99" i="8"/>
  <c r="D83" i="8"/>
  <c r="D81" i="8"/>
  <c r="D64" i="8"/>
  <c r="D98" i="8"/>
  <c r="D87" i="8"/>
  <c r="D85" i="8"/>
  <c r="D104" i="8"/>
  <c r="D90" i="8"/>
  <c r="D73" i="8"/>
  <c r="D77" i="8"/>
  <c r="D96" i="8"/>
  <c r="D101" i="8"/>
  <c r="D93" i="8"/>
  <c r="D63" i="8"/>
  <c r="D78" i="8"/>
  <c r="D88" i="8"/>
  <c r="D74" i="8"/>
  <c r="D97" i="8"/>
  <c r="D70" i="8"/>
  <c r="D79" i="8"/>
  <c r="D84" i="8"/>
  <c r="D82" i="8"/>
  <c r="D69" i="8"/>
  <c r="D62" i="8"/>
  <c r="D106" i="8" s="1"/>
  <c r="D72" i="8"/>
  <c r="D100" i="8"/>
  <c r="D80" i="8"/>
  <c r="D65" i="8"/>
  <c r="D71" i="8"/>
  <c r="D61" i="8"/>
  <c r="D102" i="8"/>
  <c r="D95" i="8"/>
  <c r="D91" i="8"/>
  <c r="D76" i="8"/>
  <c r="D92" i="8"/>
  <c r="D89" i="8"/>
  <c r="D75" i="8"/>
  <c r="D60" i="8"/>
  <c r="D86" i="8"/>
  <c r="F4" i="12"/>
  <c r="F3" i="12"/>
  <c r="F25" i="7"/>
  <c r="F26" i="12" s="1"/>
  <c r="F9" i="7"/>
  <c r="F24" i="7"/>
  <c r="F25" i="12" s="1"/>
  <c r="F23" i="7"/>
  <c r="F24" i="12" s="1"/>
  <c r="F26" i="7"/>
  <c r="F27" i="12" s="1"/>
  <c r="F12" i="7"/>
  <c r="F10" i="7"/>
  <c r="G3" i="16"/>
  <c r="G4" i="16"/>
  <c r="G3" i="17"/>
  <c r="G4" i="17"/>
  <c r="D11" i="7"/>
  <c r="D18" i="7" s="1"/>
  <c r="F34" i="16"/>
  <c r="B14" i="10"/>
  <c r="J15" i="6"/>
  <c r="I86" i="6"/>
  <c r="S59" i="6"/>
  <c r="J9" i="6"/>
  <c r="B63" i="4"/>
  <c r="M22" i="6"/>
  <c r="N22" i="6" s="1"/>
  <c r="O22" i="6" s="1"/>
  <c r="P22" i="6" s="1"/>
  <c r="Q22" i="6" s="1"/>
  <c r="R22" i="6" s="1"/>
  <c r="G23" i="6" s="1"/>
  <c r="C38" i="16"/>
  <c r="C22" i="10"/>
  <c r="E25" i="7"/>
  <c r="E26" i="12" s="1"/>
  <c r="E11" i="7"/>
  <c r="E14" i="7"/>
  <c r="E23" i="7"/>
  <c r="E24" i="12" s="1"/>
  <c r="E9" i="7"/>
  <c r="E12" i="7"/>
  <c r="E26" i="7"/>
  <c r="E27" i="12" s="1"/>
  <c r="E10" i="7"/>
  <c r="E24" i="7"/>
  <c r="E25" i="12" s="1"/>
  <c r="C108" i="8"/>
  <c r="C34" i="12" s="1"/>
  <c r="C26" i="18" s="1"/>
  <c r="H67" i="6"/>
  <c r="I67" i="6" s="1"/>
  <c r="J67" i="6" s="1"/>
  <c r="K67" i="6" s="1"/>
  <c r="L67" i="6" s="1"/>
  <c r="M67" i="6" s="1"/>
  <c r="N67" i="6" s="1"/>
  <c r="O67" i="6" s="1"/>
  <c r="P67" i="6" s="1"/>
  <c r="Q67" i="6" s="1"/>
  <c r="R67" i="6" s="1"/>
  <c r="G68" i="6" s="1"/>
  <c r="S67" i="6"/>
  <c r="D74" i="4"/>
  <c r="S66" i="6"/>
  <c r="E5" i="15"/>
  <c r="F5" i="4"/>
  <c r="E5" i="13"/>
  <c r="C38" i="17"/>
  <c r="D14" i="12"/>
  <c r="E67" i="4"/>
  <c r="H39" i="6"/>
  <c r="I39" i="6" s="1"/>
  <c r="J39" i="6" s="1"/>
  <c r="K39" i="6" s="1"/>
  <c r="L39" i="6" s="1"/>
  <c r="M39" i="6" s="1"/>
  <c r="N39" i="6" s="1"/>
  <c r="O39" i="6" s="1"/>
  <c r="P39" i="6" s="1"/>
  <c r="Q39" i="6" s="1"/>
  <c r="R39" i="6" s="1"/>
  <c r="G40" i="6" s="1"/>
  <c r="S30" i="6"/>
  <c r="C65" i="4"/>
  <c r="H30" i="6"/>
  <c r="I30" i="6" s="1"/>
  <c r="J30" i="6" s="1"/>
  <c r="K30" i="6" s="1"/>
  <c r="L30" i="6" s="1"/>
  <c r="M30" i="6" s="1"/>
  <c r="N30" i="6" s="1"/>
  <c r="O30" i="6" s="1"/>
  <c r="P30" i="6" s="1"/>
  <c r="Q30" i="6" s="1"/>
  <c r="R30" i="6" s="1"/>
  <c r="G31" i="6" s="1"/>
  <c r="E3" i="14"/>
  <c r="F3" i="14" s="1"/>
  <c r="D105" i="5"/>
  <c r="D24" i="16"/>
  <c r="D9" i="16"/>
  <c r="B17" i="11" s="1"/>
  <c r="B16" i="12"/>
  <c r="B17" i="13" s="1"/>
  <c r="E29" i="16"/>
  <c r="F31" i="16"/>
  <c r="G3" i="14"/>
  <c r="G4" i="14"/>
  <c r="C105" i="5"/>
  <c r="P65" i="6"/>
  <c r="Q65" i="6" s="1"/>
  <c r="R65" i="6" s="1"/>
  <c r="O65" i="6"/>
  <c r="S65" i="6" s="1"/>
  <c r="C8" i="12"/>
  <c r="C11" i="7"/>
  <c r="C18" i="7" s="1"/>
  <c r="B35" i="13"/>
  <c r="D20" i="18"/>
  <c r="E3" i="18"/>
  <c r="E4" i="18"/>
  <c r="D30" i="18"/>
  <c r="D21" i="18"/>
  <c r="D18" i="18"/>
  <c r="D19" i="18"/>
  <c r="D13" i="18"/>
  <c r="D24" i="18"/>
  <c r="E3" i="8"/>
  <c r="E4" i="8"/>
  <c r="B175" i="4"/>
  <c r="B174" i="4"/>
  <c r="G4" i="11" l="1"/>
  <c r="G3" i="11"/>
  <c r="G31" i="16"/>
  <c r="F29" i="16"/>
  <c r="E72" i="4"/>
  <c r="H61" i="6"/>
  <c r="I61" i="6" s="1"/>
  <c r="J61" i="6" s="1"/>
  <c r="K61" i="6" s="1"/>
  <c r="L61" i="6" s="1"/>
  <c r="M61" i="6" s="1"/>
  <c r="N61" i="6" s="1"/>
  <c r="O61" i="6" s="1"/>
  <c r="P61" i="6" s="1"/>
  <c r="Q61" i="6" s="1"/>
  <c r="R61" i="6" s="1"/>
  <c r="G62" i="6" s="1"/>
  <c r="E14" i="12"/>
  <c r="E20" i="18"/>
  <c r="F3" i="18"/>
  <c r="E17" i="18"/>
  <c r="E30" i="18"/>
  <c r="E18" i="18"/>
  <c r="E24" i="18"/>
  <c r="E19" i="18"/>
  <c r="E13" i="18"/>
  <c r="E21" i="18"/>
  <c r="F4" i="18"/>
  <c r="B18" i="12"/>
  <c r="K15" i="6"/>
  <c r="J86" i="6"/>
  <c r="G25" i="7"/>
  <c r="G26" i="12" s="1"/>
  <c r="G9" i="7"/>
  <c r="G29" i="7"/>
  <c r="G30" i="12" s="1"/>
  <c r="G24" i="7"/>
  <c r="G25" i="12" s="1"/>
  <c r="G26" i="7"/>
  <c r="G27" i="12" s="1"/>
  <c r="G27" i="7"/>
  <c r="G28" i="12" s="1"/>
  <c r="G12" i="7"/>
  <c r="G10" i="7"/>
  <c r="G23" i="7"/>
  <c r="G24" i="12" s="1"/>
  <c r="F3" i="8"/>
  <c r="F4" i="8"/>
  <c r="E24" i="16"/>
  <c r="E9" i="16"/>
  <c r="C17" i="11" s="1"/>
  <c r="C16" i="12"/>
  <c r="H40" i="6"/>
  <c r="I40" i="6" s="1"/>
  <c r="J40" i="6" s="1"/>
  <c r="K40" i="6" s="1"/>
  <c r="L40" i="6" s="1"/>
  <c r="M40" i="6" s="1"/>
  <c r="N40" i="6" s="1"/>
  <c r="O40" i="6" s="1"/>
  <c r="P40" i="6" s="1"/>
  <c r="Q40" i="6" s="1"/>
  <c r="R40" i="6" s="1"/>
  <c r="F67" i="4"/>
  <c r="S40" i="6"/>
  <c r="G3" i="10"/>
  <c r="G4" i="10"/>
  <c r="S39" i="6"/>
  <c r="H52" i="6"/>
  <c r="I52" i="6" s="1"/>
  <c r="J52" i="6" s="1"/>
  <c r="K52" i="6" s="1"/>
  <c r="L52" i="6" s="1"/>
  <c r="M52" i="6" s="1"/>
  <c r="N52" i="6" s="1"/>
  <c r="O52" i="6" s="1"/>
  <c r="P52" i="6" s="1"/>
  <c r="Q52" i="6" s="1"/>
  <c r="R52" i="6" s="1"/>
  <c r="G53" i="6" s="1"/>
  <c r="B23" i="7"/>
  <c r="B24" i="12" s="1"/>
  <c r="C23" i="7"/>
  <c r="C24" i="12" s="1"/>
  <c r="C17" i="18" s="1"/>
  <c r="D23" i="7"/>
  <c r="D24" i="12" s="1"/>
  <c r="D17" i="18" s="1"/>
  <c r="F24" i="16"/>
  <c r="F9" i="16"/>
  <c r="D17" i="11" s="1"/>
  <c r="D16" i="12"/>
  <c r="D18" i="12" s="1"/>
  <c r="H3" i="16"/>
  <c r="H4" i="16"/>
  <c r="D15" i="16"/>
  <c r="D14" i="16" s="1"/>
  <c r="C11" i="10"/>
  <c r="C14" i="10" s="1"/>
  <c r="H3" i="7"/>
  <c r="H4" i="7"/>
  <c r="E13" i="7"/>
  <c r="E18" i="7" s="1"/>
  <c r="H3" i="17"/>
  <c r="H4" i="17"/>
  <c r="E103" i="8"/>
  <c r="E99" i="8"/>
  <c r="E100" i="8"/>
  <c r="E97" i="8"/>
  <c r="E90" i="8"/>
  <c r="E79" i="8"/>
  <c r="E65" i="8"/>
  <c r="E83" i="8"/>
  <c r="E98" i="8"/>
  <c r="E87" i="8"/>
  <c r="E85" i="8"/>
  <c r="E104" i="8"/>
  <c r="E73" i="8"/>
  <c r="E77" i="8"/>
  <c r="E62" i="8"/>
  <c r="E89" i="8"/>
  <c r="E82" i="8"/>
  <c r="E101" i="8"/>
  <c r="E93" i="8"/>
  <c r="E63" i="8"/>
  <c r="E78" i="8"/>
  <c r="E64" i="8"/>
  <c r="E91" i="8"/>
  <c r="E75" i="8"/>
  <c r="E81" i="8"/>
  <c r="E84" i="8"/>
  <c r="E80" i="8"/>
  <c r="E69" i="8"/>
  <c r="E72" i="8"/>
  <c r="E61" i="8"/>
  <c r="E106" i="8" s="1"/>
  <c r="E102" i="8"/>
  <c r="E96" i="8"/>
  <c r="E76" i="8"/>
  <c r="E86" i="8"/>
  <c r="E71" i="8"/>
  <c r="E92" i="8"/>
  <c r="E60" i="8"/>
  <c r="E88" i="8"/>
  <c r="E74" i="8"/>
  <c r="E95" i="8"/>
  <c r="E70" i="8"/>
  <c r="E16" i="16"/>
  <c r="D19" i="10"/>
  <c r="D22" i="10" s="1"/>
  <c r="F5" i="13"/>
  <c r="F5" i="15"/>
  <c r="S51" i="6"/>
  <c r="C14" i="12"/>
  <c r="C18" i="12" s="1"/>
  <c r="H68" i="6"/>
  <c r="I68" i="6" s="1"/>
  <c r="J68" i="6" s="1"/>
  <c r="K68" i="6" s="1"/>
  <c r="L68" i="6" s="1"/>
  <c r="M68" i="6" s="1"/>
  <c r="N68" i="6" s="1"/>
  <c r="O68" i="6" s="1"/>
  <c r="P68" i="6" s="1"/>
  <c r="Q68" i="6" s="1"/>
  <c r="R68" i="6" s="1"/>
  <c r="G69" i="6" s="1"/>
  <c r="S68" i="6"/>
  <c r="E74" i="4"/>
  <c r="H31" i="6"/>
  <c r="I31" i="6" s="1"/>
  <c r="J31" i="6" s="1"/>
  <c r="K31" i="6" s="1"/>
  <c r="L31" i="6" s="1"/>
  <c r="M31" i="6" s="1"/>
  <c r="N31" i="6" s="1"/>
  <c r="O31" i="6" s="1"/>
  <c r="P31" i="6" s="1"/>
  <c r="Q31" i="6" s="1"/>
  <c r="R31" i="6" s="1"/>
  <c r="G32" i="6" s="1"/>
  <c r="D65" i="4"/>
  <c r="S31" i="6"/>
  <c r="G34" i="16"/>
  <c r="H3" i="14"/>
  <c r="H4" i="14"/>
  <c r="C63" i="4"/>
  <c r="S23" i="6"/>
  <c r="G4" i="12"/>
  <c r="G3" i="12"/>
  <c r="G3" i="5"/>
  <c r="G4" i="5"/>
  <c r="F76" i="5"/>
  <c r="F24" i="5"/>
  <c r="F15" i="5"/>
  <c r="F33" i="5" s="1"/>
  <c r="F7" i="12" s="1"/>
  <c r="F46" i="5"/>
  <c r="F102" i="5"/>
  <c r="F89" i="5"/>
  <c r="E12" i="12"/>
  <c r="E105" i="5"/>
  <c r="K9" i="6"/>
  <c r="D108" i="8"/>
  <c r="D34" i="12" s="1"/>
  <c r="D26" i="18" s="1"/>
  <c r="C41" i="12"/>
  <c r="C10" i="14" s="1"/>
  <c r="D13" i="10"/>
  <c r="B10" i="14"/>
  <c r="D22" i="16"/>
  <c r="D20" i="16" s="1"/>
  <c r="B23" i="11"/>
  <c r="B29" i="11" s="1"/>
  <c r="B14" i="14" s="1"/>
  <c r="S22" i="6"/>
  <c r="G24" i="16" l="1"/>
  <c r="G9" i="16"/>
  <c r="E17" i="11" s="1"/>
  <c r="E16" i="12"/>
  <c r="D19" i="12"/>
  <c r="D32" i="18"/>
  <c r="B28" i="18"/>
  <c r="B39" i="18" s="1"/>
  <c r="B14" i="15"/>
  <c r="G76" i="5"/>
  <c r="G24" i="5"/>
  <c r="G15" i="5"/>
  <c r="G33" i="5" s="1"/>
  <c r="G7" i="12" s="1"/>
  <c r="G102" i="5"/>
  <c r="G46" i="5"/>
  <c r="G89" i="5"/>
  <c r="S69" i="6"/>
  <c r="H69" i="6"/>
  <c r="I69" i="6" s="1"/>
  <c r="J69" i="6" s="1"/>
  <c r="K69" i="6" s="1"/>
  <c r="L69" i="6" s="1"/>
  <c r="M69" i="6" s="1"/>
  <c r="N69" i="6" s="1"/>
  <c r="O69" i="6" s="1"/>
  <c r="P69" i="6" s="1"/>
  <c r="Q69" i="6" s="1"/>
  <c r="R69" i="6" s="1"/>
  <c r="F74" i="4"/>
  <c r="S61" i="6"/>
  <c r="H4" i="11"/>
  <c r="H3" i="11"/>
  <c r="D29" i="11"/>
  <c r="D14" i="14" s="1"/>
  <c r="D28" i="18" s="1"/>
  <c r="H4" i="12"/>
  <c r="H3" i="12"/>
  <c r="K86" i="6"/>
  <c r="L15" i="6"/>
  <c r="H9" i="7"/>
  <c r="H24" i="7"/>
  <c r="H25" i="12" s="1"/>
  <c r="H28" i="7"/>
  <c r="H29" i="12" s="1"/>
  <c r="H12" i="7"/>
  <c r="H25" i="7"/>
  <c r="H26" i="12" s="1"/>
  <c r="H27" i="7"/>
  <c r="H28" i="12" s="1"/>
  <c r="H26" i="7"/>
  <c r="H27" i="12" s="1"/>
  <c r="H29" i="7"/>
  <c r="H30" i="12" s="1"/>
  <c r="H10" i="7"/>
  <c r="H23" i="7"/>
  <c r="H24" i="12" s="1"/>
  <c r="L9" i="6"/>
  <c r="F16" i="18"/>
  <c r="F20" i="18"/>
  <c r="G3" i="18"/>
  <c r="F28" i="18"/>
  <c r="F18" i="18"/>
  <c r="G4" i="18"/>
  <c r="F17" i="18"/>
  <c r="F13" i="18"/>
  <c r="F30" i="18"/>
  <c r="F26" i="18"/>
  <c r="F32" i="18"/>
  <c r="F19" i="18"/>
  <c r="F21" i="18"/>
  <c r="F24" i="18"/>
  <c r="H34" i="16"/>
  <c r="H4" i="10"/>
  <c r="H3" i="10"/>
  <c r="E22" i="16"/>
  <c r="E20" i="16" s="1"/>
  <c r="C23" i="11"/>
  <c r="I3" i="7"/>
  <c r="I4" i="7"/>
  <c r="G4" i="8"/>
  <c r="G3" i="8"/>
  <c r="D11" i="10"/>
  <c r="D14" i="10" s="1"/>
  <c r="E15" i="16"/>
  <c r="E14" i="16" s="1"/>
  <c r="F12" i="12"/>
  <c r="F105" i="5"/>
  <c r="F15" i="7"/>
  <c r="F8" i="12"/>
  <c r="F11" i="7"/>
  <c r="E65" i="4"/>
  <c r="H32" i="6"/>
  <c r="I32" i="6" s="1"/>
  <c r="J32" i="6" s="1"/>
  <c r="K32" i="6" s="1"/>
  <c r="L32" i="6" s="1"/>
  <c r="M32" i="6" s="1"/>
  <c r="N32" i="6" s="1"/>
  <c r="O32" i="6" s="1"/>
  <c r="P32" i="6" s="1"/>
  <c r="Q32" i="6" s="1"/>
  <c r="R32" i="6" s="1"/>
  <c r="G33" i="6" s="1"/>
  <c r="S52" i="6"/>
  <c r="E18" i="12"/>
  <c r="C32" i="18"/>
  <c r="C19" i="12"/>
  <c r="I4" i="14"/>
  <c r="I3" i="14"/>
  <c r="B17" i="18"/>
  <c r="F11" i="12"/>
  <c r="F14" i="7"/>
  <c r="H53" i="6"/>
  <c r="I53" i="6" s="1"/>
  <c r="J53" i="6" s="1"/>
  <c r="K53" i="6" s="1"/>
  <c r="L53" i="6" s="1"/>
  <c r="M53" i="6" s="1"/>
  <c r="N53" i="6" s="1"/>
  <c r="O53" i="6" s="1"/>
  <c r="P53" i="6" s="1"/>
  <c r="Q53" i="6" s="1"/>
  <c r="R53" i="6" s="1"/>
  <c r="G54" i="6" s="1"/>
  <c r="S53" i="6"/>
  <c r="H3" i="5"/>
  <c r="H4" i="5"/>
  <c r="F22" i="16"/>
  <c r="F20" i="16" s="1"/>
  <c r="D23" i="11"/>
  <c r="F72" i="4"/>
  <c r="H62" i="6"/>
  <c r="I62" i="6" s="1"/>
  <c r="J62" i="6" s="1"/>
  <c r="K62" i="6" s="1"/>
  <c r="L62" i="6" s="1"/>
  <c r="M62" i="6" s="1"/>
  <c r="N62" i="6" s="1"/>
  <c r="O62" i="6" s="1"/>
  <c r="P62" i="6" s="1"/>
  <c r="Q62" i="6" s="1"/>
  <c r="R62" i="6" s="1"/>
  <c r="S62" i="6"/>
  <c r="D41" i="12"/>
  <c r="E13" i="10"/>
  <c r="B32" i="18"/>
  <c r="B41" i="18" s="1"/>
  <c r="B19" i="12"/>
  <c r="F16" i="16"/>
  <c r="E19" i="10"/>
  <c r="E22" i="10" s="1"/>
  <c r="F99" i="8"/>
  <c r="F95" i="8"/>
  <c r="F98" i="8"/>
  <c r="F87" i="8"/>
  <c r="F85" i="8"/>
  <c r="F91" i="8"/>
  <c r="F89" i="8"/>
  <c r="F75" i="8"/>
  <c r="F70" i="8"/>
  <c r="F62" i="8"/>
  <c r="F104" i="8"/>
  <c r="F73" i="8"/>
  <c r="F90" i="8"/>
  <c r="F83" i="8"/>
  <c r="F77" i="8"/>
  <c r="F69" i="8"/>
  <c r="F100" i="8"/>
  <c r="F78" i="8"/>
  <c r="F64" i="8"/>
  <c r="F88" i="8"/>
  <c r="F74" i="8"/>
  <c r="F65" i="8"/>
  <c r="F82" i="8"/>
  <c r="F84" i="8"/>
  <c r="F80" i="8"/>
  <c r="F79" i="8"/>
  <c r="F93" i="8"/>
  <c r="F72" i="8"/>
  <c r="F81" i="8"/>
  <c r="F102" i="8"/>
  <c r="F96" i="8"/>
  <c r="F86" i="8"/>
  <c r="F101" i="8"/>
  <c r="F92" i="8"/>
  <c r="F60" i="8"/>
  <c r="F103" i="8"/>
  <c r="F97" i="8"/>
  <c r="F71" i="8"/>
  <c r="F63" i="8"/>
  <c r="F76" i="8"/>
  <c r="F61" i="8"/>
  <c r="F106" i="8" s="1"/>
  <c r="H31" i="16"/>
  <c r="G29" i="16"/>
  <c r="E108" i="8"/>
  <c r="E34" i="12" s="1"/>
  <c r="E26" i="18" s="1"/>
  <c r="I3" i="16"/>
  <c r="I4" i="16"/>
  <c r="C29" i="11"/>
  <c r="C14" i="14" s="1"/>
  <c r="C28" i="18" s="1"/>
  <c r="F10" i="12"/>
  <c r="F13" i="7"/>
  <c r="J4" i="16" l="1"/>
  <c r="J3" i="16"/>
  <c r="L86" i="6"/>
  <c r="B61" i="4"/>
  <c r="M15" i="6"/>
  <c r="G10" i="12"/>
  <c r="G13" i="7"/>
  <c r="H4" i="8"/>
  <c r="H3" i="8"/>
  <c r="I22" i="7"/>
  <c r="I28" i="7"/>
  <c r="I29" i="12" s="1"/>
  <c r="I29" i="7"/>
  <c r="I30" i="12" s="1"/>
  <c r="I12" i="7"/>
  <c r="I25" i="7"/>
  <c r="I26" i="12" s="1"/>
  <c r="I27" i="7"/>
  <c r="I28" i="12" s="1"/>
  <c r="I9" i="7"/>
  <c r="I26" i="7"/>
  <c r="I27" i="12" s="1"/>
  <c r="I10" i="7"/>
  <c r="I23" i="7"/>
  <c r="I24" i="12" s="1"/>
  <c r="I24" i="7"/>
  <c r="I25" i="12" s="1"/>
  <c r="G28" i="18"/>
  <c r="G21" i="18"/>
  <c r="H3" i="18"/>
  <c r="G18" i="18"/>
  <c r="G30" i="18"/>
  <c r="G26" i="18"/>
  <c r="G16" i="18"/>
  <c r="G32" i="18"/>
  <c r="G19" i="18"/>
  <c r="G13" i="18"/>
  <c r="G20" i="18"/>
  <c r="H4" i="18"/>
  <c r="G17" i="18"/>
  <c r="G24" i="18"/>
  <c r="G16" i="16"/>
  <c r="F19" i="10"/>
  <c r="F22" i="10" s="1"/>
  <c r="M9" i="6"/>
  <c r="G8" i="12"/>
  <c r="G14" i="12" s="1"/>
  <c r="G11" i="7"/>
  <c r="I31" i="16"/>
  <c r="H29" i="16"/>
  <c r="I34" i="16"/>
  <c r="F108" i="8"/>
  <c r="F34" i="12" s="1"/>
  <c r="F15" i="16"/>
  <c r="F14" i="16" s="1"/>
  <c r="E11" i="10"/>
  <c r="E14" i="10" s="1"/>
  <c r="G99" i="8"/>
  <c r="G95" i="8"/>
  <c r="G104" i="8"/>
  <c r="G83" i="8"/>
  <c r="G72" i="8"/>
  <c r="G87" i="8"/>
  <c r="G91" i="8"/>
  <c r="G89" i="8"/>
  <c r="G75" i="8"/>
  <c r="G70" i="8"/>
  <c r="G62" i="8"/>
  <c r="G90" i="8"/>
  <c r="G77" i="8"/>
  <c r="G69" i="8"/>
  <c r="G82" i="8"/>
  <c r="G88" i="8"/>
  <c r="G76" i="8"/>
  <c r="G64" i="8"/>
  <c r="G74" i="8"/>
  <c r="G65" i="8"/>
  <c r="G85" i="8"/>
  <c r="G98" i="8"/>
  <c r="G96" i="8"/>
  <c r="G84" i="8"/>
  <c r="G100" i="8"/>
  <c r="G79" i="8"/>
  <c r="G93" i="8"/>
  <c r="G81" i="8"/>
  <c r="G80" i="8"/>
  <c r="G73" i="8"/>
  <c r="G92" i="8"/>
  <c r="G101" i="8"/>
  <c r="G103" i="8"/>
  <c r="G60" i="8"/>
  <c r="G106" i="8" s="1"/>
  <c r="G71" i="8"/>
  <c r="G97" i="8"/>
  <c r="G63" i="8"/>
  <c r="G102" i="8"/>
  <c r="G78" i="8"/>
  <c r="G86" i="8"/>
  <c r="G61" i="8"/>
  <c r="I4" i="11"/>
  <c r="I3" i="11"/>
  <c r="F65" i="4"/>
  <c r="H33" i="6"/>
  <c r="I33" i="6" s="1"/>
  <c r="J33" i="6" s="1"/>
  <c r="K33" i="6" s="1"/>
  <c r="L33" i="6" s="1"/>
  <c r="M33" i="6" s="1"/>
  <c r="N33" i="6" s="1"/>
  <c r="O33" i="6" s="1"/>
  <c r="P33" i="6" s="1"/>
  <c r="Q33" i="6" s="1"/>
  <c r="R33" i="6" s="1"/>
  <c r="S32" i="6"/>
  <c r="G12" i="12"/>
  <c r="G105" i="5"/>
  <c r="G15" i="7"/>
  <c r="J3" i="7"/>
  <c r="J4" i="7"/>
  <c r="I3" i="5"/>
  <c r="I4" i="5"/>
  <c r="E19" i="12"/>
  <c r="E32" i="18"/>
  <c r="E29" i="11"/>
  <c r="E14" i="14" s="1"/>
  <c r="E28" i="18" s="1"/>
  <c r="E41" i="12"/>
  <c r="E10" i="14" s="1"/>
  <c r="F13" i="10"/>
  <c r="I3" i="10"/>
  <c r="I4" i="10"/>
  <c r="I4" i="12"/>
  <c r="I3" i="12"/>
  <c r="G22" i="16"/>
  <c r="G20" i="16" s="1"/>
  <c r="E23" i="11"/>
  <c r="H54" i="6"/>
  <c r="I54" i="6" s="1"/>
  <c r="J54" i="6" s="1"/>
  <c r="K54" i="6" s="1"/>
  <c r="L54" i="6" s="1"/>
  <c r="M54" i="6" s="1"/>
  <c r="N54" i="6" s="1"/>
  <c r="O54" i="6" s="1"/>
  <c r="P54" i="6" s="1"/>
  <c r="Q54" i="6" s="1"/>
  <c r="R54" i="6" s="1"/>
  <c r="D10" i="14"/>
  <c r="F14" i="12"/>
  <c r="G11" i="12"/>
  <c r="G14" i="7"/>
  <c r="F18" i="7"/>
  <c r="J4" i="14"/>
  <c r="J3" i="14"/>
  <c r="H76" i="5"/>
  <c r="H24" i="5"/>
  <c r="H102" i="5"/>
  <c r="H46" i="5"/>
  <c r="H15" i="5"/>
  <c r="H89" i="5"/>
  <c r="K4" i="14" l="1"/>
  <c r="K3" i="14"/>
  <c r="F41" i="12"/>
  <c r="F10" i="14" s="1"/>
  <c r="G13" i="10"/>
  <c r="J3" i="11"/>
  <c r="J4" i="11"/>
  <c r="S33" i="6"/>
  <c r="H33" i="5"/>
  <c r="H7" i="12" s="1"/>
  <c r="G15" i="16"/>
  <c r="G14" i="16" s="1"/>
  <c r="F11" i="10"/>
  <c r="F14" i="10" s="1"/>
  <c r="H8" i="12"/>
  <c r="H11" i="7"/>
  <c r="J3" i="12"/>
  <c r="J4" i="12"/>
  <c r="H20" i="18"/>
  <c r="I3" i="18"/>
  <c r="H28" i="18"/>
  <c r="H17" i="18"/>
  <c r="H30" i="18"/>
  <c r="I4" i="18"/>
  <c r="H24" i="18"/>
  <c r="H13" i="18"/>
  <c r="H21" i="18"/>
  <c r="H19" i="18"/>
  <c r="H16" i="18"/>
  <c r="H18" i="18"/>
  <c r="H32" i="18"/>
  <c r="H29" i="18"/>
  <c r="H26" i="18"/>
  <c r="M86" i="6"/>
  <c r="N15" i="6"/>
  <c r="H12" i="12"/>
  <c r="H105" i="5"/>
  <c r="H15" i="7"/>
  <c r="J3" i="5"/>
  <c r="J4" i="5"/>
  <c r="D22" i="7"/>
  <c r="B22" i="7"/>
  <c r="C22" i="7"/>
  <c r="E22" i="7"/>
  <c r="F22" i="7"/>
  <c r="G22" i="7"/>
  <c r="H22" i="7"/>
  <c r="K3" i="7"/>
  <c r="K4" i="7"/>
  <c r="J22" i="7"/>
  <c r="J29" i="7"/>
  <c r="J30" i="12" s="1"/>
  <c r="J12" i="7"/>
  <c r="J28" i="7"/>
  <c r="J29" i="12" s="1"/>
  <c r="J27" i="7"/>
  <c r="J28" i="12" s="1"/>
  <c r="J9" i="7"/>
  <c r="J24" i="7"/>
  <c r="J25" i="12" s="1"/>
  <c r="J26" i="7"/>
  <c r="J27" i="12" s="1"/>
  <c r="J25" i="7"/>
  <c r="J26" i="12" s="1"/>
  <c r="J23" i="7"/>
  <c r="J24" i="12" s="1"/>
  <c r="J10" i="7"/>
  <c r="I23" i="12"/>
  <c r="I32" i="12" s="1"/>
  <c r="I31" i="7"/>
  <c r="H95" i="8"/>
  <c r="H104" i="8"/>
  <c r="H91" i="8"/>
  <c r="H89" i="8"/>
  <c r="H75" i="8"/>
  <c r="H70" i="8"/>
  <c r="H62" i="8"/>
  <c r="H97" i="8"/>
  <c r="H99" i="8"/>
  <c r="H83" i="8"/>
  <c r="H69" i="8"/>
  <c r="H82" i="8"/>
  <c r="H100" i="8"/>
  <c r="H65" i="8"/>
  <c r="H64" i="8"/>
  <c r="H74" i="8"/>
  <c r="H88" i="8"/>
  <c r="H98" i="8"/>
  <c r="H103" i="8"/>
  <c r="H96" i="8"/>
  <c r="H77" i="8"/>
  <c r="H81" i="8"/>
  <c r="H93" i="8"/>
  <c r="H92" i="8"/>
  <c r="H101" i="8"/>
  <c r="H80" i="8"/>
  <c r="H73" i="8"/>
  <c r="H61" i="8"/>
  <c r="H79" i="8"/>
  <c r="H72" i="8"/>
  <c r="H85" i="8"/>
  <c r="H90" i="8"/>
  <c r="H63" i="8"/>
  <c r="H71" i="8"/>
  <c r="H87" i="8"/>
  <c r="H84" i="8"/>
  <c r="H60" i="8"/>
  <c r="H86" i="8"/>
  <c r="H78" i="8"/>
  <c r="H102" i="8"/>
  <c r="H76" i="8"/>
  <c r="H24" i="16"/>
  <c r="H9" i="16"/>
  <c r="F17" i="11" s="1"/>
  <c r="F16" i="12"/>
  <c r="F18" i="12" s="1"/>
  <c r="H10" i="12"/>
  <c r="H13" i="7"/>
  <c r="N9" i="6"/>
  <c r="I24" i="5"/>
  <c r="I76" i="5"/>
  <c r="I15" i="5"/>
  <c r="I102" i="5"/>
  <c r="I46" i="5"/>
  <c r="I89" i="5"/>
  <c r="K4" i="16"/>
  <c r="K3" i="16"/>
  <c r="G19" i="10"/>
  <c r="G22" i="10" s="1"/>
  <c r="H16" i="16"/>
  <c r="H11" i="12"/>
  <c r="H14" i="7"/>
  <c r="G108" i="8"/>
  <c r="G34" i="12" s="1"/>
  <c r="J3" i="10"/>
  <c r="J4" i="10"/>
  <c r="I29" i="16"/>
  <c r="J31" i="16"/>
  <c r="S54" i="6"/>
  <c r="J34" i="16"/>
  <c r="I4" i="8"/>
  <c r="I3" i="8"/>
  <c r="G18" i="7"/>
  <c r="F19" i="12" l="1"/>
  <c r="C23" i="12"/>
  <c r="C31" i="7"/>
  <c r="I24" i="16"/>
  <c r="I9" i="16"/>
  <c r="G17" i="11" s="1"/>
  <c r="G16" i="12"/>
  <c r="G18" i="12" s="1"/>
  <c r="J76" i="5"/>
  <c r="J24" i="5"/>
  <c r="J15" i="5"/>
  <c r="J33" i="5" s="1"/>
  <c r="J7" i="12" s="1"/>
  <c r="J102" i="5"/>
  <c r="J46" i="5"/>
  <c r="J89" i="5"/>
  <c r="L3" i="7"/>
  <c r="L4" i="7"/>
  <c r="I11" i="12"/>
  <c r="I14" i="7"/>
  <c r="K22" i="7"/>
  <c r="K27" i="7"/>
  <c r="K28" i="12" s="1"/>
  <c r="K10" i="7"/>
  <c r="K12" i="7"/>
  <c r="K28" i="7"/>
  <c r="K29" i="12" s="1"/>
  <c r="K24" i="7"/>
  <c r="K25" i="12" s="1"/>
  <c r="K9" i="7"/>
  <c r="K25" i="7"/>
  <c r="K26" i="12" s="1"/>
  <c r="K23" i="7"/>
  <c r="K24" i="12" s="1"/>
  <c r="K26" i="7"/>
  <c r="K27" i="12" s="1"/>
  <c r="K29" i="7"/>
  <c r="K30" i="12" s="1"/>
  <c r="B23" i="12"/>
  <c r="B31" i="7"/>
  <c r="I17" i="18"/>
  <c r="I32" i="18"/>
  <c r="J4" i="18"/>
  <c r="I18" i="18"/>
  <c r="I30" i="18"/>
  <c r="I24" i="18"/>
  <c r="I16" i="18"/>
  <c r="I13" i="18"/>
  <c r="I28" i="18"/>
  <c r="I19" i="18"/>
  <c r="I20" i="18"/>
  <c r="I21" i="18"/>
  <c r="I26" i="18"/>
  <c r="J3" i="18"/>
  <c r="O9" i="6"/>
  <c r="L4" i="16"/>
  <c r="L3" i="16"/>
  <c r="H18" i="7"/>
  <c r="H19" i="10"/>
  <c r="H22" i="10" s="1"/>
  <c r="I16" i="16"/>
  <c r="F29" i="11"/>
  <c r="F14" i="14" s="1"/>
  <c r="H15" i="16"/>
  <c r="H14" i="16" s="1"/>
  <c r="G11" i="10"/>
  <c r="G14" i="10" s="1"/>
  <c r="K3" i="11"/>
  <c r="K4" i="11"/>
  <c r="J29" i="16"/>
  <c r="K31" i="16"/>
  <c r="K3" i="10"/>
  <c r="K4" i="10"/>
  <c r="I8" i="12"/>
  <c r="I11" i="7"/>
  <c r="I18" i="7" s="1"/>
  <c r="H23" i="12"/>
  <c r="H32" i="12" s="1"/>
  <c r="H31" i="7"/>
  <c r="I12" i="12"/>
  <c r="I15" i="7"/>
  <c r="G23" i="12"/>
  <c r="G32" i="12" s="1"/>
  <c r="G36" i="12" s="1"/>
  <c r="I25" i="16" s="1"/>
  <c r="G25" i="11" s="1"/>
  <c r="G31" i="7"/>
  <c r="L3" i="14"/>
  <c r="L4" i="14"/>
  <c r="D23" i="12"/>
  <c r="D31" i="7"/>
  <c r="K3" i="5"/>
  <c r="K4" i="5"/>
  <c r="I104" i="8"/>
  <c r="I100" i="8"/>
  <c r="I87" i="8"/>
  <c r="I76" i="8"/>
  <c r="I62" i="8"/>
  <c r="I91" i="8"/>
  <c r="I80" i="8"/>
  <c r="I97" i="8"/>
  <c r="I82" i="8"/>
  <c r="I89" i="8"/>
  <c r="I88" i="8"/>
  <c r="I81" i="8"/>
  <c r="I72" i="8"/>
  <c r="I74" i="8"/>
  <c r="I65" i="8"/>
  <c r="I98" i="8"/>
  <c r="I85" i="8"/>
  <c r="I79" i="8"/>
  <c r="I99" i="8"/>
  <c r="I77" i="8"/>
  <c r="I86" i="8"/>
  <c r="I83" i="8"/>
  <c r="I92" i="8"/>
  <c r="I61" i="8"/>
  <c r="I73" i="8"/>
  <c r="I93" i="8"/>
  <c r="I101" i="8"/>
  <c r="I102" i="8"/>
  <c r="I90" i="8"/>
  <c r="I75" i="8"/>
  <c r="I103" i="8"/>
  <c r="I63" i="8"/>
  <c r="I64" i="8"/>
  <c r="I71" i="8"/>
  <c r="I69" i="8"/>
  <c r="I60" i="8"/>
  <c r="I84" i="8"/>
  <c r="I78" i="8"/>
  <c r="I70" i="8"/>
  <c r="I95" i="8"/>
  <c r="I96" i="8"/>
  <c r="J4" i="8"/>
  <c r="J3" i="8"/>
  <c r="H14" i="12"/>
  <c r="N86" i="6"/>
  <c r="O15" i="6"/>
  <c r="J31" i="7"/>
  <c r="J23" i="12"/>
  <c r="J32" i="12" s="1"/>
  <c r="H108" i="8"/>
  <c r="H34" i="12" s="1"/>
  <c r="F23" i="12"/>
  <c r="F32" i="12" s="1"/>
  <c r="F36" i="12" s="1"/>
  <c r="H25" i="16" s="1"/>
  <c r="F31" i="7"/>
  <c r="K34" i="16"/>
  <c r="K4" i="12"/>
  <c r="K3" i="12"/>
  <c r="H22" i="16"/>
  <c r="H20" i="16" s="1"/>
  <c r="F23" i="11"/>
  <c r="G41" i="12"/>
  <c r="H13" i="10"/>
  <c r="I33" i="5"/>
  <c r="I7" i="12" s="1"/>
  <c r="I14" i="12" s="1"/>
  <c r="I10" i="12"/>
  <c r="I13" i="7"/>
  <c r="H106" i="8"/>
  <c r="E23" i="12"/>
  <c r="E31" i="7"/>
  <c r="L10" i="7" l="1"/>
  <c r="L27" i="7"/>
  <c r="L28" i="12" s="1"/>
  <c r="L29" i="7"/>
  <c r="L30" i="12" s="1"/>
  <c r="L24" i="7"/>
  <c r="L25" i="12" s="1"/>
  <c r="L9" i="7"/>
  <c r="L22" i="7"/>
  <c r="L12" i="7"/>
  <c r="L23" i="7"/>
  <c r="L24" i="12" s="1"/>
  <c r="L25" i="7"/>
  <c r="L26" i="12" s="1"/>
  <c r="L26" i="7"/>
  <c r="L27" i="12" s="1"/>
  <c r="L28" i="7"/>
  <c r="L29" i="12" s="1"/>
  <c r="O86" i="6"/>
  <c r="P15" i="6"/>
  <c r="J8" i="12"/>
  <c r="J11" i="7"/>
  <c r="L3" i="5"/>
  <c r="L4" i="5"/>
  <c r="M4" i="14"/>
  <c r="M3" i="14"/>
  <c r="G38" i="12"/>
  <c r="G19" i="12"/>
  <c r="L3" i="10"/>
  <c r="L4" i="10"/>
  <c r="G29" i="11"/>
  <c r="G14" i="14" s="1"/>
  <c r="J28" i="18"/>
  <c r="J17" i="18"/>
  <c r="J21" i="18"/>
  <c r="J13" i="18"/>
  <c r="K4" i="18"/>
  <c r="K3" i="18"/>
  <c r="J19" i="18"/>
  <c r="J16" i="18"/>
  <c r="J32" i="18"/>
  <c r="J26" i="18"/>
  <c r="J20" i="18"/>
  <c r="J18" i="18"/>
  <c r="J30" i="18"/>
  <c r="J24" i="18"/>
  <c r="H41" i="12"/>
  <c r="H10" i="14" s="1"/>
  <c r="I13" i="10"/>
  <c r="J9" i="16"/>
  <c r="H17" i="11" s="1"/>
  <c r="J24" i="16"/>
  <c r="H16" i="12"/>
  <c r="H18" i="12" s="1"/>
  <c r="M3" i="16"/>
  <c r="M4" i="16"/>
  <c r="K4" i="8"/>
  <c r="K3" i="8"/>
  <c r="L4" i="12"/>
  <c r="L3" i="12"/>
  <c r="I108" i="8"/>
  <c r="I34" i="12" s="1"/>
  <c r="I36" i="12" s="1"/>
  <c r="K25" i="16" s="1"/>
  <c r="I25" i="11" s="1"/>
  <c r="J11" i="12"/>
  <c r="J14" i="7"/>
  <c r="J104" i="8"/>
  <c r="J100" i="8"/>
  <c r="J103" i="8"/>
  <c r="J97" i="8"/>
  <c r="J96" i="8"/>
  <c r="J93" i="8"/>
  <c r="J73" i="8"/>
  <c r="J82" i="8"/>
  <c r="J89" i="8"/>
  <c r="J62" i="8"/>
  <c r="J88" i="8"/>
  <c r="J76" i="8"/>
  <c r="J65" i="8"/>
  <c r="J98" i="8"/>
  <c r="J85" i="8"/>
  <c r="J75" i="8"/>
  <c r="J99" i="8"/>
  <c r="J87" i="8"/>
  <c r="J80" i="8"/>
  <c r="J70" i="8"/>
  <c r="J86" i="8"/>
  <c r="J72" i="8"/>
  <c r="J60" i="8"/>
  <c r="J95" i="8"/>
  <c r="J90" i="8"/>
  <c r="J101" i="8"/>
  <c r="J81" i="8"/>
  <c r="J79" i="8"/>
  <c r="J92" i="8"/>
  <c r="J61" i="8"/>
  <c r="J102" i="8"/>
  <c r="J78" i="8"/>
  <c r="J71" i="8"/>
  <c r="J69" i="8"/>
  <c r="J91" i="8"/>
  <c r="J84" i="8"/>
  <c r="J77" i="8"/>
  <c r="J74" i="8"/>
  <c r="J64" i="8"/>
  <c r="J63" i="8"/>
  <c r="J106" i="8" s="1"/>
  <c r="J83" i="8"/>
  <c r="H36" i="12"/>
  <c r="J25" i="16" s="1"/>
  <c r="H25" i="11" s="1"/>
  <c r="P9" i="6"/>
  <c r="D32" i="12"/>
  <c r="D36" i="12" s="1"/>
  <c r="D16" i="18"/>
  <c r="E32" i="12"/>
  <c r="E36" i="12" s="1"/>
  <c r="E16" i="18"/>
  <c r="L34" i="16"/>
  <c r="I106" i="8"/>
  <c r="I105" i="5"/>
  <c r="L3" i="11"/>
  <c r="L4" i="11"/>
  <c r="M3" i="7"/>
  <c r="M4" i="7"/>
  <c r="B16" i="18"/>
  <c r="B32" i="12"/>
  <c r="B36" i="12" s="1"/>
  <c r="J12" i="12"/>
  <c r="J105" i="5"/>
  <c r="J15" i="7"/>
  <c r="K9" i="16"/>
  <c r="I17" i="11" s="1"/>
  <c r="K24" i="16"/>
  <c r="I16" i="12"/>
  <c r="I18" i="12" s="1"/>
  <c r="J10" i="12"/>
  <c r="J14" i="12" s="1"/>
  <c r="J13" i="7"/>
  <c r="L31" i="16"/>
  <c r="K29" i="16"/>
  <c r="C32" i="12"/>
  <c r="C36" i="12" s="1"/>
  <c r="C16" i="18"/>
  <c r="F38" i="12"/>
  <c r="J16" i="16"/>
  <c r="I19" i="10"/>
  <c r="I22" i="10" s="1"/>
  <c r="G10" i="14"/>
  <c r="K24" i="5"/>
  <c r="K102" i="5"/>
  <c r="K46" i="5"/>
  <c r="K89" i="5"/>
  <c r="K76" i="5"/>
  <c r="K15" i="5"/>
  <c r="K33" i="5" s="1"/>
  <c r="K7" i="12" s="1"/>
  <c r="I22" i="16"/>
  <c r="I20" i="16" s="1"/>
  <c r="G23" i="11"/>
  <c r="I15" i="16"/>
  <c r="I14" i="16" s="1"/>
  <c r="H11" i="10"/>
  <c r="H14" i="10" s="1"/>
  <c r="K31" i="7"/>
  <c r="K23" i="12"/>
  <c r="K32" i="12" s="1"/>
  <c r="H38" i="12" l="1"/>
  <c r="H19" i="12"/>
  <c r="I19" i="12"/>
  <c r="I38" i="12"/>
  <c r="K10" i="12"/>
  <c r="K13" i="7"/>
  <c r="N4" i="14"/>
  <c r="N3" i="14"/>
  <c r="L29" i="16"/>
  <c r="M31" i="16"/>
  <c r="L23" i="12"/>
  <c r="L32" i="12" s="1"/>
  <c r="L31" i="7"/>
  <c r="F43" i="12"/>
  <c r="F8" i="14" s="1"/>
  <c r="F39" i="12"/>
  <c r="D25" i="16"/>
  <c r="B25" i="11" s="1"/>
  <c r="B38" i="12"/>
  <c r="J13" i="10"/>
  <c r="I41" i="12"/>
  <c r="M4" i="12"/>
  <c r="M3" i="12"/>
  <c r="K100" i="8"/>
  <c r="K91" i="8"/>
  <c r="K80" i="8"/>
  <c r="K69" i="8"/>
  <c r="K96" i="8"/>
  <c r="K84" i="8"/>
  <c r="K93" i="8"/>
  <c r="K73" i="8"/>
  <c r="K65" i="8"/>
  <c r="K89" i="8"/>
  <c r="K62" i="8"/>
  <c r="K88" i="8"/>
  <c r="K76" i="8"/>
  <c r="K81" i="8"/>
  <c r="K101" i="8"/>
  <c r="K95" i="8"/>
  <c r="K61" i="8"/>
  <c r="K98" i="8"/>
  <c r="K85" i="8"/>
  <c r="K75" i="8"/>
  <c r="K103" i="8"/>
  <c r="K79" i="8"/>
  <c r="K87" i="8"/>
  <c r="K70" i="8"/>
  <c r="K97" i="8"/>
  <c r="K90" i="8"/>
  <c r="K83" i="8"/>
  <c r="K82" i="8"/>
  <c r="K99" i="8"/>
  <c r="K102" i="8"/>
  <c r="K78" i="8"/>
  <c r="K92" i="8"/>
  <c r="K72" i="8"/>
  <c r="K71" i="8"/>
  <c r="K104" i="8"/>
  <c r="K77" i="8"/>
  <c r="K86" i="8"/>
  <c r="K60" i="8"/>
  <c r="K64" i="8"/>
  <c r="K74" i="8"/>
  <c r="K63" i="8"/>
  <c r="K12" i="12"/>
  <c r="K105" i="5"/>
  <c r="K15" i="7"/>
  <c r="F25" i="16"/>
  <c r="D38" i="12"/>
  <c r="M3" i="10"/>
  <c r="M4" i="10"/>
  <c r="Q9" i="6"/>
  <c r="M3" i="5"/>
  <c r="M4" i="5"/>
  <c r="M34" i="16"/>
  <c r="K22" i="16"/>
  <c r="K20" i="16" s="1"/>
  <c r="I23" i="11"/>
  <c r="I29" i="11"/>
  <c r="I14" i="14" s="1"/>
  <c r="G43" i="12"/>
  <c r="G8" i="14" s="1"/>
  <c r="G39" i="12"/>
  <c r="J22" i="16"/>
  <c r="J20" i="16" s="1"/>
  <c r="H23" i="11"/>
  <c r="H29" i="11" s="1"/>
  <c r="H14" i="14" s="1"/>
  <c r="M10" i="7"/>
  <c r="M26" i="7"/>
  <c r="M27" i="12" s="1"/>
  <c r="M27" i="7"/>
  <c r="M28" i="12" s="1"/>
  <c r="M23" i="7"/>
  <c r="M24" i="12" s="1"/>
  <c r="M12" i="7"/>
  <c r="M9" i="7"/>
  <c r="M22" i="7"/>
  <c r="M24" i="7"/>
  <c r="M25" i="12" s="1"/>
  <c r="M25" i="7"/>
  <c r="M26" i="12" s="1"/>
  <c r="M28" i="7"/>
  <c r="M29" i="12" s="1"/>
  <c r="M29" i="7"/>
  <c r="M30" i="12" s="1"/>
  <c r="J108" i="8"/>
  <c r="J34" i="12" s="1"/>
  <c r="J36" i="12" s="1"/>
  <c r="L25" i="16" s="1"/>
  <c r="J25" i="11" s="1"/>
  <c r="L89" i="5"/>
  <c r="L46" i="5"/>
  <c r="L24" i="5"/>
  <c r="L102" i="5"/>
  <c r="L76" i="5"/>
  <c r="L15" i="5"/>
  <c r="K11" i="12"/>
  <c r="K14" i="7"/>
  <c r="G25" i="16"/>
  <c r="E38" i="12"/>
  <c r="L4" i="8"/>
  <c r="L3" i="8"/>
  <c r="K16" i="16"/>
  <c r="J19" i="10"/>
  <c r="J22" i="10" s="1"/>
  <c r="J18" i="7"/>
  <c r="J15" i="16"/>
  <c r="J14" i="16" s="1"/>
  <c r="I11" i="10"/>
  <c r="I14" i="10" s="1"/>
  <c r="E25" i="16"/>
  <c r="C25" i="11" s="1"/>
  <c r="C38" i="12"/>
  <c r="P86" i="6"/>
  <c r="Q15" i="6"/>
  <c r="K21" i="18"/>
  <c r="K30" i="18"/>
  <c r="L4" i="18"/>
  <c r="K18" i="18"/>
  <c r="L3" i="18"/>
  <c r="K13" i="18"/>
  <c r="K24" i="18"/>
  <c r="K17" i="18"/>
  <c r="K16" i="18"/>
  <c r="K28" i="18"/>
  <c r="K20" i="18"/>
  <c r="K26" i="18"/>
  <c r="K32" i="18"/>
  <c r="K19" i="18"/>
  <c r="K8" i="12"/>
  <c r="K14" i="12" s="1"/>
  <c r="K11" i="7"/>
  <c r="K18" i="7" s="1"/>
  <c r="N3" i="16"/>
  <c r="N4" i="16"/>
  <c r="N4" i="7"/>
  <c r="N3" i="7"/>
  <c r="M3" i="11"/>
  <c r="M4" i="11"/>
  <c r="C43" i="12" l="1"/>
  <c r="C8" i="14" s="1"/>
  <c r="C39" i="12"/>
  <c r="L9" i="16"/>
  <c r="J17" i="11" s="1"/>
  <c r="L24" i="16"/>
  <c r="J16" i="12"/>
  <c r="J18" i="12" s="1"/>
  <c r="N4" i="10"/>
  <c r="N3" i="10"/>
  <c r="D25" i="11"/>
  <c r="N34" i="16"/>
  <c r="I10" i="14"/>
  <c r="J41" i="12"/>
  <c r="J10" i="14" s="1"/>
  <c r="K13" i="10"/>
  <c r="I39" i="12"/>
  <c r="I43" i="12"/>
  <c r="I8" i="14" s="1"/>
  <c r="K108" i="8"/>
  <c r="K34" i="12" s="1"/>
  <c r="K36" i="12" s="1"/>
  <c r="M25" i="16" s="1"/>
  <c r="K25" i="11" s="1"/>
  <c r="M9" i="16"/>
  <c r="K17" i="11" s="1"/>
  <c r="M24" i="16"/>
  <c r="K16" i="12"/>
  <c r="K18" i="12" s="1"/>
  <c r="K15" i="16"/>
  <c r="K14" i="16" s="1"/>
  <c r="J11" i="10"/>
  <c r="J14" i="10" s="1"/>
  <c r="B43" i="12"/>
  <c r="B39" i="12"/>
  <c r="O4" i="14"/>
  <c r="O3" i="14"/>
  <c r="K19" i="10"/>
  <c r="K22" i="10" s="1"/>
  <c r="L16" i="16"/>
  <c r="L100" i="8"/>
  <c r="L96" i="8"/>
  <c r="L103" i="8"/>
  <c r="L99" i="8"/>
  <c r="L93" i="8"/>
  <c r="L73" i="8"/>
  <c r="L65" i="8"/>
  <c r="L78" i="8"/>
  <c r="L88" i="8"/>
  <c r="L76" i="8"/>
  <c r="L81" i="8"/>
  <c r="L72" i="8"/>
  <c r="L85" i="8"/>
  <c r="L75" i="8"/>
  <c r="L79" i="8"/>
  <c r="L91" i="8"/>
  <c r="L82" i="8"/>
  <c r="L95" i="8"/>
  <c r="L69" i="8"/>
  <c r="L98" i="8"/>
  <c r="L97" i="8"/>
  <c r="L80" i="8"/>
  <c r="L77" i="8"/>
  <c r="L83" i="8"/>
  <c r="L74" i="8"/>
  <c r="L62" i="8"/>
  <c r="L71" i="8"/>
  <c r="L64" i="8"/>
  <c r="L92" i="8"/>
  <c r="L61" i="8"/>
  <c r="L102" i="8"/>
  <c r="L101" i="8"/>
  <c r="L90" i="8"/>
  <c r="L104" i="8"/>
  <c r="L84" i="8"/>
  <c r="L60" i="8"/>
  <c r="L106" i="8" s="1"/>
  <c r="L86" i="8"/>
  <c r="L87" i="8"/>
  <c r="L89" i="8"/>
  <c r="L70" i="8"/>
  <c r="L63" i="8"/>
  <c r="Q86" i="6"/>
  <c r="R15" i="6"/>
  <c r="L12" i="12"/>
  <c r="L15" i="7"/>
  <c r="G16" i="14"/>
  <c r="G33" i="14" s="1"/>
  <c r="K106" i="8"/>
  <c r="L8" i="12"/>
  <c r="L11" i="7"/>
  <c r="L18" i="7" s="1"/>
  <c r="R9" i="6"/>
  <c r="D43" i="12"/>
  <c r="D8" i="14" s="1"/>
  <c r="D39" i="12"/>
  <c r="L17" i="18"/>
  <c r="L21" i="18"/>
  <c r="L30" i="18"/>
  <c r="M4" i="18"/>
  <c r="L19" i="18"/>
  <c r="M3" i="18"/>
  <c r="L13" i="18"/>
  <c r="L18" i="18"/>
  <c r="L16" i="18"/>
  <c r="L32" i="18"/>
  <c r="L26" i="18"/>
  <c r="L20" i="18"/>
  <c r="L28" i="18"/>
  <c r="L24" i="18"/>
  <c r="M89" i="5"/>
  <c r="M15" i="5"/>
  <c r="M24" i="5"/>
  <c r="M46" i="5"/>
  <c r="M102" i="5"/>
  <c r="M76" i="5"/>
  <c r="E43" i="12"/>
  <c r="E8" i="14" s="1"/>
  <c r="E39" i="12"/>
  <c r="E25" i="11"/>
  <c r="F25" i="11"/>
  <c r="F16" i="14"/>
  <c r="F33" i="14" s="1"/>
  <c r="L10" i="12"/>
  <c r="L13" i="7"/>
  <c r="L11" i="12"/>
  <c r="L14" i="7"/>
  <c r="M29" i="16"/>
  <c r="N31" i="16"/>
  <c r="M23" i="12"/>
  <c r="M32" i="12" s="1"/>
  <c r="M31" i="7"/>
  <c r="N3" i="5"/>
  <c r="N4" i="5"/>
  <c r="N4" i="12"/>
  <c r="N3" i="12"/>
  <c r="N4" i="11"/>
  <c r="N3" i="11"/>
  <c r="M4" i="8"/>
  <c r="M3" i="8"/>
  <c r="N10" i="7"/>
  <c r="N26" i="7"/>
  <c r="N27" i="12" s="1"/>
  <c r="N28" i="7"/>
  <c r="N29" i="12" s="1"/>
  <c r="N23" i="7"/>
  <c r="N24" i="12" s="1"/>
  <c r="N9" i="7"/>
  <c r="N27" i="7"/>
  <c r="N28" i="12" s="1"/>
  <c r="N24" i="7"/>
  <c r="N25" i="12" s="1"/>
  <c r="N25" i="7"/>
  <c r="N26" i="12" s="1"/>
  <c r="N12" i="7"/>
  <c r="N29" i="7"/>
  <c r="N30" i="12" s="1"/>
  <c r="O3" i="16"/>
  <c r="O4" i="16"/>
  <c r="O3" i="7"/>
  <c r="O4" i="7"/>
  <c r="L33" i="5"/>
  <c r="L7" i="12" s="1"/>
  <c r="H43" i="12"/>
  <c r="H8" i="14" s="1"/>
  <c r="H39" i="12"/>
  <c r="K38" i="12" l="1"/>
  <c r="K19" i="12"/>
  <c r="P3" i="16"/>
  <c r="P4" i="16"/>
  <c r="O4" i="12"/>
  <c r="O3" i="12"/>
  <c r="M33" i="5"/>
  <c r="M7" i="12" s="1"/>
  <c r="M14" i="12" s="1"/>
  <c r="P4" i="14"/>
  <c r="P3" i="14"/>
  <c r="B8" i="14"/>
  <c r="B45" i="12"/>
  <c r="C45" i="12" s="1"/>
  <c r="D45" i="12" s="1"/>
  <c r="E45" i="12" s="1"/>
  <c r="F45" i="12" s="1"/>
  <c r="G45" i="12" s="1"/>
  <c r="H45" i="12" s="1"/>
  <c r="I45" i="12" s="1"/>
  <c r="N4" i="8"/>
  <c r="N3" i="8"/>
  <c r="L15" i="16"/>
  <c r="L14" i="16" s="1"/>
  <c r="K11" i="10"/>
  <c r="K14" i="10" s="1"/>
  <c r="O3" i="10"/>
  <c r="O4" i="10"/>
  <c r="I16" i="14"/>
  <c r="I33" i="14" s="1"/>
  <c r="L22" i="16"/>
  <c r="L20" i="16" s="1"/>
  <c r="J23" i="11"/>
  <c r="O31" i="16"/>
  <c r="N29" i="16"/>
  <c r="L108" i="8"/>
  <c r="L34" i="12" s="1"/>
  <c r="L36" i="12" s="1"/>
  <c r="N25" i="16" s="1"/>
  <c r="L25" i="11" s="1"/>
  <c r="M12" i="12"/>
  <c r="M15" i="7"/>
  <c r="G10" i="6"/>
  <c r="S9" i="6"/>
  <c r="N24" i="16"/>
  <c r="N9" i="16"/>
  <c r="L17" i="11" s="1"/>
  <c r="L16" i="12"/>
  <c r="N89" i="5"/>
  <c r="N76" i="5"/>
  <c r="N15" i="5"/>
  <c r="N24" i="5"/>
  <c r="N102" i="5"/>
  <c r="N46" i="5"/>
  <c r="L105" i="5"/>
  <c r="C16" i="14"/>
  <c r="C33" i="14" s="1"/>
  <c r="P3" i="7"/>
  <c r="P4" i="7"/>
  <c r="M30" i="18"/>
  <c r="N4" i="18"/>
  <c r="M24" i="18"/>
  <c r="N3" i="18"/>
  <c r="M13" i="18"/>
  <c r="M18" i="18"/>
  <c r="M16" i="18"/>
  <c r="M19" i="18"/>
  <c r="M21" i="18"/>
  <c r="M20" i="18"/>
  <c r="M32" i="18"/>
  <c r="M28" i="18"/>
  <c r="M26" i="18"/>
  <c r="M17" i="18"/>
  <c r="M16" i="16"/>
  <c r="L19" i="10"/>
  <c r="L22" i="10" s="1"/>
  <c r="E16" i="14"/>
  <c r="E33" i="14" s="1"/>
  <c r="O3" i="11"/>
  <c r="O4" i="11"/>
  <c r="M22" i="16"/>
  <c r="M20" i="16" s="1"/>
  <c r="K23" i="11"/>
  <c r="K29" i="11" s="1"/>
  <c r="K14" i="14" s="1"/>
  <c r="R86" i="6"/>
  <c r="G16" i="6"/>
  <c r="O26" i="7"/>
  <c r="O27" i="12" s="1"/>
  <c r="O28" i="7"/>
  <c r="O29" i="12" s="1"/>
  <c r="O23" i="7"/>
  <c r="O24" i="12" s="1"/>
  <c r="O10" i="7"/>
  <c r="O24" i="7"/>
  <c r="O25" i="12" s="1"/>
  <c r="O12" i="7"/>
  <c r="O9" i="7"/>
  <c r="O27" i="7"/>
  <c r="O28" i="12" s="1"/>
  <c r="O25" i="7"/>
  <c r="O26" i="12" s="1"/>
  <c r="O29" i="7"/>
  <c r="O30" i="12" s="1"/>
  <c r="M96" i="8"/>
  <c r="M84" i="8"/>
  <c r="M73" i="8"/>
  <c r="M88" i="8"/>
  <c r="M65" i="8"/>
  <c r="M78" i="8"/>
  <c r="M76" i="8"/>
  <c r="M81" i="8"/>
  <c r="M72" i="8"/>
  <c r="M100" i="8"/>
  <c r="M101" i="8"/>
  <c r="M95" i="8"/>
  <c r="M87" i="8"/>
  <c r="M80" i="8"/>
  <c r="M75" i="8"/>
  <c r="M79" i="8"/>
  <c r="M103" i="8"/>
  <c r="M91" i="8"/>
  <c r="M82" i="8"/>
  <c r="M86" i="8"/>
  <c r="M77" i="8"/>
  <c r="M60" i="8"/>
  <c r="M74" i="8"/>
  <c r="M98" i="8"/>
  <c r="M62" i="8"/>
  <c r="M71" i="8"/>
  <c r="M99" i="8"/>
  <c r="M92" i="8"/>
  <c r="M61" i="8"/>
  <c r="M102" i="8"/>
  <c r="M93" i="8"/>
  <c r="M64" i="8"/>
  <c r="M104" i="8"/>
  <c r="M85" i="8"/>
  <c r="M97" i="8"/>
  <c r="M70" i="8"/>
  <c r="M69" i="8"/>
  <c r="M63" i="8"/>
  <c r="M89" i="8"/>
  <c r="M83" i="8"/>
  <c r="M90" i="8"/>
  <c r="D16" i="14"/>
  <c r="D33" i="14" s="1"/>
  <c r="M11" i="12"/>
  <c r="M14" i="7"/>
  <c r="L13" i="10"/>
  <c r="K41" i="12"/>
  <c r="K10" i="14" s="1"/>
  <c r="H16" i="14"/>
  <c r="H33" i="14" s="1"/>
  <c r="O34" i="16"/>
  <c r="M10" i="12"/>
  <c r="M13" i="7"/>
  <c r="M8" i="12"/>
  <c r="M11" i="7"/>
  <c r="M18" i="7" s="1"/>
  <c r="O3" i="5"/>
  <c r="O4" i="5"/>
  <c r="J38" i="12"/>
  <c r="J19" i="12"/>
  <c r="J29" i="11"/>
  <c r="J14" i="14" s="1"/>
  <c r="L14" i="12"/>
  <c r="L18" i="12" s="1"/>
  <c r="S15" i="6"/>
  <c r="S86" i="6" s="1"/>
  <c r="N21" i="18" l="1"/>
  <c r="N18" i="18"/>
  <c r="N32" i="18"/>
  <c r="N26" i="18"/>
  <c r="N13" i="18"/>
  <c r="N16" i="18"/>
  <c r="O4" i="18"/>
  <c r="N19" i="18"/>
  <c r="N24" i="18"/>
  <c r="N20" i="18"/>
  <c r="N17" i="18"/>
  <c r="N30" i="18"/>
  <c r="N28" i="18"/>
  <c r="O3" i="18"/>
  <c r="P4" i="12"/>
  <c r="P3" i="12"/>
  <c r="P31" i="16"/>
  <c r="O29" i="16"/>
  <c r="L41" i="12"/>
  <c r="L10" i="14" s="1"/>
  <c r="M13" i="10"/>
  <c r="P3" i="11"/>
  <c r="P4" i="11"/>
  <c r="N10" i="12"/>
  <c r="N13" i="7"/>
  <c r="M15" i="16"/>
  <c r="M14" i="16" s="1"/>
  <c r="L11" i="10"/>
  <c r="L14" i="10" s="1"/>
  <c r="Q3" i="16"/>
  <c r="Q4" i="16"/>
  <c r="M105" i="5"/>
  <c r="Q3" i="7"/>
  <c r="Q4" i="7"/>
  <c r="N8" i="12"/>
  <c r="N11" i="7"/>
  <c r="N18" i="7" s="1"/>
  <c r="N11" i="12"/>
  <c r="N14" i="7"/>
  <c r="H10" i="6"/>
  <c r="M108" i="8"/>
  <c r="M34" i="12" s="1"/>
  <c r="M36" i="12" s="1"/>
  <c r="O25" i="16" s="1"/>
  <c r="M25" i="11" s="1"/>
  <c r="P4" i="5"/>
  <c r="P3" i="5"/>
  <c r="N16" i="16"/>
  <c r="M19" i="10"/>
  <c r="M22" i="10" s="1"/>
  <c r="N33" i="5"/>
  <c r="N7" i="12" s="1"/>
  <c r="N96" i="8"/>
  <c r="N101" i="8"/>
  <c r="N99" i="8"/>
  <c r="N78" i="8"/>
  <c r="N82" i="8"/>
  <c r="N80" i="8"/>
  <c r="N81" i="8"/>
  <c r="N72" i="8"/>
  <c r="N100" i="8"/>
  <c r="N95" i="8"/>
  <c r="N65" i="8"/>
  <c r="N106" i="8" s="1"/>
  <c r="N61" i="8"/>
  <c r="N86" i="8"/>
  <c r="N71" i="8"/>
  <c r="N79" i="8"/>
  <c r="N103" i="8"/>
  <c r="N91" i="8"/>
  <c r="N88" i="8"/>
  <c r="N69" i="8"/>
  <c r="N92" i="8"/>
  <c r="N60" i="8"/>
  <c r="N90" i="8"/>
  <c r="N64" i="8"/>
  <c r="N93" i="8"/>
  <c r="N77" i="8"/>
  <c r="N73" i="8"/>
  <c r="N102" i="8"/>
  <c r="N76" i="8"/>
  <c r="N98" i="8"/>
  <c r="N75" i="8"/>
  <c r="N97" i="8"/>
  <c r="N70" i="8"/>
  <c r="N89" i="8"/>
  <c r="N87" i="8"/>
  <c r="N62" i="8"/>
  <c r="N63" i="8"/>
  <c r="N84" i="8"/>
  <c r="N85" i="8"/>
  <c r="N74" i="8"/>
  <c r="N83" i="8"/>
  <c r="N104" i="8"/>
  <c r="B16" i="14"/>
  <c r="B33" i="14" s="1"/>
  <c r="B37" i="14" s="1"/>
  <c r="B8" i="15"/>
  <c r="B16" i="15" s="1"/>
  <c r="Q4" i="14"/>
  <c r="Q3" i="14"/>
  <c r="M106" i="8"/>
  <c r="P28" i="7"/>
  <c r="P29" i="12" s="1"/>
  <c r="P23" i="7"/>
  <c r="P24" i="12" s="1"/>
  <c r="P26" i="7"/>
  <c r="P27" i="12" s="1"/>
  <c r="P24" i="7"/>
  <c r="P25" i="12" s="1"/>
  <c r="P12" i="7"/>
  <c r="P9" i="7"/>
  <c r="P27" i="7"/>
  <c r="P28" i="12" s="1"/>
  <c r="P25" i="7"/>
  <c r="P26" i="12" s="1"/>
  <c r="P10" i="7"/>
  <c r="P29" i="7"/>
  <c r="P30" i="12" s="1"/>
  <c r="O24" i="5"/>
  <c r="O15" i="5"/>
  <c r="O33" i="5" s="1"/>
  <c r="O7" i="12" s="1"/>
  <c r="O102" i="5"/>
  <c r="O89" i="5"/>
  <c r="O76" i="5"/>
  <c r="O46" i="5"/>
  <c r="N12" i="12"/>
  <c r="N105" i="5"/>
  <c r="N15" i="7"/>
  <c r="P34" i="16"/>
  <c r="L29" i="11"/>
  <c r="L14" i="14" s="1"/>
  <c r="O4" i="8"/>
  <c r="O3" i="8"/>
  <c r="H16" i="6"/>
  <c r="C61" i="4"/>
  <c r="G87" i="6"/>
  <c r="L38" i="12"/>
  <c r="L19" i="12"/>
  <c r="J39" i="12"/>
  <c r="J43" i="12"/>
  <c r="J8" i="14" s="1"/>
  <c r="P3" i="10"/>
  <c r="P4" i="10"/>
  <c r="O9" i="16"/>
  <c r="M17" i="11" s="1"/>
  <c r="O24" i="16"/>
  <c r="M16" i="12"/>
  <c r="M18" i="12" s="1"/>
  <c r="N22" i="16"/>
  <c r="N20" i="16" s="1"/>
  <c r="L23" i="11"/>
  <c r="J45" i="12"/>
  <c r="K43" i="12"/>
  <c r="K8" i="14" s="1"/>
  <c r="K39" i="12"/>
  <c r="M38" i="12" l="1"/>
  <c r="M19" i="12"/>
  <c r="O101" i="8"/>
  <c r="O88" i="8"/>
  <c r="O77" i="8"/>
  <c r="O63" i="8"/>
  <c r="O102" i="8"/>
  <c r="O92" i="8"/>
  <c r="O81" i="8"/>
  <c r="O96" i="8"/>
  <c r="O82" i="8"/>
  <c r="O80" i="8"/>
  <c r="O76" i="8"/>
  <c r="O71" i="8"/>
  <c r="O60" i="8"/>
  <c r="O106" i="8" s="1"/>
  <c r="O100" i="8"/>
  <c r="O95" i="8"/>
  <c r="O65" i="8"/>
  <c r="O61" i="8"/>
  <c r="O87" i="8"/>
  <c r="O75" i="8"/>
  <c r="O64" i="8"/>
  <c r="O103" i="8"/>
  <c r="O91" i="8"/>
  <c r="O69" i="8"/>
  <c r="O70" i="8"/>
  <c r="O90" i="8"/>
  <c r="O86" i="8"/>
  <c r="O83" i="8"/>
  <c r="O93" i="8"/>
  <c r="O62" i="8"/>
  <c r="O73" i="8"/>
  <c r="O78" i="8"/>
  <c r="O99" i="8"/>
  <c r="O72" i="8"/>
  <c r="O79" i="8"/>
  <c r="O89" i="8"/>
  <c r="O98" i="8"/>
  <c r="O84" i="8"/>
  <c r="O97" i="8"/>
  <c r="O85" i="8"/>
  <c r="O74" i="8"/>
  <c r="O104" i="8"/>
  <c r="R3" i="16"/>
  <c r="R4" i="16"/>
  <c r="O10" i="12"/>
  <c r="O13" i="7"/>
  <c r="O11" i="12"/>
  <c r="O14" i="7"/>
  <c r="N15" i="16"/>
  <c r="N14" i="16" s="1"/>
  <c r="M11" i="10"/>
  <c r="M14" i="10" s="1"/>
  <c r="Q34" i="16"/>
  <c r="C35" i="14"/>
  <c r="C37" i="14" s="1"/>
  <c r="D8" i="16"/>
  <c r="D7" i="16" s="1"/>
  <c r="D18" i="16" s="1"/>
  <c r="O30" i="18"/>
  <c r="P4" i="18"/>
  <c r="O18" i="18"/>
  <c r="O13" i="18"/>
  <c r="O16" i="18"/>
  <c r="O19" i="18"/>
  <c r="O24" i="18"/>
  <c r="O20" i="18"/>
  <c r="O17" i="18"/>
  <c r="O32" i="18"/>
  <c r="O26" i="18"/>
  <c r="O28" i="18"/>
  <c r="O21" i="18"/>
  <c r="P3" i="18"/>
  <c r="Q23" i="7"/>
  <c r="Q24" i="12" s="1"/>
  <c r="Q26" i="7"/>
  <c r="Q27" i="12" s="1"/>
  <c r="Q9" i="7"/>
  <c r="Q27" i="7"/>
  <c r="Q28" i="12" s="1"/>
  <c r="Q22" i="7"/>
  <c r="Q24" i="7"/>
  <c r="Q25" i="12" s="1"/>
  <c r="Q10" i="7"/>
  <c r="Q29" i="7"/>
  <c r="Q30" i="12" s="1"/>
  <c r="Q12" i="7"/>
  <c r="Q28" i="7"/>
  <c r="Q29" i="12" s="1"/>
  <c r="Q25" i="7"/>
  <c r="Q26" i="12" s="1"/>
  <c r="O105" i="5"/>
  <c r="O12" i="12"/>
  <c r="O15" i="7"/>
  <c r="O16" i="16"/>
  <c r="N19" i="10"/>
  <c r="N22" i="10" s="1"/>
  <c r="P24" i="5"/>
  <c r="P102" i="5"/>
  <c r="P15" i="5"/>
  <c r="P33" i="5" s="1"/>
  <c r="P7" i="12" s="1"/>
  <c r="P76" i="5"/>
  <c r="P89" i="5"/>
  <c r="P46" i="5"/>
  <c r="M41" i="12"/>
  <c r="M10" i="14" s="1"/>
  <c r="N13" i="10"/>
  <c r="K45" i="12"/>
  <c r="L45" i="12" s="1"/>
  <c r="R3" i="7"/>
  <c r="R4" i="7"/>
  <c r="R4" i="14"/>
  <c r="R3" i="14"/>
  <c r="N14" i="12"/>
  <c r="N18" i="12" s="1"/>
  <c r="Q4" i="5"/>
  <c r="Q3" i="5"/>
  <c r="P4" i="8"/>
  <c r="P3" i="8"/>
  <c r="J16" i="14"/>
  <c r="J33" i="14" s="1"/>
  <c r="Q3" i="11"/>
  <c r="Q4" i="11"/>
  <c r="P9" i="16"/>
  <c r="N17" i="11" s="1"/>
  <c r="N16" i="12"/>
  <c r="P24" i="16"/>
  <c r="K16" i="14"/>
  <c r="K33" i="14" s="1"/>
  <c r="Q3" i="12"/>
  <c r="Q4" i="12"/>
  <c r="O22" i="16"/>
  <c r="O20" i="16" s="1"/>
  <c r="M23" i="11"/>
  <c r="M29" i="11" s="1"/>
  <c r="M14" i="14" s="1"/>
  <c r="N108" i="8"/>
  <c r="N34" i="12" s="1"/>
  <c r="N22" i="7"/>
  <c r="O22" i="7"/>
  <c r="P29" i="16"/>
  <c r="Q31" i="16"/>
  <c r="O8" i="12"/>
  <c r="O14" i="12" s="1"/>
  <c r="O11" i="7"/>
  <c r="Q4" i="10"/>
  <c r="Q3" i="10"/>
  <c r="L39" i="12"/>
  <c r="L43" i="12"/>
  <c r="L8" i="14" s="1"/>
  <c r="I16" i="6"/>
  <c r="H87" i="6"/>
  <c r="P22" i="7"/>
  <c r="I10" i="6"/>
  <c r="Q29" i="16" l="1"/>
  <c r="R31" i="16"/>
  <c r="S4" i="14"/>
  <c r="S3" i="14"/>
  <c r="P11" i="12"/>
  <c r="P14" i="7"/>
  <c r="Q24" i="5"/>
  <c r="Q102" i="5"/>
  <c r="Q15" i="5"/>
  <c r="Q89" i="5"/>
  <c r="Q76" i="5"/>
  <c r="Q46" i="5"/>
  <c r="R3" i="12"/>
  <c r="R4" i="12"/>
  <c r="P12" i="12"/>
  <c r="P105" i="5"/>
  <c r="P15" i="7"/>
  <c r="N23" i="12"/>
  <c r="N32" i="12" s="1"/>
  <c r="N36" i="12" s="1"/>
  <c r="P25" i="16" s="1"/>
  <c r="N25" i="11" s="1"/>
  <c r="N31" i="7"/>
  <c r="R26" i="7"/>
  <c r="R27" i="12" s="1"/>
  <c r="R23" i="7"/>
  <c r="R24" i="12" s="1"/>
  <c r="R12" i="7"/>
  <c r="R25" i="7"/>
  <c r="R26" i="12" s="1"/>
  <c r="R10" i="7"/>
  <c r="R29" i="7"/>
  <c r="R30" i="12" s="1"/>
  <c r="R27" i="7"/>
  <c r="R28" i="12" s="1"/>
  <c r="R24" i="7"/>
  <c r="R25" i="12" s="1"/>
  <c r="R22" i="7"/>
  <c r="R28" i="7"/>
  <c r="R29" i="12" s="1"/>
  <c r="R9" i="7"/>
  <c r="M45" i="12"/>
  <c r="P22" i="16"/>
  <c r="P20" i="16" s="1"/>
  <c r="N23" i="11"/>
  <c r="N29" i="11" s="1"/>
  <c r="N14" i="14" s="1"/>
  <c r="J16" i="6"/>
  <c r="I87" i="6"/>
  <c r="O23" i="12"/>
  <c r="O32" i="12" s="1"/>
  <c r="O31" i="7"/>
  <c r="P18" i="18"/>
  <c r="P24" i="18"/>
  <c r="P16" i="18"/>
  <c r="P19" i="18"/>
  <c r="Q4" i="18"/>
  <c r="P20" i="18"/>
  <c r="P17" i="18"/>
  <c r="P32" i="18"/>
  <c r="P26" i="18"/>
  <c r="P28" i="18"/>
  <c r="P21" i="18"/>
  <c r="P30" i="18"/>
  <c r="P13" i="18"/>
  <c r="Q3" i="18"/>
  <c r="N41" i="12"/>
  <c r="N10" i="14" s="1"/>
  <c r="O13" i="10"/>
  <c r="R4" i="5"/>
  <c r="R3" i="5"/>
  <c r="D35" i="14"/>
  <c r="D37" i="14" s="1"/>
  <c r="E8" i="16"/>
  <c r="E7" i="16" s="1"/>
  <c r="E18" i="16" s="1"/>
  <c r="P8" i="12"/>
  <c r="P11" i="7"/>
  <c r="J10" i="6"/>
  <c r="R3" i="11"/>
  <c r="R4" i="11"/>
  <c r="S3" i="7"/>
  <c r="S4" i="7"/>
  <c r="Q23" i="12"/>
  <c r="Q32" i="12" s="1"/>
  <c r="Q31" i="7"/>
  <c r="R34" i="16"/>
  <c r="P10" i="12"/>
  <c r="P14" i="12" s="1"/>
  <c r="P13" i="7"/>
  <c r="L16" i="14"/>
  <c r="L33" i="14" s="1"/>
  <c r="P101" i="8"/>
  <c r="P96" i="8"/>
  <c r="P82" i="8"/>
  <c r="P80" i="8"/>
  <c r="P76" i="8"/>
  <c r="P71" i="8"/>
  <c r="P60" i="8"/>
  <c r="P95" i="8"/>
  <c r="P86" i="8"/>
  <c r="P84" i="8"/>
  <c r="P63" i="8"/>
  <c r="P65" i="8"/>
  <c r="P61" i="8"/>
  <c r="P87" i="8"/>
  <c r="P88" i="8"/>
  <c r="P69" i="8"/>
  <c r="P102" i="8"/>
  <c r="P100" i="8"/>
  <c r="P97" i="8"/>
  <c r="P83" i="8"/>
  <c r="P74" i="8"/>
  <c r="P72" i="8"/>
  <c r="P106" i="8" s="1"/>
  <c r="P73" i="8"/>
  <c r="P93" i="8"/>
  <c r="P91" i="8"/>
  <c r="P99" i="8"/>
  <c r="P90" i="8"/>
  <c r="P92" i="8"/>
  <c r="P81" i="8"/>
  <c r="P79" i="8"/>
  <c r="P89" i="8"/>
  <c r="P77" i="8"/>
  <c r="P78" i="8"/>
  <c r="P64" i="8"/>
  <c r="P98" i="8"/>
  <c r="P75" i="8"/>
  <c r="P62" i="8"/>
  <c r="P103" i="8"/>
  <c r="P70" i="8"/>
  <c r="P104" i="8"/>
  <c r="P85" i="8"/>
  <c r="N38" i="12"/>
  <c r="N19" i="12"/>
  <c r="O108" i="8"/>
  <c r="O34" i="12" s="1"/>
  <c r="O15" i="16"/>
  <c r="O14" i="16" s="1"/>
  <c r="N11" i="10"/>
  <c r="N14" i="10" s="1"/>
  <c r="P23" i="12"/>
  <c r="P32" i="12" s="1"/>
  <c r="P31" i="7"/>
  <c r="P16" i="16"/>
  <c r="O19" i="10"/>
  <c r="O22" i="10" s="1"/>
  <c r="R4" i="10"/>
  <c r="R3" i="10"/>
  <c r="S3" i="16"/>
  <c r="S4" i="16"/>
  <c r="O18" i="7"/>
  <c r="Q3" i="8"/>
  <c r="Q4" i="8"/>
  <c r="M39" i="12"/>
  <c r="M43" i="12"/>
  <c r="M8" i="14" s="1"/>
  <c r="E35" i="14" l="1"/>
  <c r="E37" i="14" s="1"/>
  <c r="F8" i="16"/>
  <c r="F7" i="16" s="1"/>
  <c r="F18" i="16" s="1"/>
  <c r="R102" i="5"/>
  <c r="R15" i="5"/>
  <c r="R89" i="5"/>
  <c r="R76" i="5"/>
  <c r="R24" i="5"/>
  <c r="R46" i="5"/>
  <c r="M16" i="14"/>
  <c r="M33" i="14" s="1"/>
  <c r="R23" i="12"/>
  <c r="R32" i="12" s="1"/>
  <c r="R31" i="7"/>
  <c r="Q101" i="8"/>
  <c r="Q97" i="8"/>
  <c r="Q102" i="8"/>
  <c r="Q92" i="8"/>
  <c r="Q81" i="8"/>
  <c r="Q70" i="8"/>
  <c r="Q98" i="8"/>
  <c r="Q85" i="8"/>
  <c r="Q96" i="8"/>
  <c r="Q76" i="8"/>
  <c r="Q71" i="8"/>
  <c r="Q60" i="8"/>
  <c r="Q95" i="8"/>
  <c r="Q86" i="8"/>
  <c r="Q84" i="8"/>
  <c r="Q63" i="8"/>
  <c r="Q87" i="8"/>
  <c r="Q79" i="8"/>
  <c r="Q69" i="8"/>
  <c r="Q106" i="8" s="1"/>
  <c r="Q82" i="8"/>
  <c r="Q83" i="8"/>
  <c r="Q74" i="8"/>
  <c r="Q72" i="8"/>
  <c r="Q89" i="8"/>
  <c r="Q99" i="8"/>
  <c r="Q90" i="8"/>
  <c r="Q100" i="8"/>
  <c r="Q93" i="8"/>
  <c r="Q80" i="8"/>
  <c r="Q61" i="8"/>
  <c r="Q77" i="8"/>
  <c r="Q78" i="8"/>
  <c r="Q65" i="8"/>
  <c r="Q64" i="8"/>
  <c r="Q91" i="8"/>
  <c r="Q75" i="8"/>
  <c r="Q62" i="8"/>
  <c r="Q88" i="8"/>
  <c r="Q103" i="8"/>
  <c r="Q73" i="8"/>
  <c r="Q104" i="8"/>
  <c r="Q33" i="5"/>
  <c r="Q7" i="12" s="1"/>
  <c r="Q9" i="16"/>
  <c r="O17" i="11" s="1"/>
  <c r="O16" i="12"/>
  <c r="O18" i="12" s="1"/>
  <c r="Q24" i="16"/>
  <c r="T3" i="7"/>
  <c r="T4" i="7"/>
  <c r="Q12" i="12"/>
  <c r="Q105" i="5"/>
  <c r="Q15" i="7"/>
  <c r="K16" i="6"/>
  <c r="J87" i="6"/>
  <c r="N43" i="12"/>
  <c r="N8" i="14" s="1"/>
  <c r="N39" i="12"/>
  <c r="Q10" i="12"/>
  <c r="Q13" i="7"/>
  <c r="Q24" i="18"/>
  <c r="Q32" i="18"/>
  <c r="Q19" i="18"/>
  <c r="Q20" i="18"/>
  <c r="Q17" i="18"/>
  <c r="Q26" i="18"/>
  <c r="Q18" i="18"/>
  <c r="Q28" i="18"/>
  <c r="Q21" i="18"/>
  <c r="Q30" i="18"/>
  <c r="R3" i="18"/>
  <c r="R4" i="18"/>
  <c r="Q13" i="18"/>
  <c r="Q16" i="18"/>
  <c r="O41" i="12"/>
  <c r="O10" i="14" s="1"/>
  <c r="P13" i="10"/>
  <c r="S4" i="10"/>
  <c r="S3" i="10"/>
  <c r="P108" i="8"/>
  <c r="P34" i="12" s="1"/>
  <c r="K10" i="6"/>
  <c r="S4" i="5"/>
  <c r="S3" i="5"/>
  <c r="B46" i="13"/>
  <c r="B48" i="13" s="1"/>
  <c r="N45" i="12"/>
  <c r="S34" i="16"/>
  <c r="Q11" i="12"/>
  <c r="Q14" i="7"/>
  <c r="S3" i="11"/>
  <c r="S4" i="11"/>
  <c r="T4" i="14"/>
  <c r="T3" i="14"/>
  <c r="Q8" i="12"/>
  <c r="Q11" i="7"/>
  <c r="Q18" i="7" s="1"/>
  <c r="S12" i="7"/>
  <c r="S24" i="7"/>
  <c r="S25" i="12" s="1"/>
  <c r="S9" i="7"/>
  <c r="S29" i="7"/>
  <c r="S30" i="12" s="1"/>
  <c r="S26" i="7"/>
  <c r="S27" i="12" s="1"/>
  <c r="S28" i="7"/>
  <c r="S29" i="12" s="1"/>
  <c r="S10" i="7"/>
  <c r="S23" i="7"/>
  <c r="S24" i="12" s="1"/>
  <c r="S22" i="7"/>
  <c r="S27" i="7"/>
  <c r="S28" i="12" s="1"/>
  <c r="S25" i="7"/>
  <c r="S26" i="12" s="1"/>
  <c r="Q16" i="16"/>
  <c r="P19" i="10"/>
  <c r="P22" i="10" s="1"/>
  <c r="P18" i="7"/>
  <c r="R29" i="16"/>
  <c r="S31" i="16"/>
  <c r="S3" i="12"/>
  <c r="S4" i="12"/>
  <c r="P36" i="12"/>
  <c r="R25" i="16" s="1"/>
  <c r="P25" i="11" s="1"/>
  <c r="P15" i="16"/>
  <c r="P14" i="16" s="1"/>
  <c r="O11" i="10"/>
  <c r="O14" i="10" s="1"/>
  <c r="O36" i="12"/>
  <c r="Q25" i="16" s="1"/>
  <c r="O25" i="11" s="1"/>
  <c r="R3" i="8"/>
  <c r="R4" i="8"/>
  <c r="T3" i="16"/>
  <c r="T4" i="16"/>
  <c r="R16" i="16" l="1"/>
  <c r="Q19" i="10"/>
  <c r="Q22" i="10" s="1"/>
  <c r="R8" i="12"/>
  <c r="R11" i="7"/>
  <c r="S102" i="5"/>
  <c r="S46" i="5"/>
  <c r="S15" i="5"/>
  <c r="S89" i="5"/>
  <c r="S76" i="5"/>
  <c r="S24" i="5"/>
  <c r="T3" i="12"/>
  <c r="T4" i="12"/>
  <c r="U3" i="7"/>
  <c r="U4" i="7"/>
  <c r="R18" i="18"/>
  <c r="R24" i="18"/>
  <c r="R32" i="18"/>
  <c r="R13" i="18"/>
  <c r="R20" i="18"/>
  <c r="S3" i="18"/>
  <c r="R26" i="18"/>
  <c r="R28" i="18"/>
  <c r="R21" i="18"/>
  <c r="R30" i="18"/>
  <c r="S4" i="18"/>
  <c r="R19" i="18"/>
  <c r="R17" i="18"/>
  <c r="R16" i="18"/>
  <c r="R9" i="16"/>
  <c r="P17" i="11" s="1"/>
  <c r="P16" i="12"/>
  <c r="P18" i="12" s="1"/>
  <c r="R24" i="16"/>
  <c r="R11" i="12"/>
  <c r="R14" i="7"/>
  <c r="Q108" i="8"/>
  <c r="Q34" i="12" s="1"/>
  <c r="Q36" i="12" s="1"/>
  <c r="S25" i="16" s="1"/>
  <c r="Q25" i="11" s="1"/>
  <c r="R33" i="5"/>
  <c r="R7" i="12" s="1"/>
  <c r="R14" i="12" s="1"/>
  <c r="T3" i="11"/>
  <c r="T4" i="11"/>
  <c r="AE12" i="14"/>
  <c r="I12" i="14"/>
  <c r="AC12" i="14"/>
  <c r="G12" i="14"/>
  <c r="AB12" i="14"/>
  <c r="F12" i="14"/>
  <c r="AW12" i="14"/>
  <c r="AA12" i="14"/>
  <c r="E12" i="14"/>
  <c r="AQ12" i="14"/>
  <c r="U12" i="14"/>
  <c r="AM12" i="14"/>
  <c r="L12" i="14"/>
  <c r="AL12" i="14"/>
  <c r="K12" i="14"/>
  <c r="AK12" i="14"/>
  <c r="J12" i="14"/>
  <c r="AJ12" i="14"/>
  <c r="H12" i="14"/>
  <c r="AI12" i="14"/>
  <c r="D12" i="14"/>
  <c r="AH12" i="14"/>
  <c r="W12" i="14"/>
  <c r="V12" i="14"/>
  <c r="T12" i="14"/>
  <c r="S12" i="14"/>
  <c r="R12" i="14"/>
  <c r="AD12" i="14"/>
  <c r="Z12" i="14"/>
  <c r="Y12" i="14"/>
  <c r="X12" i="14"/>
  <c r="P12" i="14"/>
  <c r="O12" i="14"/>
  <c r="N12" i="14"/>
  <c r="M12" i="14"/>
  <c r="C12" i="14"/>
  <c r="AT12" i="14"/>
  <c r="AS12" i="14"/>
  <c r="AR12" i="14"/>
  <c r="B12" i="14"/>
  <c r="AO12" i="14"/>
  <c r="AU12" i="14"/>
  <c r="AP12" i="14"/>
  <c r="AV12" i="14"/>
  <c r="AG12" i="14"/>
  <c r="AF12" i="14"/>
  <c r="Q12" i="14"/>
  <c r="AN12" i="14"/>
  <c r="T4" i="5"/>
  <c r="T3" i="5"/>
  <c r="L10" i="6"/>
  <c r="N16" i="14"/>
  <c r="N33" i="14" s="1"/>
  <c r="R12" i="12"/>
  <c r="R15" i="7"/>
  <c r="U4" i="14"/>
  <c r="U3" i="14"/>
  <c r="T34" i="16"/>
  <c r="S23" i="12"/>
  <c r="S32" i="12" s="1"/>
  <c r="S31" i="7"/>
  <c r="R97" i="8"/>
  <c r="R95" i="8"/>
  <c r="R86" i="8"/>
  <c r="R84" i="8"/>
  <c r="R63" i="8"/>
  <c r="R90" i="8"/>
  <c r="R88" i="8"/>
  <c r="R87" i="8"/>
  <c r="R101" i="8"/>
  <c r="R75" i="8"/>
  <c r="R64" i="8"/>
  <c r="R80" i="8"/>
  <c r="R102" i="8"/>
  <c r="R93" i="8"/>
  <c r="R82" i="8"/>
  <c r="R100" i="8"/>
  <c r="R92" i="8"/>
  <c r="R70" i="8"/>
  <c r="R89" i="8"/>
  <c r="R76" i="8"/>
  <c r="R62" i="8"/>
  <c r="R65" i="8"/>
  <c r="R81" i="8"/>
  <c r="R61" i="8"/>
  <c r="R91" i="8"/>
  <c r="R104" i="8"/>
  <c r="R79" i="8"/>
  <c r="R103" i="8"/>
  <c r="R94" i="8"/>
  <c r="R72" i="8"/>
  <c r="R78" i="8"/>
  <c r="R71" i="8"/>
  <c r="R77" i="8"/>
  <c r="R83" i="8"/>
  <c r="R69" i="8"/>
  <c r="R73" i="8"/>
  <c r="R98" i="8"/>
  <c r="R60" i="8"/>
  <c r="R99" i="8"/>
  <c r="R74" i="8"/>
  <c r="R85" i="8"/>
  <c r="R96" i="8"/>
  <c r="O38" i="12"/>
  <c r="O19" i="12"/>
  <c r="O29" i="11"/>
  <c r="O14" i="14" s="1"/>
  <c r="Q14" i="12"/>
  <c r="Q18" i="12" s="1"/>
  <c r="S3" i="8"/>
  <c r="S4" i="8"/>
  <c r="Q15" i="16"/>
  <c r="Q14" i="16" s="1"/>
  <c r="P11" i="10"/>
  <c r="P14" i="10" s="1"/>
  <c r="T4" i="10"/>
  <c r="T3" i="10"/>
  <c r="L16" i="6"/>
  <c r="K87" i="6"/>
  <c r="F35" i="14"/>
  <c r="F37" i="14" s="1"/>
  <c r="G8" i="16"/>
  <c r="G7" i="16" s="1"/>
  <c r="G18" i="16" s="1"/>
  <c r="S9" i="16"/>
  <c r="Q17" i="11" s="1"/>
  <c r="Q16" i="12"/>
  <c r="S24" i="16"/>
  <c r="T25" i="7"/>
  <c r="T26" i="12" s="1"/>
  <c r="T10" i="7"/>
  <c r="T22" i="7"/>
  <c r="T24" i="7"/>
  <c r="T25" i="12" s="1"/>
  <c r="T29" i="7"/>
  <c r="T30" i="12" s="1"/>
  <c r="T26" i="7"/>
  <c r="T27" i="12" s="1"/>
  <c r="T28" i="7"/>
  <c r="T29" i="12" s="1"/>
  <c r="T23" i="7"/>
  <c r="T24" i="12" s="1"/>
  <c r="T9" i="7"/>
  <c r="T27" i="7"/>
  <c r="T28" i="12" s="1"/>
  <c r="T12" i="7"/>
  <c r="S29" i="16"/>
  <c r="T31" i="16"/>
  <c r="Q22" i="16"/>
  <c r="Q20" i="16" s="1"/>
  <c r="O23" i="11"/>
  <c r="U3" i="16"/>
  <c r="U4" i="16"/>
  <c r="R10" i="12"/>
  <c r="R13" i="7"/>
  <c r="P41" i="12"/>
  <c r="P10" i="14" s="1"/>
  <c r="Q13" i="10"/>
  <c r="Q38" i="12" l="1"/>
  <c r="Q19" i="12"/>
  <c r="U4" i="5"/>
  <c r="U3" i="5"/>
  <c r="U3" i="12"/>
  <c r="U4" i="12"/>
  <c r="R108" i="8"/>
  <c r="R34" i="12" s="1"/>
  <c r="R36" i="12" s="1"/>
  <c r="T25" i="16" s="1"/>
  <c r="R25" i="11" s="1"/>
  <c r="S10" i="12"/>
  <c r="S13" i="7"/>
  <c r="V4" i="14"/>
  <c r="V3" i="14"/>
  <c r="R105" i="5"/>
  <c r="S8" i="12"/>
  <c r="S11" i="7"/>
  <c r="S18" i="7" s="1"/>
  <c r="T102" i="5"/>
  <c r="T46" i="5"/>
  <c r="T15" i="5"/>
  <c r="T89" i="5"/>
  <c r="T76" i="5"/>
  <c r="T24" i="5"/>
  <c r="P38" i="12"/>
  <c r="P19" i="12"/>
  <c r="S12" i="12"/>
  <c r="S15" i="7"/>
  <c r="T23" i="12"/>
  <c r="T32" i="12" s="1"/>
  <c r="T31" i="7"/>
  <c r="U34" i="16"/>
  <c r="S33" i="5"/>
  <c r="S7" i="12" s="1"/>
  <c r="R18" i="7"/>
  <c r="Q41" i="12"/>
  <c r="Q10" i="14" s="1"/>
  <c r="R13" i="10"/>
  <c r="Q29" i="11"/>
  <c r="Q14" i="14" s="1"/>
  <c r="E35" i="16"/>
  <c r="E33" i="16" s="1"/>
  <c r="E36" i="16" s="1"/>
  <c r="E38" i="16" s="1"/>
  <c r="U4" i="10"/>
  <c r="U3" i="10"/>
  <c r="S32" i="18"/>
  <c r="S13" i="18"/>
  <c r="S26" i="18"/>
  <c r="S28" i="18"/>
  <c r="S21" i="18"/>
  <c r="S18" i="18"/>
  <c r="S30" i="18"/>
  <c r="S24" i="18"/>
  <c r="S20" i="18"/>
  <c r="T3" i="18"/>
  <c r="S17" i="18"/>
  <c r="S16" i="18"/>
  <c r="T4" i="18"/>
  <c r="S19" i="18"/>
  <c r="U3" i="11"/>
  <c r="U4" i="11"/>
  <c r="B12" i="15"/>
  <c r="D35" i="16"/>
  <c r="D33" i="16" s="1"/>
  <c r="D36" i="16" s="1"/>
  <c r="D38" i="16" s="1"/>
  <c r="V3" i="16"/>
  <c r="V4" i="16"/>
  <c r="O39" i="12"/>
  <c r="O43" i="12"/>
  <c r="V4" i="7"/>
  <c r="V3" i="7"/>
  <c r="U24" i="7"/>
  <c r="U25" i="12" s="1"/>
  <c r="U25" i="7"/>
  <c r="U26" i="12" s="1"/>
  <c r="U9" i="7"/>
  <c r="U10" i="7"/>
  <c r="U22" i="7"/>
  <c r="U29" i="7"/>
  <c r="U30" i="12" s="1"/>
  <c r="U27" i="7"/>
  <c r="U28" i="12" s="1"/>
  <c r="U26" i="7"/>
  <c r="U27" i="12" s="1"/>
  <c r="U23" i="7"/>
  <c r="U24" i="12" s="1"/>
  <c r="U28" i="7"/>
  <c r="U29" i="12" s="1"/>
  <c r="S22" i="16"/>
  <c r="S20" i="16" s="1"/>
  <c r="Q23" i="11"/>
  <c r="S11" i="12"/>
  <c r="S14" i="7"/>
  <c r="G35" i="14"/>
  <c r="G37" i="14" s="1"/>
  <c r="H8" i="16"/>
  <c r="H7" i="16" s="1"/>
  <c r="H18" i="16" s="1"/>
  <c r="M16" i="6"/>
  <c r="L87" i="6"/>
  <c r="R106" i="8"/>
  <c r="S16" i="16"/>
  <c r="R19" i="10"/>
  <c r="R22" i="10" s="1"/>
  <c r="S97" i="8"/>
  <c r="S102" i="8"/>
  <c r="S98" i="8"/>
  <c r="S85" i="8"/>
  <c r="S74" i="8"/>
  <c r="S89" i="8"/>
  <c r="S78" i="8"/>
  <c r="S90" i="8"/>
  <c r="S88" i="8"/>
  <c r="S104" i="8"/>
  <c r="S94" i="8"/>
  <c r="S95" i="8"/>
  <c r="S101" i="8"/>
  <c r="S75" i="8"/>
  <c r="S64" i="8"/>
  <c r="S80" i="8"/>
  <c r="S86" i="8"/>
  <c r="S79" i="8"/>
  <c r="S96" i="8"/>
  <c r="S92" i="8"/>
  <c r="S100" i="8"/>
  <c r="S70" i="8"/>
  <c r="S83" i="8"/>
  <c r="S60" i="8"/>
  <c r="S106" i="8" s="1"/>
  <c r="S62" i="8"/>
  <c r="S93" i="8"/>
  <c r="S81" i="8"/>
  <c r="S61" i="8"/>
  <c r="S72" i="8"/>
  <c r="S103" i="8"/>
  <c r="S76" i="8"/>
  <c r="S65" i="8"/>
  <c r="S77" i="8"/>
  <c r="S71" i="8"/>
  <c r="S91" i="8"/>
  <c r="S69" i="8"/>
  <c r="S63" i="8"/>
  <c r="S84" i="8"/>
  <c r="S73" i="8"/>
  <c r="S99" i="8"/>
  <c r="S87" i="8"/>
  <c r="S82" i="8"/>
  <c r="R22" i="16"/>
  <c r="R20" i="16" s="1"/>
  <c r="P23" i="11"/>
  <c r="P29" i="11"/>
  <c r="P14" i="14" s="1"/>
  <c r="T29" i="16"/>
  <c r="U31" i="16"/>
  <c r="R15" i="16"/>
  <c r="R14" i="16" s="1"/>
  <c r="Q11" i="10"/>
  <c r="Q14" i="10" s="1"/>
  <c r="T4" i="8"/>
  <c r="T3" i="8"/>
  <c r="M10" i="6"/>
  <c r="T10" i="12" l="1"/>
  <c r="T13" i="7"/>
  <c r="T33" i="5"/>
  <c r="T7" i="12" s="1"/>
  <c r="R41" i="12"/>
  <c r="R10" i="14" s="1"/>
  <c r="S13" i="10"/>
  <c r="V3" i="11"/>
  <c r="V4" i="11"/>
  <c r="T16" i="16"/>
  <c r="S19" i="10"/>
  <c r="S22" i="10" s="1"/>
  <c r="T24" i="18"/>
  <c r="T13" i="18"/>
  <c r="T19" i="18"/>
  <c r="T28" i="18"/>
  <c r="T30" i="18"/>
  <c r="T32" i="18"/>
  <c r="T18" i="18"/>
  <c r="T20" i="18"/>
  <c r="U3" i="18"/>
  <c r="T26" i="18"/>
  <c r="T16" i="18"/>
  <c r="T21" i="18"/>
  <c r="U4" i="18"/>
  <c r="T17" i="18"/>
  <c r="S14" i="12"/>
  <c r="W4" i="14"/>
  <c r="W3" i="14"/>
  <c r="W4" i="16"/>
  <c r="W3" i="16"/>
  <c r="T12" i="12"/>
  <c r="T105" i="5"/>
  <c r="T15" i="7"/>
  <c r="U23" i="12"/>
  <c r="U32" i="12" s="1"/>
  <c r="U31" i="7"/>
  <c r="W4" i="7"/>
  <c r="W3" i="7"/>
  <c r="T24" i="16"/>
  <c r="R16" i="12"/>
  <c r="R18" i="12" s="1"/>
  <c r="T9" i="16"/>
  <c r="R17" i="11" s="1"/>
  <c r="V24" i="7"/>
  <c r="V25" i="12" s="1"/>
  <c r="V25" i="7"/>
  <c r="V26" i="12" s="1"/>
  <c r="V9" i="7"/>
  <c r="V26" i="7"/>
  <c r="V27" i="12" s="1"/>
  <c r="V29" i="7"/>
  <c r="V30" i="12" s="1"/>
  <c r="V27" i="7"/>
  <c r="V28" i="12" s="1"/>
  <c r="V10" i="7"/>
  <c r="V28" i="7"/>
  <c r="V29" i="12" s="1"/>
  <c r="V23" i="7"/>
  <c r="V24" i="12" s="1"/>
  <c r="V22" i="7"/>
  <c r="F35" i="16"/>
  <c r="U46" i="5"/>
  <c r="U61" i="5"/>
  <c r="U102" i="5"/>
  <c r="U89" i="5"/>
  <c r="U15" i="5"/>
  <c r="U76" i="5"/>
  <c r="U24" i="5"/>
  <c r="V34" i="16"/>
  <c r="O8" i="14"/>
  <c r="O45" i="12"/>
  <c r="S105" i="5"/>
  <c r="V4" i="5"/>
  <c r="V3" i="5"/>
  <c r="V3" i="10"/>
  <c r="V4" i="10"/>
  <c r="U24" i="16"/>
  <c r="U9" i="16"/>
  <c r="S16" i="12"/>
  <c r="N16" i="6"/>
  <c r="M87" i="6"/>
  <c r="H35" i="14"/>
  <c r="H37" i="14" s="1"/>
  <c r="I8" i="16"/>
  <c r="I7" i="16" s="1"/>
  <c r="I18" i="16" s="1"/>
  <c r="T102" i="8"/>
  <c r="T90" i="8"/>
  <c r="T88" i="8"/>
  <c r="T104" i="8"/>
  <c r="T94" i="8"/>
  <c r="T92" i="8"/>
  <c r="T74" i="8"/>
  <c r="T69" i="8"/>
  <c r="T101" i="8"/>
  <c r="T75" i="8"/>
  <c r="T64" i="8"/>
  <c r="T80" i="8"/>
  <c r="T86" i="8"/>
  <c r="T79" i="8"/>
  <c r="T71" i="8"/>
  <c r="T93" i="8"/>
  <c r="T85" i="8"/>
  <c r="T100" i="8"/>
  <c r="T70" i="8"/>
  <c r="T83" i="8"/>
  <c r="T76" i="8"/>
  <c r="T77" i="8"/>
  <c r="T96" i="8"/>
  <c r="T95" i="8"/>
  <c r="T89" i="8"/>
  <c r="T61" i="8"/>
  <c r="T106" i="8" s="1"/>
  <c r="T72" i="8"/>
  <c r="T65" i="8"/>
  <c r="T103" i="8"/>
  <c r="T78" i="8"/>
  <c r="T91" i="8"/>
  <c r="T62" i="8"/>
  <c r="T63" i="8"/>
  <c r="T99" i="8"/>
  <c r="T81" i="8"/>
  <c r="T60" i="8"/>
  <c r="T73" i="8"/>
  <c r="T97" i="8"/>
  <c r="T84" i="8"/>
  <c r="T82" i="8"/>
  <c r="T98" i="8"/>
  <c r="T87" i="8"/>
  <c r="T11" i="12"/>
  <c r="T14" i="7"/>
  <c r="V3" i="12"/>
  <c r="V4" i="12"/>
  <c r="U4" i="8"/>
  <c r="U3" i="8"/>
  <c r="Q39" i="12"/>
  <c r="Q43" i="12"/>
  <c r="Q8" i="14" s="1"/>
  <c r="U29" i="16"/>
  <c r="V31" i="16"/>
  <c r="S108" i="8"/>
  <c r="S34" i="12" s="1"/>
  <c r="S36" i="12" s="1"/>
  <c r="U25" i="16" s="1"/>
  <c r="S25" i="11" s="1"/>
  <c r="T8" i="12"/>
  <c r="T11" i="7"/>
  <c r="T18" i="7" s="1"/>
  <c r="N10" i="6"/>
  <c r="S15" i="16"/>
  <c r="S14" i="16" s="1"/>
  <c r="R11" i="10"/>
  <c r="R14" i="10" s="1"/>
  <c r="P39" i="12"/>
  <c r="P43" i="12"/>
  <c r="P8" i="14" s="1"/>
  <c r="O16" i="14" l="1"/>
  <c r="O33" i="14" s="1"/>
  <c r="R19" i="12"/>
  <c r="R38" i="12"/>
  <c r="R23" i="11"/>
  <c r="T22" i="16"/>
  <c r="T20" i="16" s="1"/>
  <c r="T15" i="16"/>
  <c r="T14" i="16" s="1"/>
  <c r="S11" i="10"/>
  <c r="S14" i="10" s="1"/>
  <c r="S17" i="11"/>
  <c r="S29" i="11" s="1"/>
  <c r="S14" i="14" s="1"/>
  <c r="U12" i="12"/>
  <c r="U15" i="7"/>
  <c r="W4" i="10"/>
  <c r="W3" i="10"/>
  <c r="U102" i="8"/>
  <c r="U98" i="8"/>
  <c r="U89" i="8"/>
  <c r="U78" i="8"/>
  <c r="U64" i="8"/>
  <c r="U95" i="8"/>
  <c r="U82" i="8"/>
  <c r="U104" i="8"/>
  <c r="U94" i="8"/>
  <c r="U92" i="8"/>
  <c r="U74" i="8"/>
  <c r="U69" i="8"/>
  <c r="U103" i="8"/>
  <c r="U61" i="8"/>
  <c r="U80" i="8"/>
  <c r="U86" i="8"/>
  <c r="U79" i="8"/>
  <c r="U71" i="8"/>
  <c r="U93" i="8"/>
  <c r="U96" i="8"/>
  <c r="U97" i="8"/>
  <c r="U60" i="8"/>
  <c r="U100" i="8"/>
  <c r="U70" i="8"/>
  <c r="U83" i="8"/>
  <c r="U76" i="8"/>
  <c r="U72" i="8"/>
  <c r="U77" i="8"/>
  <c r="U63" i="8"/>
  <c r="U65" i="8"/>
  <c r="U90" i="8"/>
  <c r="U91" i="8"/>
  <c r="U101" i="8"/>
  <c r="U75" i="8"/>
  <c r="U88" i="8"/>
  <c r="U62" i="8"/>
  <c r="U81" i="8"/>
  <c r="U73" i="8"/>
  <c r="U84" i="8"/>
  <c r="U85" i="8"/>
  <c r="U99" i="8"/>
  <c r="U87" i="8"/>
  <c r="U33" i="5"/>
  <c r="U7" i="12" s="1"/>
  <c r="U9" i="12"/>
  <c r="U12" i="7"/>
  <c r="U8" i="12"/>
  <c r="U11" i="7"/>
  <c r="U18" i="7" s="1"/>
  <c r="O16" i="6"/>
  <c r="N87" i="6"/>
  <c r="X4" i="16"/>
  <c r="X3" i="16"/>
  <c r="W34" i="16"/>
  <c r="R29" i="11"/>
  <c r="R14" i="14" s="1"/>
  <c r="U11" i="12"/>
  <c r="U14" i="7"/>
  <c r="V23" i="12"/>
  <c r="V32" i="12" s="1"/>
  <c r="V31" i="7"/>
  <c r="V61" i="5"/>
  <c r="V102" i="5"/>
  <c r="V15" i="5"/>
  <c r="V89" i="5"/>
  <c r="V46" i="5"/>
  <c r="V76" i="5"/>
  <c r="V24" i="5"/>
  <c r="U10" i="12"/>
  <c r="U13" i="7"/>
  <c r="X4" i="7"/>
  <c r="X3" i="7"/>
  <c r="U16" i="16"/>
  <c r="T19" i="10"/>
  <c r="T22" i="10" s="1"/>
  <c r="U22" i="16"/>
  <c r="U20" i="16" s="1"/>
  <c r="S23" i="11"/>
  <c r="V24" i="16"/>
  <c r="V9" i="16"/>
  <c r="T17" i="11" s="1"/>
  <c r="T16" i="12"/>
  <c r="W4" i="5"/>
  <c r="W3" i="5"/>
  <c r="X4" i="14"/>
  <c r="X3" i="14"/>
  <c r="T14" i="12"/>
  <c r="T18" i="12" s="1"/>
  <c r="U32" i="18"/>
  <c r="U19" i="18"/>
  <c r="U16" i="18"/>
  <c r="U24" i="18"/>
  <c r="U18" i="18"/>
  <c r="U20" i="18"/>
  <c r="V3" i="18"/>
  <c r="U28" i="18"/>
  <c r="U30" i="18"/>
  <c r="U26" i="18"/>
  <c r="U21" i="18"/>
  <c r="U13" i="18"/>
  <c r="U17" i="18"/>
  <c r="V4" i="18"/>
  <c r="W3" i="12"/>
  <c r="W4" i="12"/>
  <c r="W24" i="7"/>
  <c r="W25" i="12" s="1"/>
  <c r="W25" i="7"/>
  <c r="W26" i="12" s="1"/>
  <c r="W22" i="7"/>
  <c r="W10" i="7"/>
  <c r="W9" i="7"/>
  <c r="W27" i="7"/>
  <c r="W28" i="12" s="1"/>
  <c r="W23" i="7"/>
  <c r="W24" i="12" s="1"/>
  <c r="W26" i="7"/>
  <c r="W27" i="12" s="1"/>
  <c r="W29" i="7"/>
  <c r="W30" i="12" s="1"/>
  <c r="W28" i="7"/>
  <c r="W29" i="12" s="1"/>
  <c r="P16" i="14"/>
  <c r="P33" i="14" s="1"/>
  <c r="F33" i="16"/>
  <c r="F36" i="16" s="1"/>
  <c r="F38" i="16" s="1"/>
  <c r="G35" i="16"/>
  <c r="W3" i="11"/>
  <c r="W4" i="11"/>
  <c r="S41" i="12"/>
  <c r="S10" i="14" s="1"/>
  <c r="T13" i="10"/>
  <c r="S18" i="12"/>
  <c r="Q16" i="14"/>
  <c r="Q33" i="14" s="1"/>
  <c r="V3" i="8"/>
  <c r="V4" i="8"/>
  <c r="I35" i="14"/>
  <c r="I37" i="14" s="1"/>
  <c r="J8" i="16"/>
  <c r="J7" i="16" s="1"/>
  <c r="J18" i="16" s="1"/>
  <c r="O10" i="6"/>
  <c r="T108" i="8"/>
  <c r="T34" i="12" s="1"/>
  <c r="T36" i="12" s="1"/>
  <c r="V25" i="16" s="1"/>
  <c r="T25" i="11" s="1"/>
  <c r="V29" i="16"/>
  <c r="W31" i="16"/>
  <c r="P45" i="12"/>
  <c r="Q45" i="12" s="1"/>
  <c r="U108" i="8" l="1"/>
  <c r="U34" i="12" s="1"/>
  <c r="U36" i="12" s="1"/>
  <c r="W25" i="16" s="1"/>
  <c r="U25" i="11" s="1"/>
  <c r="V8" i="12"/>
  <c r="V11" i="7"/>
  <c r="V33" i="5"/>
  <c r="V7" i="12" s="1"/>
  <c r="W3" i="8"/>
  <c r="W4" i="8"/>
  <c r="V12" i="12"/>
  <c r="V15" i="7"/>
  <c r="U105" i="5"/>
  <c r="V16" i="16"/>
  <c r="U19" i="10"/>
  <c r="U22" i="10" s="1"/>
  <c r="R45" i="12"/>
  <c r="K8" i="16"/>
  <c r="K7" i="16" s="1"/>
  <c r="K18" i="16" s="1"/>
  <c r="J35" i="14"/>
  <c r="J37" i="14" s="1"/>
  <c r="X4" i="5"/>
  <c r="X3" i="5"/>
  <c r="Y4" i="16"/>
  <c r="Y3" i="16"/>
  <c r="Y4" i="7"/>
  <c r="Y3" i="7"/>
  <c r="W9" i="16"/>
  <c r="U17" i="11" s="1"/>
  <c r="U16" i="12"/>
  <c r="W24" i="16"/>
  <c r="V10" i="12"/>
  <c r="V13" i="7"/>
  <c r="U14" i="12"/>
  <c r="U18" i="12" s="1"/>
  <c r="U15" i="16"/>
  <c r="U14" i="16" s="1"/>
  <c r="T11" i="10"/>
  <c r="T14" i="10" s="1"/>
  <c r="W61" i="5"/>
  <c r="W15" i="5"/>
  <c r="W89" i="5"/>
  <c r="W46" i="5"/>
  <c r="W102" i="5"/>
  <c r="W24" i="5"/>
  <c r="W76" i="5"/>
  <c r="U106" i="8"/>
  <c r="V102" i="8"/>
  <c r="V98" i="8"/>
  <c r="V94" i="8"/>
  <c r="V92" i="8"/>
  <c r="V74" i="8"/>
  <c r="V69" i="8"/>
  <c r="V103" i="8"/>
  <c r="V61" i="8"/>
  <c r="V86" i="8"/>
  <c r="V79" i="8"/>
  <c r="V71" i="8"/>
  <c r="V93" i="8"/>
  <c r="V96" i="8"/>
  <c r="V85" i="8"/>
  <c r="V70" i="8"/>
  <c r="V83" i="8"/>
  <c r="V76" i="8"/>
  <c r="V97" i="8"/>
  <c r="V95" i="8"/>
  <c r="V89" i="8"/>
  <c r="V77" i="8"/>
  <c r="V60" i="8"/>
  <c r="V64" i="8"/>
  <c r="V65" i="8"/>
  <c r="V104" i="8"/>
  <c r="V100" i="8"/>
  <c r="V80" i="8"/>
  <c r="V78" i="8"/>
  <c r="V91" i="8"/>
  <c r="V101" i="8"/>
  <c r="V63" i="8"/>
  <c r="V90" i="8"/>
  <c r="V62" i="8"/>
  <c r="V88" i="8"/>
  <c r="V72" i="8"/>
  <c r="V84" i="8"/>
  <c r="V75" i="8"/>
  <c r="V82" i="8"/>
  <c r="V73" i="8"/>
  <c r="V81" i="8"/>
  <c r="V87" i="8"/>
  <c r="V99" i="8"/>
  <c r="Y3" i="14"/>
  <c r="Y4" i="14"/>
  <c r="W23" i="12"/>
  <c r="W32" i="12" s="1"/>
  <c r="W31" i="7"/>
  <c r="X3" i="11"/>
  <c r="X4" i="11"/>
  <c r="X4" i="12"/>
  <c r="X3" i="12"/>
  <c r="R39" i="12"/>
  <c r="R43" i="12"/>
  <c r="R8" i="14" s="1"/>
  <c r="V11" i="12"/>
  <c r="V14" i="7"/>
  <c r="X4" i="10"/>
  <c r="X3" i="10"/>
  <c r="V22" i="16"/>
  <c r="V20" i="16" s="1"/>
  <c r="T23" i="11"/>
  <c r="T29" i="11" s="1"/>
  <c r="T14" i="14" s="1"/>
  <c r="X34" i="16"/>
  <c r="X27" i="7"/>
  <c r="X28" i="12" s="1"/>
  <c r="X22" i="7"/>
  <c r="X25" i="7"/>
  <c r="X26" i="12" s="1"/>
  <c r="X9" i="7"/>
  <c r="X26" i="7"/>
  <c r="X27" i="12" s="1"/>
  <c r="X24" i="7"/>
  <c r="X25" i="12" s="1"/>
  <c r="X29" i="7"/>
  <c r="X30" i="12" s="1"/>
  <c r="X10" i="7"/>
  <c r="X23" i="7"/>
  <c r="X24" i="12" s="1"/>
  <c r="X28" i="7"/>
  <c r="X29" i="12" s="1"/>
  <c r="P16" i="6"/>
  <c r="O87" i="6"/>
  <c r="P10" i="6"/>
  <c r="T19" i="12"/>
  <c r="T38" i="12"/>
  <c r="S19" i="12"/>
  <c r="S38" i="12"/>
  <c r="V13" i="18"/>
  <c r="V19" i="18"/>
  <c r="V26" i="18"/>
  <c r="V17" i="18"/>
  <c r="V32" i="18"/>
  <c r="V20" i="18"/>
  <c r="W3" i="18"/>
  <c r="V30" i="18"/>
  <c r="V24" i="18"/>
  <c r="V21" i="18"/>
  <c r="W4" i="18"/>
  <c r="V28" i="18"/>
  <c r="V16" i="18"/>
  <c r="V18" i="18"/>
  <c r="X31" i="16"/>
  <c r="W29" i="16"/>
  <c r="V9" i="12"/>
  <c r="V12" i="7"/>
  <c r="T41" i="12"/>
  <c r="T10" i="14" s="1"/>
  <c r="U13" i="10"/>
  <c r="G33" i="16"/>
  <c r="G36" i="16" s="1"/>
  <c r="G38" i="16" s="1"/>
  <c r="H35" i="16"/>
  <c r="Q16" i="6" l="1"/>
  <c r="P87" i="6"/>
  <c r="Y4" i="10"/>
  <c r="Y3" i="10"/>
  <c r="V15" i="16"/>
  <c r="V14" i="16" s="1"/>
  <c r="U11" i="10"/>
  <c r="U14" i="10" s="1"/>
  <c r="V105" i="5"/>
  <c r="Y3" i="11"/>
  <c r="Y4" i="11"/>
  <c r="W12" i="12"/>
  <c r="W15" i="7"/>
  <c r="W33" i="5"/>
  <c r="W7" i="12" s="1"/>
  <c r="W9" i="12"/>
  <c r="W12" i="7"/>
  <c r="Z4" i="16"/>
  <c r="Z3" i="16"/>
  <c r="X23" i="12"/>
  <c r="X32" i="12" s="1"/>
  <c r="X31" i="7"/>
  <c r="S43" i="12"/>
  <c r="S8" i="14" s="1"/>
  <c r="S39" i="12"/>
  <c r="Y34" i="16"/>
  <c r="W8" i="12"/>
  <c r="W11" i="7"/>
  <c r="Q10" i="6"/>
  <c r="R16" i="14"/>
  <c r="R33" i="14" s="1"/>
  <c r="V14" i="12"/>
  <c r="V108" i="8"/>
  <c r="V34" i="12" s="1"/>
  <c r="V36" i="12" s="1"/>
  <c r="X25" i="16" s="1"/>
  <c r="V25" i="11" s="1"/>
  <c r="Y4" i="5"/>
  <c r="Y3" i="5"/>
  <c r="W10" i="12"/>
  <c r="W13" i="7"/>
  <c r="W16" i="16"/>
  <c r="V19" i="10"/>
  <c r="V22" i="10" s="1"/>
  <c r="X3" i="8"/>
  <c r="X4" i="8"/>
  <c r="W98" i="8"/>
  <c r="W94" i="8"/>
  <c r="W93" i="8"/>
  <c r="W95" i="8"/>
  <c r="W82" i="8"/>
  <c r="W71" i="8"/>
  <c r="W86" i="8"/>
  <c r="W103" i="8"/>
  <c r="W61" i="8"/>
  <c r="W96" i="8"/>
  <c r="W85" i="8"/>
  <c r="W97" i="8"/>
  <c r="W91" i="8"/>
  <c r="W74" i="8"/>
  <c r="W76" i="8"/>
  <c r="W92" i="8"/>
  <c r="W89" i="8"/>
  <c r="W77" i="8"/>
  <c r="W60" i="8"/>
  <c r="W106" i="8" s="1"/>
  <c r="W99" i="8"/>
  <c r="W80" i="8"/>
  <c r="W72" i="8"/>
  <c r="W62" i="8"/>
  <c r="W64" i="8"/>
  <c r="W104" i="8"/>
  <c r="W79" i="8"/>
  <c r="W100" i="8"/>
  <c r="W78" i="8"/>
  <c r="W87" i="8"/>
  <c r="W63" i="8"/>
  <c r="W102" i="8"/>
  <c r="W101" i="8"/>
  <c r="W90" i="8"/>
  <c r="W88" i="8"/>
  <c r="W69" i="8"/>
  <c r="W83" i="8"/>
  <c r="W84" i="8"/>
  <c r="W75" i="8"/>
  <c r="W65" i="8"/>
  <c r="W81" i="8"/>
  <c r="W70" i="8"/>
  <c r="W73" i="8"/>
  <c r="W22" i="16"/>
  <c r="W20" i="16" s="1"/>
  <c r="U23" i="11"/>
  <c r="U29" i="11" s="1"/>
  <c r="U14" i="14" s="1"/>
  <c r="V18" i="7"/>
  <c r="X61" i="5"/>
  <c r="X15" i="5"/>
  <c r="X46" i="5"/>
  <c r="X102" i="5"/>
  <c r="X89" i="5"/>
  <c r="X76" i="5"/>
  <c r="X24" i="5"/>
  <c r="W11" i="12"/>
  <c r="W14" i="7"/>
  <c r="Y31" i="16"/>
  <c r="X29" i="16"/>
  <c r="U19" i="12"/>
  <c r="U38" i="12"/>
  <c r="Z3" i="7"/>
  <c r="Z4" i="7"/>
  <c r="V106" i="8"/>
  <c r="H33" i="16"/>
  <c r="H36" i="16" s="1"/>
  <c r="H38" i="16" s="1"/>
  <c r="I35" i="16"/>
  <c r="V13" i="10"/>
  <c r="U41" i="12"/>
  <c r="U10" i="14" s="1"/>
  <c r="Z3" i="14"/>
  <c r="Z4" i="14"/>
  <c r="L8" i="16"/>
  <c r="L7" i="16" s="1"/>
  <c r="L18" i="16" s="1"/>
  <c r="K35" i="14"/>
  <c r="K37" i="14" s="1"/>
  <c r="T43" i="12"/>
  <c r="T8" i="14" s="1"/>
  <c r="T39" i="12"/>
  <c r="W26" i="18"/>
  <c r="W20" i="18"/>
  <c r="X3" i="18"/>
  <c r="W24" i="18"/>
  <c r="W21" i="18"/>
  <c r="W28" i="18"/>
  <c r="W16" i="18"/>
  <c r="W17" i="18"/>
  <c r="W19" i="18"/>
  <c r="W32" i="18"/>
  <c r="X4" i="18"/>
  <c r="W30" i="18"/>
  <c r="W13" i="18"/>
  <c r="W18" i="18"/>
  <c r="Y4" i="12"/>
  <c r="Y3" i="12"/>
  <c r="Y27" i="7"/>
  <c r="Y28" i="12" s="1"/>
  <c r="Y29" i="7"/>
  <c r="Y30" i="12" s="1"/>
  <c r="Y22" i="7"/>
  <c r="Y26" i="7"/>
  <c r="Y27" i="12" s="1"/>
  <c r="Y24" i="7"/>
  <c r="Y25" i="12" s="1"/>
  <c r="Y23" i="7"/>
  <c r="Y24" i="12" s="1"/>
  <c r="Y9" i="7"/>
  <c r="Y25" i="7"/>
  <c r="Y26" i="12" s="1"/>
  <c r="Y10" i="7"/>
  <c r="Y28" i="7"/>
  <c r="Y29" i="12" s="1"/>
  <c r="Y3" i="8" l="1"/>
  <c r="Y4" i="8"/>
  <c r="Z3" i="11"/>
  <c r="Z4" i="11"/>
  <c r="Z4" i="12"/>
  <c r="Z3" i="12"/>
  <c r="X16" i="16"/>
  <c r="W19" i="10"/>
  <c r="W22" i="10" s="1"/>
  <c r="Z3" i="5"/>
  <c r="Z4" i="5"/>
  <c r="R10" i="6"/>
  <c r="V41" i="12"/>
  <c r="V10" i="14" s="1"/>
  <c r="W13" i="10"/>
  <c r="AA4" i="16"/>
  <c r="AA3" i="16"/>
  <c r="Z27" i="7"/>
  <c r="Z28" i="12" s="1"/>
  <c r="Z29" i="7"/>
  <c r="Z30" i="12" s="1"/>
  <c r="Z25" i="7"/>
  <c r="Z26" i="12" s="1"/>
  <c r="Z9" i="7"/>
  <c r="Z23" i="7"/>
  <c r="Z24" i="12" s="1"/>
  <c r="Z26" i="7"/>
  <c r="Z27" i="12" s="1"/>
  <c r="Z24" i="7"/>
  <c r="Z25" i="12" s="1"/>
  <c r="Z10" i="7"/>
  <c r="Z28" i="7"/>
  <c r="Z29" i="12" s="1"/>
  <c r="U39" i="12"/>
  <c r="U43" i="12"/>
  <c r="U8" i="14" s="1"/>
  <c r="W105" i="5"/>
  <c r="X10" i="12"/>
  <c r="X13" i="7"/>
  <c r="W18" i="7"/>
  <c r="W15" i="16"/>
  <c r="W14" i="16" s="1"/>
  <c r="V11" i="10"/>
  <c r="V14" i="10" s="1"/>
  <c r="W108" i="8"/>
  <c r="W34" i="12" s="1"/>
  <c r="W36" i="12" s="1"/>
  <c r="Y25" i="16" s="1"/>
  <c r="W25" i="11" s="1"/>
  <c r="X19" i="18"/>
  <c r="X26" i="18"/>
  <c r="X16" i="18"/>
  <c r="X21" i="18"/>
  <c r="X24" i="18"/>
  <c r="X28" i="18"/>
  <c r="X20" i="18"/>
  <c r="X17" i="18"/>
  <c r="X32" i="18"/>
  <c r="Y4" i="18"/>
  <c r="X18" i="18"/>
  <c r="X30" i="18"/>
  <c r="X13" i="18"/>
  <c r="Y3" i="18"/>
  <c r="Y15" i="5"/>
  <c r="Y102" i="5"/>
  <c r="Y89" i="5"/>
  <c r="Y76" i="5"/>
  <c r="Y46" i="5"/>
  <c r="Y61" i="5"/>
  <c r="Y24" i="5"/>
  <c r="T16" i="14"/>
  <c r="T33" i="14" s="1"/>
  <c r="X8" i="12"/>
  <c r="X11" i="7"/>
  <c r="AA4" i="7"/>
  <c r="AA3" i="7"/>
  <c r="X11" i="12"/>
  <c r="X14" i="7"/>
  <c r="X12" i="12"/>
  <c r="X15" i="7"/>
  <c r="X33" i="5"/>
  <c r="X7" i="12" s="1"/>
  <c r="Z4" i="10"/>
  <c r="Z3" i="10"/>
  <c r="S16" i="14"/>
  <c r="S33" i="14" s="1"/>
  <c r="Z31" i="16"/>
  <c r="Y29" i="16"/>
  <c r="S45" i="12"/>
  <c r="T45" i="12" s="1"/>
  <c r="U45" i="12" s="1"/>
  <c r="Y23" i="12"/>
  <c r="Y32" i="12" s="1"/>
  <c r="Y31" i="7"/>
  <c r="AA3" i="14"/>
  <c r="AA4" i="14"/>
  <c r="X9" i="12"/>
  <c r="X12" i="7"/>
  <c r="Z34" i="16"/>
  <c r="I33" i="16"/>
  <c r="I36" i="16" s="1"/>
  <c r="I38" i="16" s="1"/>
  <c r="J35" i="16"/>
  <c r="X98" i="8"/>
  <c r="X94" i="8"/>
  <c r="X93" i="8"/>
  <c r="X103" i="8"/>
  <c r="X101" i="8"/>
  <c r="X79" i="8"/>
  <c r="X77" i="8"/>
  <c r="X72" i="8"/>
  <c r="X96" i="8"/>
  <c r="X85" i="8"/>
  <c r="X97" i="8"/>
  <c r="X60" i="8"/>
  <c r="X102" i="8"/>
  <c r="X92" i="8"/>
  <c r="X84" i="8"/>
  <c r="X78" i="8"/>
  <c r="X63" i="8"/>
  <c r="X89" i="8"/>
  <c r="X95" i="8"/>
  <c r="X86" i="8"/>
  <c r="X71" i="8"/>
  <c r="X61" i="8"/>
  <c r="X104" i="8"/>
  <c r="X69" i="8"/>
  <c r="X76" i="8"/>
  <c r="X100" i="8"/>
  <c r="X80" i="8"/>
  <c r="X87" i="8"/>
  <c r="X91" i="8"/>
  <c r="X90" i="8"/>
  <c r="X64" i="8"/>
  <c r="X88" i="8"/>
  <c r="X75" i="8"/>
  <c r="X83" i="8"/>
  <c r="X62" i="8"/>
  <c r="X82" i="8"/>
  <c r="X70" i="8"/>
  <c r="X81" i="8"/>
  <c r="X99" i="8"/>
  <c r="X74" i="8"/>
  <c r="X73" i="8"/>
  <c r="X65" i="8"/>
  <c r="W14" i="12"/>
  <c r="L35" i="14"/>
  <c r="L37" i="14" s="1"/>
  <c r="M8" i="16"/>
  <c r="M7" i="16" s="1"/>
  <c r="M18" i="16" s="1"/>
  <c r="X24" i="16"/>
  <c r="X9" i="16"/>
  <c r="V17" i="11" s="1"/>
  <c r="V16" i="12"/>
  <c r="V18" i="12" s="1"/>
  <c r="R16" i="6"/>
  <c r="Q87" i="6"/>
  <c r="V19" i="12" l="1"/>
  <c r="V38" i="12"/>
  <c r="Y12" i="12"/>
  <c r="Y15" i="7"/>
  <c r="G11" i="6"/>
  <c r="S10" i="6"/>
  <c r="X105" i="5"/>
  <c r="X108" i="8"/>
  <c r="X34" i="12" s="1"/>
  <c r="X36" i="12" s="1"/>
  <c r="Z25" i="16" s="1"/>
  <c r="X25" i="11" s="1"/>
  <c r="Y11" i="12"/>
  <c r="Y14" i="7"/>
  <c r="J33" i="16"/>
  <c r="J36" i="16" s="1"/>
  <c r="J38" i="16" s="1"/>
  <c r="K35" i="16"/>
  <c r="AA3" i="12"/>
  <c r="AA4" i="12"/>
  <c r="Y8" i="12"/>
  <c r="Y11" i="7"/>
  <c r="Y18" i="7" s="1"/>
  <c r="AA4" i="10"/>
  <c r="AA3" i="10"/>
  <c r="X14" i="12"/>
  <c r="AA29" i="7"/>
  <c r="AA30" i="12" s="1"/>
  <c r="AA25" i="7"/>
  <c r="AA26" i="12" s="1"/>
  <c r="AA26" i="7"/>
  <c r="AA27" i="12" s="1"/>
  <c r="AA24" i="7"/>
  <c r="AA25" i="12" s="1"/>
  <c r="AA9" i="7"/>
  <c r="AA10" i="7"/>
  <c r="AA28" i="7"/>
  <c r="AA29" i="12" s="1"/>
  <c r="AA27" i="7"/>
  <c r="AA28" i="12" s="1"/>
  <c r="AA23" i="7"/>
  <c r="AA24" i="12" s="1"/>
  <c r="AA4" i="11"/>
  <c r="AA3" i="11"/>
  <c r="W41" i="12"/>
  <c r="W10" i="14" s="1"/>
  <c r="X13" i="10"/>
  <c r="Z102" i="5"/>
  <c r="Z76" i="5"/>
  <c r="Z46" i="5"/>
  <c r="Z89" i="5"/>
  <c r="Z61" i="5"/>
  <c r="Z24" i="5"/>
  <c r="Z15" i="5"/>
  <c r="Z33" i="5" s="1"/>
  <c r="Z7" i="12" s="1"/>
  <c r="Y16" i="16"/>
  <c r="X19" i="10"/>
  <c r="X22" i="10" s="1"/>
  <c r="W18" i="12"/>
  <c r="AA34" i="16"/>
  <c r="AB4" i="7"/>
  <c r="AB3" i="7"/>
  <c r="Y10" i="12"/>
  <c r="Y13" i="7"/>
  <c r="G17" i="6"/>
  <c r="R87" i="6"/>
  <c r="S16" i="6"/>
  <c r="S87" i="6" s="1"/>
  <c r="U16" i="14"/>
  <c r="U33" i="14" s="1"/>
  <c r="N8" i="16"/>
  <c r="N7" i="16" s="1"/>
  <c r="N18" i="16" s="1"/>
  <c r="M35" i="14"/>
  <c r="M37" i="14" s="1"/>
  <c r="X15" i="16"/>
  <c r="X14" i="16" s="1"/>
  <c r="W11" i="10"/>
  <c r="W14" i="10" s="1"/>
  <c r="Y24" i="16"/>
  <c r="Y9" i="16"/>
  <c r="W17" i="11" s="1"/>
  <c r="W16" i="12"/>
  <c r="AB4" i="16"/>
  <c r="AB3" i="16"/>
  <c r="Y33" i="5"/>
  <c r="Y7" i="12" s="1"/>
  <c r="X106" i="8"/>
  <c r="X18" i="7"/>
  <c r="Z3" i="8"/>
  <c r="Z4" i="8"/>
  <c r="Y9" i="12"/>
  <c r="Y12" i="7"/>
  <c r="AA31" i="16"/>
  <c r="Z29" i="16"/>
  <c r="X22" i="16"/>
  <c r="X20" i="16" s="1"/>
  <c r="V23" i="11"/>
  <c r="V29" i="11" s="1"/>
  <c r="V14" i="14" s="1"/>
  <c r="AA3" i="5"/>
  <c r="AA4" i="5"/>
  <c r="Y16" i="18"/>
  <c r="Y28" i="18"/>
  <c r="Y30" i="18"/>
  <c r="Z4" i="18"/>
  <c r="Y24" i="18"/>
  <c r="Y13" i="18"/>
  <c r="Y19" i="18"/>
  <c r="Y26" i="18"/>
  <c r="Y21" i="18"/>
  <c r="Y20" i="18"/>
  <c r="Y17" i="18"/>
  <c r="Y32" i="18"/>
  <c r="Y18" i="18"/>
  <c r="Z3" i="18"/>
  <c r="AB4" i="14"/>
  <c r="AB3" i="14"/>
  <c r="Y93" i="8"/>
  <c r="Y103" i="8"/>
  <c r="Y86" i="8"/>
  <c r="Y75" i="8"/>
  <c r="Y90" i="8"/>
  <c r="Y79" i="8"/>
  <c r="Y77" i="8"/>
  <c r="Y72" i="8"/>
  <c r="Y64" i="8"/>
  <c r="Y85" i="8"/>
  <c r="Y97" i="8"/>
  <c r="Y60" i="8"/>
  <c r="Y102" i="8"/>
  <c r="Y92" i="8"/>
  <c r="Y70" i="8"/>
  <c r="Y91" i="8"/>
  <c r="Y83" i="8"/>
  <c r="Y89" i="8"/>
  <c r="Y95" i="8"/>
  <c r="Y99" i="8"/>
  <c r="Y80" i="8"/>
  <c r="Y62" i="8"/>
  <c r="Y96" i="8"/>
  <c r="Y76" i="8"/>
  <c r="Y106" i="8" s="1"/>
  <c r="Y94" i="8"/>
  <c r="Y73" i="8"/>
  <c r="Y78" i="8"/>
  <c r="Y104" i="8"/>
  <c r="Y87" i="8"/>
  <c r="Y101" i="8"/>
  <c r="Y71" i="8"/>
  <c r="Y63" i="8"/>
  <c r="Y88" i="8"/>
  <c r="Y69" i="8"/>
  <c r="Y84" i="8"/>
  <c r="Y74" i="8"/>
  <c r="Y82" i="8"/>
  <c r="Y100" i="8"/>
  <c r="Y81" i="8"/>
  <c r="Y65" i="8"/>
  <c r="Y61" i="8"/>
  <c r="Y98" i="8"/>
  <c r="AA76" i="5" l="1"/>
  <c r="AA102" i="5"/>
  <c r="AA89" i="5"/>
  <c r="AA46" i="5"/>
  <c r="AA61" i="5"/>
  <c r="AA24" i="5"/>
  <c r="AA15" i="5"/>
  <c r="AA33" i="5" s="1"/>
  <c r="AA7" i="12" s="1"/>
  <c r="AA29" i="16"/>
  <c r="AB31" i="16"/>
  <c r="AA3" i="8"/>
  <c r="AA4" i="8"/>
  <c r="Z16" i="16"/>
  <c r="Y19" i="10"/>
  <c r="Y22" i="10" s="1"/>
  <c r="X41" i="12"/>
  <c r="X10" i="14" s="1"/>
  <c r="Y13" i="10"/>
  <c r="Y14" i="12"/>
  <c r="AA24" i="16"/>
  <c r="AA9" i="16"/>
  <c r="Y17" i="11" s="1"/>
  <c r="Y16" i="12"/>
  <c r="H17" i="6"/>
  <c r="D61" i="4"/>
  <c r="G88" i="6"/>
  <c r="AB25" i="7"/>
  <c r="AB26" i="12" s="1"/>
  <c r="AB9" i="7"/>
  <c r="AB23" i="7"/>
  <c r="AB24" i="12" s="1"/>
  <c r="AB27" i="7"/>
  <c r="AB28" i="12" s="1"/>
  <c r="AB28" i="7"/>
  <c r="AB29" i="12" s="1"/>
  <c r="AB10" i="7"/>
  <c r="AB24" i="7"/>
  <c r="AB25" i="12" s="1"/>
  <c r="AB29" i="7"/>
  <c r="AB30" i="12" s="1"/>
  <c r="AB26" i="7"/>
  <c r="AB27" i="12" s="1"/>
  <c r="Z103" i="8"/>
  <c r="Z99" i="8"/>
  <c r="Z101" i="8"/>
  <c r="Z93" i="8"/>
  <c r="Z77" i="8"/>
  <c r="Z72" i="8"/>
  <c r="Z79" i="8"/>
  <c r="Z64" i="8"/>
  <c r="Z102" i="8"/>
  <c r="Z100" i="8"/>
  <c r="Z83" i="8"/>
  <c r="Z81" i="8"/>
  <c r="Z97" i="8"/>
  <c r="Z60" i="8"/>
  <c r="Z92" i="8"/>
  <c r="Z70" i="8"/>
  <c r="Z91" i="8"/>
  <c r="Z74" i="8"/>
  <c r="Z84" i="8"/>
  <c r="Z78" i="8"/>
  <c r="Z98" i="8"/>
  <c r="Z95" i="8"/>
  <c r="Z86" i="8"/>
  <c r="Z80" i="8"/>
  <c r="Z62" i="8"/>
  <c r="Z106" i="8" s="1"/>
  <c r="Z71" i="8"/>
  <c r="Z61" i="8"/>
  <c r="Z104" i="8"/>
  <c r="Z94" i="8"/>
  <c r="Z73" i="8"/>
  <c r="Z82" i="8"/>
  <c r="Z76" i="8"/>
  <c r="Z89" i="8"/>
  <c r="Z88" i="8"/>
  <c r="Z90" i="8"/>
  <c r="Z75" i="8"/>
  <c r="Z63" i="8"/>
  <c r="Z87" i="8"/>
  <c r="Z69" i="8"/>
  <c r="Z85" i="8"/>
  <c r="Z96" i="8"/>
  <c r="Z65" i="8"/>
  <c r="W29" i="11"/>
  <c r="W14" i="14" s="1"/>
  <c r="Y105" i="5"/>
  <c r="AB4" i="11"/>
  <c r="AB3" i="11"/>
  <c r="K33" i="16"/>
  <c r="K36" i="16" s="1"/>
  <c r="K38" i="16" s="1"/>
  <c r="L35" i="16"/>
  <c r="AC4" i="7"/>
  <c r="AC3" i="7"/>
  <c r="AB34" i="16"/>
  <c r="AC4" i="16"/>
  <c r="AC3" i="16"/>
  <c r="H11" i="6"/>
  <c r="Z26" i="18"/>
  <c r="Z16" i="18"/>
  <c r="Z20" i="18"/>
  <c r="AA3" i="18"/>
  <c r="Z24" i="18"/>
  <c r="Z28" i="18"/>
  <c r="Z13" i="18"/>
  <c r="Z17" i="18"/>
  <c r="Z21" i="18"/>
  <c r="Z19" i="18"/>
  <c r="Z32" i="18"/>
  <c r="AA4" i="18"/>
  <c r="Z18" i="18"/>
  <c r="Z30" i="18"/>
  <c r="Z11" i="12"/>
  <c r="Z14" i="7"/>
  <c r="Z8" i="12"/>
  <c r="Z11" i="7"/>
  <c r="AC4" i="14"/>
  <c r="AC3" i="14"/>
  <c r="Z24" i="16"/>
  <c r="Z9" i="16"/>
  <c r="X17" i="11" s="1"/>
  <c r="X16" i="12"/>
  <c r="W38" i="12"/>
  <c r="W19" i="12"/>
  <c r="Z9" i="12"/>
  <c r="Z14" i="12" s="1"/>
  <c r="Z12" i="7"/>
  <c r="O8" i="16"/>
  <c r="O7" i="16" s="1"/>
  <c r="O18" i="16" s="1"/>
  <c r="N35" i="14"/>
  <c r="N37" i="14" s="1"/>
  <c r="Z10" i="12"/>
  <c r="Z13" i="7"/>
  <c r="X18" i="12"/>
  <c r="V43" i="12"/>
  <c r="V39" i="12"/>
  <c r="AB4" i="10"/>
  <c r="AB3" i="10"/>
  <c r="AB3" i="12"/>
  <c r="AB4" i="12"/>
  <c r="Y108" i="8"/>
  <c r="Y34" i="12" s="1"/>
  <c r="Y36" i="12" s="1"/>
  <c r="AA25" i="16" s="1"/>
  <c r="Y25" i="11" s="1"/>
  <c r="Y22" i="16"/>
  <c r="Y20" i="16" s="1"/>
  <c r="W23" i="11"/>
  <c r="Y15" i="16"/>
  <c r="Y14" i="16" s="1"/>
  <c r="X11" i="10"/>
  <c r="X14" i="10" s="1"/>
  <c r="AB3" i="5"/>
  <c r="AB4" i="5"/>
  <c r="Z12" i="12"/>
  <c r="Z105" i="5"/>
  <c r="Z15" i="7"/>
  <c r="Z22" i="7" l="1"/>
  <c r="AA22" i="7"/>
  <c r="AC4" i="11"/>
  <c r="AC3" i="11"/>
  <c r="AA103" i="8"/>
  <c r="AA99" i="8"/>
  <c r="AA90" i="8"/>
  <c r="AA79" i="8"/>
  <c r="AA65" i="8"/>
  <c r="AA104" i="8"/>
  <c r="AA83" i="8"/>
  <c r="AA64" i="8"/>
  <c r="AA102" i="8"/>
  <c r="AA100" i="8"/>
  <c r="AA81" i="8"/>
  <c r="AA101" i="8"/>
  <c r="AA93" i="8"/>
  <c r="AA92" i="8"/>
  <c r="AA70" i="8"/>
  <c r="AA91" i="8"/>
  <c r="AA74" i="8"/>
  <c r="AA84" i="8"/>
  <c r="AA78" i="8"/>
  <c r="AA63" i="8"/>
  <c r="AA73" i="8"/>
  <c r="AA86" i="8"/>
  <c r="AA80" i="8"/>
  <c r="AA77" i="8"/>
  <c r="AA62" i="8"/>
  <c r="AA60" i="8"/>
  <c r="AA97" i="8"/>
  <c r="AA71" i="8"/>
  <c r="AA61" i="8"/>
  <c r="AA106" i="8" s="1"/>
  <c r="AA87" i="8"/>
  <c r="AA69" i="8"/>
  <c r="AA82" i="8"/>
  <c r="AA85" i="8"/>
  <c r="AA75" i="8"/>
  <c r="AA89" i="8"/>
  <c r="AA88" i="8"/>
  <c r="AA76" i="8"/>
  <c r="AA94" i="8"/>
  <c r="AA72" i="8"/>
  <c r="AA95" i="8"/>
  <c r="AA96" i="8"/>
  <c r="AA98" i="8"/>
  <c r="I11" i="6"/>
  <c r="Z15" i="16"/>
  <c r="Z14" i="16" s="1"/>
  <c r="Y11" i="10"/>
  <c r="Y14" i="10" s="1"/>
  <c r="AA9" i="12"/>
  <c r="AA12" i="7"/>
  <c r="AA20" i="18"/>
  <c r="AB3" i="18"/>
  <c r="AA17" i="18"/>
  <c r="AA24" i="18"/>
  <c r="AA28" i="18"/>
  <c r="AA13" i="18"/>
  <c r="AB4" i="18"/>
  <c r="AA26" i="18"/>
  <c r="AA21" i="18"/>
  <c r="AA19" i="18"/>
  <c r="AA18" i="18"/>
  <c r="AA16" i="18"/>
  <c r="AA32" i="18"/>
  <c r="AA30" i="18"/>
  <c r="AC31" i="16"/>
  <c r="AB29" i="16"/>
  <c r="AD4" i="16"/>
  <c r="AD3" i="16"/>
  <c r="AA8" i="12"/>
  <c r="AA14" i="12" s="1"/>
  <c r="AA11" i="7"/>
  <c r="X38" i="12"/>
  <c r="X19" i="12"/>
  <c r="I17" i="6"/>
  <c r="H88" i="6"/>
  <c r="AC3" i="12"/>
  <c r="AC4" i="12"/>
  <c r="AC25" i="7"/>
  <c r="AC26" i="12" s="1"/>
  <c r="AC9" i="7"/>
  <c r="AC22" i="7"/>
  <c r="AC27" i="7"/>
  <c r="AC28" i="12" s="1"/>
  <c r="AC26" i="7"/>
  <c r="AC27" i="12" s="1"/>
  <c r="AC23" i="7"/>
  <c r="AC24" i="12" s="1"/>
  <c r="AC29" i="7"/>
  <c r="AC30" i="12" s="1"/>
  <c r="AC28" i="7"/>
  <c r="AC29" i="12" s="1"/>
  <c r="AC10" i="7"/>
  <c r="AC24" i="7"/>
  <c r="AC25" i="12" s="1"/>
  <c r="AA11" i="12"/>
  <c r="AA14" i="7"/>
  <c r="O35" i="14"/>
  <c r="O37" i="14" s="1"/>
  <c r="P8" i="16"/>
  <c r="P7" i="16" s="1"/>
  <c r="P18" i="16" s="1"/>
  <c r="AA22" i="16"/>
  <c r="AA20" i="16" s="1"/>
  <c r="Y23" i="11"/>
  <c r="Y29" i="11" s="1"/>
  <c r="Y14" i="14" s="1"/>
  <c r="Y18" i="12"/>
  <c r="AB76" i="5"/>
  <c r="AB89" i="5"/>
  <c r="AB102" i="5"/>
  <c r="AB46" i="5"/>
  <c r="AB61" i="5"/>
  <c r="AB15" i="5"/>
  <c r="AB24" i="5"/>
  <c r="AB3" i="8"/>
  <c r="AB4" i="8"/>
  <c r="AD3" i="14"/>
  <c r="AD4" i="14"/>
  <c r="Z18" i="7"/>
  <c r="AC34" i="16"/>
  <c r="AD4" i="7"/>
  <c r="AD3" i="7"/>
  <c r="AA12" i="12"/>
  <c r="AA105" i="5"/>
  <c r="AA15" i="7"/>
  <c r="AB22" i="7"/>
  <c r="Y41" i="12"/>
  <c r="Y10" i="14" s="1"/>
  <c r="Z13" i="10"/>
  <c r="AC4" i="5"/>
  <c r="AC3" i="5"/>
  <c r="AA16" i="16"/>
  <c r="Z19" i="10"/>
  <c r="Z22" i="10" s="1"/>
  <c r="W39" i="12"/>
  <c r="W43" i="12"/>
  <c r="W8" i="14" s="1"/>
  <c r="Z108" i="8"/>
  <c r="Z34" i="12" s="1"/>
  <c r="Z22" i="16"/>
  <c r="Z20" i="16" s="1"/>
  <c r="X23" i="11"/>
  <c r="X29" i="11" s="1"/>
  <c r="X14" i="14" s="1"/>
  <c r="AC4" i="10"/>
  <c r="AC3" i="10"/>
  <c r="V8" i="14"/>
  <c r="V45" i="12"/>
  <c r="W45" i="12" s="1"/>
  <c r="L33" i="16"/>
  <c r="L36" i="16" s="1"/>
  <c r="L38" i="16" s="1"/>
  <c r="M35" i="16"/>
  <c r="AA10" i="12"/>
  <c r="AA13" i="7"/>
  <c r="AC76" i="5" l="1"/>
  <c r="AC24" i="5"/>
  <c r="AC89" i="5"/>
  <c r="AC46" i="5"/>
  <c r="AC61" i="5"/>
  <c r="AC102" i="5"/>
  <c r="AC15" i="5"/>
  <c r="AC33" i="5" s="1"/>
  <c r="AC7" i="12" s="1"/>
  <c r="Z41" i="12"/>
  <c r="Z10" i="14" s="1"/>
  <c r="AA13" i="10"/>
  <c r="Y38" i="12"/>
  <c r="Y19" i="12"/>
  <c r="AD3" i="12"/>
  <c r="AD4" i="12"/>
  <c r="AE4" i="7"/>
  <c r="AE3" i="7"/>
  <c r="X43" i="12"/>
  <c r="X8" i="14" s="1"/>
  <c r="X39" i="12"/>
  <c r="AD34" i="16"/>
  <c r="AB99" i="8"/>
  <c r="AB95" i="8"/>
  <c r="AB93" i="8"/>
  <c r="AB104" i="8"/>
  <c r="AB97" i="8"/>
  <c r="AB102" i="8"/>
  <c r="AB100" i="8"/>
  <c r="AB81" i="8"/>
  <c r="AB79" i="8"/>
  <c r="AB101" i="8"/>
  <c r="AB83" i="8"/>
  <c r="AB87" i="8"/>
  <c r="AB85" i="8"/>
  <c r="AB91" i="8"/>
  <c r="AB74" i="8"/>
  <c r="AB84" i="8"/>
  <c r="AB78" i="8"/>
  <c r="AB63" i="8"/>
  <c r="AB98" i="8"/>
  <c r="AB77" i="8"/>
  <c r="AB62" i="8"/>
  <c r="AB86" i="8"/>
  <c r="AB80" i="8"/>
  <c r="AB60" i="8"/>
  <c r="AB108" i="8" s="1"/>
  <c r="AB34" i="12" s="1"/>
  <c r="AB92" i="8"/>
  <c r="AB71" i="8"/>
  <c r="AB61" i="8"/>
  <c r="AB72" i="8"/>
  <c r="AB90" i="8"/>
  <c r="AB73" i="8"/>
  <c r="AB69" i="8"/>
  <c r="AB89" i="8"/>
  <c r="AB76" i="8"/>
  <c r="AB94" i="8"/>
  <c r="AB64" i="8"/>
  <c r="AB88" i="8"/>
  <c r="AB103" i="8"/>
  <c r="AB75" i="8"/>
  <c r="AB82" i="8"/>
  <c r="AB70" i="8"/>
  <c r="AB65" i="8"/>
  <c r="AB96" i="8"/>
  <c r="AC29" i="16"/>
  <c r="AD31" i="16"/>
  <c r="J11" i="6"/>
  <c r="AB11" i="12"/>
  <c r="AB14" i="7"/>
  <c r="V16" i="14"/>
  <c r="V33" i="14" s="1"/>
  <c r="AA15" i="16"/>
  <c r="AA14" i="16" s="1"/>
  <c r="Z11" i="10"/>
  <c r="Z14" i="10" s="1"/>
  <c r="AC4" i="8"/>
  <c r="AC3" i="8"/>
  <c r="AD4" i="11"/>
  <c r="AD3" i="11"/>
  <c r="AD4" i="5"/>
  <c r="AD3" i="5"/>
  <c r="AB23" i="12"/>
  <c r="AB32" i="12" s="1"/>
  <c r="AB31" i="7"/>
  <c r="Q8" i="16"/>
  <c r="Q7" i="16" s="1"/>
  <c r="Q18" i="16" s="1"/>
  <c r="P35" i="14"/>
  <c r="P37" i="14" s="1"/>
  <c r="AA18" i="7"/>
  <c r="X45" i="12"/>
  <c r="AE4" i="14"/>
  <c r="AE3" i="14"/>
  <c r="AB9" i="12"/>
  <c r="AB12" i="7"/>
  <c r="AC23" i="12"/>
  <c r="AC32" i="12" s="1"/>
  <c r="AC31" i="7"/>
  <c r="AA23" i="12"/>
  <c r="AA32" i="12" s="1"/>
  <c r="AA31" i="7"/>
  <c r="AB10" i="12"/>
  <c r="AB13" i="7"/>
  <c r="J17" i="6"/>
  <c r="I88" i="6"/>
  <c r="AD9" i="7"/>
  <c r="AD29" i="7"/>
  <c r="AD30" i="12" s="1"/>
  <c r="AD28" i="7"/>
  <c r="AD29" i="12" s="1"/>
  <c r="AD22" i="7"/>
  <c r="AD26" i="7"/>
  <c r="AD27" i="12" s="1"/>
  <c r="AD10" i="7"/>
  <c r="AD23" i="7"/>
  <c r="AD24" i="12" s="1"/>
  <c r="AD27" i="7"/>
  <c r="AD28" i="12" s="1"/>
  <c r="AD24" i="7"/>
  <c r="AD25" i="12" s="1"/>
  <c r="AD25" i="7"/>
  <c r="AD26" i="12" s="1"/>
  <c r="AA108" i="8"/>
  <c r="AA34" i="12" s="1"/>
  <c r="AD3" i="10"/>
  <c r="AD4" i="10"/>
  <c r="AE3" i="16"/>
  <c r="AE4" i="16"/>
  <c r="AB33" i="5"/>
  <c r="AB7" i="12" s="1"/>
  <c r="AB16" i="16"/>
  <c r="AA19" i="10"/>
  <c r="AA22" i="10" s="1"/>
  <c r="Z23" i="12"/>
  <c r="Z32" i="12" s="1"/>
  <c r="Z36" i="12" s="1"/>
  <c r="AB25" i="16" s="1"/>
  <c r="Z25" i="11" s="1"/>
  <c r="Z31" i="7"/>
  <c r="AB16" i="18"/>
  <c r="AB20" i="18"/>
  <c r="AC3" i="18"/>
  <c r="AB28" i="18"/>
  <c r="AB18" i="18"/>
  <c r="AB13" i="18"/>
  <c r="AB17" i="18"/>
  <c r="AB32" i="18"/>
  <c r="AB24" i="18"/>
  <c r="AB19" i="18"/>
  <c r="AB30" i="18"/>
  <c r="AB26" i="18"/>
  <c r="AC4" i="18"/>
  <c r="AB21" i="18"/>
  <c r="M33" i="16"/>
  <c r="M36" i="16" s="1"/>
  <c r="M38" i="16" s="1"/>
  <c r="N35" i="16"/>
  <c r="AB9" i="16"/>
  <c r="Z17" i="11" s="1"/>
  <c r="Z16" i="12"/>
  <c r="Z18" i="12" s="1"/>
  <c r="AB24" i="16"/>
  <c r="W16" i="14"/>
  <c r="W33" i="14" s="1"/>
  <c r="AB8" i="12"/>
  <c r="AB11" i="7"/>
  <c r="AB18" i="7" s="1"/>
  <c r="AB12" i="12"/>
  <c r="AB105" i="5"/>
  <c r="AB15" i="7"/>
  <c r="AB22" i="16" l="1"/>
  <c r="AB20" i="16" s="1"/>
  <c r="Z23" i="11"/>
  <c r="Z38" i="12"/>
  <c r="Z19" i="12"/>
  <c r="N33" i="16"/>
  <c r="N36" i="16" s="1"/>
  <c r="N38" i="16" s="1"/>
  <c r="O35" i="16"/>
  <c r="AB14" i="12"/>
  <c r="AB18" i="12" s="1"/>
  <c r="K17" i="6"/>
  <c r="J88" i="6"/>
  <c r="AE4" i="11"/>
  <c r="AE3" i="11"/>
  <c r="Y43" i="12"/>
  <c r="Y8" i="14" s="1"/>
  <c r="Y39" i="12"/>
  <c r="AE34" i="16"/>
  <c r="AC16" i="16"/>
  <c r="AB19" i="10"/>
  <c r="AB22" i="10" s="1"/>
  <c r="AC99" i="8"/>
  <c r="AC95" i="8"/>
  <c r="AC104" i="8"/>
  <c r="AC83" i="8"/>
  <c r="AC72" i="8"/>
  <c r="AC106" i="8" s="1"/>
  <c r="AC100" i="8"/>
  <c r="AC87" i="8"/>
  <c r="AC101" i="8"/>
  <c r="AC85" i="8"/>
  <c r="AC75" i="8"/>
  <c r="AC70" i="8"/>
  <c r="AC62" i="8"/>
  <c r="AC84" i="8"/>
  <c r="AC78" i="8"/>
  <c r="AC63" i="8"/>
  <c r="AC102" i="8"/>
  <c r="AC98" i="8"/>
  <c r="AC90" i="8"/>
  <c r="AC69" i="8"/>
  <c r="AC92" i="8"/>
  <c r="AC77" i="8"/>
  <c r="AC71" i="8"/>
  <c r="AC61" i="8"/>
  <c r="AC97" i="8"/>
  <c r="AC93" i="8"/>
  <c r="AC89" i="8"/>
  <c r="AC86" i="8"/>
  <c r="AC76" i="8"/>
  <c r="AC94" i="8"/>
  <c r="AC79" i="8"/>
  <c r="AC80" i="8"/>
  <c r="AC91" i="8"/>
  <c r="AC64" i="8"/>
  <c r="AC60" i="8"/>
  <c r="AC88" i="8"/>
  <c r="AC103" i="8"/>
  <c r="AC73" i="8"/>
  <c r="AC82" i="8"/>
  <c r="AC81" i="8"/>
  <c r="AC74" i="8"/>
  <c r="AC65" i="8"/>
  <c r="AC96" i="8"/>
  <c r="AE3" i="10"/>
  <c r="AE4" i="10"/>
  <c r="AB15" i="16"/>
  <c r="AB14" i="16" s="1"/>
  <c r="AA11" i="10"/>
  <c r="AA14" i="10" s="1"/>
  <c r="AC14" i="12"/>
  <c r="K11" i="6"/>
  <c r="AD24" i="16"/>
  <c r="AB16" i="12"/>
  <c r="AD9" i="16"/>
  <c r="AB36" i="12"/>
  <c r="AD25" i="16" s="1"/>
  <c r="AF4" i="7"/>
  <c r="AF3" i="7"/>
  <c r="AD76" i="5"/>
  <c r="AD24" i="5"/>
  <c r="AD46" i="5"/>
  <c r="AD89" i="5"/>
  <c r="AD102" i="5"/>
  <c r="AD15" i="5"/>
  <c r="AD33" i="5" s="1"/>
  <c r="AD7" i="12" s="1"/>
  <c r="AD61" i="5"/>
  <c r="AC8" i="12"/>
  <c r="AC11" i="7"/>
  <c r="AC18" i="7" s="1"/>
  <c r="AE31" i="16"/>
  <c r="AD29" i="16"/>
  <c r="Z29" i="11"/>
  <c r="Z14" i="14" s="1"/>
  <c r="AD4" i="8"/>
  <c r="AD3" i="8"/>
  <c r="AC11" i="12"/>
  <c r="AC14" i="7"/>
  <c r="AF4" i="14"/>
  <c r="AF3" i="14"/>
  <c r="AE3" i="12"/>
  <c r="AE4" i="12"/>
  <c r="AC9" i="12"/>
  <c r="AC12" i="7"/>
  <c r="AC24" i="16"/>
  <c r="AC9" i="16"/>
  <c r="AA17" i="11" s="1"/>
  <c r="AA16" i="12"/>
  <c r="AA18" i="12" s="1"/>
  <c r="AD23" i="12"/>
  <c r="AD32" i="12" s="1"/>
  <c r="AD31" i="7"/>
  <c r="X16" i="14"/>
  <c r="X33" i="14" s="1"/>
  <c r="AE22" i="7"/>
  <c r="AE29" i="7"/>
  <c r="AE30" i="12" s="1"/>
  <c r="AE24" i="7"/>
  <c r="AE25" i="12" s="1"/>
  <c r="AE27" i="7"/>
  <c r="AE28" i="12" s="1"/>
  <c r="AE28" i="7"/>
  <c r="AE29" i="12" s="1"/>
  <c r="AE10" i="7"/>
  <c r="AE26" i="7"/>
  <c r="AE27" i="12" s="1"/>
  <c r="AE23" i="7"/>
  <c r="AE24" i="12" s="1"/>
  <c r="AE9" i="7"/>
  <c r="AE25" i="7"/>
  <c r="AE26" i="12" s="1"/>
  <c r="AE3" i="5"/>
  <c r="AE4" i="5"/>
  <c r="AF4" i="16"/>
  <c r="AF3" i="16"/>
  <c r="AC28" i="18"/>
  <c r="AC21" i="18"/>
  <c r="AC13" i="18"/>
  <c r="AC17" i="18"/>
  <c r="AC32" i="18"/>
  <c r="AC24" i="18"/>
  <c r="AC19" i="18"/>
  <c r="AC20" i="18"/>
  <c r="AC18" i="18"/>
  <c r="AD3" i="18"/>
  <c r="AC16" i="18"/>
  <c r="AC30" i="18"/>
  <c r="AC26" i="18"/>
  <c r="AD4" i="18"/>
  <c r="AA36" i="12"/>
  <c r="AC25" i="16" s="1"/>
  <c r="AA25" i="11" s="1"/>
  <c r="AC10" i="12"/>
  <c r="AC13" i="7"/>
  <c r="R8" i="16"/>
  <c r="R7" i="16" s="1"/>
  <c r="R18" i="16" s="1"/>
  <c r="Q35" i="14"/>
  <c r="Q37" i="14" s="1"/>
  <c r="AA41" i="12"/>
  <c r="AA10" i="14" s="1"/>
  <c r="AB13" i="10"/>
  <c r="AC12" i="12"/>
  <c r="AC105" i="5"/>
  <c r="AC15" i="7"/>
  <c r="AB106" i="8"/>
  <c r="AC15" i="16" l="1"/>
  <c r="AC14" i="16" s="1"/>
  <c r="AB11" i="10"/>
  <c r="AB14" i="10" s="1"/>
  <c r="AE29" i="16"/>
  <c r="AF31" i="16"/>
  <c r="AD16" i="16"/>
  <c r="AC19" i="10"/>
  <c r="AC22" i="10" s="1"/>
  <c r="AD9" i="12"/>
  <c r="AD14" i="12" s="1"/>
  <c r="AD12" i="7"/>
  <c r="AF34" i="16"/>
  <c r="AF3" i="5"/>
  <c r="AF4" i="5"/>
  <c r="AD12" i="12"/>
  <c r="AD105" i="5"/>
  <c r="AD15" i="7"/>
  <c r="AD10" i="12"/>
  <c r="AD13" i="7"/>
  <c r="AC108" i="8"/>
  <c r="AC34" i="12" s="1"/>
  <c r="AC36" i="12" s="1"/>
  <c r="AE25" i="16" s="1"/>
  <c r="AC25" i="11" s="1"/>
  <c r="L17" i="6"/>
  <c r="K88" i="6"/>
  <c r="AB41" i="12"/>
  <c r="AB10" i="14" s="1"/>
  <c r="AC13" i="10"/>
  <c r="AE24" i="5"/>
  <c r="AE89" i="5"/>
  <c r="AE76" i="5"/>
  <c r="AE102" i="5"/>
  <c r="AE61" i="5"/>
  <c r="AE46" i="5"/>
  <c r="AE15" i="5"/>
  <c r="AE33" i="5" s="1"/>
  <c r="AE7" i="12" s="1"/>
  <c r="AD8" i="12"/>
  <c r="AD11" i="7"/>
  <c r="AB25" i="11"/>
  <c r="AE31" i="7"/>
  <c r="AE23" i="12"/>
  <c r="AE32" i="12" s="1"/>
  <c r="Y16" i="14"/>
  <c r="Y33" i="14" s="1"/>
  <c r="AD11" i="12"/>
  <c r="AD14" i="7"/>
  <c r="AF3" i="12"/>
  <c r="AF4" i="12"/>
  <c r="AB17" i="11"/>
  <c r="AB29" i="11" s="1"/>
  <c r="AB14" i="14" s="1"/>
  <c r="AD95" i="8"/>
  <c r="AD104" i="8"/>
  <c r="AD97" i="8"/>
  <c r="AD85" i="8"/>
  <c r="AD83" i="8"/>
  <c r="AD87" i="8"/>
  <c r="AD75" i="8"/>
  <c r="AD70" i="8"/>
  <c r="AD62" i="8"/>
  <c r="AD91" i="8"/>
  <c r="AD89" i="8"/>
  <c r="AD102" i="8"/>
  <c r="AD98" i="8"/>
  <c r="AD73" i="8"/>
  <c r="AD77" i="8"/>
  <c r="AD103" i="8"/>
  <c r="AD99" i="8"/>
  <c r="AD72" i="8"/>
  <c r="AD84" i="8"/>
  <c r="AD63" i="8"/>
  <c r="AD94" i="8"/>
  <c r="AD82" i="8"/>
  <c r="AD88" i="8"/>
  <c r="AD101" i="8"/>
  <c r="AD92" i="8"/>
  <c r="AD79" i="8"/>
  <c r="AD64" i="8"/>
  <c r="AD93" i="8"/>
  <c r="AD90" i="8"/>
  <c r="AD71" i="8"/>
  <c r="AD60" i="8"/>
  <c r="AD76" i="8"/>
  <c r="AD80" i="8"/>
  <c r="AD81" i="8"/>
  <c r="AD74" i="8"/>
  <c r="AD86" i="8"/>
  <c r="AD65" i="8"/>
  <c r="AD100" i="8"/>
  <c r="AD96" i="8"/>
  <c r="AD69" i="8"/>
  <c r="AD61" i="8"/>
  <c r="AD106" i="8" s="1"/>
  <c r="AD78" i="8"/>
  <c r="AE4" i="8"/>
  <c r="AE3" i="8"/>
  <c r="AF3" i="10"/>
  <c r="AF4" i="10"/>
  <c r="AA38" i="12"/>
  <c r="AA19" i="12"/>
  <c r="AC22" i="16"/>
  <c r="AC20" i="16" s="1"/>
  <c r="AA23" i="11"/>
  <c r="AA29" i="11" s="1"/>
  <c r="AA14" i="14" s="1"/>
  <c r="AF4" i="11"/>
  <c r="AF3" i="11"/>
  <c r="AB19" i="12"/>
  <c r="AB38" i="12"/>
  <c r="AG4" i="7"/>
  <c r="AG3" i="7"/>
  <c r="AG4" i="14"/>
  <c r="AG3" i="14"/>
  <c r="Z43" i="12"/>
  <c r="Z8" i="14" s="1"/>
  <c r="Z39" i="12"/>
  <c r="AE24" i="16"/>
  <c r="AC16" i="12"/>
  <c r="AC18" i="12" s="1"/>
  <c r="AE9" i="16"/>
  <c r="AC17" i="11" s="1"/>
  <c r="AD20" i="18"/>
  <c r="AE3" i="18"/>
  <c r="AD28" i="18"/>
  <c r="AD17" i="18"/>
  <c r="AD30" i="18"/>
  <c r="AE4" i="18"/>
  <c r="AD24" i="18"/>
  <c r="AD32" i="18"/>
  <c r="AD19" i="18"/>
  <c r="AD18" i="18"/>
  <c r="AD16" i="18"/>
  <c r="AD21" i="18"/>
  <c r="AD26" i="18"/>
  <c r="AD13" i="18"/>
  <c r="AD22" i="16"/>
  <c r="AD20" i="16" s="1"/>
  <c r="AB23" i="11"/>
  <c r="AG3" i="16"/>
  <c r="AG4" i="16"/>
  <c r="R35" i="14"/>
  <c r="R37" i="14" s="1"/>
  <c r="S8" i="16"/>
  <c r="S7" i="16" s="1"/>
  <c r="S18" i="16" s="1"/>
  <c r="AF22" i="7"/>
  <c r="AF29" i="7"/>
  <c r="AF30" i="12" s="1"/>
  <c r="AF24" i="7"/>
  <c r="AF25" i="12" s="1"/>
  <c r="AF28" i="7"/>
  <c r="AF29" i="12" s="1"/>
  <c r="AF10" i="7"/>
  <c r="AF25" i="7"/>
  <c r="AF26" i="12" s="1"/>
  <c r="AF23" i="7"/>
  <c r="AF24" i="12" s="1"/>
  <c r="AF27" i="7"/>
  <c r="AF28" i="12" s="1"/>
  <c r="AF9" i="7"/>
  <c r="AF26" i="7"/>
  <c r="AF27" i="12" s="1"/>
  <c r="O33" i="16"/>
  <c r="O36" i="16" s="1"/>
  <c r="O38" i="16" s="1"/>
  <c r="P35" i="16"/>
  <c r="Y45" i="12"/>
  <c r="L11" i="6"/>
  <c r="AC19" i="12" l="1"/>
  <c r="AC38" i="12"/>
  <c r="AE104" i="8"/>
  <c r="AE100" i="8"/>
  <c r="AE87" i="8"/>
  <c r="AE76" i="8"/>
  <c r="AE62" i="8"/>
  <c r="AE94" i="8"/>
  <c r="AE91" i="8"/>
  <c r="AE80" i="8"/>
  <c r="AE75" i="8"/>
  <c r="AE70" i="8"/>
  <c r="AE89" i="8"/>
  <c r="AE99" i="8"/>
  <c r="AE98" i="8"/>
  <c r="AE73" i="8"/>
  <c r="AE77" i="8"/>
  <c r="AE90" i="8"/>
  <c r="AE97" i="8"/>
  <c r="AE72" i="8"/>
  <c r="AE102" i="8"/>
  <c r="AE81" i="8"/>
  <c r="AE82" i="8"/>
  <c r="AE88" i="8"/>
  <c r="AE85" i="8"/>
  <c r="AE71" i="8"/>
  <c r="AE92" i="8"/>
  <c r="AE101" i="8"/>
  <c r="AE79" i="8"/>
  <c r="AE64" i="8"/>
  <c r="AE103" i="8"/>
  <c r="AE84" i="8"/>
  <c r="AE93" i="8"/>
  <c r="AE96" i="8"/>
  <c r="AE63" i="8"/>
  <c r="AE60" i="8"/>
  <c r="AE83" i="8"/>
  <c r="AE86" i="8"/>
  <c r="AE78" i="8"/>
  <c r="AE74" i="8"/>
  <c r="AE65" i="8"/>
  <c r="AE106" i="8" s="1"/>
  <c r="AE69" i="8"/>
  <c r="AE95" i="8"/>
  <c r="AE61" i="8"/>
  <c r="C46" i="13"/>
  <c r="C48" i="13" s="1"/>
  <c r="Z45" i="12"/>
  <c r="AA45" i="12" s="1"/>
  <c r="AB45" i="12" s="1"/>
  <c r="AD18" i="7"/>
  <c r="AG34" i="16"/>
  <c r="AE17" i="18"/>
  <c r="AE32" i="18"/>
  <c r="AE28" i="18"/>
  <c r="AE19" i="18"/>
  <c r="AE26" i="18"/>
  <c r="AE18" i="18"/>
  <c r="AE20" i="18"/>
  <c r="AE16" i="18"/>
  <c r="AF4" i="18"/>
  <c r="AE30" i="18"/>
  <c r="AE21" i="18"/>
  <c r="AE24" i="18"/>
  <c r="AF3" i="18"/>
  <c r="AE13" i="18"/>
  <c r="AG4" i="11"/>
  <c r="AG3" i="11"/>
  <c r="AD108" i="8"/>
  <c r="AD34" i="12" s="1"/>
  <c r="AD36" i="12" s="1"/>
  <c r="AF25" i="16" s="1"/>
  <c r="AD25" i="11" s="1"/>
  <c r="AG3" i="12"/>
  <c r="AG4" i="12"/>
  <c r="P33" i="16"/>
  <c r="P36" i="16" s="1"/>
  <c r="P38" i="16" s="1"/>
  <c r="Q35" i="16"/>
  <c r="AH4" i="14"/>
  <c r="AH3" i="14"/>
  <c r="AE9" i="12"/>
  <c r="AE12" i="7"/>
  <c r="AE12" i="12"/>
  <c r="AE105" i="5"/>
  <c r="AE15" i="7"/>
  <c r="M17" i="6"/>
  <c r="L88" i="6"/>
  <c r="AE8" i="12"/>
  <c r="AE14" i="12" s="1"/>
  <c r="AE11" i="7"/>
  <c r="AE18" i="7" s="1"/>
  <c r="AE16" i="16"/>
  <c r="AD19" i="10"/>
  <c r="AD22" i="10" s="1"/>
  <c r="AA43" i="12"/>
  <c r="AA8" i="14" s="1"/>
  <c r="AA39" i="12"/>
  <c r="AE10" i="12"/>
  <c r="AE13" i="7"/>
  <c r="AF29" i="16"/>
  <c r="AG31" i="16"/>
  <c r="M11" i="6"/>
  <c r="AH4" i="16"/>
  <c r="AH3" i="16"/>
  <c r="AF3" i="8"/>
  <c r="AF4" i="8"/>
  <c r="AE11" i="12"/>
  <c r="AE14" i="7"/>
  <c r="T8" i="16"/>
  <c r="T7" i="16" s="1"/>
  <c r="T18" i="16" s="1"/>
  <c r="S35" i="14"/>
  <c r="S37" i="14" s="1"/>
  <c r="AE22" i="16"/>
  <c r="AE20" i="16" s="1"/>
  <c r="AC23" i="11"/>
  <c r="AC29" i="11" s="1"/>
  <c r="AC14" i="14" s="1"/>
  <c r="Z16" i="14"/>
  <c r="Z33" i="14" s="1"/>
  <c r="AB43" i="12"/>
  <c r="AB8" i="14" s="1"/>
  <c r="AB39" i="12"/>
  <c r="AF24" i="5"/>
  <c r="AF76" i="5"/>
  <c r="AF89" i="5"/>
  <c r="AF102" i="5"/>
  <c r="AF46" i="5"/>
  <c r="AF61" i="5"/>
  <c r="AF15" i="5"/>
  <c r="AF33" i="5" s="1"/>
  <c r="AF7" i="12" s="1"/>
  <c r="AF31" i="7"/>
  <c r="AF23" i="12"/>
  <c r="AF32" i="12" s="1"/>
  <c r="AD15" i="16"/>
  <c r="AD14" i="16" s="1"/>
  <c r="AC11" i="10"/>
  <c r="AC14" i="10" s="1"/>
  <c r="AG22" i="7"/>
  <c r="AG24" i="7"/>
  <c r="AG25" i="12" s="1"/>
  <c r="AG28" i="7"/>
  <c r="AG29" i="12" s="1"/>
  <c r="AG25" i="7"/>
  <c r="AG26" i="12" s="1"/>
  <c r="AG29" i="7"/>
  <c r="AG30" i="12" s="1"/>
  <c r="AG10" i="7"/>
  <c r="AG23" i="7"/>
  <c r="AG24" i="12" s="1"/>
  <c r="AG27" i="7"/>
  <c r="AG28" i="12" s="1"/>
  <c r="AG9" i="7"/>
  <c r="AG26" i="7"/>
  <c r="AG27" i="12" s="1"/>
  <c r="AH4" i="7"/>
  <c r="AH3" i="7"/>
  <c r="AG3" i="5"/>
  <c r="AG4" i="5"/>
  <c r="AG3" i="10"/>
  <c r="AG4" i="10"/>
  <c r="AC41" i="12"/>
  <c r="AC10" i="14" s="1"/>
  <c r="AD13" i="10"/>
  <c r="AE16" i="12" l="1"/>
  <c r="AE18" i="12" s="1"/>
  <c r="AG24" i="16"/>
  <c r="AG9" i="16"/>
  <c r="N17" i="6"/>
  <c r="M88" i="6"/>
  <c r="AI4" i="7"/>
  <c r="AI3" i="7"/>
  <c r="AF9" i="12"/>
  <c r="AF12" i="7"/>
  <c r="U8" i="16"/>
  <c r="U7" i="16" s="1"/>
  <c r="U18" i="16" s="1"/>
  <c r="T35" i="14"/>
  <c r="T37" i="14" s="1"/>
  <c r="AE108" i="8"/>
  <c r="AE34" i="12" s="1"/>
  <c r="AE36" i="12" s="1"/>
  <c r="AG25" i="16" s="1"/>
  <c r="AE25" i="11" s="1"/>
  <c r="AI3" i="16"/>
  <c r="AI4" i="16"/>
  <c r="AF11" i="12"/>
  <c r="AF14" i="7"/>
  <c r="AH31" i="16"/>
  <c r="AG29" i="16"/>
  <c r="AG31" i="7"/>
  <c r="AG23" i="12"/>
  <c r="AG32" i="12" s="1"/>
  <c r="AE15" i="16"/>
  <c r="AE14" i="16" s="1"/>
  <c r="AD11" i="10"/>
  <c r="AD14" i="10" s="1"/>
  <c r="AH34" i="16"/>
  <c r="AD16" i="12"/>
  <c r="AD18" i="12" s="1"/>
  <c r="AF24" i="16"/>
  <c r="AF9" i="16"/>
  <c r="AD17" i="11" s="1"/>
  <c r="AD41" i="12"/>
  <c r="AD10" i="14" s="1"/>
  <c r="AE13" i="10"/>
  <c r="AG61" i="5"/>
  <c r="AG76" i="5"/>
  <c r="AG24" i="5"/>
  <c r="AG102" i="5"/>
  <c r="AG89" i="5"/>
  <c r="AG46" i="5"/>
  <c r="AG15" i="5"/>
  <c r="AG33" i="5" s="1"/>
  <c r="AG7" i="12" s="1"/>
  <c r="AI4" i="14"/>
  <c r="AI3" i="14"/>
  <c r="AF12" i="12"/>
  <c r="AF105" i="5"/>
  <c r="AF15" i="7"/>
  <c r="AH4" i="12"/>
  <c r="AH3" i="12"/>
  <c r="AG4" i="8"/>
  <c r="AG3" i="8"/>
  <c r="AH3" i="5"/>
  <c r="AH4" i="5"/>
  <c r="AF104" i="8"/>
  <c r="AF100" i="8"/>
  <c r="AF89" i="8"/>
  <c r="AF87" i="8"/>
  <c r="AF62" i="8"/>
  <c r="AF106" i="8" s="1"/>
  <c r="AF99" i="8"/>
  <c r="AF91" i="8"/>
  <c r="AF98" i="8"/>
  <c r="AF73" i="8"/>
  <c r="AF77" i="8"/>
  <c r="AF90" i="8"/>
  <c r="AF69" i="8"/>
  <c r="AF103" i="8"/>
  <c r="AF83" i="8"/>
  <c r="AF82" i="8"/>
  <c r="AF72" i="8"/>
  <c r="AF102" i="8"/>
  <c r="AF84" i="8"/>
  <c r="AF63" i="8"/>
  <c r="AF94" i="8"/>
  <c r="AF95" i="8"/>
  <c r="AF79" i="8"/>
  <c r="AF92" i="8"/>
  <c r="AF78" i="8"/>
  <c r="AF93" i="8"/>
  <c r="AF74" i="8"/>
  <c r="AF70" i="8"/>
  <c r="AF71" i="8"/>
  <c r="AF76" i="8"/>
  <c r="AF96" i="8"/>
  <c r="AF88" i="8"/>
  <c r="AF75" i="8"/>
  <c r="AF60" i="8"/>
  <c r="AF80" i="8"/>
  <c r="AF86" i="8"/>
  <c r="AF81" i="8"/>
  <c r="AF64" i="8"/>
  <c r="AF65" i="8"/>
  <c r="AF97" i="8"/>
  <c r="AF85" i="8"/>
  <c r="AF101" i="8"/>
  <c r="AF61" i="8"/>
  <c r="AH10" i="7"/>
  <c r="AH28" i="7"/>
  <c r="AH29" i="12" s="1"/>
  <c r="AH22" i="7"/>
  <c r="AH23" i="7"/>
  <c r="AH24" i="12" s="1"/>
  <c r="AH29" i="7"/>
  <c r="AH30" i="12" s="1"/>
  <c r="AH27" i="7"/>
  <c r="AH28" i="12" s="1"/>
  <c r="AH26" i="7"/>
  <c r="AH27" i="12" s="1"/>
  <c r="AH24" i="7"/>
  <c r="AH25" i="12" s="1"/>
  <c r="AH9" i="7"/>
  <c r="AH25" i="7"/>
  <c r="AH26" i="12" s="1"/>
  <c r="N11" i="6"/>
  <c r="AB16" i="14"/>
  <c r="AB33" i="14" s="1"/>
  <c r="AA16" i="14"/>
  <c r="AA33" i="14" s="1"/>
  <c r="AH3" i="10"/>
  <c r="AH4" i="10"/>
  <c r="AF8" i="12"/>
  <c r="AF14" i="12" s="1"/>
  <c r="AF11" i="7"/>
  <c r="Q33" i="16"/>
  <c r="Q36" i="16" s="1"/>
  <c r="Q38" i="16" s="1"/>
  <c r="R35" i="16"/>
  <c r="AF16" i="16"/>
  <c r="AE19" i="10"/>
  <c r="AE22" i="10" s="1"/>
  <c r="AH3" i="11"/>
  <c r="AH4" i="11"/>
  <c r="AC43" i="12"/>
  <c r="AC8" i="14" s="1"/>
  <c r="AC39" i="12"/>
  <c r="AF28" i="18"/>
  <c r="AF17" i="18"/>
  <c r="AF21" i="18"/>
  <c r="AF13" i="18"/>
  <c r="AF32" i="18"/>
  <c r="AF19" i="18"/>
  <c r="AF30" i="18"/>
  <c r="AF18" i="18"/>
  <c r="AF20" i="18"/>
  <c r="AF16" i="18"/>
  <c r="AG4" i="18"/>
  <c r="AF26" i="18"/>
  <c r="AG3" i="18"/>
  <c r="AF24" i="18"/>
  <c r="AF10" i="12"/>
  <c r="AF13" i="7"/>
  <c r="AE19" i="12" l="1"/>
  <c r="AE38" i="12"/>
  <c r="AG16" i="16"/>
  <c r="AF19" i="10"/>
  <c r="AF22" i="10" s="1"/>
  <c r="AJ4" i="16"/>
  <c r="AJ3" i="16"/>
  <c r="AG10" i="12"/>
  <c r="AG13" i="7"/>
  <c r="AG100" i="8"/>
  <c r="AG104" i="8"/>
  <c r="AG94" i="8"/>
  <c r="AG91" i="8"/>
  <c r="AG80" i="8"/>
  <c r="AG69" i="8"/>
  <c r="AG84" i="8"/>
  <c r="AG99" i="8"/>
  <c r="AG98" i="8"/>
  <c r="AG73" i="8"/>
  <c r="AG77" i="8"/>
  <c r="AG90" i="8"/>
  <c r="AG103" i="8"/>
  <c r="AG83" i="8"/>
  <c r="AG89" i="8"/>
  <c r="AG62" i="8"/>
  <c r="AG102" i="8"/>
  <c r="AG63" i="8"/>
  <c r="AG81" i="8"/>
  <c r="AG78" i="8"/>
  <c r="AG64" i="8"/>
  <c r="AG95" i="8"/>
  <c r="AG79" i="8"/>
  <c r="AG65" i="8"/>
  <c r="AG61" i="8"/>
  <c r="AG106" i="8" s="1"/>
  <c r="AG92" i="8"/>
  <c r="AG71" i="8"/>
  <c r="AG96" i="8"/>
  <c r="AG74" i="8"/>
  <c r="AG88" i="8"/>
  <c r="AG70" i="8"/>
  <c r="AG86" i="8"/>
  <c r="AG76" i="8"/>
  <c r="AG75" i="8"/>
  <c r="AG60" i="8"/>
  <c r="AG87" i="8"/>
  <c r="AG85" i="8"/>
  <c r="AG72" i="8"/>
  <c r="AG97" i="8"/>
  <c r="AG93" i="8"/>
  <c r="AG82" i="8"/>
  <c r="AG101" i="8"/>
  <c r="AH4" i="8"/>
  <c r="AH3" i="8"/>
  <c r="AD38" i="12"/>
  <c r="AD19" i="12"/>
  <c r="AJ4" i="14"/>
  <c r="AJ3" i="14"/>
  <c r="AF18" i="7"/>
  <c r="AE41" i="12"/>
  <c r="AE10" i="14" s="1"/>
  <c r="AF13" i="10"/>
  <c r="AI34" i="16"/>
  <c r="O17" i="6"/>
  <c r="N88" i="6"/>
  <c r="AI3" i="10"/>
  <c r="AI4" i="10"/>
  <c r="AF22" i="16"/>
  <c r="AF20" i="16" s="1"/>
  <c r="AD23" i="11"/>
  <c r="AD29" i="11" s="1"/>
  <c r="AD14" i="14" s="1"/>
  <c r="AF15" i="16"/>
  <c r="AF14" i="16" s="1"/>
  <c r="AE11" i="10"/>
  <c r="AE14" i="10" s="1"/>
  <c r="AG22" i="16"/>
  <c r="AG20" i="16" s="1"/>
  <c r="AE23" i="11"/>
  <c r="AH29" i="16"/>
  <c r="AI31" i="16"/>
  <c r="AG8" i="12"/>
  <c r="AG11" i="7"/>
  <c r="R33" i="16"/>
  <c r="R36" i="16" s="1"/>
  <c r="R38" i="16" s="1"/>
  <c r="S35" i="16"/>
  <c r="AH31" i="7"/>
  <c r="AH23" i="12"/>
  <c r="AH32" i="12" s="1"/>
  <c r="AI3" i="5"/>
  <c r="AI4" i="5"/>
  <c r="AH89" i="5"/>
  <c r="AH61" i="5"/>
  <c r="AH76" i="5"/>
  <c r="AH24" i="5"/>
  <c r="AH102" i="5"/>
  <c r="AH15" i="5"/>
  <c r="AH46" i="5"/>
  <c r="AJ4" i="7"/>
  <c r="AJ3" i="7"/>
  <c r="O11" i="6"/>
  <c r="AC16" i="14"/>
  <c r="AC33" i="14" s="1"/>
  <c r="AI3" i="11"/>
  <c r="AI4" i="11"/>
  <c r="AG11" i="12"/>
  <c r="AG14" i="7"/>
  <c r="AG12" i="12"/>
  <c r="AG105" i="5"/>
  <c r="AG15" i="7"/>
  <c r="AG9" i="12"/>
  <c r="AG14" i="12" s="1"/>
  <c r="AG12" i="7"/>
  <c r="AC45" i="12"/>
  <c r="AE17" i="11"/>
  <c r="V8" i="16"/>
  <c r="V7" i="16" s="1"/>
  <c r="V18" i="16" s="1"/>
  <c r="U35" i="14"/>
  <c r="U37" i="14" s="1"/>
  <c r="AG21" i="18"/>
  <c r="AG30" i="18"/>
  <c r="AH4" i="18"/>
  <c r="AG18" i="18"/>
  <c r="AG32" i="18"/>
  <c r="AG28" i="18"/>
  <c r="AG17" i="18"/>
  <c r="AG19" i="18"/>
  <c r="AG16" i="18"/>
  <c r="AG20" i="18"/>
  <c r="AH3" i="18"/>
  <c r="AG26" i="18"/>
  <c r="AG24" i="18"/>
  <c r="AG13" i="18"/>
  <c r="AI10" i="7"/>
  <c r="AI26" i="7"/>
  <c r="AI27" i="12" s="1"/>
  <c r="AI29" i="7"/>
  <c r="AI30" i="12" s="1"/>
  <c r="AI23" i="7"/>
  <c r="AI24" i="12" s="1"/>
  <c r="AI28" i="7"/>
  <c r="AI29" i="12" s="1"/>
  <c r="AI25" i="7"/>
  <c r="AI26" i="12" s="1"/>
  <c r="AI22" i="7"/>
  <c r="AI24" i="7"/>
  <c r="AI25" i="12" s="1"/>
  <c r="AI9" i="7"/>
  <c r="AI27" i="7"/>
  <c r="AI28" i="12" s="1"/>
  <c r="AI3" i="12"/>
  <c r="AI4" i="12"/>
  <c r="AF108" i="8"/>
  <c r="AF34" i="12" s="1"/>
  <c r="AF36" i="12" s="1"/>
  <c r="AH25" i="16" s="1"/>
  <c r="AF25" i="11" s="1"/>
  <c r="AJ3" i="5" l="1"/>
  <c r="AJ4" i="5"/>
  <c r="AH24" i="16"/>
  <c r="AF16" i="12"/>
  <c r="AF18" i="12" s="1"/>
  <c r="AH9" i="16"/>
  <c r="AF17" i="11" s="1"/>
  <c r="S33" i="16"/>
  <c r="S36" i="16" s="1"/>
  <c r="S38" i="16" s="1"/>
  <c r="T35" i="16"/>
  <c r="AD43" i="12"/>
  <c r="AD8" i="14" s="1"/>
  <c r="AD39" i="12"/>
  <c r="AG18" i="7"/>
  <c r="P11" i="6"/>
  <c r="AH16" i="16"/>
  <c r="AG19" i="10"/>
  <c r="AG22" i="10" s="1"/>
  <c r="AJ34" i="16"/>
  <c r="AI89" i="5"/>
  <c r="AI24" i="5"/>
  <c r="AI76" i="5"/>
  <c r="AI61" i="5"/>
  <c r="AI15" i="5"/>
  <c r="AI46" i="5"/>
  <c r="AI102" i="5"/>
  <c r="AJ4" i="12"/>
  <c r="AJ3" i="12"/>
  <c r="AJ3" i="11"/>
  <c r="AJ4" i="11"/>
  <c r="AK4" i="14"/>
  <c r="AK3" i="14"/>
  <c r="AH100" i="8"/>
  <c r="AH96" i="8"/>
  <c r="AH98" i="8"/>
  <c r="AH91" i="8"/>
  <c r="AH73" i="8"/>
  <c r="AH65" i="8"/>
  <c r="AH90" i="8"/>
  <c r="AH103" i="8"/>
  <c r="AH83" i="8"/>
  <c r="AH69" i="8"/>
  <c r="AH82" i="8"/>
  <c r="AH99" i="8"/>
  <c r="AH88" i="8"/>
  <c r="AH76" i="8"/>
  <c r="AH102" i="8"/>
  <c r="AH63" i="8"/>
  <c r="AH84" i="8"/>
  <c r="AH81" i="8"/>
  <c r="AH87" i="8"/>
  <c r="AH74" i="8"/>
  <c r="AH85" i="8"/>
  <c r="AH71" i="8"/>
  <c r="AH78" i="8"/>
  <c r="AH75" i="8"/>
  <c r="AH70" i="8"/>
  <c r="AH86" i="8"/>
  <c r="AH77" i="8"/>
  <c r="AH60" i="8"/>
  <c r="AH89" i="8"/>
  <c r="AH104" i="8"/>
  <c r="AH94" i="8"/>
  <c r="AH80" i="8"/>
  <c r="AH72" i="8"/>
  <c r="AH64" i="8"/>
  <c r="AH97" i="8"/>
  <c r="AH61" i="8"/>
  <c r="AH101" i="8"/>
  <c r="AH93" i="8"/>
  <c r="AH95" i="8"/>
  <c r="AH92" i="8"/>
  <c r="AH62" i="8"/>
  <c r="AH79" i="8"/>
  <c r="AF11" i="10"/>
  <c r="AF14" i="10" s="1"/>
  <c r="AG15" i="16"/>
  <c r="AG14" i="16" s="1"/>
  <c r="AK4" i="16"/>
  <c r="AK3" i="16"/>
  <c r="AH33" i="5"/>
  <c r="AH7" i="12" s="1"/>
  <c r="AJ31" i="16"/>
  <c r="AI29" i="16"/>
  <c r="AI4" i="8"/>
  <c r="AI3" i="8"/>
  <c r="AH17" i="18"/>
  <c r="AH21" i="18"/>
  <c r="AH30" i="18"/>
  <c r="AI4" i="18"/>
  <c r="AH19" i="18"/>
  <c r="AI3" i="18"/>
  <c r="AH16" i="18"/>
  <c r="AH13" i="18"/>
  <c r="AH28" i="18"/>
  <c r="AH20" i="18"/>
  <c r="AH32" i="18"/>
  <c r="AH24" i="18"/>
  <c r="AH26" i="18"/>
  <c r="AH18" i="18"/>
  <c r="AJ10" i="7"/>
  <c r="AJ26" i="7"/>
  <c r="AJ27" i="12" s="1"/>
  <c r="AJ28" i="7"/>
  <c r="AJ29" i="12" s="1"/>
  <c r="AJ27" i="7"/>
  <c r="AJ28" i="12" s="1"/>
  <c r="AJ29" i="7"/>
  <c r="AJ30" i="12" s="1"/>
  <c r="AJ23" i="7"/>
  <c r="AJ24" i="12" s="1"/>
  <c r="AJ25" i="7"/>
  <c r="AJ26" i="12" s="1"/>
  <c r="AJ24" i="7"/>
  <c r="AJ25" i="12" s="1"/>
  <c r="AJ9" i="7"/>
  <c r="AJ22" i="7"/>
  <c r="AK3" i="7"/>
  <c r="AK4" i="7"/>
  <c r="AH12" i="12"/>
  <c r="AH15" i="7"/>
  <c r="AJ3" i="10"/>
  <c r="AJ4" i="10"/>
  <c r="AE43" i="12"/>
  <c r="AE8" i="14" s="1"/>
  <c r="AE39" i="12"/>
  <c r="AH11" i="12"/>
  <c r="AH14" i="7"/>
  <c r="AH8" i="12"/>
  <c r="AH11" i="7"/>
  <c r="AH9" i="12"/>
  <c r="AH12" i="7"/>
  <c r="P17" i="6"/>
  <c r="O88" i="6"/>
  <c r="AG13" i="10"/>
  <c r="AF41" i="12"/>
  <c r="AF10" i="14" s="1"/>
  <c r="AI23" i="12"/>
  <c r="AI32" i="12" s="1"/>
  <c r="AI31" i="7"/>
  <c r="W8" i="16"/>
  <c r="W7" i="16" s="1"/>
  <c r="W18" i="16" s="1"/>
  <c r="V35" i="14"/>
  <c r="V37" i="14" s="1"/>
  <c r="AE29" i="11"/>
  <c r="AE14" i="14" s="1"/>
  <c r="AD45" i="12"/>
  <c r="AH10" i="12"/>
  <c r="AH13" i="7"/>
  <c r="AG108" i="8"/>
  <c r="AG34" i="12" s="1"/>
  <c r="AG36" i="12" s="1"/>
  <c r="AI25" i="16" s="1"/>
  <c r="AG25" i="11" s="1"/>
  <c r="Q11" i="6" l="1"/>
  <c r="AL3" i="16"/>
  <c r="AL4" i="16"/>
  <c r="AI24" i="16"/>
  <c r="AI9" i="16"/>
  <c r="AG17" i="11" s="1"/>
  <c r="AG16" i="12"/>
  <c r="AG18" i="12" s="1"/>
  <c r="AI11" i="12"/>
  <c r="AI14" i="7"/>
  <c r="AK31" i="16"/>
  <c r="AJ29" i="16"/>
  <c r="AE45" i="12"/>
  <c r="AD16" i="14"/>
  <c r="AD33" i="14" s="1"/>
  <c r="AL3" i="7"/>
  <c r="AL4" i="7"/>
  <c r="AK4" i="11"/>
  <c r="AK3" i="11"/>
  <c r="AK26" i="7"/>
  <c r="AK27" i="12" s="1"/>
  <c r="AK28" i="7"/>
  <c r="AK29" i="12" s="1"/>
  <c r="AK23" i="7"/>
  <c r="AK24" i="12" s="1"/>
  <c r="AK27" i="7"/>
  <c r="AK28" i="12" s="1"/>
  <c r="AK29" i="7"/>
  <c r="AK30" i="12" s="1"/>
  <c r="AK10" i="7"/>
  <c r="AK25" i="7"/>
  <c r="AK26" i="12" s="1"/>
  <c r="AK22" i="7"/>
  <c r="AK24" i="7"/>
  <c r="AK25" i="12" s="1"/>
  <c r="AK9" i="7"/>
  <c r="AJ31" i="7"/>
  <c r="AJ23" i="12"/>
  <c r="AJ32" i="12" s="1"/>
  <c r="AF29" i="11"/>
  <c r="AF14" i="14" s="1"/>
  <c r="AK4" i="12"/>
  <c r="AK3" i="12"/>
  <c r="AF19" i="12"/>
  <c r="AF38" i="12"/>
  <c r="AI96" i="8"/>
  <c r="AI100" i="8"/>
  <c r="AI84" i="8"/>
  <c r="AI73" i="8"/>
  <c r="AI88" i="8"/>
  <c r="AI77" i="8"/>
  <c r="AI65" i="8"/>
  <c r="AI97" i="8"/>
  <c r="AI103" i="8"/>
  <c r="AI83" i="8"/>
  <c r="AI69" i="8"/>
  <c r="AI82" i="8"/>
  <c r="AI62" i="8"/>
  <c r="AI89" i="8"/>
  <c r="AI72" i="8"/>
  <c r="AI63" i="8"/>
  <c r="AI99" i="8"/>
  <c r="AI81" i="8"/>
  <c r="AI87" i="8"/>
  <c r="AI104" i="8"/>
  <c r="AI94" i="8"/>
  <c r="AI90" i="8"/>
  <c r="AI78" i="8"/>
  <c r="AI64" i="8"/>
  <c r="AI106" i="8" s="1"/>
  <c r="AI93" i="8"/>
  <c r="AI85" i="8"/>
  <c r="AI71" i="8"/>
  <c r="AI92" i="8"/>
  <c r="AI75" i="8"/>
  <c r="AI101" i="8"/>
  <c r="AI91" i="8"/>
  <c r="AI70" i="8"/>
  <c r="AI74" i="8"/>
  <c r="AI102" i="8"/>
  <c r="AI76" i="8"/>
  <c r="AI60" i="8"/>
  <c r="AI86" i="8"/>
  <c r="AI95" i="8"/>
  <c r="AI80" i="8"/>
  <c r="AI79" i="8"/>
  <c r="AI61" i="8"/>
  <c r="AI98" i="8"/>
  <c r="AH108" i="8"/>
  <c r="AH34" i="12" s="1"/>
  <c r="AH36" i="12" s="1"/>
  <c r="AJ25" i="16" s="1"/>
  <c r="AH25" i="11" s="1"/>
  <c r="AI12" i="12"/>
  <c r="AI15" i="7"/>
  <c r="AH22" i="16"/>
  <c r="AH20" i="16" s="1"/>
  <c r="AF23" i="11"/>
  <c r="AH18" i="7"/>
  <c r="AJ4" i="8"/>
  <c r="AJ3" i="8"/>
  <c r="AK34" i="16"/>
  <c r="AI16" i="16"/>
  <c r="AH19" i="10"/>
  <c r="AH22" i="10" s="1"/>
  <c r="AH14" i="12"/>
  <c r="AH15" i="16"/>
  <c r="AH14" i="16" s="1"/>
  <c r="AG11" i="10"/>
  <c r="AG14" i="10" s="1"/>
  <c r="X8" i="16"/>
  <c r="X7" i="16" s="1"/>
  <c r="X18" i="16" s="1"/>
  <c r="W35" i="14"/>
  <c r="W37" i="14" s="1"/>
  <c r="T33" i="16"/>
  <c r="T36" i="16" s="1"/>
  <c r="T38" i="16" s="1"/>
  <c r="U35" i="16"/>
  <c r="AI30" i="18"/>
  <c r="AJ4" i="18"/>
  <c r="AI24" i="18"/>
  <c r="AI13" i="18"/>
  <c r="AI17" i="18"/>
  <c r="AI19" i="18"/>
  <c r="AI18" i="18"/>
  <c r="AI16" i="18"/>
  <c r="AI28" i="18"/>
  <c r="AI20" i="18"/>
  <c r="AI21" i="18"/>
  <c r="AJ3" i="18"/>
  <c r="AI32" i="18"/>
  <c r="AI26" i="18"/>
  <c r="AI8" i="12"/>
  <c r="AI11" i="7"/>
  <c r="AK3" i="5"/>
  <c r="AK4" i="5"/>
  <c r="AI10" i="12"/>
  <c r="AI13" i="7"/>
  <c r="AH105" i="5"/>
  <c r="AL3" i="14"/>
  <c r="AL4" i="14"/>
  <c r="AH106" i="8"/>
  <c r="AI33" i="5"/>
  <c r="AI7" i="12" s="1"/>
  <c r="AI14" i="12" s="1"/>
  <c r="AJ89" i="5"/>
  <c r="AJ76" i="5"/>
  <c r="AJ24" i="5"/>
  <c r="AJ61" i="5"/>
  <c r="AJ46" i="5"/>
  <c r="AJ102" i="5"/>
  <c r="AJ15" i="5"/>
  <c r="AJ33" i="5" s="1"/>
  <c r="AJ7" i="12" s="1"/>
  <c r="AE16" i="14"/>
  <c r="AE33" i="14" s="1"/>
  <c r="AK3" i="10"/>
  <c r="AK4" i="10"/>
  <c r="AH13" i="10"/>
  <c r="AG41" i="12"/>
  <c r="AG10" i="14" s="1"/>
  <c r="Q17" i="6"/>
  <c r="P88" i="6"/>
  <c r="AI9" i="12"/>
  <c r="AI12" i="7"/>
  <c r="AI105" i="5" l="1"/>
  <c r="AL28" i="7"/>
  <c r="AL29" i="12" s="1"/>
  <c r="AL23" i="7"/>
  <c r="AL24" i="12" s="1"/>
  <c r="AL27" i="7"/>
  <c r="AL28" i="12" s="1"/>
  <c r="AL29" i="7"/>
  <c r="AL30" i="12" s="1"/>
  <c r="AL26" i="7"/>
  <c r="AL25" i="7"/>
  <c r="AL26" i="12" s="1"/>
  <c r="AL10" i="7"/>
  <c r="AL9" i="7"/>
  <c r="AL24" i="7"/>
  <c r="AL25" i="12" s="1"/>
  <c r="Y8" i="16"/>
  <c r="Y7" i="16" s="1"/>
  <c r="Y18" i="16" s="1"/>
  <c r="X35" i="14"/>
  <c r="X37" i="14" s="1"/>
  <c r="AK46" i="5"/>
  <c r="AK61" i="5"/>
  <c r="AK24" i="5"/>
  <c r="AK102" i="5"/>
  <c r="AK89" i="5"/>
  <c r="AK15" i="5"/>
  <c r="AK76" i="5"/>
  <c r="AI15" i="16"/>
  <c r="AI14" i="16" s="1"/>
  <c r="AH11" i="10"/>
  <c r="AH14" i="10" s="1"/>
  <c r="AI108" i="8"/>
  <c r="AI34" i="12" s="1"/>
  <c r="AI36" i="12" s="1"/>
  <c r="AK25" i="16" s="1"/>
  <c r="AI25" i="11" s="1"/>
  <c r="AF45" i="12"/>
  <c r="AH41" i="12"/>
  <c r="AH10" i="14" s="1"/>
  <c r="AI13" i="10"/>
  <c r="AI18" i="7"/>
  <c r="AM3" i="14"/>
  <c r="AM4" i="14"/>
  <c r="AM3" i="7"/>
  <c r="AM4" i="7"/>
  <c r="AJ96" i="8"/>
  <c r="AJ101" i="8"/>
  <c r="AJ103" i="8"/>
  <c r="AJ73" i="8"/>
  <c r="AJ65" i="8"/>
  <c r="AJ97" i="8"/>
  <c r="AJ78" i="8"/>
  <c r="AJ82" i="8"/>
  <c r="AJ62" i="8"/>
  <c r="AJ89" i="8"/>
  <c r="AJ99" i="8"/>
  <c r="AJ76" i="8"/>
  <c r="AJ81" i="8"/>
  <c r="AJ61" i="8"/>
  <c r="AJ87" i="8"/>
  <c r="AJ84" i="8"/>
  <c r="AJ104" i="8"/>
  <c r="AJ94" i="8"/>
  <c r="AJ90" i="8"/>
  <c r="AJ64" i="8"/>
  <c r="AJ74" i="8"/>
  <c r="AJ92" i="8"/>
  <c r="AJ88" i="8"/>
  <c r="AJ63" i="8"/>
  <c r="AJ106" i="8" s="1"/>
  <c r="AJ71" i="8"/>
  <c r="AJ95" i="8"/>
  <c r="AJ102" i="8"/>
  <c r="AJ60" i="8"/>
  <c r="AJ77" i="8"/>
  <c r="AJ75" i="8"/>
  <c r="AJ70" i="8"/>
  <c r="AJ86" i="8"/>
  <c r="AJ85" i="8"/>
  <c r="AJ83" i="8"/>
  <c r="AJ93" i="8"/>
  <c r="AJ91" i="8"/>
  <c r="AJ100" i="8"/>
  <c r="AJ79" i="8"/>
  <c r="AJ72" i="8"/>
  <c r="AJ69" i="8"/>
  <c r="AJ98" i="8"/>
  <c r="AJ80" i="8"/>
  <c r="AI22" i="16"/>
  <c r="AI20" i="16" s="1"/>
  <c r="AG23" i="11"/>
  <c r="AG29" i="11" s="1"/>
  <c r="AG14" i="14" s="1"/>
  <c r="AM3" i="16"/>
  <c r="AM4" i="16"/>
  <c r="AJ11" i="12"/>
  <c r="AJ14" i="7"/>
  <c r="AF43" i="12"/>
  <c r="AF8" i="14" s="1"/>
  <c r="AF39" i="12"/>
  <c r="AL4" i="12"/>
  <c r="AL3" i="12"/>
  <c r="AL3" i="10"/>
  <c r="AL4" i="10"/>
  <c r="AG19" i="12"/>
  <c r="AG38" i="12"/>
  <c r="AL34" i="16"/>
  <c r="AJ105" i="5"/>
  <c r="AJ12" i="12"/>
  <c r="AJ15" i="7"/>
  <c r="AJ9" i="12"/>
  <c r="AJ12" i="7"/>
  <c r="AJ24" i="16"/>
  <c r="AJ9" i="16"/>
  <c r="AH17" i="11" s="1"/>
  <c r="AH16" i="12"/>
  <c r="AH18" i="12" s="1"/>
  <c r="AJ21" i="18"/>
  <c r="AJ18" i="18"/>
  <c r="AJ32" i="18"/>
  <c r="AJ26" i="18"/>
  <c r="AK3" i="18"/>
  <c r="AJ16" i="18"/>
  <c r="AK4" i="18"/>
  <c r="AJ19" i="18"/>
  <c r="AJ17" i="18"/>
  <c r="AJ13" i="18"/>
  <c r="AJ30" i="18"/>
  <c r="AJ20" i="18"/>
  <c r="AJ28" i="18"/>
  <c r="AJ24" i="18"/>
  <c r="R17" i="6"/>
  <c r="Q88" i="6"/>
  <c r="AL3" i="5"/>
  <c r="AL4" i="5"/>
  <c r="AL31" i="16"/>
  <c r="AK29" i="16"/>
  <c r="AJ16" i="16"/>
  <c r="AI19" i="10"/>
  <c r="AI22" i="10" s="1"/>
  <c r="AJ14" i="12"/>
  <c r="AK23" i="12"/>
  <c r="AK32" i="12" s="1"/>
  <c r="AK31" i="7"/>
  <c r="AL4" i="11"/>
  <c r="AL3" i="11"/>
  <c r="U33" i="16"/>
  <c r="U36" i="16" s="1"/>
  <c r="U38" i="16" s="1"/>
  <c r="V35" i="16"/>
  <c r="AJ8" i="12"/>
  <c r="AJ11" i="7"/>
  <c r="AK4" i="8"/>
  <c r="AK3" i="8"/>
  <c r="AJ10" i="12"/>
  <c r="AJ13" i="7"/>
  <c r="R11" i="6"/>
  <c r="AH19" i="12" l="1"/>
  <c r="AH38" i="12"/>
  <c r="AN3" i="16"/>
  <c r="AN4" i="16"/>
  <c r="AM31" i="16"/>
  <c r="AL29" i="16"/>
  <c r="AK101" i="8"/>
  <c r="AK88" i="8"/>
  <c r="AK77" i="8"/>
  <c r="AK63" i="8"/>
  <c r="AK92" i="8"/>
  <c r="AK81" i="8"/>
  <c r="AK97" i="8"/>
  <c r="AK78" i="8"/>
  <c r="AK93" i="8"/>
  <c r="AK60" i="8"/>
  <c r="AK82" i="8"/>
  <c r="AK62" i="8"/>
  <c r="AK89" i="8"/>
  <c r="AK99" i="8"/>
  <c r="AK76" i="8"/>
  <c r="AK104" i="8"/>
  <c r="AK65" i="8"/>
  <c r="AK87" i="8"/>
  <c r="AK84" i="8"/>
  <c r="AK94" i="8"/>
  <c r="AK90" i="8"/>
  <c r="AK64" i="8"/>
  <c r="AK74" i="8"/>
  <c r="AK73" i="8"/>
  <c r="AK96" i="8"/>
  <c r="AK61" i="8"/>
  <c r="AK103" i="8"/>
  <c r="AK102" i="8"/>
  <c r="AK70" i="8"/>
  <c r="AK85" i="8"/>
  <c r="AK75" i="8"/>
  <c r="AK95" i="8"/>
  <c r="AK86" i="8"/>
  <c r="AK100" i="8"/>
  <c r="AK79" i="8"/>
  <c r="AK91" i="8"/>
  <c r="AK72" i="8"/>
  <c r="AK69" i="8"/>
  <c r="AK83" i="8"/>
  <c r="AK98" i="8"/>
  <c r="AK71" i="8"/>
  <c r="AK80" i="8"/>
  <c r="AL4" i="8"/>
  <c r="AL3" i="8"/>
  <c r="AM34" i="16"/>
  <c r="AK24" i="16"/>
  <c r="AK9" i="16"/>
  <c r="AI17" i="11" s="1"/>
  <c r="AI16" i="12"/>
  <c r="AI18" i="12" s="1"/>
  <c r="AI41" i="12"/>
  <c r="AI10" i="14" s="1"/>
  <c r="AJ13" i="10"/>
  <c r="AM4" i="10"/>
  <c r="AM3" i="10"/>
  <c r="AJ15" i="16"/>
  <c r="AJ14" i="16" s="1"/>
  <c r="AI11" i="10"/>
  <c r="AI14" i="10" s="1"/>
  <c r="V33" i="16"/>
  <c r="V36" i="16" s="1"/>
  <c r="V38" i="16" s="1"/>
  <c r="W35" i="16"/>
  <c r="AK30" i="18"/>
  <c r="AL4" i="18"/>
  <c r="AK18" i="18"/>
  <c r="AK13" i="18"/>
  <c r="AK19" i="18"/>
  <c r="AK21" i="18"/>
  <c r="AK16" i="18"/>
  <c r="AK17" i="18"/>
  <c r="AL3" i="18"/>
  <c r="AK32" i="18"/>
  <c r="AK20" i="18"/>
  <c r="AK24" i="18"/>
  <c r="AK28" i="18"/>
  <c r="AK26" i="18"/>
  <c r="AK9" i="12"/>
  <c r="AK12" i="7"/>
  <c r="G12" i="6"/>
  <c r="S11" i="6"/>
  <c r="AK10" i="12"/>
  <c r="AK13" i="7"/>
  <c r="AN3" i="14"/>
  <c r="AN4" i="14"/>
  <c r="AJ18" i="7"/>
  <c r="AM4" i="11"/>
  <c r="AM3" i="11"/>
  <c r="AM3" i="12"/>
  <c r="AM4" i="12"/>
  <c r="AK33" i="5"/>
  <c r="AK7" i="12" s="1"/>
  <c r="AJ19" i="10"/>
  <c r="AJ22" i="10" s="1"/>
  <c r="AK16" i="16"/>
  <c r="Z8" i="16"/>
  <c r="Z7" i="16" s="1"/>
  <c r="Z18" i="16" s="1"/>
  <c r="Y35" i="14"/>
  <c r="Y37" i="14" s="1"/>
  <c r="AJ22" i="16"/>
  <c r="AJ20" i="16" s="1"/>
  <c r="AH23" i="11"/>
  <c r="AH29" i="11" s="1"/>
  <c r="AH14" i="14" s="1"/>
  <c r="AM4" i="5"/>
  <c r="AM3" i="5"/>
  <c r="AN3" i="7"/>
  <c r="AN4" i="7"/>
  <c r="AL27" i="12"/>
  <c r="AM26" i="7"/>
  <c r="AG43" i="12"/>
  <c r="AG8" i="14" s="1"/>
  <c r="AG39" i="12"/>
  <c r="AK11" i="12"/>
  <c r="AK14" i="7"/>
  <c r="AK8" i="12"/>
  <c r="AK11" i="7"/>
  <c r="AL61" i="5"/>
  <c r="AL24" i="5"/>
  <c r="AL76" i="5"/>
  <c r="AL89" i="5"/>
  <c r="AL15" i="5"/>
  <c r="AL33" i="5" s="1"/>
  <c r="AL7" i="12" s="1"/>
  <c r="AL102" i="5"/>
  <c r="AL46" i="5"/>
  <c r="AM23" i="7"/>
  <c r="AM24" i="12" s="1"/>
  <c r="AM10" i="7"/>
  <c r="AM28" i="7"/>
  <c r="AM29" i="12" s="1"/>
  <c r="AM25" i="7"/>
  <c r="AM26" i="12" s="1"/>
  <c r="AM9" i="7"/>
  <c r="AM29" i="7"/>
  <c r="AM30" i="12" s="1"/>
  <c r="AM24" i="7"/>
  <c r="AM25" i="12" s="1"/>
  <c r="AM27" i="7"/>
  <c r="AM28" i="12" s="1"/>
  <c r="G18" i="6"/>
  <c r="R88" i="6"/>
  <c r="S17" i="6"/>
  <c r="S88" i="6" s="1"/>
  <c r="AF16" i="14"/>
  <c r="AF33" i="14" s="1"/>
  <c r="AJ108" i="8"/>
  <c r="AJ34" i="12" s="1"/>
  <c r="AJ36" i="12" s="1"/>
  <c r="AL25" i="16" s="1"/>
  <c r="AJ25" i="11" s="1"/>
  <c r="AK105" i="5"/>
  <c r="AK12" i="12"/>
  <c r="AK15" i="7"/>
  <c r="H12" i="6" l="1"/>
  <c r="AJ41" i="12"/>
  <c r="AJ10" i="14" s="1"/>
  <c r="AK13" i="10"/>
  <c r="AN4" i="5"/>
  <c r="AN3" i="5"/>
  <c r="Z35" i="14"/>
  <c r="Z37" i="14" s="1"/>
  <c r="AA8" i="16"/>
  <c r="AA7" i="16" s="1"/>
  <c r="AA18" i="16" s="1"/>
  <c r="AK19" i="10"/>
  <c r="AK22" i="10" s="1"/>
  <c r="AL16" i="16"/>
  <c r="AG45" i="12"/>
  <c r="AH45" i="12" s="1"/>
  <c r="AK108" i="8"/>
  <c r="AK34" i="12" s="1"/>
  <c r="AK36" i="12" s="1"/>
  <c r="AM25" i="16" s="1"/>
  <c r="AK25" i="11" s="1"/>
  <c r="AM76" i="5"/>
  <c r="AM15" i="5"/>
  <c r="AM61" i="5"/>
  <c r="AM24" i="5"/>
  <c r="AM102" i="5"/>
  <c r="AM46" i="5"/>
  <c r="AM89" i="5"/>
  <c r="AL14" i="12"/>
  <c r="AN4" i="11"/>
  <c r="AN3" i="11"/>
  <c r="AO3" i="16"/>
  <c r="AO4" i="16"/>
  <c r="AN10" i="7"/>
  <c r="AN29" i="7"/>
  <c r="AN30" i="12" s="1"/>
  <c r="AN23" i="7"/>
  <c r="AN24" i="12" s="1"/>
  <c r="AN25" i="7"/>
  <c r="AN26" i="12" s="1"/>
  <c r="AN28" i="7"/>
  <c r="AN29" i="12" s="1"/>
  <c r="AN9" i="7"/>
  <c r="AN24" i="7"/>
  <c r="AN25" i="12" s="1"/>
  <c r="AN27" i="7"/>
  <c r="AN28" i="12" s="1"/>
  <c r="AI29" i="11"/>
  <c r="AI14" i="14" s="1"/>
  <c r="AK106" i="8"/>
  <c r="AK15" i="16"/>
  <c r="AK14" i="16" s="1"/>
  <c r="AJ11" i="10"/>
  <c r="AJ14" i="10" s="1"/>
  <c r="AL12" i="12"/>
  <c r="AL105" i="5"/>
  <c r="AL15" i="7"/>
  <c r="AL10" i="12"/>
  <c r="AL13" i="7"/>
  <c r="AL101" i="8"/>
  <c r="AL103" i="8"/>
  <c r="AL99" i="8"/>
  <c r="AL78" i="8"/>
  <c r="AL93" i="8"/>
  <c r="AL60" i="8"/>
  <c r="AL82" i="8"/>
  <c r="AL80" i="8"/>
  <c r="AL76" i="8"/>
  <c r="AL71" i="8"/>
  <c r="AL89" i="8"/>
  <c r="AL72" i="8"/>
  <c r="AL88" i="8"/>
  <c r="AL94" i="8"/>
  <c r="AL90" i="8"/>
  <c r="AL81" i="8"/>
  <c r="AL64" i="8"/>
  <c r="AL104" i="8"/>
  <c r="AL74" i="8"/>
  <c r="AL73" i="8"/>
  <c r="AL75" i="8"/>
  <c r="AL65" i="8"/>
  <c r="AL61" i="8"/>
  <c r="AL102" i="8"/>
  <c r="AL77" i="8"/>
  <c r="AL69" i="8"/>
  <c r="AL86" i="8"/>
  <c r="AL70" i="8"/>
  <c r="AL63" i="8"/>
  <c r="AL87" i="8"/>
  <c r="AL96" i="8"/>
  <c r="AL95" i="8"/>
  <c r="AL85" i="8"/>
  <c r="AL84" i="8"/>
  <c r="AL97" i="8"/>
  <c r="AL79" i="8"/>
  <c r="AL100" i="8"/>
  <c r="AL91" i="8"/>
  <c r="AL98" i="8"/>
  <c r="AL62" i="8"/>
  <c r="AL83" i="8"/>
  <c r="AL92" i="8"/>
  <c r="AN3" i="12"/>
  <c r="AN4" i="12"/>
  <c r="AK18" i="7"/>
  <c r="AL18" i="18"/>
  <c r="AL24" i="18"/>
  <c r="AL16" i="18"/>
  <c r="AM3" i="18"/>
  <c r="AL13" i="18"/>
  <c r="AL20" i="18"/>
  <c r="AL17" i="18"/>
  <c r="AL21" i="18"/>
  <c r="AL26" i="18"/>
  <c r="AM4" i="18"/>
  <c r="AL30" i="18"/>
  <c r="AL32" i="18"/>
  <c r="AL19" i="18"/>
  <c r="AL28" i="18"/>
  <c r="AG16" i="14"/>
  <c r="AG33" i="14" s="1"/>
  <c r="AM27" i="12"/>
  <c r="AN26" i="7"/>
  <c r="AO3" i="7"/>
  <c r="AO4" i="7"/>
  <c r="AN4" i="10"/>
  <c r="AN3" i="10"/>
  <c r="AL8" i="12"/>
  <c r="AL11" i="7"/>
  <c r="AN34" i="16"/>
  <c r="AL11" i="12"/>
  <c r="AL14" i="7"/>
  <c r="AM4" i="8"/>
  <c r="AM3" i="8"/>
  <c r="AL9" i="12"/>
  <c r="AL12" i="7"/>
  <c r="AM29" i="16"/>
  <c r="AN31" i="16"/>
  <c r="AL24" i="16"/>
  <c r="AL9" i="16"/>
  <c r="AJ17" i="11" s="1"/>
  <c r="AJ16" i="12"/>
  <c r="AJ18" i="12" s="1"/>
  <c r="AH39" i="12"/>
  <c r="AH43" i="12"/>
  <c r="AH8" i="14" s="1"/>
  <c r="AI38" i="12"/>
  <c r="AI19" i="12"/>
  <c r="AK22" i="16"/>
  <c r="AK20" i="16" s="1"/>
  <c r="AI23" i="11"/>
  <c r="AK14" i="12"/>
  <c r="E61" i="4"/>
  <c r="H18" i="6"/>
  <c r="G89" i="6"/>
  <c r="AO3" i="14"/>
  <c r="AO4" i="14"/>
  <c r="W33" i="16"/>
  <c r="W36" i="16" s="1"/>
  <c r="W38" i="16" s="1"/>
  <c r="X35" i="16"/>
  <c r="AM12" i="12" l="1"/>
  <c r="AM15" i="7"/>
  <c r="AP3" i="14"/>
  <c r="AP4" i="14"/>
  <c r="AL22" i="7"/>
  <c r="AM22" i="7"/>
  <c r="AO34" i="16"/>
  <c r="AM16" i="16"/>
  <c r="AL19" i="10"/>
  <c r="AL22" i="10" s="1"/>
  <c r="AL22" i="16"/>
  <c r="AL20" i="16" s="1"/>
  <c r="AJ23" i="11"/>
  <c r="AL15" i="16"/>
  <c r="AL14" i="16" s="1"/>
  <c r="AK11" i="10"/>
  <c r="AK14" i="10" s="1"/>
  <c r="AM24" i="18"/>
  <c r="AM32" i="18"/>
  <c r="AM19" i="18"/>
  <c r="AN3" i="18"/>
  <c r="AM16" i="18"/>
  <c r="AN4" i="18"/>
  <c r="AM26" i="18"/>
  <c r="AM18" i="18"/>
  <c r="AM21" i="18"/>
  <c r="AM17" i="18"/>
  <c r="AM13" i="18"/>
  <c r="AM30" i="18"/>
  <c r="AM20" i="18"/>
  <c r="AM28" i="18"/>
  <c r="AN22" i="7"/>
  <c r="AM9" i="16"/>
  <c r="AK17" i="11" s="1"/>
  <c r="AM24" i="16"/>
  <c r="AK16" i="12"/>
  <c r="AA35" i="14"/>
  <c r="AA37" i="14" s="1"/>
  <c r="AB8" i="16"/>
  <c r="AB7" i="16" s="1"/>
  <c r="AB18" i="16" s="1"/>
  <c r="AO4" i="10"/>
  <c r="AO3" i="10"/>
  <c r="AI43" i="12"/>
  <c r="AI8" i="14" s="1"/>
  <c r="AI39" i="12"/>
  <c r="AP4" i="7"/>
  <c r="AP3" i="7"/>
  <c r="AO4" i="5"/>
  <c r="AO3" i="5"/>
  <c r="AO23" i="7"/>
  <c r="AO24" i="12" s="1"/>
  <c r="AO28" i="7"/>
  <c r="AO29" i="12" s="1"/>
  <c r="AO10" i="7"/>
  <c r="AO25" i="7"/>
  <c r="AO26" i="12" s="1"/>
  <c r="AO22" i="7"/>
  <c r="AO9" i="7"/>
  <c r="AO29" i="7"/>
  <c r="AO30" i="12" s="1"/>
  <c r="AO24" i="7"/>
  <c r="AO25" i="12" s="1"/>
  <c r="AO27" i="7"/>
  <c r="AO28" i="12" s="1"/>
  <c r="AK41" i="12"/>
  <c r="AK10" i="14" s="1"/>
  <c r="AL13" i="10"/>
  <c r="AM101" i="8"/>
  <c r="AM97" i="8"/>
  <c r="AM92" i="8"/>
  <c r="AM81" i="8"/>
  <c r="AM70" i="8"/>
  <c r="AM96" i="8"/>
  <c r="AM85" i="8"/>
  <c r="AM93" i="8"/>
  <c r="AM60" i="8"/>
  <c r="AM82" i="8"/>
  <c r="AM80" i="8"/>
  <c r="AM76" i="8"/>
  <c r="AM71" i="8"/>
  <c r="AM63" i="8"/>
  <c r="AM99" i="8"/>
  <c r="AM72" i="8"/>
  <c r="AM88" i="8"/>
  <c r="AM61" i="8"/>
  <c r="AM106" i="8" s="1"/>
  <c r="AM104" i="8"/>
  <c r="AM94" i="8"/>
  <c r="AM74" i="8"/>
  <c r="AM73" i="8"/>
  <c r="AM78" i="8"/>
  <c r="AM75" i="8"/>
  <c r="AM103" i="8"/>
  <c r="AM102" i="8"/>
  <c r="AM91" i="8"/>
  <c r="AM77" i="8"/>
  <c r="AM89" i="8"/>
  <c r="AM90" i="8"/>
  <c r="AM84" i="8"/>
  <c r="AM87" i="8"/>
  <c r="AM86" i="8"/>
  <c r="AM69" i="8"/>
  <c r="AM95" i="8"/>
  <c r="AM79" i="8"/>
  <c r="AM65" i="8"/>
  <c r="AM100" i="8"/>
  <c r="AM98" i="8"/>
  <c r="AM64" i="8"/>
  <c r="AM83" i="8"/>
  <c r="AM62" i="8"/>
  <c r="AK18" i="12"/>
  <c r="AN102" i="5"/>
  <c r="AN61" i="5"/>
  <c r="AN15" i="5"/>
  <c r="AN33" i="5" s="1"/>
  <c r="AN7" i="12" s="1"/>
  <c r="AN24" i="5"/>
  <c r="AN76" i="5"/>
  <c r="AN46" i="5"/>
  <c r="AN89" i="5"/>
  <c r="AN27" i="12"/>
  <c r="AO26" i="7"/>
  <c r="X33" i="16"/>
  <c r="X36" i="16" s="1"/>
  <c r="X38" i="16" s="1"/>
  <c r="Y35" i="16"/>
  <c r="AM9" i="12"/>
  <c r="AM12" i="7"/>
  <c r="I18" i="6"/>
  <c r="H89" i="6"/>
  <c r="AL18" i="7"/>
  <c r="AO3" i="12"/>
  <c r="AO4" i="12"/>
  <c r="AH16" i="14"/>
  <c r="AH33" i="14" s="1"/>
  <c r="I12" i="6"/>
  <c r="AO31" i="16"/>
  <c r="AN29" i="16"/>
  <c r="AM11" i="12"/>
  <c r="AM14" i="7"/>
  <c r="AM8" i="12"/>
  <c r="AM11" i="7"/>
  <c r="AN3" i="8"/>
  <c r="AN4" i="8"/>
  <c r="AM33" i="5"/>
  <c r="AM7" i="12" s="1"/>
  <c r="AM10" i="12"/>
  <c r="AM13" i="7"/>
  <c r="AL108" i="8"/>
  <c r="AL34" i="12" s="1"/>
  <c r="AL106" i="8"/>
  <c r="AP3" i="16"/>
  <c r="AP4" i="16"/>
  <c r="AJ38" i="12"/>
  <c r="AJ19" i="12"/>
  <c r="AJ29" i="11"/>
  <c r="AJ14" i="14" s="1"/>
  <c r="AO4" i="11"/>
  <c r="AO3" i="11"/>
  <c r="AP3" i="5" l="1"/>
  <c r="AP4" i="5"/>
  <c r="AP4" i="10"/>
  <c r="AP3" i="10"/>
  <c r="J18" i="6"/>
  <c r="I89" i="6"/>
  <c r="AN23" i="12"/>
  <c r="AN32" i="12" s="1"/>
  <c r="AN31" i="7"/>
  <c r="AO4" i="8"/>
  <c r="AO3" i="8"/>
  <c r="Y33" i="16"/>
  <c r="Y36" i="16" s="1"/>
  <c r="Y38" i="16" s="1"/>
  <c r="Z35" i="16"/>
  <c r="AO23" i="12"/>
  <c r="AO31" i="7"/>
  <c r="AM23" i="12"/>
  <c r="AM32" i="12" s="1"/>
  <c r="AM31" i="7"/>
  <c r="J12" i="6"/>
  <c r="AK19" i="12"/>
  <c r="AK38" i="12"/>
  <c r="AP4" i="12"/>
  <c r="AP3" i="12"/>
  <c r="AM18" i="7"/>
  <c r="AO102" i="5"/>
  <c r="AO46" i="5"/>
  <c r="AO61" i="5"/>
  <c r="AO24" i="5"/>
  <c r="AO15" i="5"/>
  <c r="AO33" i="5" s="1"/>
  <c r="AO7" i="12" s="1"/>
  <c r="AO76" i="5"/>
  <c r="AO89" i="5"/>
  <c r="AJ43" i="12"/>
  <c r="AJ8" i="14" s="1"/>
  <c r="AJ39" i="12"/>
  <c r="AN16" i="16"/>
  <c r="AM19" i="10"/>
  <c r="AM22" i="10" s="1"/>
  <c r="AL23" i="12"/>
  <c r="AL32" i="12" s="1"/>
  <c r="AL36" i="12" s="1"/>
  <c r="AN25" i="16" s="1"/>
  <c r="AL25" i="11" s="1"/>
  <c r="AL31" i="7"/>
  <c r="AO27" i="12"/>
  <c r="AP26" i="7"/>
  <c r="AN9" i="12"/>
  <c r="AN12" i="7"/>
  <c r="AP23" i="7"/>
  <c r="AP24" i="12" s="1"/>
  <c r="AP25" i="7"/>
  <c r="AP26" i="12" s="1"/>
  <c r="AP9" i="7"/>
  <c r="AP28" i="7"/>
  <c r="AP29" i="12" s="1"/>
  <c r="AP10" i="7"/>
  <c r="AP24" i="7"/>
  <c r="AP25" i="12" s="1"/>
  <c r="AP29" i="7"/>
  <c r="AP30" i="12" s="1"/>
  <c r="AP22" i="7"/>
  <c r="AP27" i="7"/>
  <c r="AP28" i="12" s="1"/>
  <c r="AL11" i="10"/>
  <c r="AL14" i="10" s="1"/>
  <c r="AM15" i="16"/>
  <c r="AM14" i="16" s="1"/>
  <c r="AM14" i="12"/>
  <c r="AN97" i="8"/>
  <c r="AN99" i="8"/>
  <c r="AN92" i="8"/>
  <c r="AN82" i="8"/>
  <c r="AN106" i="8" s="1"/>
  <c r="AN80" i="8"/>
  <c r="AN76" i="8"/>
  <c r="AN71" i="8"/>
  <c r="AN63" i="8"/>
  <c r="AN86" i="8"/>
  <c r="AN84" i="8"/>
  <c r="AN72" i="8"/>
  <c r="AN88" i="8"/>
  <c r="AN61" i="8"/>
  <c r="AN104" i="8"/>
  <c r="AN65" i="8"/>
  <c r="AN94" i="8"/>
  <c r="AN81" i="8"/>
  <c r="AN87" i="8"/>
  <c r="AN73" i="8"/>
  <c r="AN78" i="8"/>
  <c r="AN96" i="8"/>
  <c r="AN93" i="8"/>
  <c r="AN75" i="8"/>
  <c r="AN101" i="8"/>
  <c r="AN85" i="8"/>
  <c r="AN91" i="8"/>
  <c r="AN90" i="8"/>
  <c r="AN60" i="8"/>
  <c r="AN95" i="8"/>
  <c r="AN69" i="8"/>
  <c r="AN98" i="8"/>
  <c r="AN70" i="8"/>
  <c r="AN103" i="8"/>
  <c r="AN89" i="8"/>
  <c r="AN74" i="8"/>
  <c r="AN100" i="8"/>
  <c r="AN79" i="8"/>
  <c r="AN77" i="8"/>
  <c r="AN102" i="8"/>
  <c r="AN83" i="8"/>
  <c r="AN62" i="8"/>
  <c r="AN64" i="8"/>
  <c r="AN8" i="12"/>
  <c r="AN14" i="12" s="1"/>
  <c r="AN11" i="7"/>
  <c r="AN18" i="7" s="1"/>
  <c r="AM108" i="8"/>
  <c r="AM34" i="12" s="1"/>
  <c r="AM105" i="5"/>
  <c r="AN12" i="12"/>
  <c r="AN105" i="5"/>
  <c r="AN15" i="7"/>
  <c r="AL41" i="12"/>
  <c r="AL10" i="14" s="1"/>
  <c r="AM13" i="10"/>
  <c r="AQ3" i="16"/>
  <c r="AQ4" i="16"/>
  <c r="AN9" i="16"/>
  <c r="AL17" i="11" s="1"/>
  <c r="AN24" i="16"/>
  <c r="AL16" i="12"/>
  <c r="AL18" i="12" s="1"/>
  <c r="AM22" i="16"/>
  <c r="AM20" i="16" s="1"/>
  <c r="AK23" i="11"/>
  <c r="AK29" i="11"/>
  <c r="AK14" i="14" s="1"/>
  <c r="AQ3" i="14"/>
  <c r="AQ4" i="14"/>
  <c r="AN10" i="12"/>
  <c r="AN13" i="7"/>
  <c r="AN18" i="18"/>
  <c r="AN24" i="18"/>
  <c r="AN32" i="18"/>
  <c r="AN13" i="18"/>
  <c r="AN20" i="18"/>
  <c r="AO3" i="18"/>
  <c r="AN19" i="18"/>
  <c r="AN17" i="18"/>
  <c r="AN28" i="18"/>
  <c r="AN21" i="18"/>
  <c r="AN26" i="18"/>
  <c r="AO4" i="18"/>
  <c r="AN30" i="18"/>
  <c r="AN16" i="18"/>
  <c r="AP4" i="11"/>
  <c r="AP3" i="11"/>
  <c r="AQ4" i="7"/>
  <c r="AQ3" i="7"/>
  <c r="AI16" i="14"/>
  <c r="AI33" i="14" s="1"/>
  <c r="AI45" i="12"/>
  <c r="AJ45" i="12" s="1"/>
  <c r="AB35" i="14"/>
  <c r="AB37" i="14" s="1"/>
  <c r="AC8" i="16"/>
  <c r="AC7" i="16" s="1"/>
  <c r="AC18" i="16" s="1"/>
  <c r="AP34" i="16"/>
  <c r="AN11" i="12"/>
  <c r="AN14" i="7"/>
  <c r="AO29" i="16"/>
  <c r="AP31" i="16"/>
  <c r="AP9" i="16" l="1"/>
  <c r="AN16" i="12"/>
  <c r="AN18" i="12" s="1"/>
  <c r="AP24" i="16"/>
  <c r="AN22" i="16"/>
  <c r="AN20" i="16" s="1"/>
  <c r="AL23" i="11"/>
  <c r="AP27" i="12"/>
  <c r="AQ26" i="7"/>
  <c r="AN15" i="16"/>
  <c r="AN14" i="16" s="1"/>
  <c r="AM11" i="10"/>
  <c r="AM14" i="10" s="1"/>
  <c r="AR3" i="14"/>
  <c r="AR4" i="14"/>
  <c r="AP23" i="12"/>
  <c r="AP32" i="12" s="1"/>
  <c r="AP31" i="7"/>
  <c r="AN36" i="12"/>
  <c r="AP25" i="16" s="1"/>
  <c r="AN25" i="11" s="1"/>
  <c r="AO32" i="18"/>
  <c r="AO13" i="18"/>
  <c r="AO26" i="18"/>
  <c r="AP3" i="18"/>
  <c r="AO16" i="18"/>
  <c r="AP4" i="18"/>
  <c r="AO20" i="18"/>
  <c r="AO30" i="18"/>
  <c r="AO24" i="18"/>
  <c r="AO21" i="18"/>
  <c r="AO17" i="18"/>
  <c r="AO19" i="18"/>
  <c r="AO28" i="18"/>
  <c r="AO18" i="18"/>
  <c r="K18" i="6"/>
  <c r="J89" i="6"/>
  <c r="AO12" i="12"/>
  <c r="AO105" i="5"/>
  <c r="AO15" i="7"/>
  <c r="AK43" i="12"/>
  <c r="AK8" i="14" s="1"/>
  <c r="AK39" i="12"/>
  <c r="AQ34" i="16"/>
  <c r="AP4" i="8"/>
  <c r="AP3" i="8"/>
  <c r="AL19" i="12"/>
  <c r="AL38" i="12"/>
  <c r="AO16" i="16"/>
  <c r="AN19" i="10"/>
  <c r="AN22" i="10" s="1"/>
  <c r="AJ16" i="14"/>
  <c r="AJ33" i="14" s="1"/>
  <c r="AQ24" i="7"/>
  <c r="AQ25" i="12" s="1"/>
  <c r="AQ23" i="7"/>
  <c r="AQ24" i="12" s="1"/>
  <c r="AQ28" i="7"/>
  <c r="AQ29" i="12" s="1"/>
  <c r="AQ9" i="7"/>
  <c r="AQ25" i="7"/>
  <c r="AQ26" i="12" s="1"/>
  <c r="AQ29" i="7"/>
  <c r="AQ30" i="12" s="1"/>
  <c r="AQ22" i="7"/>
  <c r="AQ10" i="7"/>
  <c r="AQ27" i="7"/>
  <c r="AQ28" i="12" s="1"/>
  <c r="AQ3" i="11"/>
  <c r="AQ4" i="11"/>
  <c r="AO10" i="12"/>
  <c r="AO13" i="7"/>
  <c r="AR4" i="16"/>
  <c r="AR3" i="16"/>
  <c r="AO9" i="16"/>
  <c r="AM17" i="11" s="1"/>
  <c r="AO24" i="16"/>
  <c r="AM16" i="12"/>
  <c r="AM18" i="12" s="1"/>
  <c r="AQ3" i="10"/>
  <c r="AQ4" i="10"/>
  <c r="AC35" i="14"/>
  <c r="AC37" i="14" s="1"/>
  <c r="AD8" i="16"/>
  <c r="AD7" i="16" s="1"/>
  <c r="AD18" i="16" s="1"/>
  <c r="Z33" i="16"/>
  <c r="Z36" i="16" s="1"/>
  <c r="Z38" i="16" s="1"/>
  <c r="AA35" i="16"/>
  <c r="AO11" i="12"/>
  <c r="AO14" i="7"/>
  <c r="AL29" i="11"/>
  <c r="AL14" i="14" s="1"/>
  <c r="AO9" i="12"/>
  <c r="AO12" i="7"/>
  <c r="AO8" i="12"/>
  <c r="AO14" i="12" s="1"/>
  <c r="AO11" i="7"/>
  <c r="AO18" i="7" s="1"/>
  <c r="AQ3" i="5"/>
  <c r="AQ4" i="5"/>
  <c r="K12" i="6"/>
  <c r="AM36" i="12"/>
  <c r="AO25" i="16" s="1"/>
  <c r="AM25" i="11" s="1"/>
  <c r="AO32" i="12"/>
  <c r="AR4" i="7"/>
  <c r="AR3" i="7"/>
  <c r="AO97" i="8"/>
  <c r="AO102" i="8"/>
  <c r="AO96" i="8"/>
  <c r="AO85" i="8"/>
  <c r="AO74" i="8"/>
  <c r="AO89" i="8"/>
  <c r="AO78" i="8"/>
  <c r="AO63" i="8"/>
  <c r="AO86" i="8"/>
  <c r="AO84" i="8"/>
  <c r="AO99" i="8"/>
  <c r="AO88" i="8"/>
  <c r="AO61" i="8"/>
  <c r="AO104" i="8"/>
  <c r="AO76" i="8"/>
  <c r="AO65" i="8"/>
  <c r="AO94" i="8"/>
  <c r="AO81" i="8"/>
  <c r="AO100" i="8"/>
  <c r="AO95" i="8"/>
  <c r="AO75" i="8"/>
  <c r="AO64" i="8"/>
  <c r="AO93" i="8"/>
  <c r="AO79" i="8"/>
  <c r="AO101" i="8"/>
  <c r="AO70" i="8"/>
  <c r="AO98" i="8"/>
  <c r="AO83" i="8"/>
  <c r="AO103" i="8"/>
  <c r="AO87" i="8"/>
  <c r="AO69" i="8"/>
  <c r="AO73" i="8"/>
  <c r="AO60" i="8"/>
  <c r="AO106" i="8" s="1"/>
  <c r="AO91" i="8"/>
  <c r="AO77" i="8"/>
  <c r="AO72" i="8"/>
  <c r="AO90" i="8"/>
  <c r="AO80" i="8"/>
  <c r="AO92" i="8"/>
  <c r="AO71" i="8"/>
  <c r="AO62" i="8"/>
  <c r="AO82" i="8"/>
  <c r="AM41" i="12"/>
  <c r="AM10" i="14" s="1"/>
  <c r="AN13" i="10"/>
  <c r="AN108" i="8"/>
  <c r="AN34" i="12" s="1"/>
  <c r="AQ31" i="16"/>
  <c r="AP29" i="16"/>
  <c r="AQ4" i="12"/>
  <c r="AQ3" i="12"/>
  <c r="AP102" i="5"/>
  <c r="AP46" i="5"/>
  <c r="AP15" i="5"/>
  <c r="AP24" i="5"/>
  <c r="AP76" i="5"/>
  <c r="AP89" i="5"/>
  <c r="AP61" i="5"/>
  <c r="AM19" i="12" l="1"/>
  <c r="AM38" i="12"/>
  <c r="AN19" i="12"/>
  <c r="AN38" i="12"/>
  <c r="AQ29" i="16"/>
  <c r="AR31" i="16"/>
  <c r="AO15" i="16"/>
  <c r="AO14" i="16" s="1"/>
  <c r="AN11" i="10"/>
  <c r="AN14" i="10" s="1"/>
  <c r="AQ27" i="12"/>
  <c r="AR26" i="7"/>
  <c r="AR24" i="7"/>
  <c r="AR25" i="12" s="1"/>
  <c r="AR23" i="7"/>
  <c r="AR24" i="12" s="1"/>
  <c r="AR28" i="7"/>
  <c r="AR29" i="12" s="1"/>
  <c r="AR25" i="7"/>
  <c r="AR26" i="12" s="1"/>
  <c r="AR22" i="7"/>
  <c r="AR9" i="7"/>
  <c r="AR27" i="7"/>
  <c r="AR28" i="12" s="1"/>
  <c r="AR29" i="7"/>
  <c r="AR30" i="12" s="1"/>
  <c r="AR10" i="7"/>
  <c r="AQ9" i="16"/>
  <c r="AO17" i="11" s="1"/>
  <c r="AQ24" i="16"/>
  <c r="AO16" i="12"/>
  <c r="AO18" i="12" s="1"/>
  <c r="AR3" i="12"/>
  <c r="AR4" i="12"/>
  <c r="AR4" i="10"/>
  <c r="AR3" i="10"/>
  <c r="L18" i="6"/>
  <c r="K89" i="6"/>
  <c r="AS4" i="7"/>
  <c r="AS3" i="7"/>
  <c r="AP22" i="16"/>
  <c r="AP20" i="16" s="1"/>
  <c r="AN23" i="11"/>
  <c r="AP33" i="5"/>
  <c r="AP7" i="12" s="1"/>
  <c r="AP8" i="12"/>
  <c r="AP11" i="7"/>
  <c r="AP18" i="7" s="1"/>
  <c r="AR34" i="16"/>
  <c r="AN41" i="12"/>
  <c r="AN10" i="14" s="1"/>
  <c r="AO13" i="10"/>
  <c r="AE8" i="16"/>
  <c r="AE7" i="16" s="1"/>
  <c r="AE18" i="16" s="1"/>
  <c r="AD35" i="14"/>
  <c r="AD37" i="14" s="1"/>
  <c r="AK45" i="12"/>
  <c r="AP10" i="12"/>
  <c r="AP13" i="7"/>
  <c r="AL39" i="12"/>
  <c r="AL43" i="12"/>
  <c r="AL8" i="14" s="1"/>
  <c r="AQ23" i="12"/>
  <c r="AQ32" i="12" s="1"/>
  <c r="AQ31" i="7"/>
  <c r="AM29" i="11"/>
  <c r="AM14" i="14" s="1"/>
  <c r="L12" i="6"/>
  <c r="AS4" i="16"/>
  <c r="AS3" i="16"/>
  <c r="AP16" i="16"/>
  <c r="AO19" i="10"/>
  <c r="AO22" i="10" s="1"/>
  <c r="AN17" i="11"/>
  <c r="AN29" i="11" s="1"/>
  <c r="AN14" i="14" s="1"/>
  <c r="AO108" i="8"/>
  <c r="AO34" i="12" s="1"/>
  <c r="AO36" i="12" s="1"/>
  <c r="AQ25" i="16" s="1"/>
  <c r="AO25" i="11" s="1"/>
  <c r="AP102" i="8"/>
  <c r="AP86" i="8"/>
  <c r="AP84" i="8"/>
  <c r="AP96" i="8"/>
  <c r="AP90" i="8"/>
  <c r="AP88" i="8"/>
  <c r="AP104" i="8"/>
  <c r="AP76" i="8"/>
  <c r="AP65" i="8"/>
  <c r="AP94" i="8"/>
  <c r="AP81" i="8"/>
  <c r="AP87" i="8"/>
  <c r="AP99" i="8"/>
  <c r="AP78" i="8"/>
  <c r="AP93" i="8"/>
  <c r="AP75" i="8"/>
  <c r="AP101" i="8"/>
  <c r="AP98" i="8"/>
  <c r="AP91" i="8"/>
  <c r="AP69" i="8"/>
  <c r="AP103" i="8"/>
  <c r="AP73" i="8"/>
  <c r="AP100" i="8"/>
  <c r="AP70" i="8"/>
  <c r="AP63" i="8"/>
  <c r="AP89" i="8"/>
  <c r="AP95" i="8"/>
  <c r="AP83" i="8"/>
  <c r="AP85" i="8"/>
  <c r="AP74" i="8"/>
  <c r="AP97" i="8"/>
  <c r="AP82" i="8"/>
  <c r="AP61" i="8"/>
  <c r="AP79" i="8"/>
  <c r="AP77" i="8"/>
  <c r="AP72" i="8"/>
  <c r="AP62" i="8"/>
  <c r="AP71" i="8"/>
  <c r="AP80" i="8"/>
  <c r="AP92" i="8"/>
  <c r="AP64" i="8"/>
  <c r="AP60" i="8"/>
  <c r="AP106" i="8" s="1"/>
  <c r="AQ4" i="8"/>
  <c r="AQ3" i="8"/>
  <c r="AA33" i="16"/>
  <c r="AA36" i="16" s="1"/>
  <c r="AA38" i="16" s="1"/>
  <c r="AB35" i="16"/>
  <c r="AO22" i="16"/>
  <c r="AO20" i="16" s="1"/>
  <c r="AM23" i="11"/>
  <c r="AP9" i="12"/>
  <c r="AP12" i="7"/>
  <c r="AR3" i="5"/>
  <c r="AR4" i="5"/>
  <c r="AR3" i="11"/>
  <c r="AR4" i="11"/>
  <c r="AP12" i="12"/>
  <c r="AP15" i="7"/>
  <c r="AK16" i="14"/>
  <c r="AK33" i="14" s="1"/>
  <c r="AS3" i="14"/>
  <c r="AS4" i="14"/>
  <c r="AP11" i="12"/>
  <c r="AP14" i="7"/>
  <c r="AQ46" i="5"/>
  <c r="AQ24" i="5"/>
  <c r="AQ15" i="5"/>
  <c r="AQ33" i="5" s="1"/>
  <c r="AQ7" i="12" s="1"/>
  <c r="AQ76" i="5"/>
  <c r="AQ61" i="5"/>
  <c r="AQ89" i="5"/>
  <c r="AQ102" i="5"/>
  <c r="AP24" i="18"/>
  <c r="AP13" i="18"/>
  <c r="AP19" i="18"/>
  <c r="AP28" i="18"/>
  <c r="AQ3" i="18"/>
  <c r="AP16" i="18"/>
  <c r="AQ4" i="18"/>
  <c r="AP17" i="18"/>
  <c r="AP26" i="18"/>
  <c r="AP21" i="18"/>
  <c r="AP18" i="18"/>
  <c r="AP32" i="18"/>
  <c r="AP20" i="18"/>
  <c r="AP30" i="18"/>
  <c r="AO19" i="12" l="1"/>
  <c r="AO38" i="12"/>
  <c r="AR23" i="12"/>
  <c r="AR31" i="7"/>
  <c r="AR27" i="12"/>
  <c r="AS26" i="7"/>
  <c r="AQ105" i="5"/>
  <c r="AQ12" i="12"/>
  <c r="AQ15" i="7"/>
  <c r="AR29" i="16"/>
  <c r="AS31" i="16"/>
  <c r="AR24" i="16"/>
  <c r="AR9" i="16"/>
  <c r="AP17" i="11" s="1"/>
  <c r="AP16" i="12"/>
  <c r="AP14" i="12"/>
  <c r="AP18" i="12" s="1"/>
  <c r="AT3" i="14"/>
  <c r="AT4" i="14"/>
  <c r="AS24" i="7"/>
  <c r="AS25" i="12" s="1"/>
  <c r="AS10" i="7"/>
  <c r="AS28" i="7"/>
  <c r="AS29" i="12" s="1"/>
  <c r="AS23" i="7"/>
  <c r="AS24" i="12" s="1"/>
  <c r="AS27" i="7"/>
  <c r="AS28" i="12" s="1"/>
  <c r="AS22" i="7"/>
  <c r="AS9" i="7"/>
  <c r="AS25" i="7"/>
  <c r="AS26" i="12" s="1"/>
  <c r="AS29" i="7"/>
  <c r="AS30" i="12" s="1"/>
  <c r="M18" i="6"/>
  <c r="L89" i="6"/>
  <c r="AN39" i="12"/>
  <c r="AN43" i="12"/>
  <c r="AN8" i="14" s="1"/>
  <c r="AR3" i="8"/>
  <c r="AR4" i="8"/>
  <c r="AQ16" i="16"/>
  <c r="AP19" i="10"/>
  <c r="AP22" i="10" s="1"/>
  <c r="M12" i="6"/>
  <c r="AQ32" i="18"/>
  <c r="AQ19" i="18"/>
  <c r="AQ16" i="18"/>
  <c r="AR4" i="18"/>
  <c r="AQ17" i="18"/>
  <c r="AQ20" i="18"/>
  <c r="AQ13" i="18"/>
  <c r="AQ30" i="18"/>
  <c r="AQ28" i="18"/>
  <c r="AQ21" i="18"/>
  <c r="AQ26" i="18"/>
  <c r="AR3" i="18"/>
  <c r="AQ24" i="18"/>
  <c r="AQ18" i="18"/>
  <c r="AS3" i="11"/>
  <c r="AS4" i="11"/>
  <c r="AS4" i="10"/>
  <c r="AS3" i="10"/>
  <c r="AS3" i="5"/>
  <c r="AS4" i="5"/>
  <c r="AL45" i="12"/>
  <c r="AM45" i="12" s="1"/>
  <c r="AN45" i="12" s="1"/>
  <c r="D46" i="13"/>
  <c r="D48" i="13" s="1"/>
  <c r="AO41" i="12"/>
  <c r="AO10" i="14" s="1"/>
  <c r="AP13" i="10"/>
  <c r="AT4" i="16"/>
  <c r="AT3" i="16"/>
  <c r="AP15" i="16"/>
  <c r="AP14" i="16" s="1"/>
  <c r="AO11" i="10"/>
  <c r="AO14" i="10" s="1"/>
  <c r="AQ10" i="12"/>
  <c r="AQ13" i="7"/>
  <c r="AT4" i="7"/>
  <c r="AT3" i="7"/>
  <c r="AP105" i="5"/>
  <c r="AL16" i="14"/>
  <c r="AL33" i="14" s="1"/>
  <c r="AR61" i="5"/>
  <c r="AR15" i="5"/>
  <c r="AR24" i="5"/>
  <c r="AR46" i="5"/>
  <c r="AR76" i="5"/>
  <c r="AR89" i="5"/>
  <c r="AR102" i="5"/>
  <c r="AQ22" i="16"/>
  <c r="AQ20" i="16" s="1"/>
  <c r="AO23" i="11"/>
  <c r="AO29" i="11"/>
  <c r="AO14" i="14" s="1"/>
  <c r="AB33" i="16"/>
  <c r="AB36" i="16" s="1"/>
  <c r="AB38" i="16" s="1"/>
  <c r="AC35" i="16"/>
  <c r="AQ8" i="12"/>
  <c r="AQ11" i="7"/>
  <c r="AS34" i="16"/>
  <c r="AM43" i="12"/>
  <c r="AM8" i="14" s="1"/>
  <c r="AM39" i="12"/>
  <c r="AP108" i="8"/>
  <c r="AP34" i="12" s="1"/>
  <c r="AP36" i="12" s="1"/>
  <c r="AR25" i="16" s="1"/>
  <c r="AP25" i="11" s="1"/>
  <c r="AS3" i="12"/>
  <c r="AS4" i="12"/>
  <c r="AQ11" i="12"/>
  <c r="AQ14" i="7"/>
  <c r="AQ9" i="12"/>
  <c r="AQ12" i="7"/>
  <c r="AE35" i="14"/>
  <c r="AE37" i="14" s="1"/>
  <c r="AF8" i="16"/>
  <c r="AF7" i="16" s="1"/>
  <c r="AF18" i="16" s="1"/>
  <c r="AQ14" i="12"/>
  <c r="AQ102" i="8"/>
  <c r="AQ98" i="8"/>
  <c r="AQ89" i="8"/>
  <c r="AQ78" i="8"/>
  <c r="AQ64" i="8"/>
  <c r="AQ82" i="8"/>
  <c r="AQ96" i="8"/>
  <c r="AQ90" i="8"/>
  <c r="AQ88" i="8"/>
  <c r="AQ95" i="8"/>
  <c r="AQ74" i="8"/>
  <c r="AQ69" i="8"/>
  <c r="AQ61" i="8"/>
  <c r="AQ94" i="8"/>
  <c r="AQ81" i="8"/>
  <c r="AQ87" i="8"/>
  <c r="AQ100" i="8"/>
  <c r="AQ75" i="8"/>
  <c r="AQ80" i="8"/>
  <c r="AQ71" i="8"/>
  <c r="AQ104" i="8"/>
  <c r="AQ93" i="8"/>
  <c r="AQ101" i="8"/>
  <c r="AQ85" i="8"/>
  <c r="AQ79" i="8"/>
  <c r="AQ65" i="8"/>
  <c r="AQ103" i="8"/>
  <c r="AQ73" i="8"/>
  <c r="AQ63" i="8"/>
  <c r="AQ70" i="8"/>
  <c r="AQ84" i="8"/>
  <c r="AQ76" i="8"/>
  <c r="AQ62" i="8"/>
  <c r="AQ86" i="8"/>
  <c r="AQ83" i="8"/>
  <c r="AQ97" i="8"/>
  <c r="AQ91" i="8"/>
  <c r="AQ77" i="8"/>
  <c r="AQ99" i="8"/>
  <c r="AQ72" i="8"/>
  <c r="AQ92" i="8"/>
  <c r="AQ60" i="8"/>
  <c r="AG8" i="16" l="1"/>
  <c r="AG7" i="16" s="1"/>
  <c r="AG18" i="16" s="1"/>
  <c r="AF35" i="14"/>
  <c r="AF37" i="14" s="1"/>
  <c r="AT4" i="12"/>
  <c r="AT3" i="12"/>
  <c r="AS27" i="12"/>
  <c r="AT26" i="7"/>
  <c r="AR16" i="16"/>
  <c r="AQ19" i="10"/>
  <c r="AQ22" i="10" s="1"/>
  <c r="AR102" i="8"/>
  <c r="AR98" i="8"/>
  <c r="AR94" i="8"/>
  <c r="AR96" i="8"/>
  <c r="AR90" i="8"/>
  <c r="AR88" i="8"/>
  <c r="AR95" i="8"/>
  <c r="AR74" i="8"/>
  <c r="AR69" i="8"/>
  <c r="AR61" i="8"/>
  <c r="AR106" i="8" s="1"/>
  <c r="AR87" i="8"/>
  <c r="AR100" i="8"/>
  <c r="AR75" i="8"/>
  <c r="AR86" i="8"/>
  <c r="AR79" i="8"/>
  <c r="AR101" i="8"/>
  <c r="AR85" i="8"/>
  <c r="AR65" i="8"/>
  <c r="AR91" i="8"/>
  <c r="AR63" i="8"/>
  <c r="AR104" i="8"/>
  <c r="AR84" i="8"/>
  <c r="AR81" i="8"/>
  <c r="AR76" i="8"/>
  <c r="AR103" i="8"/>
  <c r="AR89" i="8"/>
  <c r="AR62" i="8"/>
  <c r="AR97" i="8"/>
  <c r="AR83" i="8"/>
  <c r="AR73" i="8"/>
  <c r="AR93" i="8"/>
  <c r="AR78" i="8"/>
  <c r="AR82" i="8"/>
  <c r="AR72" i="8"/>
  <c r="AR77" i="8"/>
  <c r="AR99" i="8"/>
  <c r="AR70" i="8"/>
  <c r="AR92" i="8"/>
  <c r="AR80" i="8"/>
  <c r="AR71" i="8"/>
  <c r="AR64" i="8"/>
  <c r="AR60" i="8"/>
  <c r="AS29" i="16"/>
  <c r="AT31" i="16"/>
  <c r="AT34" i="16"/>
  <c r="AQ108" i="8"/>
  <c r="AQ34" i="12" s="1"/>
  <c r="AQ36" i="12" s="1"/>
  <c r="AS25" i="16" s="1"/>
  <c r="AQ25" i="11" s="1"/>
  <c r="AO45" i="12"/>
  <c r="AS61" i="5"/>
  <c r="AS15" i="5"/>
  <c r="AS102" i="5"/>
  <c r="AS24" i="5"/>
  <c r="AS46" i="5"/>
  <c r="AS76" i="5"/>
  <c r="AS89" i="5"/>
  <c r="AT4" i="10"/>
  <c r="AT3" i="10"/>
  <c r="AT3" i="11"/>
  <c r="AT4" i="11"/>
  <c r="AM16" i="14"/>
  <c r="AM33" i="14" s="1"/>
  <c r="AC33" i="16"/>
  <c r="AC36" i="16" s="1"/>
  <c r="AC38" i="16" s="1"/>
  <c r="AD35" i="16"/>
  <c r="AU3" i="14"/>
  <c r="AU4" i="14"/>
  <c r="AP19" i="12"/>
  <c r="AP38" i="12"/>
  <c r="AR22" i="16"/>
  <c r="AR20" i="16" s="1"/>
  <c r="AP23" i="11"/>
  <c r="AP29" i="11" s="1"/>
  <c r="AP14" i="14" s="1"/>
  <c r="AQ18" i="7"/>
  <c r="AU4" i="16"/>
  <c r="AU3" i="16"/>
  <c r="AR13" i="18"/>
  <c r="AR19" i="18"/>
  <c r="AR26" i="18"/>
  <c r="AR17" i="18"/>
  <c r="AS4" i="18"/>
  <c r="AR16" i="18"/>
  <c r="AR20" i="18"/>
  <c r="AR21" i="18"/>
  <c r="AR18" i="18"/>
  <c r="AR24" i="18"/>
  <c r="AR30" i="18"/>
  <c r="AS3" i="18"/>
  <c r="AR32" i="18"/>
  <c r="AR28" i="18"/>
  <c r="AR32" i="12"/>
  <c r="AR12" i="12"/>
  <c r="AR15" i="7"/>
  <c r="N12" i="6"/>
  <c r="AS3" i="8"/>
  <c r="AS4" i="8"/>
  <c r="AR33" i="5"/>
  <c r="AR7" i="12" s="1"/>
  <c r="AR14" i="12" s="1"/>
  <c r="AN16" i="14"/>
  <c r="AN33" i="14" s="1"/>
  <c r="N18" i="6"/>
  <c r="M89" i="6"/>
  <c r="AT27" i="7"/>
  <c r="AT28" i="12" s="1"/>
  <c r="AT25" i="7"/>
  <c r="AT26" i="12" s="1"/>
  <c r="AT9" i="7"/>
  <c r="AT23" i="7"/>
  <c r="AT24" i="12" s="1"/>
  <c r="AT22" i="7"/>
  <c r="AT28" i="7"/>
  <c r="AT29" i="12" s="1"/>
  <c r="AT24" i="7"/>
  <c r="AT25" i="12" s="1"/>
  <c r="AT29" i="7"/>
  <c r="AT30" i="12" s="1"/>
  <c r="AT10" i="7"/>
  <c r="AU3" i="7"/>
  <c r="AU4" i="7"/>
  <c r="AQ15" i="16"/>
  <c r="AQ14" i="16" s="1"/>
  <c r="AP11" i="10"/>
  <c r="AP14" i="10" s="1"/>
  <c r="AO39" i="12"/>
  <c r="AO43" i="12"/>
  <c r="AO8" i="14" s="1"/>
  <c r="AR11" i="12"/>
  <c r="AR14" i="7"/>
  <c r="AR10" i="12"/>
  <c r="AR13" i="7"/>
  <c r="AT4" i="5"/>
  <c r="AT3" i="5"/>
  <c r="AR8" i="12"/>
  <c r="AR11" i="7"/>
  <c r="AR9" i="12"/>
  <c r="AR12" i="7"/>
  <c r="AQ106" i="8"/>
  <c r="AS23" i="12"/>
  <c r="AS32" i="12" s="1"/>
  <c r="AS31" i="7"/>
  <c r="AP41" i="12"/>
  <c r="AP10" i="14" s="1"/>
  <c r="AQ13" i="10"/>
  <c r="AS33" i="5" l="1"/>
  <c r="AS7" i="12" s="1"/>
  <c r="AP39" i="12"/>
  <c r="AP43" i="12"/>
  <c r="AP8" i="14" s="1"/>
  <c r="AT29" i="16"/>
  <c r="AU31" i="16"/>
  <c r="AR15" i="16"/>
  <c r="AR14" i="16" s="1"/>
  <c r="AQ11" i="10"/>
  <c r="AQ14" i="10" s="1"/>
  <c r="AS9" i="16"/>
  <c r="AQ17" i="11" s="1"/>
  <c r="AS24" i="16"/>
  <c r="AQ16" i="12"/>
  <c r="AQ18" i="12" s="1"/>
  <c r="AS9" i="12"/>
  <c r="AS12" i="7"/>
  <c r="AP45" i="12"/>
  <c r="AR108" i="8"/>
  <c r="AR34" i="12" s="1"/>
  <c r="AR36" i="12" s="1"/>
  <c r="AT25" i="16" s="1"/>
  <c r="AR25" i="11" s="1"/>
  <c r="AT61" i="5"/>
  <c r="AT15" i="5"/>
  <c r="AT102" i="5"/>
  <c r="AT24" i="5"/>
  <c r="AT46" i="5"/>
  <c r="AT89" i="5"/>
  <c r="AT76" i="5"/>
  <c r="AU3" i="11"/>
  <c r="AU4" i="11"/>
  <c r="AS105" i="5"/>
  <c r="AS12" i="12"/>
  <c r="AS15" i="7"/>
  <c r="AT23" i="12"/>
  <c r="AT32" i="12" s="1"/>
  <c r="AT31" i="7"/>
  <c r="AU4" i="12"/>
  <c r="AU3" i="12"/>
  <c r="AS10" i="12"/>
  <c r="AS13" i="7"/>
  <c r="AV3" i="7"/>
  <c r="AV4" i="7"/>
  <c r="AV4" i="16"/>
  <c r="AV3" i="16"/>
  <c r="AQ41" i="12"/>
  <c r="AQ10" i="14" s="1"/>
  <c r="AR13" i="10"/>
  <c r="AU34" i="16"/>
  <c r="AR18" i="7"/>
  <c r="AH8" i="16"/>
  <c r="AH7" i="16" s="1"/>
  <c r="AH18" i="16" s="1"/>
  <c r="AG35" i="14"/>
  <c r="AG37" i="14" s="1"/>
  <c r="AT3" i="8"/>
  <c r="AT4" i="8"/>
  <c r="AU27" i="7"/>
  <c r="AU28" i="12" s="1"/>
  <c r="AU29" i="7"/>
  <c r="AU30" i="12" s="1"/>
  <c r="AU25" i="7"/>
  <c r="AU26" i="12" s="1"/>
  <c r="AU9" i="7"/>
  <c r="AU10" i="7"/>
  <c r="AU24" i="7"/>
  <c r="AU25" i="12" s="1"/>
  <c r="AU28" i="7"/>
  <c r="AU29" i="12" s="1"/>
  <c r="AU22" i="7"/>
  <c r="AU23" i="7"/>
  <c r="AU24" i="12" s="1"/>
  <c r="O12" i="6"/>
  <c r="AR105" i="5"/>
  <c r="AT27" i="12"/>
  <c r="AU26" i="7"/>
  <c r="AU3" i="10"/>
  <c r="AU4" i="10"/>
  <c r="AS8" i="12"/>
  <c r="AS11" i="7"/>
  <c r="AS98" i="8"/>
  <c r="AS94" i="8"/>
  <c r="AS93" i="8"/>
  <c r="AS82" i="8"/>
  <c r="AS71" i="8"/>
  <c r="AS102" i="8"/>
  <c r="AS86" i="8"/>
  <c r="AS95" i="8"/>
  <c r="AS74" i="8"/>
  <c r="AS69" i="8"/>
  <c r="AS61" i="8"/>
  <c r="AS92" i="8"/>
  <c r="AS87" i="8"/>
  <c r="AS100" i="8"/>
  <c r="AS75" i="8"/>
  <c r="AS64" i="8"/>
  <c r="AS80" i="8"/>
  <c r="AS101" i="8"/>
  <c r="AS85" i="8"/>
  <c r="AS65" i="8"/>
  <c r="AS96" i="8"/>
  <c r="AS91" i="8"/>
  <c r="AS79" i="8"/>
  <c r="AS104" i="8"/>
  <c r="AS88" i="8"/>
  <c r="AS81" i="8"/>
  <c r="AS103" i="8"/>
  <c r="AS89" i="8"/>
  <c r="AS63" i="8"/>
  <c r="AS83" i="8"/>
  <c r="AS84" i="8"/>
  <c r="AS62" i="8"/>
  <c r="AS97" i="8"/>
  <c r="AS73" i="8"/>
  <c r="AS78" i="8"/>
  <c r="AS99" i="8"/>
  <c r="AS70" i="8"/>
  <c r="AS77" i="8"/>
  <c r="AS72" i="8"/>
  <c r="AS76" i="8"/>
  <c r="AS60" i="8"/>
  <c r="AS90" i="8"/>
  <c r="AV3" i="14"/>
  <c r="AV4" i="14"/>
  <c r="AD33" i="16"/>
  <c r="AD36" i="16" s="1"/>
  <c r="AD38" i="16" s="1"/>
  <c r="AE35" i="16"/>
  <c r="AR19" i="10"/>
  <c r="AR22" i="10" s="1"/>
  <c r="AS16" i="16"/>
  <c r="AU4" i="5"/>
  <c r="AU3" i="5"/>
  <c r="AS26" i="18"/>
  <c r="AS20" i="18"/>
  <c r="AT3" i="18"/>
  <c r="AS16" i="18"/>
  <c r="AS17" i="18"/>
  <c r="AS21" i="18"/>
  <c r="AS18" i="18"/>
  <c r="AS13" i="18"/>
  <c r="AS30" i="18"/>
  <c r="AS28" i="18"/>
  <c r="AS19" i="18"/>
  <c r="AS32" i="18"/>
  <c r="AT4" i="18"/>
  <c r="AS24" i="18"/>
  <c r="O18" i="6"/>
  <c r="N89" i="6"/>
  <c r="AO16" i="14"/>
  <c r="AO33" i="14" s="1"/>
  <c r="AS11" i="12"/>
  <c r="AS14" i="7"/>
  <c r="AT12" i="12" l="1"/>
  <c r="AT15" i="7"/>
  <c r="AT33" i="5"/>
  <c r="AT7" i="12" s="1"/>
  <c r="AT9" i="12"/>
  <c r="AT12" i="7"/>
  <c r="AV4" i="12"/>
  <c r="AV3" i="12"/>
  <c r="AW4" i="14"/>
  <c r="AW3" i="14"/>
  <c r="AQ19" i="12"/>
  <c r="AQ38" i="12"/>
  <c r="AT8" i="12"/>
  <c r="AT11" i="7"/>
  <c r="AT18" i="7" s="1"/>
  <c r="AW4" i="7"/>
  <c r="AW3" i="7"/>
  <c r="AT16" i="16"/>
  <c r="AS19" i="10"/>
  <c r="AS22" i="10" s="1"/>
  <c r="AS22" i="16"/>
  <c r="AS20" i="16" s="1"/>
  <c r="AQ23" i="11"/>
  <c r="AT19" i="18"/>
  <c r="AT26" i="18"/>
  <c r="AT16" i="18"/>
  <c r="AT21" i="18"/>
  <c r="AT17" i="18"/>
  <c r="AT20" i="18"/>
  <c r="AT18" i="18"/>
  <c r="AT13" i="18"/>
  <c r="AT30" i="18"/>
  <c r="AT28" i="18"/>
  <c r="AT24" i="18"/>
  <c r="AU4" i="18"/>
  <c r="AU3" i="18"/>
  <c r="AT32" i="18"/>
  <c r="AS15" i="16"/>
  <c r="AS14" i="16" s="1"/>
  <c r="AR11" i="10"/>
  <c r="AR14" i="10" s="1"/>
  <c r="AS108" i="8"/>
  <c r="AS34" i="12" s="1"/>
  <c r="AS36" i="12" s="1"/>
  <c r="AU25" i="16" s="1"/>
  <c r="AS25" i="11" s="1"/>
  <c r="AS106" i="8"/>
  <c r="AH35" i="14"/>
  <c r="AH37" i="14" s="1"/>
  <c r="AI8" i="16"/>
  <c r="AI7" i="16" s="1"/>
  <c r="AI18" i="16" s="1"/>
  <c r="AT11" i="12"/>
  <c r="AT14" i="7"/>
  <c r="AV27" i="7"/>
  <c r="AV28" i="12" s="1"/>
  <c r="AV29" i="7"/>
  <c r="AV30" i="12" s="1"/>
  <c r="AV25" i="7"/>
  <c r="AV26" i="12" s="1"/>
  <c r="AV22" i="7"/>
  <c r="AV10" i="7"/>
  <c r="AV9" i="7"/>
  <c r="AV28" i="7"/>
  <c r="AV29" i="12" s="1"/>
  <c r="AV24" i="7"/>
  <c r="AV25" i="12" s="1"/>
  <c r="AV23" i="7"/>
  <c r="AV24" i="12" s="1"/>
  <c r="AV4" i="5"/>
  <c r="AV3" i="5"/>
  <c r="AS18" i="7"/>
  <c r="AQ29" i="11"/>
  <c r="AQ14" i="14" s="1"/>
  <c r="AU27" i="12"/>
  <c r="AV26" i="7"/>
  <c r="AT10" i="12"/>
  <c r="AT13" i="7"/>
  <c r="AW4" i="16"/>
  <c r="AW3" i="16"/>
  <c r="AU15" i="5"/>
  <c r="AU102" i="5"/>
  <c r="AU46" i="5"/>
  <c r="AU89" i="5"/>
  <c r="AU61" i="5"/>
  <c r="AU24" i="5"/>
  <c r="AU76" i="5"/>
  <c r="AT24" i="16"/>
  <c r="AT9" i="16"/>
  <c r="AR17" i="11" s="1"/>
  <c r="AR16" i="12"/>
  <c r="AR18" i="12" s="1"/>
  <c r="AV4" i="11"/>
  <c r="AV3" i="11"/>
  <c r="AP16" i="14"/>
  <c r="AP33" i="14" s="1"/>
  <c r="AR41" i="12"/>
  <c r="AR10" i="14" s="1"/>
  <c r="AS13" i="10"/>
  <c r="P18" i="6"/>
  <c r="O89" i="6"/>
  <c r="AU4" i="8"/>
  <c r="AU3" i="8"/>
  <c r="AT98" i="8"/>
  <c r="AT94" i="8"/>
  <c r="AT93" i="8"/>
  <c r="AT103" i="8"/>
  <c r="AT95" i="8"/>
  <c r="AT92" i="8"/>
  <c r="AT100" i="8"/>
  <c r="AT75" i="8"/>
  <c r="AT64" i="8"/>
  <c r="AT80" i="8"/>
  <c r="AT79" i="8"/>
  <c r="AT101" i="8"/>
  <c r="AT60" i="8"/>
  <c r="AT106" i="8" s="1"/>
  <c r="AT85" i="8"/>
  <c r="AT65" i="8"/>
  <c r="AT96" i="8"/>
  <c r="AT91" i="8"/>
  <c r="AT88" i="8"/>
  <c r="AT70" i="8"/>
  <c r="AT78" i="8"/>
  <c r="AT77" i="8"/>
  <c r="AT63" i="8"/>
  <c r="AT87" i="8"/>
  <c r="AT86" i="8"/>
  <c r="AT73" i="8"/>
  <c r="AT83" i="8"/>
  <c r="AT74" i="8"/>
  <c r="AT104" i="8"/>
  <c r="AT84" i="8"/>
  <c r="AT69" i="8"/>
  <c r="AT62" i="8"/>
  <c r="AT97" i="8"/>
  <c r="AT99" i="8"/>
  <c r="AT81" i="8"/>
  <c r="AT89" i="8"/>
  <c r="AT71" i="8"/>
  <c r="AT102" i="8"/>
  <c r="AT61" i="8"/>
  <c r="AT72" i="8"/>
  <c r="AT82" i="8"/>
  <c r="AT76" i="8"/>
  <c r="AT90" i="8"/>
  <c r="AU29" i="16"/>
  <c r="AV31" i="16"/>
  <c r="AV34" i="16"/>
  <c r="AU23" i="12"/>
  <c r="AU31" i="7"/>
  <c r="AE33" i="16"/>
  <c r="AE36" i="16" s="1"/>
  <c r="AE38" i="16" s="1"/>
  <c r="AF35" i="16"/>
  <c r="AV4" i="10"/>
  <c r="AV3" i="10"/>
  <c r="P12" i="6"/>
  <c r="AS14" i="12"/>
  <c r="AT22" i="16" l="1"/>
  <c r="AT20" i="16" s="1"/>
  <c r="AR23" i="11"/>
  <c r="AR29" i="11" s="1"/>
  <c r="AR14" i="14" s="1"/>
  <c r="AW3" i="10"/>
  <c r="AW4" i="10"/>
  <c r="AU10" i="12"/>
  <c r="AU13" i="7"/>
  <c r="AI35" i="14"/>
  <c r="AI37" i="14" s="1"/>
  <c r="AJ8" i="16"/>
  <c r="AJ7" i="16" s="1"/>
  <c r="AJ18" i="16" s="1"/>
  <c r="AX4" i="7"/>
  <c r="AX3" i="7"/>
  <c r="AS18" i="12"/>
  <c r="AW3" i="11"/>
  <c r="AW4" i="11"/>
  <c r="Q12" i="6"/>
  <c r="AU16" i="18"/>
  <c r="AU28" i="18"/>
  <c r="AU30" i="18"/>
  <c r="AV4" i="18"/>
  <c r="AU20" i="18"/>
  <c r="AU18" i="18"/>
  <c r="AU13" i="18"/>
  <c r="AU21" i="18"/>
  <c r="AU24" i="18"/>
  <c r="AU19" i="18"/>
  <c r="AU32" i="18"/>
  <c r="AU26" i="18"/>
  <c r="AV3" i="18"/>
  <c r="AU17" i="18"/>
  <c r="AU9" i="12"/>
  <c r="AU12" i="7"/>
  <c r="AU12" i="12"/>
  <c r="AU15" i="7"/>
  <c r="AU33" i="5"/>
  <c r="AU7" i="12" s="1"/>
  <c r="AU14" i="12" s="1"/>
  <c r="Q18" i="6"/>
  <c r="P89" i="6"/>
  <c r="AT19" i="10"/>
  <c r="AT22" i="10" s="1"/>
  <c r="AU16" i="16"/>
  <c r="AW29" i="7"/>
  <c r="AW30" i="12" s="1"/>
  <c r="AW25" i="7"/>
  <c r="AW26" i="12" s="1"/>
  <c r="AW22" i="7"/>
  <c r="AW28" i="7"/>
  <c r="AW29" i="12" s="1"/>
  <c r="AW9" i="7"/>
  <c r="AW24" i="7"/>
  <c r="AW25" i="12" s="1"/>
  <c r="AW27" i="7"/>
  <c r="AW28" i="12" s="1"/>
  <c r="AW23" i="7"/>
  <c r="AW24" i="12" s="1"/>
  <c r="AW10" i="7"/>
  <c r="AV24" i="16"/>
  <c r="AV9" i="16"/>
  <c r="AT17" i="11" s="1"/>
  <c r="AT16" i="12"/>
  <c r="AX4" i="14"/>
  <c r="AX3" i="14"/>
  <c r="AT14" i="12"/>
  <c r="AT18" i="12" s="1"/>
  <c r="AS41" i="12"/>
  <c r="AS10" i="14" s="1"/>
  <c r="AT13" i="10"/>
  <c r="AT15" i="16"/>
  <c r="AT14" i="16" s="1"/>
  <c r="AS11" i="10"/>
  <c r="AS14" i="10" s="1"/>
  <c r="AW4" i="5"/>
  <c r="AW3" i="5"/>
  <c r="AR38" i="12"/>
  <c r="AR19" i="12"/>
  <c r="AU11" i="12"/>
  <c r="AU14" i="7"/>
  <c r="AW3" i="12"/>
  <c r="AW4" i="12"/>
  <c r="AU8" i="12"/>
  <c r="AU11" i="7"/>
  <c r="AU18" i="7" s="1"/>
  <c r="AV29" i="16"/>
  <c r="AW31" i="16"/>
  <c r="AX3" i="16"/>
  <c r="AX4" i="16"/>
  <c r="AV27" i="12"/>
  <c r="AW26" i="7"/>
  <c r="AW27" i="12" s="1"/>
  <c r="AV102" i="5"/>
  <c r="AV89" i="5"/>
  <c r="AV46" i="5"/>
  <c r="AV15" i="5"/>
  <c r="AV33" i="5" s="1"/>
  <c r="AV7" i="12" s="1"/>
  <c r="AV24" i="5"/>
  <c r="AV61" i="5"/>
  <c r="AV76" i="5"/>
  <c r="AU32" i="12"/>
  <c r="AV23" i="12"/>
  <c r="AV31" i="7"/>
  <c r="AU93" i="8"/>
  <c r="AU103" i="8"/>
  <c r="AU102" i="8"/>
  <c r="AU86" i="8"/>
  <c r="AU75" i="8"/>
  <c r="AU61" i="8"/>
  <c r="AU98" i="8"/>
  <c r="AU90" i="8"/>
  <c r="AU79" i="8"/>
  <c r="AU92" i="8"/>
  <c r="AU72" i="8"/>
  <c r="AU64" i="8"/>
  <c r="AU80" i="8"/>
  <c r="AU71" i="8"/>
  <c r="AU95" i="8"/>
  <c r="AU85" i="8"/>
  <c r="AU96" i="8"/>
  <c r="AU91" i="8"/>
  <c r="AU69" i="8"/>
  <c r="AU82" i="8"/>
  <c r="AU78" i="8"/>
  <c r="AU84" i="8"/>
  <c r="AU70" i="8"/>
  <c r="AU100" i="8"/>
  <c r="AU77" i="8"/>
  <c r="AU87" i="8"/>
  <c r="AU62" i="8"/>
  <c r="AU88" i="8"/>
  <c r="AU83" i="8"/>
  <c r="AU74" i="8"/>
  <c r="AU104" i="8"/>
  <c r="AU73" i="8"/>
  <c r="AU97" i="8"/>
  <c r="AU94" i="8"/>
  <c r="AU81" i="8"/>
  <c r="AU99" i="8"/>
  <c r="AU63" i="8"/>
  <c r="AU106" i="8" s="1"/>
  <c r="AU65" i="8"/>
  <c r="AU89" i="8"/>
  <c r="AU60" i="8"/>
  <c r="AU101" i="8"/>
  <c r="AU76" i="8"/>
  <c r="AT105" i="5"/>
  <c r="AU24" i="16"/>
  <c r="AU9" i="16"/>
  <c r="AS17" i="11" s="1"/>
  <c r="AS16" i="12"/>
  <c r="AT108" i="8"/>
  <c r="AT34" i="12" s="1"/>
  <c r="AT36" i="12" s="1"/>
  <c r="AV25" i="16" s="1"/>
  <c r="AT25" i="11" s="1"/>
  <c r="AQ39" i="12"/>
  <c r="AQ43" i="12"/>
  <c r="AF33" i="16"/>
  <c r="AF36" i="16" s="1"/>
  <c r="AF38" i="16" s="1"/>
  <c r="AG35" i="16"/>
  <c r="AW34" i="16"/>
  <c r="AV4" i="8"/>
  <c r="AV3" i="8"/>
  <c r="AV26" i="18" l="1"/>
  <c r="AV16" i="18"/>
  <c r="AV20" i="18"/>
  <c r="AW3" i="18"/>
  <c r="AV21" i="18"/>
  <c r="AV30" i="18"/>
  <c r="AV28" i="18"/>
  <c r="AV24" i="18"/>
  <c r="AV19" i="18"/>
  <c r="AV32" i="18"/>
  <c r="AW4" i="18"/>
  <c r="AV13" i="18"/>
  <c r="AV17" i="18"/>
  <c r="AV18" i="18"/>
  <c r="AV16" i="16"/>
  <c r="AU19" i="10"/>
  <c r="AU22" i="10" s="1"/>
  <c r="AW4" i="8"/>
  <c r="AW3" i="8"/>
  <c r="AG33" i="16"/>
  <c r="AG36" i="16" s="1"/>
  <c r="AG38" i="16" s="1"/>
  <c r="AH35" i="16"/>
  <c r="AV8" i="12"/>
  <c r="AV14" i="12" s="1"/>
  <c r="AV11" i="7"/>
  <c r="R18" i="6"/>
  <c r="Q89" i="6"/>
  <c r="AY3" i="14"/>
  <c r="AY4" i="14"/>
  <c r="AT29" i="11"/>
  <c r="AT14" i="14" s="1"/>
  <c r="AX34" i="16"/>
  <c r="AV22" i="16"/>
  <c r="AV20" i="16" s="1"/>
  <c r="AT23" i="11"/>
  <c r="AJ35" i="14"/>
  <c r="AJ37" i="14" s="1"/>
  <c r="AK8" i="16"/>
  <c r="AK7" i="16" s="1"/>
  <c r="AK18" i="16" s="1"/>
  <c r="AX3" i="10"/>
  <c r="AX4" i="10"/>
  <c r="AV32" i="12"/>
  <c r="AR39" i="12"/>
  <c r="AR43" i="12"/>
  <c r="AR8" i="14" s="1"/>
  <c r="AV103" i="8"/>
  <c r="AV99" i="8"/>
  <c r="AV95" i="8"/>
  <c r="AV72" i="8"/>
  <c r="AV104" i="8"/>
  <c r="AV77" i="8"/>
  <c r="AV64" i="8"/>
  <c r="AV80" i="8"/>
  <c r="AV71" i="8"/>
  <c r="AV79" i="8"/>
  <c r="AV101" i="8"/>
  <c r="AV86" i="8"/>
  <c r="AV70" i="8"/>
  <c r="AV75" i="8"/>
  <c r="AV69" i="8"/>
  <c r="AV88" i="8"/>
  <c r="AV84" i="8"/>
  <c r="AV102" i="8"/>
  <c r="AV91" i="8"/>
  <c r="AV81" i="8"/>
  <c r="AV65" i="8"/>
  <c r="AV60" i="8"/>
  <c r="AV106" i="8" s="1"/>
  <c r="AV87" i="8"/>
  <c r="AV83" i="8"/>
  <c r="AV74" i="8"/>
  <c r="AV62" i="8"/>
  <c r="AV97" i="8"/>
  <c r="AV94" i="8"/>
  <c r="AV85" i="8"/>
  <c r="AV98" i="8"/>
  <c r="AV96" i="8"/>
  <c r="AV73" i="8"/>
  <c r="AV82" i="8"/>
  <c r="AV78" i="8"/>
  <c r="AV63" i="8"/>
  <c r="AV93" i="8"/>
  <c r="AV76" i="8"/>
  <c r="AV61" i="8"/>
  <c r="AV89" i="8"/>
  <c r="AV92" i="8"/>
  <c r="AV90" i="8"/>
  <c r="AV100" i="8"/>
  <c r="R12" i="6"/>
  <c r="AY3" i="16"/>
  <c r="AY4" i="16"/>
  <c r="AX4" i="11"/>
  <c r="AX3" i="11"/>
  <c r="AX25" i="7"/>
  <c r="AX26" i="12" s="1"/>
  <c r="AX9" i="7"/>
  <c r="AX10" i="7"/>
  <c r="AX26" i="7"/>
  <c r="AX24" i="7"/>
  <c r="AX25" i="12" s="1"/>
  <c r="AX27" i="7"/>
  <c r="AX28" i="12" s="1"/>
  <c r="AX28" i="7"/>
  <c r="AX29" i="12" s="1"/>
  <c r="AX23" i="7"/>
  <c r="AX24" i="12" s="1"/>
  <c r="AX29" i="7"/>
  <c r="AX30" i="12" s="1"/>
  <c r="AU22" i="16"/>
  <c r="AU20" i="16" s="1"/>
  <c r="AS23" i="11"/>
  <c r="AS29" i="11" s="1"/>
  <c r="AS14" i="14" s="1"/>
  <c r="AT38" i="12"/>
  <c r="AT19" i="12"/>
  <c r="AU105" i="5"/>
  <c r="AQ8" i="14"/>
  <c r="AQ45" i="12"/>
  <c r="AX4" i="12"/>
  <c r="AX3" i="12"/>
  <c r="AW61" i="5"/>
  <c r="AW102" i="5"/>
  <c r="AW15" i="5"/>
  <c r="AW89" i="5"/>
  <c r="AW46" i="5"/>
  <c r="AW24" i="5"/>
  <c r="AW76" i="5"/>
  <c r="AV10" i="12"/>
  <c r="AV13" i="7"/>
  <c r="AX4" i="5"/>
  <c r="AX3" i="5"/>
  <c r="AW23" i="12"/>
  <c r="AW32" i="12" s="1"/>
  <c r="AW31" i="7"/>
  <c r="AT41" i="12"/>
  <c r="AT10" i="14" s="1"/>
  <c r="AU13" i="10"/>
  <c r="AV12" i="12"/>
  <c r="AV105" i="5"/>
  <c r="AV15" i="7"/>
  <c r="AU15" i="16"/>
  <c r="AU14" i="16" s="1"/>
  <c r="AT11" i="10"/>
  <c r="AT14" i="10" s="1"/>
  <c r="AV11" i="12"/>
  <c r="AV14" i="7"/>
  <c r="AW29" i="16"/>
  <c r="AX31" i="16"/>
  <c r="AS38" i="12"/>
  <c r="AS19" i="12"/>
  <c r="AW24" i="16"/>
  <c r="AU16" i="12"/>
  <c r="AU18" i="12" s="1"/>
  <c r="AW9" i="16"/>
  <c r="AU17" i="11" s="1"/>
  <c r="AY3" i="7"/>
  <c r="AY4" i="7"/>
  <c r="AU108" i="8"/>
  <c r="AU34" i="12" s="1"/>
  <c r="AU36" i="12" s="1"/>
  <c r="AW25" i="16" s="1"/>
  <c r="AU25" i="11" s="1"/>
  <c r="AV9" i="12"/>
  <c r="AV12" i="7"/>
  <c r="AU38" i="12" l="1"/>
  <c r="AU19" i="12"/>
  <c r="AT39" i="12"/>
  <c r="AT43" i="12"/>
  <c r="AT8" i="14" s="1"/>
  <c r="AR16" i="14"/>
  <c r="AR33" i="14" s="1"/>
  <c r="AX76" i="5"/>
  <c r="AX89" i="5"/>
  <c r="AX46" i="5"/>
  <c r="AX15" i="5"/>
  <c r="AX102" i="5"/>
  <c r="AX24" i="5"/>
  <c r="AX61" i="5"/>
  <c r="AY4" i="5"/>
  <c r="AY3" i="5"/>
  <c r="AW22" i="16"/>
  <c r="AW20" i="16" s="1"/>
  <c r="AU23" i="11"/>
  <c r="AU29" i="11" s="1"/>
  <c r="AU14" i="14" s="1"/>
  <c r="AK35" i="14"/>
  <c r="AK37" i="14" s="1"/>
  <c r="AL8" i="16"/>
  <c r="AL7" i="16" s="1"/>
  <c r="AL18" i="16" s="1"/>
  <c r="AS39" i="12"/>
  <c r="AS43" i="12"/>
  <c r="AS8" i="14" s="1"/>
  <c r="AW10" i="12"/>
  <c r="AW13" i="7"/>
  <c r="AW20" i="18"/>
  <c r="AX3" i="18"/>
  <c r="AW17" i="18"/>
  <c r="AW30" i="18"/>
  <c r="AW28" i="18"/>
  <c r="AW24" i="18"/>
  <c r="AW19" i="18"/>
  <c r="AW32" i="18"/>
  <c r="AW26" i="18"/>
  <c r="AX4" i="18"/>
  <c r="AW13" i="18"/>
  <c r="AW21" i="18"/>
  <c r="AW16" i="18"/>
  <c r="AW18" i="18"/>
  <c r="AX27" i="12"/>
  <c r="AY26" i="7"/>
  <c r="AW12" i="12"/>
  <c r="AW105" i="5"/>
  <c r="AW15" i="7"/>
  <c r="AW9" i="12"/>
  <c r="AW12" i="7"/>
  <c r="AZ3" i="14"/>
  <c r="AZ4" i="14"/>
  <c r="AU41" i="12"/>
  <c r="AU10" i="14" s="1"/>
  <c r="AV13" i="10"/>
  <c r="AY3" i="10"/>
  <c r="AY4" i="10"/>
  <c r="AY31" i="16"/>
  <c r="AX29" i="16"/>
  <c r="AW33" i="5"/>
  <c r="AW7" i="12" s="1"/>
  <c r="AZ3" i="16"/>
  <c r="AZ4" i="16"/>
  <c r="AV108" i="8"/>
  <c r="AV34" i="12" s="1"/>
  <c r="AV36" i="12"/>
  <c r="AX25" i="16" s="1"/>
  <c r="AV25" i="11" s="1"/>
  <c r="S12" i="6"/>
  <c r="AW16" i="16"/>
  <c r="AV19" i="10"/>
  <c r="AV22" i="10" s="1"/>
  <c r="AW11" i="12"/>
  <c r="AW14" i="7"/>
  <c r="AY34" i="16"/>
  <c r="G19" i="6"/>
  <c r="R89" i="6"/>
  <c r="S18" i="6"/>
  <c r="S89" i="6" s="1"/>
  <c r="AH33" i="16"/>
  <c r="AH36" i="16" s="1"/>
  <c r="AH38" i="16" s="1"/>
  <c r="AI35" i="16"/>
  <c r="AW103" i="8"/>
  <c r="AW99" i="8"/>
  <c r="AW98" i="8"/>
  <c r="AW90" i="8"/>
  <c r="AW79" i="8"/>
  <c r="AW65" i="8"/>
  <c r="AW83" i="8"/>
  <c r="AW72" i="8"/>
  <c r="AW104" i="8"/>
  <c r="AW77" i="8"/>
  <c r="AW64" i="8"/>
  <c r="AW94" i="8"/>
  <c r="AW71" i="8"/>
  <c r="AW101" i="8"/>
  <c r="AW95" i="8"/>
  <c r="AW86" i="8"/>
  <c r="AW60" i="8"/>
  <c r="AW85" i="8"/>
  <c r="AW96" i="8"/>
  <c r="AW74" i="8"/>
  <c r="AW75" i="8"/>
  <c r="AW69" i="8"/>
  <c r="AW88" i="8"/>
  <c r="AW82" i="8"/>
  <c r="AW70" i="8"/>
  <c r="AW76" i="8"/>
  <c r="AW102" i="8"/>
  <c r="AW91" i="8"/>
  <c r="AW81" i="8"/>
  <c r="AW87" i="8"/>
  <c r="AW84" i="8"/>
  <c r="AW62" i="8"/>
  <c r="AW106" i="8" s="1"/>
  <c r="AW97" i="8"/>
  <c r="AW73" i="8"/>
  <c r="AW78" i="8"/>
  <c r="AW63" i="8"/>
  <c r="AW93" i="8"/>
  <c r="AW61" i="8"/>
  <c r="AW92" i="8"/>
  <c r="AW89" i="8"/>
  <c r="AW100" i="8"/>
  <c r="AW80" i="8"/>
  <c r="AZ4" i="7"/>
  <c r="AZ3" i="7"/>
  <c r="AX4" i="8"/>
  <c r="AX3" i="8"/>
  <c r="AY25" i="7"/>
  <c r="AY26" i="12" s="1"/>
  <c r="AY9" i="7"/>
  <c r="AY23" i="7"/>
  <c r="AY24" i="12" s="1"/>
  <c r="AY24" i="7"/>
  <c r="AY25" i="12" s="1"/>
  <c r="AY27" i="7"/>
  <c r="AY28" i="12" s="1"/>
  <c r="AY28" i="7"/>
  <c r="AY29" i="12" s="1"/>
  <c r="AY29" i="7"/>
  <c r="AY30" i="12" s="1"/>
  <c r="AY10" i="7"/>
  <c r="AW8" i="12"/>
  <c r="AW11" i="7"/>
  <c r="AW18" i="7" s="1"/>
  <c r="AV15" i="16"/>
  <c r="AV14" i="16" s="1"/>
  <c r="AU11" i="10"/>
  <c r="AU14" i="10" s="1"/>
  <c r="AY4" i="12"/>
  <c r="AY3" i="12"/>
  <c r="AR45" i="12"/>
  <c r="AS45" i="12" s="1"/>
  <c r="AT45" i="12" s="1"/>
  <c r="AQ16" i="14"/>
  <c r="AQ33" i="14" s="1"/>
  <c r="AY4" i="11"/>
  <c r="AY3" i="11"/>
  <c r="AV18" i="7"/>
  <c r="AZ4" i="11" l="1"/>
  <c r="AZ3" i="11"/>
  <c r="AX12" i="12"/>
  <c r="AX15" i="7"/>
  <c r="AZ9" i="7"/>
  <c r="AZ24" i="7"/>
  <c r="AZ25" i="12" s="1"/>
  <c r="AZ25" i="7"/>
  <c r="AZ26" i="12" s="1"/>
  <c r="AZ22" i="7"/>
  <c r="AZ27" i="7"/>
  <c r="AZ28" i="12" s="1"/>
  <c r="AZ28" i="7"/>
  <c r="AZ29" i="12" s="1"/>
  <c r="AZ29" i="7"/>
  <c r="AZ30" i="12" s="1"/>
  <c r="AZ23" i="7"/>
  <c r="AZ24" i="12" s="1"/>
  <c r="AZ10" i="7"/>
  <c r="AV41" i="12"/>
  <c r="AV10" i="14" s="1"/>
  <c r="AW13" i="10"/>
  <c r="AZ3" i="5"/>
  <c r="AZ4" i="5"/>
  <c r="AX16" i="18"/>
  <c r="AX20" i="18"/>
  <c r="AY3" i="18"/>
  <c r="AX28" i="18"/>
  <c r="AX18" i="18"/>
  <c r="AX32" i="18"/>
  <c r="AX26" i="18"/>
  <c r="AX30" i="18"/>
  <c r="AY4" i="18"/>
  <c r="AX21" i="18"/>
  <c r="AX17" i="18"/>
  <c r="AX24" i="18"/>
  <c r="AX19" i="18"/>
  <c r="AX13" i="18"/>
  <c r="AX8" i="12"/>
  <c r="AX11" i="7"/>
  <c r="AW108" i="8"/>
  <c r="AW34" i="12" s="1"/>
  <c r="AW36" i="12" s="1"/>
  <c r="AY25" i="16" s="1"/>
  <c r="AW25" i="11" s="1"/>
  <c r="H19" i="6"/>
  <c r="F61" i="4"/>
  <c r="G90" i="6"/>
  <c r="AT16" i="14"/>
  <c r="AT33" i="14" s="1"/>
  <c r="AY27" i="12"/>
  <c r="AZ26" i="7"/>
  <c r="AX24" i="16"/>
  <c r="AV16" i="12"/>
  <c r="AV18" i="12" s="1"/>
  <c r="AX9" i="16"/>
  <c r="AV17" i="11" s="1"/>
  <c r="BA3" i="16"/>
  <c r="BA4" i="16"/>
  <c r="AZ4" i="12"/>
  <c r="AZ3" i="12"/>
  <c r="AV11" i="10"/>
  <c r="AV14" i="10" s="1"/>
  <c r="AW15" i="16"/>
  <c r="AW14" i="16" s="1"/>
  <c r="AY29" i="16"/>
  <c r="AZ31" i="16"/>
  <c r="BA3" i="7"/>
  <c r="BA4" i="7"/>
  <c r="BA4" i="14"/>
  <c r="BA3" i="14"/>
  <c r="AL35" i="14"/>
  <c r="AL37" i="14" s="1"/>
  <c r="AM8" i="16"/>
  <c r="AM7" i="16" s="1"/>
  <c r="AM18" i="16" s="1"/>
  <c r="AX9" i="12"/>
  <c r="AX12" i="7"/>
  <c r="AW14" i="12"/>
  <c r="AX99" i="8"/>
  <c r="AX95" i="8"/>
  <c r="AX101" i="8"/>
  <c r="AX104" i="8"/>
  <c r="AX77" i="8"/>
  <c r="AX64" i="8"/>
  <c r="AX94" i="8"/>
  <c r="AX81" i="8"/>
  <c r="AX79" i="8"/>
  <c r="AX86" i="8"/>
  <c r="AX60" i="8"/>
  <c r="AX85" i="8"/>
  <c r="AX92" i="8"/>
  <c r="AX91" i="8"/>
  <c r="AX63" i="8"/>
  <c r="AX69" i="8"/>
  <c r="AX88" i="8"/>
  <c r="AX82" i="8"/>
  <c r="AX70" i="8"/>
  <c r="AX98" i="8"/>
  <c r="AX103" i="8"/>
  <c r="AX83" i="8"/>
  <c r="AX75" i="8"/>
  <c r="AX65" i="8"/>
  <c r="AX100" i="8"/>
  <c r="AX62" i="8"/>
  <c r="AX97" i="8"/>
  <c r="AX72" i="8"/>
  <c r="AX74" i="8"/>
  <c r="AX96" i="8"/>
  <c r="AX84" i="8"/>
  <c r="AX73" i="8"/>
  <c r="AX93" i="8"/>
  <c r="AX76" i="8"/>
  <c r="AX71" i="8"/>
  <c r="AX61" i="8"/>
  <c r="AX102" i="8"/>
  <c r="AX90" i="8"/>
  <c r="AX78" i="8"/>
  <c r="AX89" i="8"/>
  <c r="AX80" i="8"/>
  <c r="AX87" i="8"/>
  <c r="AX11" i="12"/>
  <c r="AX14" i="7"/>
  <c r="AY24" i="16"/>
  <c r="AW16" i="12"/>
  <c r="AY9" i="16"/>
  <c r="AW17" i="11" s="1"/>
  <c r="AZ34" i="16"/>
  <c r="AX33" i="5"/>
  <c r="AX7" i="12" s="1"/>
  <c r="AY4" i="8"/>
  <c r="AY3" i="8"/>
  <c r="AX10" i="12"/>
  <c r="AX13" i="7"/>
  <c r="AU43" i="12"/>
  <c r="AU8" i="14" s="1"/>
  <c r="AU39" i="12"/>
  <c r="AX16" i="16"/>
  <c r="AW19" i="10"/>
  <c r="AW22" i="10" s="1"/>
  <c r="AY76" i="5"/>
  <c r="AY24" i="5"/>
  <c r="AY15" i="5"/>
  <c r="AY33" i="5" s="1"/>
  <c r="AY7" i="12" s="1"/>
  <c r="AY102" i="5"/>
  <c r="AY89" i="5"/>
  <c r="AY46" i="5"/>
  <c r="AY61" i="5"/>
  <c r="AI33" i="16"/>
  <c r="AI36" i="16" s="1"/>
  <c r="AI38" i="16" s="1"/>
  <c r="AJ35" i="16"/>
  <c r="AZ3" i="10"/>
  <c r="AZ4" i="10"/>
  <c r="AS16" i="14"/>
  <c r="AS33" i="14" s="1"/>
  <c r="AW41" i="12" l="1"/>
  <c r="AW10" i="14" s="1"/>
  <c r="AX13" i="10"/>
  <c r="AJ33" i="16"/>
  <c r="AJ36" i="16" s="1"/>
  <c r="AJ38" i="16" s="1"/>
  <c r="AK35" i="16"/>
  <c r="BB4" i="7"/>
  <c r="BB3" i="7"/>
  <c r="AX18" i="7"/>
  <c r="BA4" i="12"/>
  <c r="BA3" i="12"/>
  <c r="AW23" i="11"/>
  <c r="AW29" i="11" s="1"/>
  <c r="AW14" i="14" s="1"/>
  <c r="AY22" i="16"/>
  <c r="AY20" i="16" s="1"/>
  <c r="AY12" i="12"/>
  <c r="AY105" i="5"/>
  <c r="AY15" i="7"/>
  <c r="AU16" i="14"/>
  <c r="AU33" i="14" s="1"/>
  <c r="AX108" i="8"/>
  <c r="AX34" i="12" s="1"/>
  <c r="AY99" i="8"/>
  <c r="AY95" i="8"/>
  <c r="AY104" i="8"/>
  <c r="AY83" i="8"/>
  <c r="AY72" i="8"/>
  <c r="AY93" i="8"/>
  <c r="AY87" i="8"/>
  <c r="AY94" i="8"/>
  <c r="AY81" i="8"/>
  <c r="AY79" i="8"/>
  <c r="AY86" i="8"/>
  <c r="AY60" i="8"/>
  <c r="AY101" i="8"/>
  <c r="AY85" i="8"/>
  <c r="AY70" i="8"/>
  <c r="AY96" i="8"/>
  <c r="AY97" i="8"/>
  <c r="AY84" i="8"/>
  <c r="AY78" i="8"/>
  <c r="AY88" i="8"/>
  <c r="AY82" i="8"/>
  <c r="AY98" i="8"/>
  <c r="AY76" i="8"/>
  <c r="AY100" i="8"/>
  <c r="AY74" i="8"/>
  <c r="AY73" i="8"/>
  <c r="AY75" i="8"/>
  <c r="AY62" i="8"/>
  <c r="AY69" i="8"/>
  <c r="AY91" i="8"/>
  <c r="AY92" i="8"/>
  <c r="AY77" i="8"/>
  <c r="AY103" i="8"/>
  <c r="AY65" i="8"/>
  <c r="AY61" i="8"/>
  <c r="AY102" i="8"/>
  <c r="AY63" i="8"/>
  <c r="AY64" i="8"/>
  <c r="AY89" i="8"/>
  <c r="AY80" i="8"/>
  <c r="AY71" i="8"/>
  <c r="AY90" i="8"/>
  <c r="AX15" i="16"/>
  <c r="AX14" i="16" s="1"/>
  <c r="AW11" i="10"/>
  <c r="AW14" i="10" s="1"/>
  <c r="AX14" i="12"/>
  <c r="BA34" i="16"/>
  <c r="AY28" i="18"/>
  <c r="AY21" i="18"/>
  <c r="AY26" i="18"/>
  <c r="AY30" i="18"/>
  <c r="AY16" i="18"/>
  <c r="AY24" i="18"/>
  <c r="AZ4" i="18"/>
  <c r="AZ3" i="18"/>
  <c r="AY17" i="18"/>
  <c r="AY32" i="18"/>
  <c r="AY19" i="18"/>
  <c r="AY13" i="18"/>
  <c r="AY18" i="18"/>
  <c r="AY20" i="18"/>
  <c r="AY9" i="12"/>
  <c r="AY12" i="7"/>
  <c r="AX22" i="16"/>
  <c r="AX20" i="16" s="1"/>
  <c r="AV23" i="11"/>
  <c r="AV29" i="11" s="1"/>
  <c r="AV14" i="14" s="1"/>
  <c r="I19" i="6"/>
  <c r="H90" i="6"/>
  <c r="BA22" i="7"/>
  <c r="BA24" i="7"/>
  <c r="BA25" i="12" s="1"/>
  <c r="BA23" i="7"/>
  <c r="BA24" i="12" s="1"/>
  <c r="BA9" i="7"/>
  <c r="BA29" i="7"/>
  <c r="BA30" i="12" s="1"/>
  <c r="BA27" i="7"/>
  <c r="BA28" i="12" s="1"/>
  <c r="BA10" i="7"/>
  <c r="BA28" i="7"/>
  <c r="BA29" i="12" s="1"/>
  <c r="BA25" i="7"/>
  <c r="BA26" i="12" s="1"/>
  <c r="BA31" i="16"/>
  <c r="AZ29" i="16"/>
  <c r="AZ4" i="8"/>
  <c r="AZ3" i="8"/>
  <c r="BA4" i="10"/>
  <c r="BA3" i="10"/>
  <c r="AZ23" i="12"/>
  <c r="AZ32" i="12" s="1"/>
  <c r="AZ31" i="7"/>
  <c r="AU45" i="12"/>
  <c r="AV38" i="12"/>
  <c r="AV19" i="12"/>
  <c r="AZ27" i="12"/>
  <c r="BA26" i="7"/>
  <c r="AY11" i="12"/>
  <c r="AY14" i="7"/>
  <c r="AM35" i="14"/>
  <c r="AM37" i="14" s="1"/>
  <c r="AN8" i="16"/>
  <c r="AN7" i="16" s="1"/>
  <c r="AN18" i="16" s="1"/>
  <c r="BA4" i="5"/>
  <c r="BA3" i="5"/>
  <c r="BB3" i="16"/>
  <c r="BB4" i="16"/>
  <c r="AX106" i="8"/>
  <c r="AY8" i="12"/>
  <c r="AY14" i="12" s="1"/>
  <c r="AY11" i="7"/>
  <c r="AW18" i="12"/>
  <c r="AX105" i="5"/>
  <c r="AZ76" i="5"/>
  <c r="AZ24" i="5"/>
  <c r="AZ46" i="5"/>
  <c r="AZ89" i="5"/>
  <c r="AZ102" i="5"/>
  <c r="AZ15" i="5"/>
  <c r="AZ33" i="5" s="1"/>
  <c r="AZ7" i="12" s="1"/>
  <c r="AZ61" i="5"/>
  <c r="BA4" i="11"/>
  <c r="BA3" i="11"/>
  <c r="AY10" i="12"/>
  <c r="AY13" i="7"/>
  <c r="AY16" i="16"/>
  <c r="AX19" i="10"/>
  <c r="AX22" i="10" s="1"/>
  <c r="BB4" i="14"/>
  <c r="BB3" i="14"/>
  <c r="AX22" i="7"/>
  <c r="AY22" i="7"/>
  <c r="AY15" i="16" l="1"/>
  <c r="AY14" i="16" s="1"/>
  <c r="AX11" i="10"/>
  <c r="AX14" i="10" s="1"/>
  <c r="BC4" i="14"/>
  <c r="BC3" i="14"/>
  <c r="BA24" i="5"/>
  <c r="BA89" i="5"/>
  <c r="BA102" i="5"/>
  <c r="BA46" i="5"/>
  <c r="BA61" i="5"/>
  <c r="BA15" i="5"/>
  <c r="BA76" i="5"/>
  <c r="BC4" i="16"/>
  <c r="BC3" i="16"/>
  <c r="AZ9" i="12"/>
  <c r="AZ14" i="12" s="1"/>
  <c r="AZ12" i="7"/>
  <c r="AZ12" i="12"/>
  <c r="AZ105" i="5"/>
  <c r="AZ15" i="7"/>
  <c r="AK33" i="16"/>
  <c r="AK36" i="16" s="1"/>
  <c r="AK38" i="16" s="1"/>
  <c r="AL35" i="16"/>
  <c r="J19" i="6"/>
  <c r="I90" i="6"/>
  <c r="AY18" i="7"/>
  <c r="AY31" i="7"/>
  <c r="AY23" i="12"/>
  <c r="AY32" i="12" s="1"/>
  <c r="AX23" i="12"/>
  <c r="AX32" i="12" s="1"/>
  <c r="AX36" i="12" s="1"/>
  <c r="AZ25" i="16" s="1"/>
  <c r="AX25" i="11" s="1"/>
  <c r="AX31" i="7"/>
  <c r="AZ16" i="16"/>
  <c r="AY19" i="10"/>
  <c r="AY22" i="10" s="1"/>
  <c r="BA27" i="12"/>
  <c r="BB26" i="7"/>
  <c r="BC4" i="7"/>
  <c r="BC3" i="7"/>
  <c r="BA4" i="8"/>
  <c r="BA3" i="8"/>
  <c r="AY108" i="8"/>
  <c r="AY34" i="12" s="1"/>
  <c r="AZ11" i="12"/>
  <c r="AZ14" i="7"/>
  <c r="AZ8" i="12"/>
  <c r="AZ11" i="7"/>
  <c r="AV43" i="12"/>
  <c r="AV8" i="14" s="1"/>
  <c r="AV39" i="12"/>
  <c r="BA31" i="7"/>
  <c r="BA23" i="12"/>
  <c r="AY106" i="8"/>
  <c r="AX41" i="12"/>
  <c r="AX10" i="14" s="1"/>
  <c r="AY13" i="10"/>
  <c r="AW38" i="12"/>
  <c r="AW19" i="12"/>
  <c r="AZ20" i="18"/>
  <c r="BA3" i="18"/>
  <c r="AZ28" i="18"/>
  <c r="AZ17" i="18"/>
  <c r="AZ30" i="18"/>
  <c r="BA4" i="18"/>
  <c r="AZ24" i="18"/>
  <c r="AZ26" i="18"/>
  <c r="AZ16" i="18"/>
  <c r="AZ18" i="18"/>
  <c r="AZ21" i="18"/>
  <c r="AZ32" i="18"/>
  <c r="AZ13" i="18"/>
  <c r="AZ19" i="18"/>
  <c r="BB4" i="12"/>
  <c r="BB3" i="12"/>
  <c r="AZ24" i="16"/>
  <c r="AX16" i="12"/>
  <c r="AZ9" i="16"/>
  <c r="AX17" i="11" s="1"/>
  <c r="BB22" i="7"/>
  <c r="BB23" i="7"/>
  <c r="BB24" i="12" s="1"/>
  <c r="BB9" i="7"/>
  <c r="BB25" i="7"/>
  <c r="BB26" i="12" s="1"/>
  <c r="BB27" i="7"/>
  <c r="BB28" i="12" s="1"/>
  <c r="BB24" i="7"/>
  <c r="BB25" i="12" s="1"/>
  <c r="BB29" i="7"/>
  <c r="BB30" i="12" s="1"/>
  <c r="BB10" i="7"/>
  <c r="BB28" i="7"/>
  <c r="BB29" i="12" s="1"/>
  <c r="AV45" i="12"/>
  <c r="BB34" i="16"/>
  <c r="BB3" i="10"/>
  <c r="BB4" i="10"/>
  <c r="AZ95" i="8"/>
  <c r="AZ104" i="8"/>
  <c r="AZ101" i="8"/>
  <c r="AZ81" i="8"/>
  <c r="AZ79" i="8"/>
  <c r="AZ85" i="8"/>
  <c r="AZ83" i="8"/>
  <c r="AZ75" i="8"/>
  <c r="AZ70" i="8"/>
  <c r="AZ62" i="8"/>
  <c r="AZ96" i="8"/>
  <c r="AZ74" i="8"/>
  <c r="AZ92" i="8"/>
  <c r="AZ91" i="8"/>
  <c r="AZ93" i="8"/>
  <c r="AZ82" i="8"/>
  <c r="AZ98" i="8"/>
  <c r="AZ76" i="8"/>
  <c r="AZ103" i="8"/>
  <c r="AZ100" i="8"/>
  <c r="AZ89" i="8"/>
  <c r="AZ60" i="8"/>
  <c r="AZ97" i="8"/>
  <c r="AZ72" i="8"/>
  <c r="AZ99" i="8"/>
  <c r="AZ90" i="8"/>
  <c r="AZ80" i="8"/>
  <c r="AZ88" i="8"/>
  <c r="AZ86" i="8"/>
  <c r="AZ65" i="8"/>
  <c r="AZ84" i="8"/>
  <c r="AZ94" i="8"/>
  <c r="AZ73" i="8"/>
  <c r="AZ69" i="8"/>
  <c r="AZ64" i="8"/>
  <c r="AZ106" i="8" s="1"/>
  <c r="AZ77" i="8"/>
  <c r="AZ87" i="8"/>
  <c r="AZ63" i="8"/>
  <c r="AZ102" i="8"/>
  <c r="AZ61" i="8"/>
  <c r="AZ71" i="8"/>
  <c r="AZ78" i="8"/>
  <c r="BA29" i="16"/>
  <c r="BB31" i="16"/>
  <c r="BB3" i="5"/>
  <c r="BB4" i="5"/>
  <c r="AN35" i="14"/>
  <c r="AN37" i="14" s="1"/>
  <c r="AO8" i="16"/>
  <c r="AO7" i="16" s="1"/>
  <c r="AO18" i="16" s="1"/>
  <c r="BB3" i="11"/>
  <c r="BB4" i="11"/>
  <c r="AZ10" i="12"/>
  <c r="AZ13" i="7"/>
  <c r="AX18" i="12"/>
  <c r="BA10" i="12" l="1"/>
  <c r="BA13" i="7"/>
  <c r="AP8" i="16"/>
  <c r="AP7" i="16" s="1"/>
  <c r="AP18" i="16" s="1"/>
  <c r="AO35" i="14"/>
  <c r="AO37" i="14" s="1"/>
  <c r="BA16" i="16"/>
  <c r="AZ19" i="10"/>
  <c r="AZ22" i="10" s="1"/>
  <c r="BA33" i="5"/>
  <c r="BA7" i="12" s="1"/>
  <c r="AW43" i="12"/>
  <c r="AW8" i="14" s="1"/>
  <c r="AW39" i="12"/>
  <c r="BB31" i="7"/>
  <c r="BB23" i="12"/>
  <c r="BA32" i="12"/>
  <c r="BC3" i="10"/>
  <c r="BC4" i="10"/>
  <c r="BA24" i="16"/>
  <c r="BA9" i="16"/>
  <c r="AY17" i="11" s="1"/>
  <c r="AY16" i="12"/>
  <c r="AY18" i="12" s="1"/>
  <c r="BC22" i="7"/>
  <c r="BC29" i="7"/>
  <c r="BC30" i="12" s="1"/>
  <c r="BC24" i="7"/>
  <c r="BC25" i="12" s="1"/>
  <c r="BC25" i="7"/>
  <c r="BC26" i="12" s="1"/>
  <c r="BC27" i="7"/>
  <c r="BC28" i="12" s="1"/>
  <c r="BC9" i="7"/>
  <c r="BC10" i="7"/>
  <c r="BC23" i="7"/>
  <c r="BC24" i="12" s="1"/>
  <c r="BC28" i="7"/>
  <c r="BC29" i="12" s="1"/>
  <c r="AX29" i="11"/>
  <c r="AX14" i="14" s="1"/>
  <c r="BC4" i="12"/>
  <c r="BC3" i="12"/>
  <c r="BD3" i="14"/>
  <c r="BD4" i="14"/>
  <c r="BA104" i="8"/>
  <c r="BA100" i="8"/>
  <c r="BA93" i="8"/>
  <c r="BA87" i="8"/>
  <c r="BA76" i="8"/>
  <c r="BA62" i="8"/>
  <c r="BA97" i="8"/>
  <c r="BA91" i="8"/>
  <c r="BA80" i="8"/>
  <c r="BA85" i="8"/>
  <c r="BA83" i="8"/>
  <c r="BA75" i="8"/>
  <c r="BA70" i="8"/>
  <c r="BA103" i="8"/>
  <c r="BA101" i="8"/>
  <c r="BA96" i="8"/>
  <c r="BA95" i="8"/>
  <c r="BA79" i="8"/>
  <c r="BA74" i="8"/>
  <c r="BA92" i="8"/>
  <c r="BA63" i="8"/>
  <c r="BA84" i="8"/>
  <c r="BA78" i="8"/>
  <c r="BA102" i="8"/>
  <c r="BA73" i="8"/>
  <c r="BA98" i="8"/>
  <c r="BA77" i="8"/>
  <c r="BA99" i="8"/>
  <c r="BA90" i="8"/>
  <c r="BA82" i="8"/>
  <c r="BA65" i="8"/>
  <c r="BA94" i="8"/>
  <c r="BA69" i="8"/>
  <c r="BA61" i="8"/>
  <c r="BA72" i="8"/>
  <c r="BA88" i="8"/>
  <c r="BA81" i="8"/>
  <c r="BA86" i="8"/>
  <c r="BA64" i="8"/>
  <c r="BA89" i="8"/>
  <c r="BA60" i="8"/>
  <c r="BA106" i="8" s="1"/>
  <c r="BA71" i="8"/>
  <c r="BD4" i="7"/>
  <c r="BD3" i="7"/>
  <c r="BC3" i="11"/>
  <c r="BC4" i="11"/>
  <c r="BA9" i="12"/>
  <c r="BA12" i="7"/>
  <c r="BA8" i="12"/>
  <c r="BA11" i="7"/>
  <c r="BB89" i="5"/>
  <c r="BB76" i="5"/>
  <c r="BB102" i="5"/>
  <c r="BB46" i="5"/>
  <c r="BB61" i="5"/>
  <c r="BB15" i="5"/>
  <c r="BB24" i="5"/>
  <c r="BA12" i="12"/>
  <c r="BA105" i="5"/>
  <c r="BA15" i="7"/>
  <c r="BB29" i="16"/>
  <c r="BC31" i="16"/>
  <c r="BA11" i="12"/>
  <c r="BA14" i="7"/>
  <c r="AV16" i="14"/>
  <c r="AV33" i="14" s="1"/>
  <c r="AZ15" i="16"/>
  <c r="AZ14" i="16" s="1"/>
  <c r="AY11" i="10"/>
  <c r="AY14" i="10" s="1"/>
  <c r="AX38" i="12"/>
  <c r="AX19" i="12"/>
  <c r="BA17" i="18"/>
  <c r="BA32" i="18"/>
  <c r="BA26" i="18"/>
  <c r="BA30" i="18"/>
  <c r="BA16" i="18"/>
  <c r="BA18" i="18"/>
  <c r="BA13" i="18"/>
  <c r="BB3" i="18"/>
  <c r="BA21" i="18"/>
  <c r="BA24" i="18"/>
  <c r="BA28" i="18"/>
  <c r="BA19" i="18"/>
  <c r="BB4" i="18"/>
  <c r="BA20" i="18"/>
  <c r="BC26" i="7"/>
  <c r="BB27" i="12"/>
  <c r="BC3" i="5"/>
  <c r="BC4" i="5"/>
  <c r="AY41" i="12"/>
  <c r="AY10" i="14" s="1"/>
  <c r="AZ13" i="10"/>
  <c r="AZ108" i="8"/>
  <c r="AZ34" i="12" s="1"/>
  <c r="AZ36" i="12" s="1"/>
  <c r="BB25" i="16" s="1"/>
  <c r="AY36" i="12"/>
  <c r="BA25" i="16" s="1"/>
  <c r="AY25" i="11" s="1"/>
  <c r="AX23" i="11"/>
  <c r="AZ22" i="16"/>
  <c r="AZ20" i="16" s="1"/>
  <c r="BC34" i="16"/>
  <c r="AZ18" i="7"/>
  <c r="K19" i="6"/>
  <c r="J90" i="6"/>
  <c r="BB3" i="8"/>
  <c r="BB4" i="8"/>
  <c r="BD4" i="16"/>
  <c r="BD3" i="16"/>
  <c r="AW45" i="12"/>
  <c r="AL33" i="16"/>
  <c r="AL36" i="16" s="1"/>
  <c r="AL38" i="16" s="1"/>
  <c r="AM35" i="16"/>
  <c r="BD31" i="16" l="1"/>
  <c r="BC29" i="16"/>
  <c r="BC3" i="8"/>
  <c r="BC4" i="8"/>
  <c r="L19" i="6"/>
  <c r="K90" i="6"/>
  <c r="BB8" i="12"/>
  <c r="BB11" i="7"/>
  <c r="BA15" i="16"/>
  <c r="BA14" i="16" s="1"/>
  <c r="AZ11" i="10"/>
  <c r="AZ14" i="10" s="1"/>
  <c r="BD4" i="11"/>
  <c r="BD3" i="11"/>
  <c r="BD3" i="5"/>
  <c r="BD4" i="5"/>
  <c r="BA22" i="16"/>
  <c r="BA20" i="16" s="1"/>
  <c r="AY23" i="11"/>
  <c r="AY29" i="11" s="1"/>
  <c r="AY14" i="14" s="1"/>
  <c r="BC27" i="12"/>
  <c r="BD26" i="7"/>
  <c r="BB33" i="5"/>
  <c r="BB7" i="12" s="1"/>
  <c r="BB14" i="12" s="1"/>
  <c r="AP35" i="14"/>
  <c r="AP37" i="14" s="1"/>
  <c r="AQ8" i="16"/>
  <c r="AQ7" i="16" s="1"/>
  <c r="AQ18" i="16" s="1"/>
  <c r="BB24" i="16"/>
  <c r="BB9" i="16"/>
  <c r="AZ17" i="11" s="1"/>
  <c r="AZ16" i="12"/>
  <c r="AZ18" i="12" s="1"/>
  <c r="BB12" i="12"/>
  <c r="BB15" i="7"/>
  <c r="AZ25" i="11"/>
  <c r="BD3" i="10"/>
  <c r="BD4" i="10"/>
  <c r="BD4" i="12"/>
  <c r="BD3" i="12"/>
  <c r="E46" i="13"/>
  <c r="E48" i="13" s="1"/>
  <c r="AW16" i="14"/>
  <c r="AW33" i="14" s="1"/>
  <c r="BB104" i="8"/>
  <c r="BB100" i="8"/>
  <c r="BB85" i="8"/>
  <c r="BB83" i="8"/>
  <c r="BB75" i="8"/>
  <c r="BB70" i="8"/>
  <c r="BB103" i="8"/>
  <c r="BB62" i="8"/>
  <c r="BB102" i="8"/>
  <c r="BB89" i="8"/>
  <c r="BB87" i="8"/>
  <c r="BB96" i="8"/>
  <c r="BB95" i="8"/>
  <c r="BB79" i="8"/>
  <c r="BB74" i="8"/>
  <c r="BB92" i="8"/>
  <c r="BB63" i="8"/>
  <c r="BB91" i="8"/>
  <c r="BB84" i="8"/>
  <c r="BB78" i="8"/>
  <c r="BB97" i="8"/>
  <c r="BB76" i="8"/>
  <c r="BB60" i="8"/>
  <c r="BB71" i="8"/>
  <c r="BB61" i="8"/>
  <c r="BB77" i="8"/>
  <c r="BB80" i="8"/>
  <c r="BB98" i="8"/>
  <c r="BB94" i="8"/>
  <c r="BB69" i="8"/>
  <c r="BB82" i="8"/>
  <c r="BB73" i="8"/>
  <c r="BB72" i="8"/>
  <c r="BB81" i="8"/>
  <c r="BB65" i="8"/>
  <c r="BB99" i="8"/>
  <c r="BB86" i="8"/>
  <c r="BB64" i="8"/>
  <c r="BB93" i="8"/>
  <c r="BB101" i="8"/>
  <c r="BB88" i="8"/>
  <c r="BB90" i="8"/>
  <c r="AX39" i="12"/>
  <c r="AX43" i="12"/>
  <c r="AX8" i="14" s="1"/>
  <c r="AY38" i="12"/>
  <c r="AY19" i="12"/>
  <c r="BA108" i="8"/>
  <c r="BA34" i="12" s="1"/>
  <c r="BA36" i="12" s="1"/>
  <c r="BC25" i="16" s="1"/>
  <c r="BA25" i="11" s="1"/>
  <c r="AM33" i="16"/>
  <c r="AM36" i="16" s="1"/>
  <c r="AM38" i="16" s="1"/>
  <c r="AN35" i="16"/>
  <c r="BB32" i="12"/>
  <c r="BB28" i="18"/>
  <c r="BB17" i="18"/>
  <c r="BB21" i="18"/>
  <c r="BB13" i="18"/>
  <c r="BB30" i="18"/>
  <c r="BB16" i="18"/>
  <c r="BB18" i="18"/>
  <c r="BB32" i="18"/>
  <c r="BB24" i="18"/>
  <c r="BC3" i="18"/>
  <c r="BC4" i="18"/>
  <c r="BB26" i="18"/>
  <c r="BB19" i="18"/>
  <c r="BB20" i="18"/>
  <c r="BB10" i="12"/>
  <c r="BB13" i="7"/>
  <c r="BD34" i="16"/>
  <c r="BB11" i="12"/>
  <c r="BB14" i="7"/>
  <c r="BD10" i="7"/>
  <c r="BD29" i="7"/>
  <c r="BD30" i="12" s="1"/>
  <c r="BD24" i="7"/>
  <c r="BD25" i="12" s="1"/>
  <c r="BD23" i="7"/>
  <c r="BD24" i="12" s="1"/>
  <c r="BD9" i="7"/>
  <c r="BD27" i="7"/>
  <c r="BD28" i="12" s="1"/>
  <c r="BD28" i="7"/>
  <c r="BD29" i="12" s="1"/>
  <c r="BD22" i="7"/>
  <c r="BD25" i="7"/>
  <c r="BD26" i="12" s="1"/>
  <c r="BC102" i="5"/>
  <c r="BC76" i="5"/>
  <c r="BC46" i="5"/>
  <c r="BC89" i="5"/>
  <c r="BC61" i="5"/>
  <c r="BC15" i="5"/>
  <c r="BC24" i="5"/>
  <c r="BE4" i="14"/>
  <c r="BE3" i="14"/>
  <c r="D42" i="13"/>
  <c r="C17" i="13"/>
  <c r="C42" i="13"/>
  <c r="D17" i="13"/>
  <c r="E17" i="13"/>
  <c r="E42" i="13"/>
  <c r="BB16" i="16"/>
  <c r="BA19" i="10"/>
  <c r="BA22" i="10" s="1"/>
  <c r="BA18" i="7"/>
  <c r="BC31" i="7"/>
  <c r="BC23" i="12"/>
  <c r="AZ41" i="12"/>
  <c r="AZ10" i="14" s="1"/>
  <c r="BA13" i="10"/>
  <c r="BE4" i="7"/>
  <c r="BE3" i="7"/>
  <c r="BE4" i="16"/>
  <c r="BE3" i="16"/>
  <c r="BA14" i="12"/>
  <c r="BB9" i="12"/>
  <c r="BB12" i="7"/>
  <c r="BF3" i="16" l="1"/>
  <c r="BF4" i="16"/>
  <c r="AY39" i="12"/>
  <c r="AY43" i="12"/>
  <c r="AY8" i="14" s="1"/>
  <c r="BC8" i="12"/>
  <c r="BC11" i="7"/>
  <c r="BC32" i="12"/>
  <c r="BE4" i="12"/>
  <c r="BE3" i="12"/>
  <c r="BD31" i="7"/>
  <c r="BD23" i="12"/>
  <c r="BD3" i="8"/>
  <c r="BD4" i="8"/>
  <c r="BE34" i="16"/>
  <c r="BD27" i="12"/>
  <c r="BE26" i="7"/>
  <c r="BE10" i="7"/>
  <c r="BE29" i="7"/>
  <c r="BE30" i="12" s="1"/>
  <c r="BE24" i="7"/>
  <c r="BE25" i="12" s="1"/>
  <c r="BE28" i="7"/>
  <c r="BE29" i="12" s="1"/>
  <c r="BE25" i="7"/>
  <c r="BE26" i="12" s="1"/>
  <c r="BE27" i="7"/>
  <c r="BE28" i="12" s="1"/>
  <c r="BE22" i="7"/>
  <c r="BE9" i="7"/>
  <c r="BE23" i="7"/>
  <c r="BE24" i="12" s="1"/>
  <c r="BC10" i="12"/>
  <c r="BC13" i="7"/>
  <c r="BA41" i="12"/>
  <c r="BA10" i="14" s="1"/>
  <c r="BB13" i="10"/>
  <c r="BC21" i="18"/>
  <c r="BC30" i="18"/>
  <c r="BD4" i="18"/>
  <c r="BC18" i="18"/>
  <c r="BC16" i="18"/>
  <c r="BC28" i="18"/>
  <c r="BC24" i="18"/>
  <c r="BC32" i="18"/>
  <c r="BC17" i="18"/>
  <c r="BD3" i="18"/>
  <c r="BC13" i="18"/>
  <c r="BC20" i="18"/>
  <c r="BC19" i="18"/>
  <c r="BC26" i="18"/>
  <c r="BC16" i="16"/>
  <c r="BB19" i="10"/>
  <c r="BB22" i="10" s="1"/>
  <c r="BB22" i="16"/>
  <c r="BB20" i="16" s="1"/>
  <c r="AZ23" i="11"/>
  <c r="AZ29" i="11" s="1"/>
  <c r="AZ14" i="14" s="1"/>
  <c r="BC100" i="8"/>
  <c r="BC97" i="8"/>
  <c r="BC91" i="8"/>
  <c r="BC80" i="8"/>
  <c r="BC69" i="8"/>
  <c r="BC84" i="8"/>
  <c r="BC103" i="8"/>
  <c r="BC62" i="8"/>
  <c r="BC106" i="8" s="1"/>
  <c r="BC102" i="8"/>
  <c r="BC89" i="8"/>
  <c r="BC87" i="8"/>
  <c r="BC101" i="8"/>
  <c r="BC92" i="8"/>
  <c r="BC85" i="8"/>
  <c r="BC63" i="8"/>
  <c r="BC78" i="8"/>
  <c r="BC70" i="8"/>
  <c r="BC93" i="8"/>
  <c r="BC77" i="8"/>
  <c r="BC76" i="8"/>
  <c r="BC79" i="8"/>
  <c r="BC60" i="8"/>
  <c r="BC86" i="8"/>
  <c r="BC72" i="8"/>
  <c r="BC98" i="8"/>
  <c r="BC83" i="8"/>
  <c r="BC74" i="8"/>
  <c r="BC94" i="8"/>
  <c r="BC75" i="8"/>
  <c r="BC99" i="8"/>
  <c r="BC73" i="8"/>
  <c r="BC95" i="8"/>
  <c r="BC104" i="8"/>
  <c r="BC96" i="8"/>
  <c r="BC82" i="8"/>
  <c r="BC65" i="8"/>
  <c r="BC61" i="8"/>
  <c r="BC81" i="8"/>
  <c r="BC64" i="8"/>
  <c r="BC88" i="8"/>
  <c r="BC71" i="8"/>
  <c r="BC90" i="8"/>
  <c r="BB108" i="8"/>
  <c r="BB34" i="12" s="1"/>
  <c r="BB36" i="12" s="1"/>
  <c r="BD25" i="16" s="1"/>
  <c r="BB25" i="11" s="1"/>
  <c r="BC12" i="12"/>
  <c r="BC15" i="7"/>
  <c r="BF3" i="14"/>
  <c r="BF4" i="14"/>
  <c r="AN33" i="16"/>
  <c r="AN36" i="16" s="1"/>
  <c r="AN38" i="16" s="1"/>
  <c r="AO35" i="16"/>
  <c r="BC11" i="12"/>
  <c r="BC14" i="7"/>
  <c r="AX45" i="12"/>
  <c r="AY45" i="12" s="1"/>
  <c r="BB15" i="16"/>
  <c r="BB14" i="16" s="1"/>
  <c r="BA11" i="10"/>
  <c r="BA14" i="10" s="1"/>
  <c r="BB18" i="7"/>
  <c r="M19" i="6"/>
  <c r="L90" i="6"/>
  <c r="BB106" i="8"/>
  <c r="AQ35" i="14"/>
  <c r="AQ37" i="14" s="1"/>
  <c r="AR8" i="16"/>
  <c r="AR7" i="16" s="1"/>
  <c r="AR18" i="16" s="1"/>
  <c r="BE31" i="16"/>
  <c r="BD29" i="16"/>
  <c r="BC9" i="12"/>
  <c r="BC12" i="7"/>
  <c r="AX16" i="14"/>
  <c r="AX33" i="14" s="1"/>
  <c r="BF3" i="7"/>
  <c r="BF4" i="7"/>
  <c r="BE4" i="5"/>
  <c r="BE3" i="5"/>
  <c r="BD89" i="5"/>
  <c r="BD46" i="5"/>
  <c r="BD76" i="5"/>
  <c r="BD15" i="5"/>
  <c r="BD61" i="5"/>
  <c r="BD24" i="5"/>
  <c r="BD102" i="5"/>
  <c r="BC9" i="16"/>
  <c r="BA17" i="11" s="1"/>
  <c r="BC24" i="16"/>
  <c r="BA16" i="12"/>
  <c r="BE4" i="11"/>
  <c r="BE3" i="11"/>
  <c r="BE3" i="10"/>
  <c r="BE4" i="10"/>
  <c r="BB105" i="5"/>
  <c r="AZ38" i="12"/>
  <c r="AZ19" i="12"/>
  <c r="BA18" i="12"/>
  <c r="BC33" i="5"/>
  <c r="BC7" i="12" s="1"/>
  <c r="BC14" i="12" s="1"/>
  <c r="BF10" i="7" l="1"/>
  <c r="BF28" i="7"/>
  <c r="BF29" i="12" s="1"/>
  <c r="BF24" i="7"/>
  <c r="BF25" i="12" s="1"/>
  <c r="BF22" i="7"/>
  <c r="BF27" i="7"/>
  <c r="BF28" i="12" s="1"/>
  <c r="BF9" i="7"/>
  <c r="BF29" i="7"/>
  <c r="BF30" i="12" s="1"/>
  <c r="BF25" i="7"/>
  <c r="BF26" i="12" s="1"/>
  <c r="BF23" i="7"/>
  <c r="BF24" i="12" s="1"/>
  <c r="BD32" i="12"/>
  <c r="BF3" i="5"/>
  <c r="BF4" i="5"/>
  <c r="AO33" i="16"/>
  <c r="AO36" i="16" s="1"/>
  <c r="AO38" i="16" s="1"/>
  <c r="AP35" i="16"/>
  <c r="BG3" i="14"/>
  <c r="BG4" i="14"/>
  <c r="BC13" i="10"/>
  <c r="BB41" i="12"/>
  <c r="BB10" i="14" s="1"/>
  <c r="AS8" i="16"/>
  <c r="AS7" i="16" s="1"/>
  <c r="AS18" i="16" s="1"/>
  <c r="AR35" i="14"/>
  <c r="AR37" i="14" s="1"/>
  <c r="BD9" i="12"/>
  <c r="BD12" i="7"/>
  <c r="AY16" i="14"/>
  <c r="AY33" i="14" s="1"/>
  <c r="BG3" i="7"/>
  <c r="BG4" i="7"/>
  <c r="BD100" i="8"/>
  <c r="BD96" i="8"/>
  <c r="BD94" i="8"/>
  <c r="BD102" i="8"/>
  <c r="BD89" i="8"/>
  <c r="BD87" i="8"/>
  <c r="BD101" i="8"/>
  <c r="BD91" i="8"/>
  <c r="BD73" i="8"/>
  <c r="BD78" i="8"/>
  <c r="BD70" i="8"/>
  <c r="BD84" i="8"/>
  <c r="BD97" i="8"/>
  <c r="BD93" i="8"/>
  <c r="BD90" i="8"/>
  <c r="BD69" i="8"/>
  <c r="BD79" i="8"/>
  <c r="BD60" i="8"/>
  <c r="BD103" i="8"/>
  <c r="BD83" i="8"/>
  <c r="BD71" i="8"/>
  <c r="BD61" i="8"/>
  <c r="BD77" i="8"/>
  <c r="BD72" i="8"/>
  <c r="BD99" i="8"/>
  <c r="BD74" i="8"/>
  <c r="BD62" i="8"/>
  <c r="BD95" i="8"/>
  <c r="BD81" i="8"/>
  <c r="BD80" i="8"/>
  <c r="BD106" i="8" s="1"/>
  <c r="BD104" i="8"/>
  <c r="BD85" i="8"/>
  <c r="BD82" i="8"/>
  <c r="BD65" i="8"/>
  <c r="BD98" i="8"/>
  <c r="BD86" i="8"/>
  <c r="BD64" i="8"/>
  <c r="BD76" i="8"/>
  <c r="BD75" i="8"/>
  <c r="BD63" i="8"/>
  <c r="BD88" i="8"/>
  <c r="BD92" i="8"/>
  <c r="BC22" i="16"/>
  <c r="BC20" i="16" s="1"/>
  <c r="BA23" i="11"/>
  <c r="BA29" i="11" s="1"/>
  <c r="BA14" i="14" s="1"/>
  <c r="BE31" i="7"/>
  <c r="BE23" i="12"/>
  <c r="BC15" i="16"/>
  <c r="BC14" i="16" s="1"/>
  <c r="BB11" i="10"/>
  <c r="BB14" i="10" s="1"/>
  <c r="BD10" i="12"/>
  <c r="BD13" i="7"/>
  <c r="BE27" i="12"/>
  <c r="BF26" i="7"/>
  <c r="AZ43" i="12"/>
  <c r="AZ8" i="14" s="1"/>
  <c r="AZ39" i="12"/>
  <c r="BF34" i="16"/>
  <c r="BF4" i="10"/>
  <c r="BF3" i="10"/>
  <c r="BE4" i="8"/>
  <c r="BE3" i="8"/>
  <c r="BD8" i="12"/>
  <c r="BD11" i="7"/>
  <c r="BG4" i="16"/>
  <c r="BG3" i="16"/>
  <c r="BC108" i="8"/>
  <c r="BC34" i="12" s="1"/>
  <c r="BC36" i="12" s="1"/>
  <c r="BE25" i="16" s="1"/>
  <c r="BC25" i="11" s="1"/>
  <c r="BF4" i="11"/>
  <c r="BF3" i="11"/>
  <c r="BD16" i="16"/>
  <c r="BC19" i="10"/>
  <c r="BC22" i="10" s="1"/>
  <c r="BD12" i="12"/>
  <c r="BD105" i="5"/>
  <c r="BD15" i="7"/>
  <c r="BD24" i="16"/>
  <c r="BD9" i="16"/>
  <c r="BB17" i="11" s="1"/>
  <c r="BB16" i="12"/>
  <c r="BB18" i="12" s="1"/>
  <c r="BD33" i="5"/>
  <c r="BD7" i="12" s="1"/>
  <c r="AZ45" i="12"/>
  <c r="BA38" i="12"/>
  <c r="BA19" i="12"/>
  <c r="BD17" i="18"/>
  <c r="BD21" i="18"/>
  <c r="BD30" i="18"/>
  <c r="BE4" i="18"/>
  <c r="BD19" i="18"/>
  <c r="BD18" i="18"/>
  <c r="BD32" i="18"/>
  <c r="BE3" i="18"/>
  <c r="BD24" i="18"/>
  <c r="BD13" i="18"/>
  <c r="BD28" i="18"/>
  <c r="BD26" i="18"/>
  <c r="BD16" i="18"/>
  <c r="BD20" i="18"/>
  <c r="BF31" i="16"/>
  <c r="BE29" i="16"/>
  <c r="BC105" i="5"/>
  <c r="BF3" i="12"/>
  <c r="BF4" i="12"/>
  <c r="N19" i="6"/>
  <c r="M90" i="6"/>
  <c r="BC18" i="7"/>
  <c r="BD11" i="12"/>
  <c r="BD14" i="7"/>
  <c r="BE89" i="5"/>
  <c r="BE24" i="5"/>
  <c r="BE76" i="5"/>
  <c r="BE61" i="5"/>
  <c r="BE15" i="5"/>
  <c r="BE33" i="5" s="1"/>
  <c r="BE7" i="12" s="1"/>
  <c r="BE46" i="5"/>
  <c r="BE102" i="5"/>
  <c r="BF89" i="5" l="1"/>
  <c r="BF76" i="5"/>
  <c r="BF15" i="5"/>
  <c r="BF46" i="5"/>
  <c r="BF102" i="5"/>
  <c r="BF24" i="5"/>
  <c r="BF61" i="5"/>
  <c r="BH3" i="7"/>
  <c r="BH4" i="7"/>
  <c r="BE12" i="12"/>
  <c r="BE105" i="5"/>
  <c r="BE15" i="7"/>
  <c r="BG4" i="11"/>
  <c r="BG3" i="11"/>
  <c r="BE9" i="12"/>
  <c r="BE14" i="12" s="1"/>
  <c r="BE12" i="7"/>
  <c r="BD108" i="8"/>
  <c r="BD34" i="12" s="1"/>
  <c r="BA43" i="12"/>
  <c r="BA8" i="14" s="1"/>
  <c r="BA39" i="12"/>
  <c r="BF4" i="8"/>
  <c r="BF3" i="8"/>
  <c r="BG3" i="12"/>
  <c r="BG4" i="12"/>
  <c r="BD14" i="12"/>
  <c r="BG4" i="10"/>
  <c r="BG3" i="10"/>
  <c r="AT8" i="16"/>
  <c r="AT7" i="16" s="1"/>
  <c r="AT18" i="16" s="1"/>
  <c r="AS35" i="14"/>
  <c r="AS37" i="14" s="1"/>
  <c r="BF31" i="7"/>
  <c r="BF23" i="12"/>
  <c r="BG3" i="5"/>
  <c r="BG4" i="5"/>
  <c r="BE11" i="12"/>
  <c r="BE14" i="7"/>
  <c r="BE24" i="16"/>
  <c r="BE9" i="16"/>
  <c r="BC17" i="11" s="1"/>
  <c r="BC16" i="12"/>
  <c r="BC18" i="12" s="1"/>
  <c r="BE96" i="8"/>
  <c r="BE84" i="8"/>
  <c r="BE73" i="8"/>
  <c r="BE104" i="8"/>
  <c r="BE88" i="8"/>
  <c r="BE77" i="8"/>
  <c r="BE101" i="8"/>
  <c r="BE91" i="8"/>
  <c r="BE65" i="8"/>
  <c r="BE97" i="8"/>
  <c r="BE93" i="8"/>
  <c r="BE98" i="8"/>
  <c r="BE83" i="8"/>
  <c r="BE60" i="8"/>
  <c r="BE103" i="8"/>
  <c r="BE70" i="8"/>
  <c r="BE71" i="8"/>
  <c r="BE61" i="8"/>
  <c r="BE89" i="8"/>
  <c r="BE86" i="8"/>
  <c r="BE92" i="8"/>
  <c r="BE80" i="8"/>
  <c r="BE72" i="8"/>
  <c r="BE62" i="8"/>
  <c r="BE106" i="8" s="1"/>
  <c r="BE99" i="8"/>
  <c r="BE90" i="8"/>
  <c r="BE87" i="8"/>
  <c r="BE64" i="8"/>
  <c r="BE95" i="8"/>
  <c r="BE69" i="8"/>
  <c r="BE85" i="8"/>
  <c r="BE82" i="8"/>
  <c r="BE81" i="8"/>
  <c r="BE76" i="8"/>
  <c r="BE74" i="8"/>
  <c r="BE102" i="8"/>
  <c r="BE94" i="8"/>
  <c r="BE79" i="8"/>
  <c r="BE63" i="8"/>
  <c r="BE100" i="8"/>
  <c r="BE78" i="8"/>
  <c r="BE75" i="8"/>
  <c r="O19" i="6"/>
  <c r="N90" i="6"/>
  <c r="BG34" i="16"/>
  <c r="AP33" i="16"/>
  <c r="AP36" i="16" s="1"/>
  <c r="AP38" i="16" s="1"/>
  <c r="AQ35" i="16"/>
  <c r="BD15" i="16"/>
  <c r="BD14" i="16" s="1"/>
  <c r="BC11" i="10"/>
  <c r="BC14" i="10" s="1"/>
  <c r="BE8" i="12"/>
  <c r="BE11" i="7"/>
  <c r="BD18" i="7"/>
  <c r="BD22" i="16"/>
  <c r="BD20" i="16" s="1"/>
  <c r="BB23" i="11"/>
  <c r="BB29" i="11" s="1"/>
  <c r="BB14" i="14" s="1"/>
  <c r="BC41" i="12"/>
  <c r="BD13" i="10"/>
  <c r="BG26" i="7"/>
  <c r="BF27" i="12"/>
  <c r="BE16" i="16"/>
  <c r="BD19" i="10"/>
  <c r="BD22" i="10" s="1"/>
  <c r="BE32" i="12"/>
  <c r="BD36" i="12"/>
  <c r="BF25" i="16" s="1"/>
  <c r="BD25" i="11" s="1"/>
  <c r="BE10" i="12"/>
  <c r="BE13" i="7"/>
  <c r="BE30" i="18"/>
  <c r="BF4" i="18"/>
  <c r="BE24" i="18"/>
  <c r="BE18" i="18"/>
  <c r="BE20" i="18"/>
  <c r="BF3" i="18"/>
  <c r="BE32" i="18"/>
  <c r="BE28" i="18"/>
  <c r="BE26" i="18"/>
  <c r="BE17" i="18"/>
  <c r="BE13" i="18"/>
  <c r="BE16" i="18"/>
  <c r="BE19" i="18"/>
  <c r="BE21" i="18"/>
  <c r="BH3" i="16"/>
  <c r="BH4" i="16"/>
  <c r="BG28" i="7"/>
  <c r="BG29" i="12" s="1"/>
  <c r="BG23" i="7"/>
  <c r="BG24" i="12" s="1"/>
  <c r="BG27" i="7"/>
  <c r="BG28" i="12" s="1"/>
  <c r="BG29" i="7"/>
  <c r="BG30" i="12" s="1"/>
  <c r="BG9" i="7"/>
  <c r="BG22" i="7"/>
  <c r="BG24" i="7"/>
  <c r="BG25" i="12" s="1"/>
  <c r="BG10" i="7"/>
  <c r="BG25" i="7"/>
  <c r="BG26" i="12" s="1"/>
  <c r="BB38" i="12"/>
  <c r="BB19" i="12"/>
  <c r="BG31" i="16"/>
  <c r="BF29" i="16"/>
  <c r="AZ16" i="14"/>
  <c r="AZ33" i="14" s="1"/>
  <c r="BH4" i="14"/>
  <c r="BH3" i="14"/>
  <c r="AQ33" i="16" l="1"/>
  <c r="AQ36" i="16" s="1"/>
  <c r="AQ38" i="16" s="1"/>
  <c r="AR35" i="16"/>
  <c r="BA16" i="14"/>
  <c r="BA33" i="14" s="1"/>
  <c r="BH31" i="16"/>
  <c r="BG29" i="16"/>
  <c r="BA45" i="12"/>
  <c r="BB45" i="12" s="1"/>
  <c r="AU8" i="16"/>
  <c r="AU7" i="16" s="1"/>
  <c r="AU18" i="16" s="1"/>
  <c r="AT35" i="14"/>
  <c r="AT37" i="14" s="1"/>
  <c r="BI4" i="14"/>
  <c r="BI3" i="14"/>
  <c r="BI3" i="16"/>
  <c r="BI4" i="16"/>
  <c r="BC10" i="14"/>
  <c r="B42" i="13"/>
  <c r="F42" i="13"/>
  <c r="BH3" i="5"/>
  <c r="BH4" i="5"/>
  <c r="BI3" i="7"/>
  <c r="BI4" i="7"/>
  <c r="BF24" i="16"/>
  <c r="BF9" i="16"/>
  <c r="BD17" i="11" s="1"/>
  <c r="BD16" i="12"/>
  <c r="BF12" i="12"/>
  <c r="BF15" i="7"/>
  <c r="BF16" i="16"/>
  <c r="BE19" i="10"/>
  <c r="BE22" i="10" s="1"/>
  <c r="BG89" i="5"/>
  <c r="BG61" i="5"/>
  <c r="BG76" i="5"/>
  <c r="BG46" i="5"/>
  <c r="BG102" i="5"/>
  <c r="BG24" i="5"/>
  <c r="BG15" i="5"/>
  <c r="BG33" i="5" s="1"/>
  <c r="BG7" i="12" s="1"/>
  <c r="BF32" i="12"/>
  <c r="BF8" i="12"/>
  <c r="BF11" i="7"/>
  <c r="BF96" i="8"/>
  <c r="BF101" i="8"/>
  <c r="BF94" i="8"/>
  <c r="BF104" i="8"/>
  <c r="BF91" i="8"/>
  <c r="BF73" i="8"/>
  <c r="BF65" i="8"/>
  <c r="BF100" i="8"/>
  <c r="BF97" i="8"/>
  <c r="BF93" i="8"/>
  <c r="BF84" i="8"/>
  <c r="BF102" i="8"/>
  <c r="BF90" i="8"/>
  <c r="BF77" i="8"/>
  <c r="BF62" i="8"/>
  <c r="BF103" i="8"/>
  <c r="BF70" i="8"/>
  <c r="BF71" i="8"/>
  <c r="BF61" i="8"/>
  <c r="BF89" i="8"/>
  <c r="BF86" i="8"/>
  <c r="BF83" i="8"/>
  <c r="BF87" i="8"/>
  <c r="BF64" i="8"/>
  <c r="BF106" i="8" s="1"/>
  <c r="BF85" i="8"/>
  <c r="BF72" i="8"/>
  <c r="BF80" i="8"/>
  <c r="BF82" i="8"/>
  <c r="BF98" i="8"/>
  <c r="BF81" i="8"/>
  <c r="BF99" i="8"/>
  <c r="BF76" i="8"/>
  <c r="BF60" i="8"/>
  <c r="BF95" i="8"/>
  <c r="BF74" i="8"/>
  <c r="BF79" i="8"/>
  <c r="BF63" i="8"/>
  <c r="BF88" i="8"/>
  <c r="BF69" i="8"/>
  <c r="BF75" i="8"/>
  <c r="BF92" i="8"/>
  <c r="BF78" i="8"/>
  <c r="P19" i="6"/>
  <c r="O90" i="6"/>
  <c r="BC38" i="12"/>
  <c r="BC19" i="12"/>
  <c r="BH3" i="11"/>
  <c r="BH4" i="11"/>
  <c r="BB43" i="12"/>
  <c r="BB8" i="14" s="1"/>
  <c r="BB39" i="12"/>
  <c r="BH28" i="7"/>
  <c r="BH29" i="12" s="1"/>
  <c r="BH23" i="7"/>
  <c r="BH24" i="12" s="1"/>
  <c r="BH22" i="7"/>
  <c r="BH29" i="7"/>
  <c r="BH30" i="12" s="1"/>
  <c r="BH27" i="7"/>
  <c r="BH28" i="12" s="1"/>
  <c r="BH9" i="7"/>
  <c r="BH24" i="7"/>
  <c r="BH25" i="12" s="1"/>
  <c r="BH10" i="7"/>
  <c r="BH25" i="7"/>
  <c r="BH26" i="12" s="1"/>
  <c r="BH3" i="10"/>
  <c r="BH4" i="10"/>
  <c r="BF33" i="5"/>
  <c r="BF7" i="12" s="1"/>
  <c r="BF14" i="12" s="1"/>
  <c r="BG27" i="12"/>
  <c r="BH26" i="7"/>
  <c r="BE15" i="16"/>
  <c r="BE14" i="16" s="1"/>
  <c r="BD11" i="10"/>
  <c r="BD14" i="10" s="1"/>
  <c r="BD18" i="12"/>
  <c r="BF10" i="12"/>
  <c r="BF13" i="7"/>
  <c r="BH34" i="16"/>
  <c r="BG3" i="8"/>
  <c r="BG4" i="8"/>
  <c r="BE22" i="16"/>
  <c r="BE20" i="16" s="1"/>
  <c r="BC23" i="11"/>
  <c r="BC29" i="11" s="1"/>
  <c r="BC14" i="14" s="1"/>
  <c r="BD41" i="12"/>
  <c r="BD10" i="14" s="1"/>
  <c r="BE13" i="10"/>
  <c r="BE108" i="8"/>
  <c r="BE34" i="12" s="1"/>
  <c r="BE36" i="12" s="1"/>
  <c r="BG25" i="16" s="1"/>
  <c r="BE25" i="11" s="1"/>
  <c r="BF9" i="12"/>
  <c r="BF12" i="7"/>
  <c r="BE18" i="7"/>
  <c r="BG31" i="7"/>
  <c r="BG23" i="12"/>
  <c r="BF21" i="18"/>
  <c r="BF18" i="18"/>
  <c r="BF32" i="18"/>
  <c r="BF26" i="18"/>
  <c r="BF20" i="18"/>
  <c r="BG3" i="18"/>
  <c r="BF24" i="18"/>
  <c r="BF28" i="18"/>
  <c r="BF17" i="18"/>
  <c r="BG4" i="18"/>
  <c r="BF16" i="18"/>
  <c r="BF19" i="18"/>
  <c r="BF30" i="18"/>
  <c r="BF13" i="18"/>
  <c r="BH3" i="12"/>
  <c r="BH4" i="12"/>
  <c r="BF11" i="12"/>
  <c r="BF14" i="7"/>
  <c r="BG24" i="16" l="1"/>
  <c r="BG9" i="16"/>
  <c r="BE17" i="11" s="1"/>
  <c r="BE16" i="12"/>
  <c r="BE18" i="12" s="1"/>
  <c r="BF18" i="7"/>
  <c r="BJ3" i="16"/>
  <c r="BJ4" i="16"/>
  <c r="BG16" i="16"/>
  <c r="BF19" i="10"/>
  <c r="BF22" i="10" s="1"/>
  <c r="BC45" i="12"/>
  <c r="BH76" i="5"/>
  <c r="BH61" i="5"/>
  <c r="BH89" i="5"/>
  <c r="BH102" i="5"/>
  <c r="BH24" i="5"/>
  <c r="BH46" i="5"/>
  <c r="BH15" i="5"/>
  <c r="BH33" i="5" s="1"/>
  <c r="BH7" i="12" s="1"/>
  <c r="BE41" i="12"/>
  <c r="BE10" i="14" s="1"/>
  <c r="BF13" i="10"/>
  <c r="BH3" i="8"/>
  <c r="BH4" i="8"/>
  <c r="BG9" i="12"/>
  <c r="BG12" i="7"/>
  <c r="BF108" i="8"/>
  <c r="BF34" i="12" s="1"/>
  <c r="BF105" i="5"/>
  <c r="BC43" i="12"/>
  <c r="BC8" i="14" s="1"/>
  <c r="BC39" i="12"/>
  <c r="BI4" i="5"/>
  <c r="BI3" i="5"/>
  <c r="BG30" i="18"/>
  <c r="BH4" i="18"/>
  <c r="BG18" i="18"/>
  <c r="BG13" i="18"/>
  <c r="BG20" i="18"/>
  <c r="BH3" i="18"/>
  <c r="BG24" i="18"/>
  <c r="BG17" i="18"/>
  <c r="BG32" i="18"/>
  <c r="BG28" i="18"/>
  <c r="BG26" i="18"/>
  <c r="BG21" i="18"/>
  <c r="BG16" i="18"/>
  <c r="BG19" i="18"/>
  <c r="BG11" i="12"/>
  <c r="BG14" i="7"/>
  <c r="BI4" i="10"/>
  <c r="BI3" i="10"/>
  <c r="BI3" i="12"/>
  <c r="BI4" i="12"/>
  <c r="BF36" i="12"/>
  <c r="BH25" i="16" s="1"/>
  <c r="BF25" i="11" s="1"/>
  <c r="BG8" i="12"/>
  <c r="BG14" i="12" s="1"/>
  <c r="BG11" i="7"/>
  <c r="BG18" i="7" s="1"/>
  <c r="BI31" i="16"/>
  <c r="BH29" i="16"/>
  <c r="BH27" i="12"/>
  <c r="BI26" i="7"/>
  <c r="BI27" i="12" s="1"/>
  <c r="BB16" i="14"/>
  <c r="BB33" i="14" s="1"/>
  <c r="AR33" i="16"/>
  <c r="AR36" i="16" s="1"/>
  <c r="AR38" i="16" s="1"/>
  <c r="AS35" i="16"/>
  <c r="Q19" i="6"/>
  <c r="P90" i="6"/>
  <c r="BI34" i="16"/>
  <c r="BG10" i="12"/>
  <c r="BG13" i="7"/>
  <c r="AV8" i="16"/>
  <c r="AV7" i="16" s="1"/>
  <c r="AV18" i="16" s="1"/>
  <c r="AU35" i="14"/>
  <c r="AU37" i="14" s="1"/>
  <c r="BH31" i="7"/>
  <c r="BH23" i="12"/>
  <c r="BD38" i="12"/>
  <c r="BD19" i="12"/>
  <c r="BF15" i="16"/>
  <c r="BF14" i="16" s="1"/>
  <c r="BE11" i="10"/>
  <c r="BE14" i="10" s="1"/>
  <c r="BD29" i="11"/>
  <c r="BD14" i="14" s="1"/>
  <c r="BI23" i="7"/>
  <c r="BI24" i="12" s="1"/>
  <c r="BI28" i="7"/>
  <c r="BI29" i="12" s="1"/>
  <c r="BI27" i="7"/>
  <c r="BI28" i="12" s="1"/>
  <c r="BI9" i="7"/>
  <c r="BI25" i="7"/>
  <c r="BI26" i="12" s="1"/>
  <c r="BI22" i="7"/>
  <c r="BI24" i="7"/>
  <c r="BI25" i="12" s="1"/>
  <c r="BI10" i="7"/>
  <c r="BI29" i="7"/>
  <c r="BI30" i="12" s="1"/>
  <c r="BG12" i="12"/>
  <c r="BG105" i="5"/>
  <c r="BG15" i="7"/>
  <c r="BG101" i="8"/>
  <c r="BG104" i="8"/>
  <c r="BG88" i="8"/>
  <c r="BG77" i="8"/>
  <c r="BG63" i="8"/>
  <c r="BG100" i="8"/>
  <c r="BG81" i="8"/>
  <c r="BG73" i="8"/>
  <c r="BG65" i="8"/>
  <c r="BG99" i="8"/>
  <c r="BG60" i="8"/>
  <c r="BG91" i="8"/>
  <c r="BG102" i="8"/>
  <c r="BG90" i="8"/>
  <c r="BG69" i="8"/>
  <c r="BG98" i="8"/>
  <c r="BG83" i="8"/>
  <c r="BG82" i="8"/>
  <c r="BG71" i="8"/>
  <c r="BG61" i="8"/>
  <c r="BG89" i="8"/>
  <c r="BG86" i="8"/>
  <c r="BG92" i="8"/>
  <c r="BG80" i="8"/>
  <c r="BG72" i="8"/>
  <c r="BG95" i="8"/>
  <c r="BG70" i="8"/>
  <c r="BG74" i="8"/>
  <c r="BG62" i="8"/>
  <c r="BG85" i="8"/>
  <c r="BG64" i="8"/>
  <c r="BG84" i="8"/>
  <c r="BG97" i="8"/>
  <c r="BG96" i="8"/>
  <c r="BG87" i="8"/>
  <c r="BG79" i="8"/>
  <c r="BG94" i="8"/>
  <c r="BG76" i="8"/>
  <c r="BG93" i="8"/>
  <c r="BG78" i="8"/>
  <c r="BG103" i="8"/>
  <c r="BG75" i="8"/>
  <c r="B19" i="15"/>
  <c r="B21" i="15" s="1"/>
  <c r="E14" i="15"/>
  <c r="C10" i="15"/>
  <c r="C8" i="15"/>
  <c r="C16" i="15" s="1"/>
  <c r="C14" i="15"/>
  <c r="C24" i="15"/>
  <c r="B26" i="15"/>
  <c r="C12" i="15"/>
  <c r="E8" i="15"/>
  <c r="E16" i="15" s="1"/>
  <c r="C19" i="15"/>
  <c r="C21" i="15" s="1"/>
  <c r="D24" i="15"/>
  <c r="C26" i="15"/>
  <c r="B24" i="15"/>
  <c r="B28" i="15" s="1"/>
  <c r="D25" i="15"/>
  <c r="E25" i="15"/>
  <c r="D10" i="15"/>
  <c r="C25" i="15"/>
  <c r="E19" i="15"/>
  <c r="E21" i="15" s="1"/>
  <c r="D26" i="15"/>
  <c r="D8" i="15"/>
  <c r="D16" i="15" s="1"/>
  <c r="D19" i="15"/>
  <c r="D21" i="15" s="1"/>
  <c r="D14" i="15"/>
  <c r="B25" i="15"/>
  <c r="E26" i="15"/>
  <c r="F24" i="15"/>
  <c r="F25" i="15"/>
  <c r="F19" i="15"/>
  <c r="F21" i="15" s="1"/>
  <c r="E12" i="15"/>
  <c r="F8" i="15"/>
  <c r="F16" i="15" s="1"/>
  <c r="D12" i="15"/>
  <c r="E24" i="15"/>
  <c r="E28" i="15" s="1"/>
  <c r="E10" i="15"/>
  <c r="F26" i="15"/>
  <c r="F14" i="15"/>
  <c r="BG32" i="12"/>
  <c r="BI3" i="11"/>
  <c r="BI4" i="11"/>
  <c r="BF22" i="16"/>
  <c r="BF20" i="16" s="1"/>
  <c r="BD23" i="11"/>
  <c r="BH101" i="8" l="1"/>
  <c r="BH92" i="8"/>
  <c r="BH100" i="8"/>
  <c r="BH99" i="8"/>
  <c r="BH60" i="8"/>
  <c r="BH98" i="8"/>
  <c r="BH78" i="8"/>
  <c r="BH91" i="8"/>
  <c r="BH102" i="8"/>
  <c r="BH90" i="8"/>
  <c r="BH69" i="8"/>
  <c r="BH83" i="8"/>
  <c r="BH77" i="8"/>
  <c r="BH73" i="8"/>
  <c r="BH89" i="8"/>
  <c r="BH76" i="8"/>
  <c r="BH86" i="8"/>
  <c r="BH80" i="8"/>
  <c r="BH72" i="8"/>
  <c r="BH62" i="8"/>
  <c r="BH74" i="8"/>
  <c r="BH64" i="8"/>
  <c r="BH84" i="8"/>
  <c r="BH104" i="8"/>
  <c r="BH97" i="8"/>
  <c r="BH96" i="8"/>
  <c r="BH82" i="8"/>
  <c r="BH81" i="8"/>
  <c r="BH65" i="8"/>
  <c r="BH61" i="8"/>
  <c r="BH95" i="8"/>
  <c r="BH70" i="8"/>
  <c r="BH79" i="8"/>
  <c r="BH93" i="8"/>
  <c r="BH94" i="8"/>
  <c r="BH63" i="8"/>
  <c r="BH88" i="8"/>
  <c r="BH85" i="8"/>
  <c r="BH71" i="8"/>
  <c r="BH75" i="8"/>
  <c r="BH103" i="8"/>
  <c r="BH87" i="8"/>
  <c r="BI23" i="12"/>
  <c r="BI32" i="12" s="1"/>
  <c r="BI31" i="7"/>
  <c r="BF41" i="12"/>
  <c r="BF10" i="14" s="1"/>
  <c r="BG13" i="10"/>
  <c r="BI9" i="16"/>
  <c r="BG17" i="11" s="1"/>
  <c r="BI24" i="16"/>
  <c r="BG16" i="12"/>
  <c r="BG18" i="12" s="1"/>
  <c r="BH16" i="16"/>
  <c r="BG19" i="10"/>
  <c r="BG22" i="10" s="1"/>
  <c r="BH32" i="12"/>
  <c r="D30" i="15"/>
  <c r="B31" i="13"/>
  <c r="BG108" i="8"/>
  <c r="BG34" i="12" s="1"/>
  <c r="BG36" i="12" s="1"/>
  <c r="BI25" i="16" s="1"/>
  <c r="BG25" i="11" s="1"/>
  <c r="BH12" i="12"/>
  <c r="BH105" i="5"/>
  <c r="BH15" i="7"/>
  <c r="BH11" i="12"/>
  <c r="BH14" i="7"/>
  <c r="BH9" i="12"/>
  <c r="BH12" i="7"/>
  <c r="B27" i="13"/>
  <c r="B29" i="13"/>
  <c r="B28" i="13"/>
  <c r="B26" i="13"/>
  <c r="C10" i="13"/>
  <c r="C7" i="13"/>
  <c r="B30" i="13"/>
  <c r="B9" i="13"/>
  <c r="D30" i="13"/>
  <c r="C35" i="13"/>
  <c r="B25" i="13"/>
  <c r="C29" i="13"/>
  <c r="C26" i="13"/>
  <c r="D12" i="13"/>
  <c r="C12" i="13"/>
  <c r="D11" i="13"/>
  <c r="C25" i="13"/>
  <c r="D8" i="13"/>
  <c r="C28" i="13"/>
  <c r="D25" i="13"/>
  <c r="E12" i="13"/>
  <c r="D28" i="13"/>
  <c r="E9" i="13"/>
  <c r="C11" i="13"/>
  <c r="D24" i="13"/>
  <c r="C30" i="13"/>
  <c r="D35" i="13"/>
  <c r="E27" i="13"/>
  <c r="E29" i="13"/>
  <c r="D7" i="13"/>
  <c r="E35" i="13"/>
  <c r="C31" i="13"/>
  <c r="D27" i="13"/>
  <c r="E24" i="13"/>
  <c r="E8" i="13"/>
  <c r="E11" i="13"/>
  <c r="E10" i="13"/>
  <c r="F17" i="13"/>
  <c r="E28" i="13"/>
  <c r="D9" i="13"/>
  <c r="C24" i="13"/>
  <c r="C33" i="13" s="1"/>
  <c r="D26" i="13"/>
  <c r="F29" i="13"/>
  <c r="D10" i="13"/>
  <c r="D31" i="13"/>
  <c r="F31" i="13"/>
  <c r="E26" i="13"/>
  <c r="C27" i="13"/>
  <c r="E30" i="13"/>
  <c r="F26" i="13"/>
  <c r="F27" i="13"/>
  <c r="E31" i="13"/>
  <c r="E25" i="13"/>
  <c r="E7" i="13"/>
  <c r="D29" i="13"/>
  <c r="C9" i="13"/>
  <c r="F30" i="13"/>
  <c r="F25" i="13"/>
  <c r="F7" i="13"/>
  <c r="F24" i="13"/>
  <c r="F33" i="13" s="1"/>
  <c r="F28" i="13"/>
  <c r="F35" i="13"/>
  <c r="B24" i="13"/>
  <c r="BC16" i="14"/>
  <c r="BC33" i="14" s="1"/>
  <c r="BH9" i="16"/>
  <c r="BF17" i="11" s="1"/>
  <c r="BH24" i="16"/>
  <c r="BF16" i="12"/>
  <c r="BF18" i="12" s="1"/>
  <c r="BH8" i="12"/>
  <c r="BH11" i="7"/>
  <c r="F28" i="15"/>
  <c r="F30" i="15" s="1"/>
  <c r="BH18" i="18"/>
  <c r="BH24" i="18"/>
  <c r="BH16" i="18"/>
  <c r="BH20" i="18"/>
  <c r="BI3" i="18"/>
  <c r="BH19" i="18"/>
  <c r="BH32" i="18"/>
  <c r="BH17" i="18"/>
  <c r="BH26" i="18"/>
  <c r="BH21" i="18"/>
  <c r="BH30" i="18"/>
  <c r="BI4" i="18"/>
  <c r="BH28" i="18"/>
  <c r="BH13" i="18"/>
  <c r="BI89" i="5"/>
  <c r="BI61" i="5"/>
  <c r="BI76" i="5"/>
  <c r="BI24" i="5"/>
  <c r="BI102" i="5"/>
  <c r="BI46" i="5"/>
  <c r="BI15" i="5"/>
  <c r="BI33" i="5" s="1"/>
  <c r="BI7" i="12" s="1"/>
  <c r="AW8" i="16"/>
  <c r="AW7" i="16" s="1"/>
  <c r="AW18" i="16" s="1"/>
  <c r="AV35" i="14"/>
  <c r="AV37" i="14" s="1"/>
  <c r="BE19" i="12"/>
  <c r="BE38" i="12"/>
  <c r="R19" i="6"/>
  <c r="Q90" i="6"/>
  <c r="BI4" i="8"/>
  <c r="BI3" i="8"/>
  <c r="AS33" i="16"/>
  <c r="AS36" i="16" s="1"/>
  <c r="AS38" i="16" s="1"/>
  <c r="AT35" i="16"/>
  <c r="E30" i="15"/>
  <c r="BJ31" i="16"/>
  <c r="BI29" i="16"/>
  <c r="BG106" i="8"/>
  <c r="BJ34" i="16"/>
  <c r="BE29" i="11"/>
  <c r="BE14" i="14" s="1"/>
  <c r="D28" i="15"/>
  <c r="C28" i="15"/>
  <c r="C30" i="15"/>
  <c r="BG15" i="16"/>
  <c r="BG14" i="16" s="1"/>
  <c r="BF11" i="10"/>
  <c r="BF14" i="10" s="1"/>
  <c r="BH10" i="12"/>
  <c r="BH13" i="7"/>
  <c r="B30" i="15"/>
  <c r="B34" i="15" s="1"/>
  <c r="C32" i="15" s="1"/>
  <c r="BD39" i="12"/>
  <c r="BD43" i="12"/>
  <c r="BD8" i="14" s="1"/>
  <c r="BK3" i="16"/>
  <c r="BK4" i="16"/>
  <c r="BG22" i="16"/>
  <c r="BG20" i="16" s="1"/>
  <c r="BE23" i="11"/>
  <c r="BG38" i="12" l="1"/>
  <c r="BG19" i="12"/>
  <c r="BD16" i="14"/>
  <c r="BD33" i="14" s="1"/>
  <c r="B7" i="13"/>
  <c r="BI101" i="8"/>
  <c r="BI97" i="8"/>
  <c r="BI92" i="8"/>
  <c r="BI100" i="8"/>
  <c r="BI81" i="8"/>
  <c r="BI70" i="8"/>
  <c r="BI85" i="8"/>
  <c r="BI99" i="8"/>
  <c r="BI60" i="8"/>
  <c r="BI98" i="8"/>
  <c r="BI78" i="8"/>
  <c r="BI76" i="8"/>
  <c r="BI71" i="8"/>
  <c r="BI102" i="8"/>
  <c r="BI90" i="8"/>
  <c r="BI69" i="8"/>
  <c r="BI83" i="8"/>
  <c r="BI77" i="8"/>
  <c r="BI73" i="8"/>
  <c r="BI62" i="8"/>
  <c r="BI82" i="8"/>
  <c r="BI103" i="8"/>
  <c r="BI72" i="8"/>
  <c r="BI89" i="8"/>
  <c r="BI80" i="8"/>
  <c r="BI95" i="8"/>
  <c r="BI63" i="8"/>
  <c r="BI64" i="8"/>
  <c r="BI86" i="8"/>
  <c r="BI104" i="8"/>
  <c r="BI96" i="8"/>
  <c r="BI65" i="8"/>
  <c r="BI61" i="8"/>
  <c r="BI106" i="8" s="1"/>
  <c r="BI79" i="8"/>
  <c r="BI91" i="8"/>
  <c r="BI84" i="8"/>
  <c r="BI94" i="8"/>
  <c r="BI74" i="8"/>
  <c r="BI93" i="8"/>
  <c r="BI88" i="8"/>
  <c r="BI75" i="8"/>
  <c r="BI87" i="8"/>
  <c r="BI8" i="12"/>
  <c r="BI11" i="7"/>
  <c r="BI18" i="7" s="1"/>
  <c r="C37" i="13"/>
  <c r="BI12" i="12"/>
  <c r="B12" i="13" s="1"/>
  <c r="BI105" i="5"/>
  <c r="BI15" i="7"/>
  <c r="BK34" i="16"/>
  <c r="BI22" i="16"/>
  <c r="BI20" i="16" s="1"/>
  <c r="BG23" i="11"/>
  <c r="BJ29" i="16"/>
  <c r="BK31" i="16"/>
  <c r="BK29" i="16" s="1"/>
  <c r="R90" i="6"/>
  <c r="S19" i="6"/>
  <c r="S90" i="6" s="1"/>
  <c r="BH15" i="16"/>
  <c r="BH14" i="16" s="1"/>
  <c r="BG11" i="10"/>
  <c r="BG14" i="10" s="1"/>
  <c r="E37" i="13"/>
  <c r="D14" i="13"/>
  <c r="BH108" i="8"/>
  <c r="BH34" i="12" s="1"/>
  <c r="BH36" i="12" s="1"/>
  <c r="BJ25" i="16" s="1"/>
  <c r="BH25" i="11" s="1"/>
  <c r="BH22" i="16"/>
  <c r="BH20" i="16" s="1"/>
  <c r="BF23" i="11"/>
  <c r="BF29" i="11" s="1"/>
  <c r="BF14" i="14" s="1"/>
  <c r="BI11" i="12"/>
  <c r="B11" i="13" s="1"/>
  <c r="BI14" i="7"/>
  <c r="BD45" i="12"/>
  <c r="BE45" i="12" s="1"/>
  <c r="BH14" i="12"/>
  <c r="B33" i="13"/>
  <c r="B37" i="13" s="1"/>
  <c r="BH106" i="8"/>
  <c r="E33" i="13"/>
  <c r="C34" i="15"/>
  <c r="D32" i="15" s="1"/>
  <c r="D34" i="15" s="1"/>
  <c r="E32" i="15" s="1"/>
  <c r="E34" i="15" s="1"/>
  <c r="F32" i="15" s="1"/>
  <c r="F34" i="15" s="1"/>
  <c r="BH18" i="7"/>
  <c r="BI16" i="16"/>
  <c r="BH19" i="10"/>
  <c r="BH22" i="10" s="1"/>
  <c r="BI10" i="12"/>
  <c r="B10" i="13" s="1"/>
  <c r="BI13" i="7"/>
  <c r="BG41" i="12"/>
  <c r="BG10" i="14" s="1"/>
  <c r="BH13" i="10"/>
  <c r="D33" i="13"/>
  <c r="D37" i="13" s="1"/>
  <c r="BI24" i="18"/>
  <c r="B37" i="18" s="1"/>
  <c r="BI32" i="18"/>
  <c r="BI19" i="18"/>
  <c r="BI20" i="18"/>
  <c r="BI13" i="18"/>
  <c r="B35" i="18" s="1"/>
  <c r="BI21" i="18"/>
  <c r="BI18" i="18"/>
  <c r="BI26" i="18"/>
  <c r="BI16" i="18"/>
  <c r="BI17" i="18"/>
  <c r="BI30" i="18"/>
  <c r="B40" i="18" s="1"/>
  <c r="BI28" i="18"/>
  <c r="F37" i="13"/>
  <c r="BE43" i="12"/>
  <c r="BE8" i="14" s="1"/>
  <c r="BE39" i="12"/>
  <c r="E14" i="13"/>
  <c r="AW35" i="14"/>
  <c r="AW37" i="14" s="1"/>
  <c r="AX8" i="16"/>
  <c r="AX7" i="16" s="1"/>
  <c r="AX18" i="16" s="1"/>
  <c r="BF19" i="12"/>
  <c r="BF38" i="12"/>
  <c r="BI9" i="12"/>
  <c r="F9" i="13" s="1"/>
  <c r="BI12" i="7"/>
  <c r="BG29" i="11"/>
  <c r="BG14" i="14" s="1"/>
  <c r="AT33" i="16"/>
  <c r="AT36" i="16" s="1"/>
  <c r="AT38" i="16" s="1"/>
  <c r="AU35" i="16"/>
  <c r="B8" i="13" l="1"/>
  <c r="C8" i="13"/>
  <c r="C14" i="13" s="1"/>
  <c r="AX35" i="14"/>
  <c r="AX37" i="14" s="1"/>
  <c r="AY8" i="16"/>
  <c r="AY7" i="16" s="1"/>
  <c r="AY18" i="16" s="1"/>
  <c r="F10" i="13"/>
  <c r="BI14" i="12"/>
  <c r="E19" i="13"/>
  <c r="E15" i="13"/>
  <c r="F6" i="3" s="1"/>
  <c r="F5" i="3"/>
  <c r="BG43" i="12"/>
  <c r="BG8" i="14" s="1"/>
  <c r="BG39" i="12"/>
  <c r="BH18" i="12"/>
  <c r="BI15" i="16"/>
  <c r="BI14" i="16" s="1"/>
  <c r="BH11" i="10"/>
  <c r="BH14" i="10" s="1"/>
  <c r="F11" i="13"/>
  <c r="BJ16" i="16"/>
  <c r="BI19" i="10"/>
  <c r="BI22" i="10" s="1"/>
  <c r="BK16" i="16" s="1"/>
  <c r="F12" i="13"/>
  <c r="D19" i="13"/>
  <c r="E5" i="3"/>
  <c r="BI13" i="10"/>
  <c r="BI41" i="12" s="1"/>
  <c r="BI10" i="14" s="1"/>
  <c r="BH41" i="12"/>
  <c r="BH10" i="14" s="1"/>
  <c r="BE16" i="14"/>
  <c r="BE33" i="14" s="1"/>
  <c r="BJ9" i="16"/>
  <c r="BH17" i="11" s="1"/>
  <c r="BJ24" i="16"/>
  <c r="BH16" i="12"/>
  <c r="AU33" i="16"/>
  <c r="AU36" i="16" s="1"/>
  <c r="AU38" i="16" s="1"/>
  <c r="AV35" i="16"/>
  <c r="B36" i="18"/>
  <c r="BK9" i="16"/>
  <c r="BI17" i="11" s="1"/>
  <c r="BK24" i="16"/>
  <c r="BI16" i="12"/>
  <c r="B14" i="13"/>
  <c r="BF43" i="12"/>
  <c r="BF8" i="14" s="1"/>
  <c r="BF39" i="12"/>
  <c r="BI108" i="8"/>
  <c r="BI34" i="12" s="1"/>
  <c r="BI36" i="12" s="1"/>
  <c r="BK25" i="16" s="1"/>
  <c r="BI25" i="11" s="1"/>
  <c r="F8" i="13"/>
  <c r="C5" i="3" l="1"/>
  <c r="B19" i="13"/>
  <c r="BJ15" i="16"/>
  <c r="BJ14" i="16" s="1"/>
  <c r="BI11" i="10"/>
  <c r="BI14" i="10" s="1"/>
  <c r="BK15" i="16" s="1"/>
  <c r="BK14" i="16" s="1"/>
  <c r="AV33" i="16"/>
  <c r="AV36" i="16" s="1"/>
  <c r="AV38" i="16" s="1"/>
  <c r="AW35" i="16"/>
  <c r="BJ22" i="16"/>
  <c r="BJ20" i="16" s="1"/>
  <c r="BH23" i="11"/>
  <c r="E20" i="13"/>
  <c r="F9" i="3" s="1"/>
  <c r="F8" i="3"/>
  <c r="E39" i="13"/>
  <c r="BH29" i="11"/>
  <c r="BH14" i="14" s="1"/>
  <c r="BI18" i="12"/>
  <c r="BF16" i="14"/>
  <c r="BF33" i="14" s="1"/>
  <c r="BG16" i="14"/>
  <c r="BG33" i="14" s="1"/>
  <c r="F14" i="13"/>
  <c r="BI14" i="14"/>
  <c r="B42" i="18"/>
  <c r="C36" i="18" s="1"/>
  <c r="BH19" i="12"/>
  <c r="BH38" i="12"/>
  <c r="B10" i="15"/>
  <c r="F10" i="15"/>
  <c r="AY35" i="14"/>
  <c r="AY37" i="14" s="1"/>
  <c r="AZ8" i="16"/>
  <c r="AZ7" i="16" s="1"/>
  <c r="AZ18" i="16" s="1"/>
  <c r="D20" i="13"/>
  <c r="E9" i="3" s="1"/>
  <c r="D39" i="13"/>
  <c r="E8" i="3"/>
  <c r="BK22" i="16"/>
  <c r="BK20" i="16" s="1"/>
  <c r="BI23" i="11"/>
  <c r="C19" i="13"/>
  <c r="C15" i="13"/>
  <c r="D6" i="3" s="1"/>
  <c r="D5" i="3"/>
  <c r="BF45" i="12"/>
  <c r="BG45" i="12" s="1"/>
  <c r="D15" i="13"/>
  <c r="E6" i="3" s="1"/>
  <c r="BI38" i="12" l="1"/>
  <c r="BI19" i="12"/>
  <c r="D44" i="13"/>
  <c r="D50" i="13" s="1"/>
  <c r="D40" i="13"/>
  <c r="E12" i="3" s="1"/>
  <c r="E11" i="3"/>
  <c r="F15" i="13"/>
  <c r="G6" i="3" s="1"/>
  <c r="F19" i="13"/>
  <c r="G5" i="3"/>
  <c r="E44" i="13"/>
  <c r="E50" i="13" s="1"/>
  <c r="E40" i="13"/>
  <c r="F12" i="3" s="1"/>
  <c r="F11" i="3"/>
  <c r="B44" i="18"/>
  <c r="C42" i="18"/>
  <c r="C38" i="18"/>
  <c r="C39" i="18"/>
  <c r="C41" i="18"/>
  <c r="C37" i="18"/>
  <c r="C40" i="18"/>
  <c r="C35" i="18"/>
  <c r="B20" i="13"/>
  <c r="C9" i="3" s="1"/>
  <c r="B39" i="13"/>
  <c r="C8" i="3"/>
  <c r="C20" i="13"/>
  <c r="D9" i="3" s="1"/>
  <c r="C39" i="13"/>
  <c r="D8" i="3"/>
  <c r="AW33" i="16"/>
  <c r="AW36" i="16" s="1"/>
  <c r="AW38" i="16" s="1"/>
  <c r="AX35" i="16"/>
  <c r="BA8" i="16"/>
  <c r="BA7" i="16" s="1"/>
  <c r="BA18" i="16" s="1"/>
  <c r="AZ35" i="14"/>
  <c r="AZ37" i="14" s="1"/>
  <c r="BH39" i="12"/>
  <c r="BH43" i="12"/>
  <c r="BH8" i="14" s="1"/>
  <c r="BH16" i="14" l="1"/>
  <c r="BH33" i="14" s="1"/>
  <c r="E51" i="13"/>
  <c r="F15" i="3" s="1"/>
  <c r="F14" i="3"/>
  <c r="AX33" i="16"/>
  <c r="AX36" i="16" s="1"/>
  <c r="AX38" i="16" s="1"/>
  <c r="AY35" i="16"/>
  <c r="AY33" i="16" s="1"/>
  <c r="AY36" i="16" s="1"/>
  <c r="AY38" i="16" s="1"/>
  <c r="F20" i="13"/>
  <c r="G9" i="3" s="1"/>
  <c r="F39" i="13"/>
  <c r="G8" i="3"/>
  <c r="C44" i="13"/>
  <c r="C50" i="13" s="1"/>
  <c r="C40" i="13"/>
  <c r="D12" i="3" s="1"/>
  <c r="D11" i="3"/>
  <c r="B44" i="13"/>
  <c r="B50" i="13" s="1"/>
  <c r="B40" i="13"/>
  <c r="C12" i="3" s="1"/>
  <c r="C11" i="3"/>
  <c r="BI43" i="12"/>
  <c r="BI8" i="14" s="1"/>
  <c r="BI39" i="12"/>
  <c r="B53" i="18"/>
  <c r="B52" i="18"/>
  <c r="B51" i="18"/>
  <c r="B50" i="18"/>
  <c r="B49" i="18"/>
  <c r="B48" i="18"/>
  <c r="B47" i="18"/>
  <c r="BB8" i="16"/>
  <c r="BB7" i="16" s="1"/>
  <c r="BB18" i="16" s="1"/>
  <c r="BA35" i="14"/>
  <c r="BA37" i="14" s="1"/>
  <c r="D51" i="13"/>
  <c r="E15" i="3" s="1"/>
  <c r="E14" i="3"/>
  <c r="BH45" i="12"/>
  <c r="BI16" i="14" l="1"/>
  <c r="BI33" i="14" s="1"/>
  <c r="BC8" i="16"/>
  <c r="BC7" i="16" s="1"/>
  <c r="BC18" i="16" s="1"/>
  <c r="BB35" i="14"/>
  <c r="BB37" i="14" s="1"/>
  <c r="B51" i="13"/>
  <c r="C15" i="3" s="1"/>
  <c r="C14" i="3"/>
  <c r="BI45" i="12"/>
  <c r="F46" i="13" s="1"/>
  <c r="F48" i="13" s="1"/>
  <c r="B54" i="18"/>
  <c r="C54" i="18" s="1"/>
  <c r="C47" i="18"/>
  <c r="C51" i="18"/>
  <c r="C51" i="13"/>
  <c r="D15" i="3" s="1"/>
  <c r="D14" i="3"/>
  <c r="F44" i="13"/>
  <c r="F50" i="13" s="1"/>
  <c r="F40" i="13"/>
  <c r="G12" i="3" s="1"/>
  <c r="G11" i="3"/>
  <c r="C48" i="18"/>
  <c r="F51" i="13" l="1"/>
  <c r="G15" i="3" s="1"/>
  <c r="G14" i="3"/>
  <c r="BD8" i="16"/>
  <c r="BD7" i="16" s="1"/>
  <c r="BD18" i="16" s="1"/>
  <c r="BC35" i="14"/>
  <c r="BC37" i="14" s="1"/>
  <c r="C49" i="18"/>
  <c r="BA12" i="14"/>
  <c r="AY12" i="14"/>
  <c r="AX12" i="14"/>
  <c r="BI12" i="14"/>
  <c r="BH12" i="14"/>
  <c r="BG12" i="14"/>
  <c r="BF12" i="14"/>
  <c r="BE12" i="14"/>
  <c r="BD12" i="14"/>
  <c r="BB12" i="14"/>
  <c r="BC12" i="14"/>
  <c r="AZ12" i="14"/>
  <c r="C53" i="18"/>
  <c r="C50" i="18"/>
  <c r="C52" i="18"/>
  <c r="AZ35" i="16" l="1"/>
  <c r="AZ33" i="16" s="1"/>
  <c r="AZ36" i="16" s="1"/>
  <c r="AZ38" i="16" s="1"/>
  <c r="F12" i="15"/>
  <c r="BE8" i="16"/>
  <c r="BE7" i="16" s="1"/>
  <c r="BE18" i="16" s="1"/>
  <c r="BD35" i="14"/>
  <c r="BD37" i="14" s="1"/>
  <c r="BF8" i="16" l="1"/>
  <c r="BF7" i="16" s="1"/>
  <c r="BF18" i="16" s="1"/>
  <c r="BE35" i="14"/>
  <c r="BE37" i="14" s="1"/>
  <c r="BA35" i="16"/>
  <c r="BG8" i="16" l="1"/>
  <c r="BG7" i="16" s="1"/>
  <c r="BG18" i="16" s="1"/>
  <c r="BF35" i="14"/>
  <c r="BF37" i="14" s="1"/>
  <c r="BA33" i="16"/>
  <c r="BA36" i="16" s="1"/>
  <c r="BA38" i="16" s="1"/>
  <c r="BB35" i="16"/>
  <c r="BB33" i="16" l="1"/>
  <c r="BB36" i="16" s="1"/>
  <c r="BB38" i="16" s="1"/>
  <c r="BC35" i="16"/>
  <c r="BH8" i="16"/>
  <c r="BH7" i="16" s="1"/>
  <c r="BH18" i="16" s="1"/>
  <c r="BG35" i="14"/>
  <c r="BG37" i="14" s="1"/>
  <c r="BI8" i="16" l="1"/>
  <c r="BI7" i="16" s="1"/>
  <c r="BI18" i="16" s="1"/>
  <c r="BH35" i="14"/>
  <c r="BH37" i="14" s="1"/>
  <c r="BC33" i="16"/>
  <c r="BC36" i="16" s="1"/>
  <c r="BC38" i="16" s="1"/>
  <c r="BD35" i="16"/>
  <c r="BD33" i="16" l="1"/>
  <c r="BD36" i="16" s="1"/>
  <c r="BD38" i="16" s="1"/>
  <c r="BE35" i="16"/>
  <c r="BJ8" i="16"/>
  <c r="BJ7" i="16" s="1"/>
  <c r="BJ18" i="16" s="1"/>
  <c r="BI35" i="14"/>
  <c r="BI37" i="14" s="1"/>
  <c r="BK8" i="16" s="1"/>
  <c r="BK7" i="16" s="1"/>
  <c r="BK18" i="16" s="1"/>
  <c r="BE33" i="16" l="1"/>
  <c r="BE36" i="16" s="1"/>
  <c r="BE38" i="16" s="1"/>
  <c r="BF35" i="16"/>
  <c r="BF33" i="16" l="1"/>
  <c r="BF36" i="16" s="1"/>
  <c r="BF38" i="16" s="1"/>
  <c r="BG35" i="16"/>
  <c r="BG33" i="16" l="1"/>
  <c r="BG36" i="16" s="1"/>
  <c r="BG38" i="16" s="1"/>
  <c r="BH35" i="16"/>
  <c r="BH33" i="16" l="1"/>
  <c r="BH36" i="16" s="1"/>
  <c r="BH38" i="16" s="1"/>
  <c r="BI35" i="16"/>
  <c r="BI33" i="16" l="1"/>
  <c r="BI36" i="16" s="1"/>
  <c r="BI38" i="16" s="1"/>
  <c r="BJ35" i="16"/>
  <c r="BJ33" i="16" l="1"/>
  <c r="BJ36" i="16" s="1"/>
  <c r="BJ38" i="16" s="1"/>
  <c r="BK35" i="16"/>
  <c r="BK33" i="16" s="1"/>
  <c r="BK36" i="16" s="1"/>
  <c r="F9" i="17" l="1"/>
  <c r="E11" i="17"/>
  <c r="E25" i="17"/>
  <c r="D34" i="17"/>
  <c r="E35" i="17"/>
  <c r="E16" i="17"/>
  <c r="D15" i="17"/>
  <c r="E31" i="17"/>
  <c r="E29" i="17" s="1"/>
  <c r="E26" i="17"/>
  <c r="E22" i="17"/>
  <c r="D10" i="17"/>
  <c r="D11" i="17"/>
  <c r="E34" i="17"/>
  <c r="E33" i="17" s="1"/>
  <c r="D35" i="17"/>
  <c r="D25" i="17"/>
  <c r="E10" i="17"/>
  <c r="D27" i="17"/>
  <c r="E8" i="17"/>
  <c r="E7" i="17" s="1"/>
  <c r="D31" i="17"/>
  <c r="D29" i="17" s="1"/>
  <c r="D9" i="17"/>
  <c r="E27" i="17"/>
  <c r="E24" i="17"/>
  <c r="D26" i="17"/>
  <c r="D8" i="17"/>
  <c r="D7" i="17" s="1"/>
  <c r="D22" i="17"/>
  <c r="F26" i="17"/>
  <c r="D24" i="17"/>
  <c r="F27" i="17"/>
  <c r="H9" i="17"/>
  <c r="F34" i="17"/>
  <c r="F8" i="17"/>
  <c r="F7" i="17" s="1"/>
  <c r="E9" i="17"/>
  <c r="F11" i="17"/>
  <c r="E12" i="17"/>
  <c r="F16" i="17"/>
  <c r="F22" i="17"/>
  <c r="F20" i="17" s="1"/>
  <c r="F12" i="17"/>
  <c r="H15" i="17"/>
  <c r="H14" i="17" s="1"/>
  <c r="H27" i="17"/>
  <c r="H35" i="17"/>
  <c r="F24" i="17"/>
  <c r="D16" i="17"/>
  <c r="F35" i="17"/>
  <c r="F25" i="17"/>
  <c r="E15" i="17"/>
  <c r="H34" i="17"/>
  <c r="H11" i="17"/>
  <c r="G25" i="17"/>
  <c r="G11" i="17"/>
  <c r="F15" i="17"/>
  <c r="F31" i="17"/>
  <c r="F29" i="17" s="1"/>
  <c r="G15" i="17"/>
  <c r="H25" i="17"/>
  <c r="H8" i="17"/>
  <c r="H7" i="17" s="1"/>
  <c r="F10" i="17"/>
  <c r="G22" i="17"/>
  <c r="G20" i="17" s="1"/>
  <c r="D12" i="17"/>
  <c r="G34" i="17"/>
  <c r="G27" i="17"/>
  <c r="G16" i="17"/>
  <c r="H12" i="17"/>
  <c r="G26" i="17"/>
  <c r="G35" i="17"/>
  <c r="G10" i="17"/>
  <c r="H22" i="17"/>
  <c r="H20" i="17" s="1"/>
  <c r="G9" i="17"/>
  <c r="H24" i="17"/>
  <c r="H31" i="17"/>
  <c r="H29" i="17" s="1"/>
  <c r="G8" i="17"/>
  <c r="G7" i="17" s="1"/>
  <c r="H16" i="17"/>
  <c r="G12" i="17"/>
  <c r="G31" i="17"/>
  <c r="G29" i="17" s="1"/>
  <c r="H10" i="17"/>
  <c r="H26" i="17"/>
  <c r="G24" i="17"/>
  <c r="BK38" i="16"/>
  <c r="E20" i="17" l="1"/>
  <c r="F33" i="17"/>
  <c r="D14" i="17"/>
  <c r="F14" i="17"/>
  <c r="D18" i="17"/>
  <c r="G33" i="17"/>
  <c r="F36" i="17"/>
  <c r="G36" i="17"/>
  <c r="H18" i="17"/>
  <c r="E36" i="17"/>
  <c r="F18" i="17"/>
  <c r="F38" i="17" s="1"/>
  <c r="G14" i="17"/>
  <c r="D33" i="17"/>
  <c r="G18" i="17"/>
  <c r="G38" i="17" s="1"/>
  <c r="D20" i="17"/>
  <c r="D36" i="17" s="1"/>
  <c r="H33" i="17"/>
  <c r="H36" i="17" s="1"/>
  <c r="E14" i="17"/>
  <c r="E18" i="17" s="1"/>
  <c r="E38" i="17" s="1"/>
  <c r="H38" i="17" l="1"/>
  <c r="D3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81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ID#AAABJfU3vEc
User    (2024-03-19 21:12:12)
Dmitchell</t>
        </r>
      </text>
    </comment>
    <comment ref="B82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ID#AAABJfU3vFA
User    (2024-03-19 21:12:13)
Jquinn</t>
        </r>
      </text>
    </comment>
    <comment ref="B83" authorId="0" shapeId="0" xr:uid="{00000000-0006-0000-0300-000003000000}">
      <text>
        <r>
          <rPr>
            <sz val="10"/>
            <color rgb="FF000000"/>
            <rFont val="Arial"/>
            <scheme val="minor"/>
          </rPr>
          <t>======
ID#AAABJfU3vEg
User    (2024-03-19 21:12:12)
Nmilburn</t>
        </r>
      </text>
    </comment>
    <comment ref="B84" authorId="0" shapeId="0" xr:uid="{00000000-0006-0000-0300-000004000000}">
      <text>
        <r>
          <rPr>
            <sz val="10"/>
            <color rgb="FF000000"/>
            <rFont val="Arial"/>
            <scheme val="minor"/>
          </rPr>
          <t>======
ID#AAABJfU3vFM
User    (2024-03-19 21:12:13)
Rblink</t>
        </r>
      </text>
    </comment>
    <comment ref="B88" authorId="0" shapeId="0" xr:uid="{00000000-0006-0000-0300-000005000000}">
      <text>
        <r>
          <rPr>
            <sz val="10"/>
            <color rgb="FF000000"/>
            <rFont val="Arial"/>
            <scheme val="minor"/>
          </rPr>
          <t>======
ID#AAABJfU3vEo
User    (2024-03-19 21:12:12)
Snorsworthy</t>
        </r>
      </text>
    </comment>
    <comment ref="B111" authorId="0" shapeId="0" xr:uid="{00000000-0006-0000-0300-000006000000}">
      <text>
        <r>
          <rPr>
            <sz val="10"/>
            <color rgb="FF000000"/>
            <rFont val="Arial"/>
            <scheme val="minor"/>
          </rPr>
          <t>======
ID#AAABJfU3vE0
User    (2024-03-19 21:12:12)
Jlagrave</t>
        </r>
      </text>
    </comment>
    <comment ref="B112" authorId="0" shapeId="0" xr:uid="{00000000-0006-0000-0300-000007000000}">
      <text>
        <r>
          <rPr>
            <sz val="10"/>
            <color rgb="FF000000"/>
            <rFont val="Arial"/>
            <scheme val="minor"/>
          </rPr>
          <t>======
ID#AAABJfU3vE8
User    (2024-03-19 21:12:12)
Peaton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Financial Model Update — May 2026</author>
    <author>PLACEHOLDER — Review with Jon. Orange cells need confirmation.</author>
  </authors>
  <commentList>
    <comment ref="B4" authorId="0" shapeId="0" xr:uid="{00000000-0006-0000-0400-000001000000}">
      <text>
        <r>
          <rPr>
            <sz val="10"/>
            <color rgb="FF000000"/>
            <rFont val="Arial"/>
            <scheme val="minor"/>
          </rPr>
          <t>======
ID#AAABPAIVoUs
    (2024-06-07 19:24:04)
April 2024</t>
        </r>
      </text>
    </comment>
    <comment ref="A17" authorId="1" shapeId="0" xr:uid="{00000000-0006-0000-0400-000002000000}">
      <text>
        <r>
          <rPr>
            <sz val="10"/>
            <color rgb="FF000000"/>
            <rFont val="Arial"/>
            <scheme val="minor"/>
          </rPr>
          <t>BLK4 commercial flight services revenue. Priced at $3.75M/wet lease or $6M/vehicle sale. This line is sized so total company revenue doubles annually from the $1.55M (2025) base, consistent with 4 years of demonstrated 100%+ YoY growth. Year 5 rate (~$1.2M/mo) = ~4 wet leases/year or ~2-3 vehicle sales/year.</t>
        </r>
      </text>
    </comment>
    <comment ref="A40" authorId="1" shapeId="0" xr:uid="{00000000-0006-0000-0400-000003000000}">
      <text>
        <r>
          <rPr>
            <sz val="10"/>
            <color rgb="FF000000"/>
            <rFont val="Arial"/>
            <scheme val="minor"/>
          </rPr>
          <t>Scorpius shifted to calendar year accounting. CY2027: $3.5M based on specific contract currently in negotiation (12-month contract). CY2028+: Placeholder growth based on pipeline — confirm with Kyle. Orange cells = placeholders for review.</t>
        </r>
      </text>
    </comment>
    <comment ref="AG40" authorId="0" shapeId="0" xr:uid="{00000000-0006-0000-0400-000004000000}">
      <text>
        <r>
          <rPr>
            <sz val="10"/>
            <color rgb="FF000000"/>
            <rFont val="Arial"/>
            <scheme val="minor"/>
          </rPr>
          <t>======
ID#AAABJfU3vFY
User    (2024-03-19 21:35:41)
Monthly test site operating fee.</t>
        </r>
      </text>
    </comment>
    <comment ref="A41" authorId="2" shapeId="0" xr:uid="{00000000-0006-0000-0400-000005000000}">
      <text>
        <r>
          <rPr>
            <sz val="10"/>
            <color rgb="FF000000"/>
            <rFont val="Arial"/>
            <scheme val="minor"/>
          </rPr>
          <t>PLACEHOLDER: BLK3 wet lease at $250K/mo for months 7-18 (Dec 2025 - Nov 2026). This was the original projection. Actual BLK3 commercial revenue may differ. NEEDS: Confirm entX Australia agreement timing and other commercial pipeline. Current schedule has BLK3 stopping after Nov 2026 — should it continue?</t>
        </r>
      </text>
    </comment>
    <comment ref="A42" authorId="1" shapeId="0" xr:uid="{00000000-0006-0000-0400-000006000000}">
      <text>
        <r>
          <rPr>
            <sz val="10"/>
            <color rgb="FF000000"/>
            <rFont val="Arial"/>
            <scheme val="minor"/>
          </rPr>
          <t>TACFI PY26.2: $4M total ($2M government + $2M commercial match). Replaces prior "MACH Test Vehicles" line. Period: Oct 2026 – Mar 2028 (18 months). Based on SBIR Phase II FA9300-25-C-6022 eligibility. Government champion: Dr. Harvazinski (AFRL/RQ Edwards). $10M Series A capital raise is the enabler for the $2M commercial match.</t>
        </r>
      </text>
    </comment>
    <comment ref="A43" authorId="1" shapeId="0" xr:uid="{00000000-0006-0000-0400-000007000000}">
      <text>
        <r>
          <rPr>
            <sz val="10"/>
            <color rgb="FF000000"/>
            <rFont val="Arial"/>
            <scheme val="minor"/>
          </rPr>
          <t>STRATFI follow-on to TACFI. $30M over 36 months starting Apr 2028. $833,333/month. This line only captures months within the model horizon (through Jun 2030 = 27 of 36 months). Remaining 9 months fall in FY2031. STRATFI requires government champion + matching commercial investment. $10M Series A capital raise is the enabler.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L8" authorId="0" shapeId="0" xr:uid="{00000000-0006-0000-0500-000001000000}">
      <text>
        <r>
          <rPr>
            <sz val="10"/>
            <color rgb="FF000000"/>
            <rFont val="Arial"/>
            <scheme val="minor"/>
          </rPr>
          <t>======
ID#AAABH8GCupo
tc={6F9FDA5F-9228-4387-AF16-50DF8FBD056B}    (2024-03-19 15:10:32)
[Threaded comment]
Your version of Excel allows you to read this threaded comment; however, any edits to it will get removed if the file is opened in a newer version of Excel. Learn more: https://go.microsoft.com/fwlink/?linkid=870924
Comment:
    7200 per facilility *2 McKinney &amp; Midland</t>
        </r>
      </text>
    </comment>
    <comment ref="L15" authorId="0" shapeId="0" xr:uid="{00000000-0006-0000-0500-000002000000}">
      <text>
        <r>
          <rPr>
            <sz val="10"/>
            <color rgb="FF000000"/>
            <rFont val="Arial"/>
            <scheme val="minor"/>
          </rPr>
          <t>======
ID#AAABH8GCup0
    (2024-03-19 15:10:32)
Dropped from 1500 and eliminated Midland site</t>
        </r>
      </text>
    </comment>
    <comment ref="L22" authorId="0" shapeId="0" xr:uid="{00000000-0006-0000-0500-000003000000}">
      <text>
        <r>
          <rPr>
            <sz val="10"/>
            <color rgb="FF000000"/>
            <rFont val="Arial"/>
            <scheme val="minor"/>
          </rPr>
          <t>======
ID#AAABH8GCup8
    (2024-03-19 15:10:32)
Dropped from 6000 and eliminated Midland site</t>
        </r>
      </text>
    </comment>
    <comment ref="L29" authorId="0" shapeId="0" xr:uid="{00000000-0006-0000-0500-000004000000}">
      <text>
        <r>
          <rPr>
            <sz val="10"/>
            <color rgb="FF000000"/>
            <rFont val="Arial"/>
            <scheme val="minor"/>
          </rPr>
          <t>======
ID#AAABH8GCupw
John Quinn    (2024-03-19 15:10:32)
Add Midland Site
for manufacture- facility for 10 years by MDC incentive package</t>
        </r>
      </text>
    </comment>
    <comment ref="N35" authorId="0" shapeId="0" xr:uid="{00000000-0006-0000-0500-000005000000}">
      <text>
        <r>
          <rPr>
            <sz val="10"/>
            <color rgb="FF000000"/>
            <rFont val="Arial"/>
            <scheme val="minor"/>
          </rPr>
          <t>======
ID#AAABH8GCuqA
tc={F9A873F5-7898-471E-82D5-6561BF7F4021}    (2024-03-19 15:10:32)
[Threaded comment]
Your version of Excel allows you to read this threaded comment; however, any edits to it will get removed if the file is opened in a newer version of Excel. Learn more: https://go.microsoft.com/fwlink/?linkid=870924
Comment:
    Capital input to bldg by us- before negotiation</t>
        </r>
      </text>
    </comment>
    <comment ref="G36" authorId="0" shapeId="0" xr:uid="{00000000-0006-0000-0500-000006000000}">
      <text>
        <r>
          <rPr>
            <sz val="10"/>
            <color rgb="FF000000"/>
            <rFont val="Arial"/>
            <scheme val="minor"/>
          </rPr>
          <t>======
ID#AAABcs__ynk
Kyle Ballard    (2025-01-23 22:25:26)
dropped from 49,500</t>
        </r>
      </text>
    </comment>
    <comment ref="G43" authorId="0" shapeId="0" xr:uid="{00000000-0006-0000-0500-000007000000}">
      <text>
        <r>
          <rPr>
            <sz val="10"/>
            <color rgb="FF000000"/>
            <rFont val="Arial"/>
            <scheme val="minor"/>
          </rPr>
          <t>======
ID#AAABcs__yno
Kyle Ballard    (2025-01-23 22:25:26)
Dropped from $50k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PLACEHOLDER — Review with Jon. Orange cells need confirmation.</author>
  </authors>
  <commentList>
    <comment ref="A16" authorId="0" shapeId="0" xr:uid="{00000000-0006-0000-0600-000001000000}">
      <text>
        <r>
          <rPr>
            <sz val="10"/>
            <color rgb="FF000000"/>
            <rFont val="Arial"/>
            <scheme val="minor"/>
          </rPr>
          <t>PLACEHOLDER: 70% COGS / 30% margin for TACFI/STRATFI. Typical for cost-plus government R&amp;D contracts. NEEDS: Exos actual indirect rate structure (overhead, G&amp;A, fringe). If DCAA-approved rates exist, replace with actual.</t>
        </r>
      </text>
    </comment>
    <comment ref="A17" authorId="0" shapeId="0" xr:uid="{00000000-0006-0000-0600-000002000000}">
      <text>
        <r>
          <rPr>
            <sz val="10"/>
            <color rgb="FF000000"/>
            <rFont val="Arial"/>
            <scheme val="minor"/>
          </rPr>
          <t>PLACEHOLDER: 55% COGS for tank manufacturing (higher margin than R&amp;D contracts). Scorpius tanks are TRL 9 with established manufacturing. NEEDS: Kyle Ballard actual production costs per unit.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PLACEHOLDER — Review with Jon. Orange cells need confirmation.</author>
  </authors>
  <commentList>
    <comment ref="B10" authorId="0" shapeId="0" xr:uid="{00000000-0006-0000-0700-000001000000}">
      <text>
        <r>
          <rPr>
            <sz val="10"/>
            <color rgb="FF000000"/>
            <rFont val="Arial"/>
            <scheme val="minor"/>
          </rPr>
          <t>======
ID#AAABJfU3vFI
User    (2024-03-19 21:12:13)
User:Dmitchell</t>
        </r>
      </text>
    </comment>
    <comment ref="B11" authorId="0" shapeId="0" xr:uid="{00000000-0006-0000-0700-000002000000}">
      <text>
        <r>
          <rPr>
            <sz val="10"/>
            <color rgb="FF000000"/>
            <rFont val="Arial"/>
            <scheme val="minor"/>
          </rPr>
          <t>======
ID#AAABJfU3vE4
User    (2024-03-19 21:12:12)
JQuinn</t>
        </r>
      </text>
    </comment>
    <comment ref="B12" authorId="0" shapeId="0" xr:uid="{00000000-0006-0000-0700-000003000000}">
      <text>
        <r>
          <rPr>
            <sz val="10"/>
            <color rgb="FF000000"/>
            <rFont val="Arial"/>
            <scheme val="minor"/>
          </rPr>
          <t>======
ID#AAABPAIVoUk
    (2024-06-07 19:24:04)
Nmilburn</t>
        </r>
      </text>
    </comment>
    <comment ref="B13" authorId="0" shapeId="0" xr:uid="{00000000-0006-0000-0700-000004000000}">
      <text>
        <r>
          <rPr>
            <sz val="10"/>
            <color rgb="FF000000"/>
            <rFont val="Arial"/>
            <scheme val="minor"/>
          </rPr>
          <t>======
ID#AAABPAIVoU0
    (2024-06-07 19:24:04)
Rblink</t>
        </r>
      </text>
    </comment>
    <comment ref="B17" authorId="0" shapeId="0" xr:uid="{00000000-0006-0000-0700-000005000000}">
      <text>
        <r>
          <rPr>
            <sz val="10"/>
            <color rgb="FF000000"/>
            <rFont val="Arial"/>
            <scheme val="minor"/>
          </rPr>
          <t>======
ID#AAABPAIVoUg
    (2024-06-07 19:24:04)
Snorsworthy</t>
        </r>
      </text>
    </comment>
    <comment ref="B40" authorId="0" shapeId="0" xr:uid="{00000000-0006-0000-0700-000006000000}">
      <text>
        <r>
          <rPr>
            <sz val="10"/>
            <color rgb="FF000000"/>
            <rFont val="Arial"/>
            <scheme val="minor"/>
          </rPr>
          <t>======
ID#AAABPAIVoUw
    (2024-06-07 19:24:04)
Jlagrave</t>
        </r>
      </text>
    </comment>
    <comment ref="B41" authorId="0" shapeId="0" xr:uid="{00000000-0006-0000-0700-000007000000}">
      <text>
        <r>
          <rPr>
            <sz val="10"/>
            <color rgb="FF000000"/>
            <rFont val="Arial"/>
            <scheme val="minor"/>
          </rPr>
          <t>======
ID#AAABPAIVoUo
    (2024-06-07 19:24:04)
Peaton</t>
        </r>
      </text>
    </comment>
    <comment ref="A53" authorId="1" shapeId="0" xr:uid="{00000000-0006-0000-0700-000008000000}">
      <text>
        <r>
          <rPr>
            <sz val="10"/>
            <color rgb="FF000000"/>
            <rFont val="Arial"/>
            <scheme val="minor"/>
          </rPr>
          <t>PLACEHOLDER: 3 propulsion engineers for RDRE development under TACFI. Start Oct 2026 with TACFI award. NEEDS: Jon to confirm roles, salaries, and start dates.</t>
        </r>
      </text>
    </comment>
    <comment ref="A54" authorId="1" shapeId="0" xr:uid="{00000000-0006-0000-0700-000009000000}">
      <text>
        <r>
          <rPr>
            <sz val="10"/>
            <color rgb="FF000000"/>
            <rFont val="Arial"/>
            <scheme val="minor"/>
          </rPr>
          <t>PLACEHOLDER: Ramp from 5 to 8 engineers for STRATFI operational engine program. Start Apr 2028. Includes test, integration, manufacturing roles. NEEDS: Specific roles and salary bands.</t>
        </r>
      </text>
    </comment>
    <comment ref="A55" authorId="1" shapeId="0" xr:uid="{00000000-0006-0000-0700-00000A000000}">
      <text>
        <r>
          <rPr>
            <sz val="10"/>
            <color rgb="FF000000"/>
            <rFont val="Arial"/>
            <scheme val="minor"/>
          </rPr>
          <t>PLACEHOLDER: Tank manufacturing operators post-acquisition. Start CY2027. Ramp with revenue. NEEDS: Kyle Ballard staffing plan.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Quinn</author>
  </authors>
  <commentList>
    <comment ref="G19" authorId="0" shapeId="0" xr:uid="{00000000-0006-0000-0800-000001000000}">
      <text>
        <r>
          <rPr>
            <sz val="10"/>
            <color rgb="FF000000"/>
            <rFont val="Arial"/>
            <scheme val="minor"/>
          </rPr>
          <t>John Quinn: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43" authorId="0" shapeId="0" xr:uid="{00000000-0006-0000-0900-000001000000}">
      <text>
        <r>
          <rPr>
            <sz val="10"/>
            <color rgb="FF000000"/>
            <rFont val="Arial"/>
            <scheme val="minor"/>
          </rPr>
          <t>======
ID#AAABP2GnKzE
Kyle Ballard    (2024-06-14 20:11:33)
BLK 3 to flight</t>
        </r>
      </text>
    </comment>
    <comment ref="E43" authorId="0" shapeId="0" xr:uid="{00000000-0006-0000-0900-000002000000}">
      <text>
        <r>
          <rPr>
            <sz val="10"/>
            <color rgb="FF000000"/>
            <rFont val="Arial"/>
            <scheme val="minor"/>
          </rPr>
          <t>======
ID#AAABP2GnKzA
Kyle Ballard    (2024-06-14 20:11:20)
BLK 4 Rocket</t>
        </r>
      </text>
    </comment>
    <comment ref="F43" authorId="0" shapeId="0" xr:uid="{00000000-0006-0000-0900-000003000000}">
      <text>
        <r>
          <rPr>
            <sz val="10"/>
            <color rgb="FF000000"/>
            <rFont val="Arial"/>
            <scheme val="minor"/>
          </rPr>
          <t>======
ID#AAABP2GnKzI
Kyle Ballard    (2024-06-14 20:11:48)
BLK 3 Rocket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Financial Model Update — May 2026</author>
    <author>None</author>
    <author>PLACEHOLDER — Review with Jon. Orange cells need confirmation.</author>
  </authors>
  <commentList>
    <comment ref="A25" authorId="0" shapeId="0" xr:uid="{00000000-0006-0000-0D00-000001000000}">
      <text>
        <r>
          <rPr>
            <sz val="10"/>
            <color rgb="FF000000"/>
            <rFont val="Arial"/>
            <scheme val="minor"/>
          </rPr>
          <t>$10M Series A capital raise. Enables: Scorpius acquisition ($3.5M), RDRE development / TACFI match ($3-4M), BLK3 vehicle build ($3-4M), listing + working capital ($2-2.5M). This capital is the enabler for all downstream revenue growth including TACFI/STRATFI government programs.</t>
        </r>
      </text>
    </comment>
    <comment ref="C25" authorId="1" shapeId="0" xr:uid="{00000000-0006-0000-0D00-000002000000}">
      <text>
        <r>
          <rPr>
            <sz val="10"/>
            <color rgb="FF000000"/>
            <rFont val="Arial"/>
            <scheme val="minor"/>
          </rPr>
          <t>======
ID#AAABP2GnKy8
Kyle Ballard   
$150K M&amp;A Legal Fees</t>
        </r>
      </text>
    </comment>
    <comment ref="N25" authorId="2" shapeId="0" xr:uid="{00000000-0006-0000-0D00-000003000000}">
      <text>
        <r>
          <rPr>
            <sz val="10"/>
            <color rgb="FF000000"/>
            <rFont val="Arial"/>
            <scheme val="minor"/>
          </rPr>
          <t>PLACEHOLDER: $10M Series A. Authoritative narrative says $12.5M. Jon specified $10M in May 24 request. Confirm final raise amount. If $12.5M, additional $2.5M goes to listing + working capital.</t>
        </r>
      </text>
    </comment>
  </commentList>
</comments>
</file>

<file path=xl/sharedStrings.xml><?xml version="1.0" encoding="utf-8"?>
<sst xmlns="http://schemas.openxmlformats.org/spreadsheetml/2006/main" count="996" uniqueCount="576">
  <si>
    <t>Date:</t>
  </si>
  <si>
    <t>Instructions</t>
  </si>
  <si>
    <t>Dashboard</t>
  </si>
  <si>
    <t>Controls</t>
  </si>
  <si>
    <t>Revenue Asumptions</t>
  </si>
  <si>
    <t>Expense Assumptions</t>
  </si>
  <si>
    <t>Payroll Assumptions</t>
  </si>
  <si>
    <t>Fixed Asset Schedules</t>
  </si>
  <si>
    <t>Monthly P&amp;L</t>
  </si>
  <si>
    <t>Annual P&amp;L</t>
  </si>
  <si>
    <t>Monthly CFS</t>
  </si>
  <si>
    <t>Annual CFS</t>
  </si>
  <si>
    <t>Balance Sheet</t>
  </si>
  <si>
    <t>Annual Balance Sheet</t>
  </si>
  <si>
    <t>Funding Ask</t>
  </si>
  <si>
    <t>Valuation</t>
  </si>
  <si>
    <t>How this Model works</t>
  </si>
  <si>
    <t>A.</t>
  </si>
  <si>
    <t>Financial models are an attempt to present a "big picture" view of future financial performance. Many simplifying assumptions are made, and the model does not attempt to capture all financial details &amp; nuances. Most simplifying assumptions will not have a material impact on the big picture - for example, the cash flow differences between leasing or purchasing a vehicle probably won't affect the big picture unless the company operates a massive fleet of vehicles. The model may also simplify issues such as the expensing vs. amortizing of startup expenses.</t>
  </si>
  <si>
    <t>B.</t>
  </si>
  <si>
    <t>The quality of any forecast is dependent on the quality of the assumptions and the quality of the cause-and-effect relationships incorporated into the model. The focus must be on the quality of the assumptions taken; and its cause-and-effect relationships.</t>
  </si>
  <si>
    <t>Colour Coding</t>
  </si>
  <si>
    <t xml:space="preserve">The Control Tab is the Input Tab for Assumptions. </t>
  </si>
  <si>
    <t xml:space="preserve">The tabs in Light Blue reflect the different of Assumptions taken in the model. These values are controlled by the values input in the Control Tab. </t>
  </si>
  <si>
    <t>Tabs in Light Green are output tabs, which display the information from the input tabs. Do not modify anything on the green tabs.</t>
  </si>
  <si>
    <t>ONLY the BLUE cells containing texts in BLUE are Hard Coded and can be adjusted by the user without compromising the excel formulas.</t>
  </si>
  <si>
    <t xml:space="preserve">Cells shaded Grey-Blue contain a dropdown list, and take values from the dropdown list only. Any other value inputed, will go on to show the user an error. </t>
  </si>
  <si>
    <t>Cells shaded Yellow contain instructions &amp; explanations for the user to better understand the model, and the asumptions taken by the model</t>
  </si>
  <si>
    <t>Back To Index</t>
  </si>
  <si>
    <t>Overview</t>
  </si>
  <si>
    <t>Total Revenue</t>
  </si>
  <si>
    <t>Y.O.Y Growth %</t>
  </si>
  <si>
    <t>Gross Profit</t>
  </si>
  <si>
    <t>Gross Margins %</t>
  </si>
  <si>
    <t>EBITDA</t>
  </si>
  <si>
    <t>EBITDA Margin %</t>
  </si>
  <si>
    <t>PAT</t>
  </si>
  <si>
    <t>PAT Margin %</t>
  </si>
  <si>
    <t>Product Devlopment</t>
  </si>
  <si>
    <t>Marketing</t>
  </si>
  <si>
    <t>Opex</t>
  </si>
  <si>
    <t>EXOS Aerospace</t>
  </si>
  <si>
    <t>Beginning Month:</t>
  </si>
  <si>
    <t>July</t>
  </si>
  <si>
    <t>NOTE: Month 1 = July 2025. Updated May 29, 2026. Includes entX LSA ($840K) + Second BLK3 Flight ($750K) + NASA Flight Opportunities IDIQ ($8M/yr steady state from Q3 2027). Exos is ONLY US FAA-licensed co. actively selling suborbital reusable payload services. Campaign model: 2 NASA + 1 commercial flight per quarter. Dual listing: Euronext Dublin + TXSE.</t>
  </si>
  <si>
    <t>Controls Sheet</t>
  </si>
  <si>
    <t>Amounts in USD</t>
  </si>
  <si>
    <t xml:space="preserve">Note: All the figures and assumptions are taken monthly </t>
  </si>
  <si>
    <t>Assumptions for the Annual Period</t>
  </si>
  <si>
    <t>REVENUE ASSUMPTIONS</t>
  </si>
  <si>
    <t>BLK4 360kg LAUNCHER</t>
  </si>
  <si>
    <t>BLK4 360kg - Cost to Customer - Wet Lease (Commercial Flights)</t>
  </si>
  <si>
    <t>BLK4 360kg - Vehicle Launch</t>
  </si>
  <si>
    <t xml:space="preserve">PROPULSION SYSTEM SALES 5K 20K DESIGNS WITH TRIFDYNE PRESS. </t>
  </si>
  <si>
    <t>Propulsion System Cost to Customer</t>
  </si>
  <si>
    <t>EXOS US BLK4 Wet Lease Launches</t>
  </si>
  <si>
    <t>Initial Outfit per Vessel</t>
  </si>
  <si>
    <t>EXOS US BLK4 Wet Lease Launches Cost to Customer</t>
  </si>
  <si>
    <t>Second Stage Sales</t>
  </si>
  <si>
    <t>Second Stage Price Per Unit</t>
  </si>
  <si>
    <t>Scorpius Space Corp Tank Manufacture</t>
  </si>
  <si>
    <t>Linerless Carbon Fiber Composite Tanks</t>
  </si>
  <si>
    <t>Annual Change %</t>
  </si>
  <si>
    <t>Sarge Technology and Hardware Sales</t>
  </si>
  <si>
    <t>Contract Value</t>
  </si>
  <si>
    <t>OPEX</t>
  </si>
  <si>
    <t>COGS</t>
  </si>
  <si>
    <t>BLK4 360kg LAUNCHER - COGS - Wet Lease</t>
  </si>
  <si>
    <t>BLK4 360kg LAUNCHER - COGS - Vehicle Launch</t>
  </si>
  <si>
    <t>PROPULSION SYSTEM SALES 5K 20K DESIGNS WITH TRIFDYNE PRESS - COGS</t>
  </si>
  <si>
    <t>EXOS US BLK4 Wet Lease Launches - COGS</t>
  </si>
  <si>
    <t>Second Stage Sales - COGS</t>
  </si>
  <si>
    <t>Scorpius Space Corp Tank Manufacture - COGS</t>
  </si>
  <si>
    <t>Sarge Technology and Hardware Sales - COGS</t>
  </si>
  <si>
    <t>Internet and Phone</t>
  </si>
  <si>
    <t>Insurance</t>
  </si>
  <si>
    <t>Professional Fees</t>
  </si>
  <si>
    <t>Rent and Utility</t>
  </si>
  <si>
    <t>Office and Other Expenses (per employee)</t>
  </si>
  <si>
    <t xml:space="preserve">Marketing </t>
  </si>
  <si>
    <t>Travel Expenses</t>
  </si>
  <si>
    <t>Research and Development</t>
  </si>
  <si>
    <t>PAYROLL ASSUMPTIONS</t>
  </si>
  <si>
    <t>President</t>
  </si>
  <si>
    <t>CEO</t>
  </si>
  <si>
    <t>COO</t>
  </si>
  <si>
    <t>CTO</t>
  </si>
  <si>
    <t>Instrumentation Controls Electrical Engineer</t>
  </si>
  <si>
    <t>AS9100D &amp; ITAR Compliance Officer</t>
  </si>
  <si>
    <t xml:space="preserve">Staff (based on USD salaries) </t>
  </si>
  <si>
    <t>Administrative Assistant</t>
  </si>
  <si>
    <t>Aero Modeling Engineer</t>
  </si>
  <si>
    <t>Avionics Hardware Development Engineer</t>
  </si>
  <si>
    <t>Contracts Administrator- PROGRAM MANAGER</t>
  </si>
  <si>
    <t>Design Engineer (mech)- 12 Scorpius (average salary)</t>
  </si>
  <si>
    <t>Engineering Internships- Admin</t>
  </si>
  <si>
    <t>Guidance Navigation and Control Engineer</t>
  </si>
  <si>
    <t>Junior RF Engineer</t>
  </si>
  <si>
    <t>Launch Engineer</t>
  </si>
  <si>
    <t>Mechanical Designer/Drafter/Technician</t>
  </si>
  <si>
    <t>Mission Integration Engineer</t>
  </si>
  <si>
    <t>Propulsion Development Engineer</t>
  </si>
  <si>
    <t>Senior IT/Sys Admin</t>
  </si>
  <si>
    <t>Senior Marketing Director- commission</t>
  </si>
  <si>
    <t>Senior RF Engineer</t>
  </si>
  <si>
    <t>Senior Software Engineer, Networking</t>
  </si>
  <si>
    <t>Sr. Mission Manager/Sales Engineer</t>
  </si>
  <si>
    <t>Sr. Software Engineer - Aerospace/Space</t>
  </si>
  <si>
    <t>Structures Development Engineer</t>
  </si>
  <si>
    <t>Thermal Engineer</t>
  </si>
  <si>
    <t>Web Developer &amp; Graphic Designer</t>
  </si>
  <si>
    <t>License Attorney (General Council)</t>
  </si>
  <si>
    <t xml:space="preserve">Machinists </t>
  </si>
  <si>
    <t>Assembly ICE/ Mech Tech -OPS</t>
  </si>
  <si>
    <t>Instument Control Electrical- ICE Technicians - OPS</t>
  </si>
  <si>
    <t>General Council and International Law consultancy</t>
  </si>
  <si>
    <t>CFO Accounting  GAAP Audit</t>
  </si>
  <si>
    <t>Please add Position</t>
  </si>
  <si>
    <t>Pay Raise</t>
  </si>
  <si>
    <t>Payroll Tax + Incentives</t>
  </si>
  <si>
    <t>Taxation Assumptions</t>
  </si>
  <si>
    <t>Income Tax</t>
  </si>
  <si>
    <t>Net Working Capital Assumptions</t>
  </si>
  <si>
    <t>Current Liabilities Turnover (number of days)</t>
  </si>
  <si>
    <t>Current Assets Excluding Cash (number of days)</t>
  </si>
  <si>
    <t>Prepaid Expenses (% of Sales)</t>
  </si>
  <si>
    <t>Days in Inventory</t>
  </si>
  <si>
    <t>Other Current Assets (% of sales)</t>
  </si>
  <si>
    <t>Accrued Expenses (number of days)</t>
  </si>
  <si>
    <t>Other Current Liabilities (% of  sales)</t>
  </si>
  <si>
    <t>Annual Interest on Line of Credit</t>
  </si>
  <si>
    <t>Rocket Build Assumptions</t>
  </si>
  <si>
    <t>Development of  a reusable first  stage of a two stage Hyperonsic/or LEO launcher</t>
  </si>
  <si>
    <t>Reusable 1st Stage Rocket Ser #J1-3 (3 years)</t>
  </si>
  <si>
    <t>Reusable 1st Stage Rocket Ser #J4-10</t>
  </si>
  <si>
    <t>Reusable 1st Stage Rocket Ser #J11-21</t>
  </si>
  <si>
    <t>Budget link to systems</t>
  </si>
  <si>
    <t>High Level Development Milestones</t>
  </si>
  <si>
    <t>First Vehicles</t>
  </si>
  <si>
    <t>Vehicles 4-10</t>
  </si>
  <si>
    <t>Vehicles 11 onwards</t>
  </si>
  <si>
    <t>Budget section</t>
  </si>
  <si>
    <t>Number of Vehicles</t>
  </si>
  <si>
    <t xml:space="preserve">Engineering labor </t>
  </si>
  <si>
    <t>Labor</t>
  </si>
  <si>
    <t>Vehicle Manufacturing and Operations Labor</t>
  </si>
  <si>
    <t xml:space="preserve">Licensing costs for reusable vehicles </t>
  </si>
  <si>
    <t>Computer Section (CPU)</t>
  </si>
  <si>
    <t>Guidance Navigation and Control Development</t>
  </si>
  <si>
    <t>Self Reliant Condition Assessment System Scoprius model</t>
  </si>
  <si>
    <t>onboard IMU / GPS / ANT</t>
  </si>
  <si>
    <t>Telemetry Hardware</t>
  </si>
  <si>
    <t>Propellant Tanks (flght set)</t>
  </si>
  <si>
    <t>Propellant tanks and Staging</t>
  </si>
  <si>
    <t xml:space="preserve">Propellant Tanks (ASE stand set) </t>
  </si>
  <si>
    <t>Test stand GSA/ASE</t>
  </si>
  <si>
    <t>Assembly, Propulsio, and Vehicle Test Facilities</t>
  </si>
  <si>
    <t>Engine Bay</t>
  </si>
  <si>
    <t>Propulsion Systems and Propellant Choice</t>
  </si>
  <si>
    <t>Engine R&amp;D (Partner with NASA- SAA)</t>
  </si>
  <si>
    <t>Flight Software mods (1st and 2nd stage)</t>
  </si>
  <si>
    <t>Genera; Software</t>
  </si>
  <si>
    <t>Tanks pressurization system</t>
  </si>
  <si>
    <t>Cryogenic dewar  design</t>
  </si>
  <si>
    <t>Airframe Tubing - Al- Carbon Fiber</t>
  </si>
  <si>
    <t>Payload Aeroshell</t>
  </si>
  <si>
    <t xml:space="preserve">Bulkheads </t>
  </si>
  <si>
    <t>Engine structures</t>
  </si>
  <si>
    <t>Helium Tank - Autogenous pressurization</t>
  </si>
  <si>
    <t>Pressurization Systems</t>
  </si>
  <si>
    <t>Wiring, Fittings &amp; Hardware</t>
  </si>
  <si>
    <t>Structures and UAD (Upper Aero Devices)</t>
  </si>
  <si>
    <t xml:space="preserve">Aerodynamic Analysis </t>
  </si>
  <si>
    <t>Build of Second Stage</t>
  </si>
  <si>
    <t>Build of  mobile Launcher- Fund uses</t>
  </si>
  <si>
    <t>Launch System</t>
  </si>
  <si>
    <t xml:space="preserve">Overhead </t>
  </si>
  <si>
    <t>G&amp;A</t>
  </si>
  <si>
    <t>Total vehicle(s) without overhead or labor</t>
  </si>
  <si>
    <t xml:space="preserve">Development Program costs total with overhead </t>
  </si>
  <si>
    <t xml:space="preserve">Rocket costs each all inclusive hardware R&amp;D Labor +CPI materials escalation- Exos sale price </t>
  </si>
  <si>
    <t>Rocket Costs* (# of rockets (total required)) + markup</t>
  </si>
  <si>
    <t>Hardware only CAPEX (capital required)</t>
  </si>
  <si>
    <t>ExosWorx factoring</t>
  </si>
  <si>
    <t>Markup</t>
  </si>
  <si>
    <t>Revenue Assumptions Sheet</t>
  </si>
  <si>
    <t>Assumptions for the Monthly Period</t>
  </si>
  <si>
    <t>BLK4 360kg launcher</t>
  </si>
  <si>
    <t>Wet Leases</t>
  </si>
  <si>
    <t>Vehicle Launches</t>
  </si>
  <si>
    <t>Revenue</t>
  </si>
  <si>
    <t>BLK4 360kg — Commercial Flight Revenue (Vehicle Sales &amp; Wet Lease)</t>
  </si>
  <si>
    <t>Additional Revenue/Contract</t>
  </si>
  <si>
    <t>Revenue from BLK4 360kg Launcher</t>
  </si>
  <si>
    <t>SYSTEMS SALES - CONTRACTING -</t>
  </si>
  <si>
    <t>Propulsion System Sales</t>
  </si>
  <si>
    <t>Suborbital Hover Vehicle-Reusable Rocket- DoD /DoW</t>
  </si>
  <si>
    <t>Scorpius Space Corp — Tank Manufacturing &amp; Related Sales (Calendar Year)</t>
  </si>
  <si>
    <t>entX LSA — Project Lazarus RHU Flight Demo (BLK3.1)</t>
  </si>
  <si>
    <t>TACFI — RDRE Development Program ($2M DoD + $2M Match)</t>
  </si>
  <si>
    <t>STRATFI — RDRE Operational Engine Program ($30M over 36 months)</t>
  </si>
  <si>
    <t>Note: STRATFI remaining 9 months ($7.5M) in FY2031 not shown</t>
  </si>
  <si>
    <t>Revenue from Propulsion System Sales</t>
  </si>
  <si>
    <t>Recurring Orders</t>
  </si>
  <si>
    <t>NASA Flight Opportunities IDIQ — Suborbital Research Services ($1M/flight × 2 flights/qtr)</t>
  </si>
  <si>
    <t>Second BLK3 Flight — Commercial Payload Revenue ($750K)</t>
  </si>
  <si>
    <t>ANNUAL REVENUE TRAJECTORY — Projections start March 2026, scaling to $120M by CY2030</t>
  </si>
  <si>
    <t>CY2025 Actual: $1,550,000 (base year — 4 consecutive years of doubling)</t>
  </si>
  <si>
    <t>CY2026: $4.86M — Scorpius $2.65M + HVRR + TACFI + entX $410K (no NASA IDIQ yet)</t>
  </si>
  <si>
    <t>CY2027: $9.38M — Scorpius $3.5M + TACFI $2.7M + entX/Commercial $1.18M + 2nd Flight $750K + NASA Flight Opps $2.0M (Q3-Q4 onramp)</t>
  </si>
  <si>
    <t>CY2028: $34M — BLK4 $9.8M + NASA $8M + Scorpius $7M + STRATFI $8.2M + Commercial $1M</t>
  </si>
  <si>
    <t>CY2029: $64M — BLK4 $31M + NASA $8M + Scorpius $14M + STRATFI $10M + Commercial $1M</t>
  </si>
  <si>
    <t>CY2030: $129M — BLK4 $82M + NASA $8M + Scorpius $28M + STRATFI $10M + Commercial $1M</t>
  </si>
  <si>
    <t>NOTE: $10M Series A enables this trajectory. Dual listing: Euronext Dublin (immediate) + TXSE (Year 2)</t>
  </si>
  <si>
    <t>ACTUALS: Jul 2025 — Feb 2026 (cols 2-9)</t>
  </si>
  <si>
    <t>PROJECTIONS: Mar 2026 onward (col 10+)</t>
  </si>
  <si>
    <t>Recurring Sales</t>
  </si>
  <si>
    <t>This EXCEEDS investor deck projections ($25M base / $48M upside by 2030).</t>
  </si>
  <si>
    <t>Model now projects $120M by CY2030. Update deck accordingly.</t>
  </si>
  <si>
    <t>DECISION NEEDED: Reconcile deck to this model, or keep TACFI/STRATFI as upside in deck?</t>
  </si>
  <si>
    <t>Revenue from Second Stage Sales</t>
  </si>
  <si>
    <t>`</t>
  </si>
  <si>
    <t>Scorpius Space Corp Tank Sales</t>
  </si>
  <si>
    <t>Nova B1-B6</t>
  </si>
  <si>
    <t>Nova D 1-4</t>
  </si>
  <si>
    <t>Letara &amp; Karman</t>
  </si>
  <si>
    <t>Vaya</t>
  </si>
  <si>
    <t>Exos</t>
  </si>
  <si>
    <t>Toyota/Other</t>
  </si>
  <si>
    <t>Revenue from Scorpius Space Tank Sales</t>
  </si>
  <si>
    <t>Sarge Technology and Hardware</t>
  </si>
  <si>
    <t>Revenue from Sarge Technology Sales</t>
  </si>
  <si>
    <t>Series A Investment</t>
  </si>
  <si>
    <t>Assumptions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</si>
  <si>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</si>
  <si>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</si>
  <si>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</si>
  <si>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</si>
  <si>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</si>
  <si>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</si>
  <si>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</si>
  <si>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</si>
  <si>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</si>
  <si>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</si>
  <si>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</si>
  <si>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</si>
  <si>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Annual</t>
  </si>
  <si>
    <t xml:space="preserve">General &amp; Administrative Expenses </t>
  </si>
  <si>
    <t>Utilities</t>
  </si>
  <si>
    <t>Growth(y-o-y)</t>
  </si>
  <si>
    <t>Year 1</t>
  </si>
  <si>
    <t>Year 2</t>
  </si>
  <si>
    <t>Year 3</t>
  </si>
  <si>
    <t>Year 4</t>
  </si>
  <si>
    <t>Add manufacturing in Midland- Bldg by Midland EDC</t>
  </si>
  <si>
    <t>Year 5</t>
  </si>
  <si>
    <t>Internet/Phone</t>
  </si>
  <si>
    <t>Mission insurance accounted for as part of flight costs</t>
  </si>
  <si>
    <t>Professional Fees (consulting, legal, accounting, etc)</t>
  </si>
  <si>
    <t>Torrence California Monthly lease Expense $33,000 plus personnel (included in Headcount)</t>
  </si>
  <si>
    <t>Buy 310 Wilmeth Basis</t>
  </si>
  <si>
    <t>75000 sqft</t>
  </si>
  <si>
    <t>build out</t>
  </si>
  <si>
    <t>AC  75Ksf</t>
  </si>
  <si>
    <t>Insulation</t>
  </si>
  <si>
    <t>power</t>
  </si>
  <si>
    <t>Total for occ</t>
  </si>
  <si>
    <t>Credit</t>
  </si>
  <si>
    <t>Total</t>
  </si>
  <si>
    <t>Monthly rent NNN</t>
  </si>
  <si>
    <t>Monthly Taxes</t>
  </si>
  <si>
    <t>Maintenance and power</t>
  </si>
  <si>
    <t>Total/month</t>
  </si>
  <si>
    <t>Rent /Lease / Equipment/ Electricity</t>
  </si>
  <si>
    <t>office costs</t>
  </si>
  <si>
    <t>Office Setup /  Network  / Computers / Software - Licensing</t>
  </si>
  <si>
    <t>Blank</t>
  </si>
  <si>
    <t>Company Confidential</t>
  </si>
  <si>
    <t>FOR SALES ONLY</t>
  </si>
  <si>
    <t>Debt Service</t>
  </si>
  <si>
    <t>RESEARCH AND DEVELOPMENT</t>
  </si>
  <si>
    <t xml:space="preserve">non capital </t>
  </si>
  <si>
    <t>testing hardware non capital R&amp;D</t>
  </si>
  <si>
    <t>Total Research and Development Expense</t>
  </si>
  <si>
    <t>Tax Rate</t>
  </si>
  <si>
    <t>Balance Sheet Assumptions</t>
  </si>
  <si>
    <t xml:space="preserve">Of total expenses </t>
  </si>
  <si>
    <t xml:space="preserve">Of total revenue </t>
  </si>
  <si>
    <t>of Net Sales</t>
  </si>
  <si>
    <t>days</t>
  </si>
  <si>
    <t>of Net sales</t>
  </si>
  <si>
    <t>Expense Assumptions Sheet</t>
  </si>
  <si>
    <t>Cost of Sale (COS)</t>
  </si>
  <si>
    <t>TACFI/STRATFI RDRE Program COGS (est. 70% of revenue)</t>
  </si>
  <si>
    <t>Scorpius Tank Manufacturing COGS (est. 55% of revenue)</t>
  </si>
  <si>
    <t>Total Cost of Sale (COS)</t>
  </si>
  <si>
    <t>Operating Expenses (OPEX)</t>
  </si>
  <si>
    <t xml:space="preserve">Total Expenses </t>
  </si>
  <si>
    <t>Payroll Assumptions Sheet</t>
  </si>
  <si>
    <t>No. of Employees</t>
  </si>
  <si>
    <t>Corporate Team</t>
  </si>
  <si>
    <t>Humanoid robots</t>
  </si>
  <si>
    <t>TACFI/STRATFI Program Staff (Placeholder)</t>
  </si>
  <si>
    <t>RDRE Propulsion Engineers (TACFI-funded)</t>
  </si>
  <si>
    <t>RDRE Program Engineers (STRATFI-funded)</t>
  </si>
  <si>
    <t>Scorpius Manufacturing Staff</t>
  </si>
  <si>
    <t>Total traditional headcount</t>
  </si>
  <si>
    <t>Monthly Compensation</t>
  </si>
  <si>
    <t>Robtot Equavalent Salary</t>
  </si>
  <si>
    <t>Total Monthly Compensation</t>
  </si>
  <si>
    <t>Parameter</t>
  </si>
  <si>
    <t>Value</t>
  </si>
  <si>
    <t>Notes</t>
  </si>
  <si>
    <t>FTE Displaced</t>
  </si>
  <si>
    <t>Labor Savings</t>
  </si>
  <si>
    <t>Net EBITDA</t>
  </si>
  <si>
    <t>Discount Rate (WACC)</t>
  </si>
  <si>
    <t>Used for NPV</t>
  </si>
  <si>
    <t>Initial Robot Price (Year 0)</t>
  </si>
  <si>
    <t>Optimistic 2027 price</t>
  </si>
  <si>
    <t>Annual Price Decline Rate</t>
  </si>
  <si>
    <t>Scale/learning curve</t>
  </si>
  <si>
    <t>Annual Fully Loaded Cost Factor</t>
  </si>
  <si>
    <t>Annual cost ≈ factor × that year's robot price</t>
  </si>
  <si>
    <t>Labor Cost per FTE (fully burdened)</t>
  </si>
  <si>
    <t>Aerospace manufacturing operator baseline</t>
  </si>
  <si>
    <t>FTE Displaced - Year 1</t>
  </si>
  <si>
    <t>Per robot impact</t>
  </si>
  <si>
    <t>FTE Displaced - Year 5</t>
  </si>
  <si>
    <t>Analysis Horizon (years)</t>
  </si>
  <si>
    <t>5 years</t>
  </si>
  <si>
    <t>Residual Value % at Year 5</t>
  </si>
  <si>
    <t>Applied to Year-5 price</t>
  </si>
  <si>
    <t>Annual Lease Payment (per robot)</t>
  </si>
  <si>
    <t>Placeholder; replace with vendor quote</t>
  </si>
  <si>
    <t>Year</t>
  </si>
  <si>
    <t>Robot Price</t>
  </si>
  <si>
    <t>Annual Robot Cost</t>
  </si>
  <si>
    <t>Cumulative Net Cash Flow (Buy)</t>
  </si>
  <si>
    <t>Fixed Assets Assumptions Sheet</t>
  </si>
  <si>
    <t>Fixed Assets</t>
  </si>
  <si>
    <t>PPE</t>
  </si>
  <si>
    <t>Monthly Depreciation</t>
  </si>
  <si>
    <t>Opening Balance</t>
  </si>
  <si>
    <t xml:space="preserve">Additions </t>
  </si>
  <si>
    <t xml:space="preserve">Depreciation </t>
  </si>
  <si>
    <t>Closing Balance</t>
  </si>
  <si>
    <t>Intangible Assets</t>
  </si>
  <si>
    <t>R&amp;D phase</t>
  </si>
  <si>
    <t>FY 2</t>
  </si>
  <si>
    <t>FY 3</t>
  </si>
  <si>
    <t>FY 4</t>
  </si>
  <si>
    <t>FY 5</t>
  </si>
  <si>
    <t>FY 6</t>
  </si>
  <si>
    <t>Month 0</t>
  </si>
  <si>
    <t>Q1 FY1 post raise</t>
  </si>
  <si>
    <t>Q2 FY1</t>
  </si>
  <si>
    <t>Q3 FY1</t>
  </si>
  <si>
    <t>Q4 FY1</t>
  </si>
  <si>
    <t>Q1 FY2</t>
  </si>
  <si>
    <t>Q2 FY2</t>
  </si>
  <si>
    <t>Q3 FY2</t>
  </si>
  <si>
    <t>Q4 FY2</t>
  </si>
  <si>
    <t>Q1 FY3</t>
  </si>
  <si>
    <t>Q2 FY3</t>
  </si>
  <si>
    <t>Q3 FY3</t>
  </si>
  <si>
    <t>Q4 FY3</t>
  </si>
  <si>
    <t>Q1 FY1</t>
  </si>
  <si>
    <t>CAPITAL EXPENDITURES</t>
  </si>
  <si>
    <t>Manufacturing facility, parts storage, offices, rocket staging area buildout</t>
  </si>
  <si>
    <t>ASE /GSE Manufacturing process setups</t>
  </si>
  <si>
    <t>Ground Comm mobile Antenna M0 &amp; Build of BLK3  3 stages /  Operations training</t>
  </si>
  <si>
    <t xml:space="preserve"> </t>
  </si>
  <si>
    <t>ERP/MRP program &amp; AS9000D system setup</t>
  </si>
  <si>
    <t xml:space="preserve">Launch System and Test pad- clean room  ground launch trailers </t>
  </si>
  <si>
    <t>Launch support equipment research and dev &amp; ground transport=-</t>
  </si>
  <si>
    <t>Capital manufacturing eqiupment / Acquisition M0/BLK3 program buildout</t>
  </si>
  <si>
    <t>Cutting tables and equipment</t>
  </si>
  <si>
    <t>CNC lathes - buyout of affiliation with MST</t>
  </si>
  <si>
    <t>TOTAL CAPEX</t>
  </si>
  <si>
    <t>Net Working Capital Changes</t>
  </si>
  <si>
    <t>Assets</t>
  </si>
  <si>
    <t>Accounts Receivable</t>
  </si>
  <si>
    <t>Prepaid Expenses</t>
  </si>
  <si>
    <t>Inventory</t>
  </si>
  <si>
    <t>Other Current Assets</t>
  </si>
  <si>
    <t>Liabilities</t>
  </si>
  <si>
    <t>Accounts Payable</t>
  </si>
  <si>
    <t>Accrued Expenses &amp; Payroll Taxes Payable</t>
  </si>
  <si>
    <t>Other Current Liabilities</t>
  </si>
  <si>
    <t>Changes in Net Working Capital</t>
  </si>
  <si>
    <t>Monthly Profit &amp; Loss</t>
  </si>
  <si>
    <t>Revenue from EXOS US BLK4 Wet Lease Launches</t>
  </si>
  <si>
    <t>Total Cost Of Sales (COS)</t>
  </si>
  <si>
    <t>Gross Margin %</t>
  </si>
  <si>
    <t>Operating Expenses</t>
  </si>
  <si>
    <t>Total Operating Expenses</t>
  </si>
  <si>
    <t>Payroll Expenses</t>
  </si>
  <si>
    <t>Total Operating Expenses including Payroll</t>
  </si>
  <si>
    <t>EBITDA Margin (%)</t>
  </si>
  <si>
    <t>Depreciation &amp; Amortization</t>
  </si>
  <si>
    <t>Profit Before Tax (PBT)</t>
  </si>
  <si>
    <t>Cumulative Operating Loss</t>
  </si>
  <si>
    <t>Annual Profit &amp; Loss Statement</t>
  </si>
  <si>
    <t>NOTE: Years 6-10 removed — contained formula errors</t>
  </si>
  <si>
    <t>(COS/OpEx grew at 40% regardless of revenue growth rate)</t>
  </si>
  <si>
    <t>Y.O.Y Growth (%)</t>
  </si>
  <si>
    <t>Total COS</t>
  </si>
  <si>
    <t xml:space="preserve">Payroll Expenses </t>
  </si>
  <si>
    <t>Cumulative Operating EBT</t>
  </si>
  <si>
    <t>Profit After Tax (PAT)</t>
  </si>
  <si>
    <t>PAT Margin (%)</t>
  </si>
  <si>
    <t>Monthly Cash Flow</t>
  </si>
  <si>
    <t>Cash flow from Operating Activities</t>
  </si>
  <si>
    <t>Profit before Tax</t>
  </si>
  <si>
    <t>Adjustments for:</t>
  </si>
  <si>
    <t>Add: Depreciation &amp; Amortization</t>
  </si>
  <si>
    <t>Sub: Taxes paid</t>
  </si>
  <si>
    <t>Sub: NWC Changes</t>
  </si>
  <si>
    <t>Net Cash generated from Operating Activities</t>
  </si>
  <si>
    <t>Cash flow from Investing Activities</t>
  </si>
  <si>
    <t>Purchase of Fixed Assets</t>
  </si>
  <si>
    <t>Purchase of Intagible Assets</t>
  </si>
  <si>
    <t>Net Cash used in Investing Activities</t>
  </si>
  <si>
    <t>Cash flow from Financing Activities</t>
  </si>
  <si>
    <t>Issuance of Equity Share Capital</t>
  </si>
  <si>
    <t>Cash Flow from Line of Credit</t>
  </si>
  <si>
    <t>Long Term Debt</t>
  </si>
  <si>
    <t>Net Cash generated from Financing Activities</t>
  </si>
  <si>
    <t>Net change in Cash &amp; Cash Equivalents</t>
  </si>
  <si>
    <t>Opening Cash &amp; Cash Equivalents</t>
  </si>
  <si>
    <t>Closing Cash &amp; Cash Equivalents</t>
  </si>
  <si>
    <t>Annual Cashflow Statement</t>
  </si>
  <si>
    <t>Sub:NWC</t>
  </si>
  <si>
    <t xml:space="preserve">Issuance of Equity Share Capital </t>
  </si>
  <si>
    <t>Monthly Balance Sheet</t>
  </si>
  <si>
    <t>ASSETS</t>
  </si>
  <si>
    <t>Current Assets</t>
  </si>
  <si>
    <t>Cash and Cash Equivalents</t>
  </si>
  <si>
    <t>Non-Current Assets</t>
  </si>
  <si>
    <t>TOTAL ASSETS</t>
  </si>
  <si>
    <t>LIABILITIES</t>
  </si>
  <si>
    <t>Current Liabilities</t>
  </si>
  <si>
    <t>Line of Credit</t>
  </si>
  <si>
    <t>Non-Current Liabilities</t>
  </si>
  <si>
    <t>SHAREHOLDER'S EQUITY</t>
  </si>
  <si>
    <t>Share Capital</t>
  </si>
  <si>
    <t>Retained Earnings</t>
  </si>
  <si>
    <t>TOTAL LIABILITIES &amp; SHAREHOLDER'S EQUITY</t>
  </si>
  <si>
    <t>Check</t>
  </si>
  <si>
    <t>ACTUAL BALANCE SHEET — Dec 31, 2025 (Placeholder Baseline)</t>
  </si>
  <si>
    <t>Cash &amp; Bank Accounts</t>
  </si>
  <si>
    <t>Inventory (Assemblies &amp; Parts)</t>
  </si>
  <si>
    <t>Rocket Assembly WIP (BLK3 + HVRR)</t>
  </si>
  <si>
    <t>Receivable Exos Italy</t>
  </si>
  <si>
    <t>Total Current Assets</t>
  </si>
  <si>
    <t>Fixed Assets (net)</t>
  </si>
  <si>
    <t>Goodwill (net)</t>
  </si>
  <si>
    <t>Scorpius Stock</t>
  </si>
  <si>
    <t>Software Licenses (net)</t>
  </si>
  <si>
    <t>NEEDS: Apr 2026 balance sheet for current baseline. Cash was $342,105.</t>
  </si>
  <si>
    <t>Annualized Balance Sheet</t>
  </si>
  <si>
    <t>SERIES A CAPITAL RAISE — $10M</t>
  </si>
  <si>
    <t>Use of Funds</t>
  </si>
  <si>
    <t>Scorpius Space Corp acquisition</t>
  </si>
  <si>
    <t>RDRE development / TACFI commercial match</t>
  </si>
  <si>
    <t>BLK3 vehicle build</t>
  </si>
  <si>
    <t>TOTAL</t>
  </si>
  <si>
    <t>NOTE: $10M capital raise is the ENABLER for all revenue growth. TACFI requires $2M commercial match; STRATFI requires demonstrated commercial traction. Without the raise, TACFI/STRATFI revenue lines do not materialize.</t>
  </si>
  <si>
    <t>R&amp;D</t>
  </si>
  <si>
    <t>Net Working Capital</t>
  </si>
  <si>
    <t>CAPEX</t>
  </si>
  <si>
    <t>Funds Generated Internally (Gross Profit)</t>
  </si>
  <si>
    <t>Expense Weightage Calculation</t>
  </si>
  <si>
    <t>Amount</t>
  </si>
  <si>
    <t>Weighting</t>
  </si>
  <si>
    <t>Human Resource</t>
  </si>
  <si>
    <t>Total Expenditure</t>
  </si>
  <si>
    <t>Total Funding Ask</t>
  </si>
  <si>
    <t>Weight%</t>
  </si>
  <si>
    <t>EXOS AEROSPACE SYSTEMS &amp; TECHNOLOGIES, INC.</t>
  </si>
  <si>
    <t>VALUATION SUMMARY — CORRECTED MODEL v2</t>
  </si>
  <si>
    <t>5-Year projection | Building CapEx financed | Consolidated w/ Scorpius</t>
  </si>
  <si>
    <t>ENTERPRISE VALUE</t>
  </si>
  <si>
    <t>VALUE</t>
  </si>
  <si>
    <t>Income Approach (DCF)</t>
  </si>
  <si>
    <t>Market Approach (EV/EBITDA @ 16x)</t>
  </si>
  <si>
    <t>Blended (50/50)</t>
  </si>
  <si>
    <t>KEY METRICS</t>
  </si>
  <si>
    <t>CY2027 EBITDA</t>
  </si>
  <si>
    <t>Year 5 Revenue</t>
  </si>
  <si>
    <t>Year 5 EBITDA</t>
  </si>
  <si>
    <t>Year 5 EBITDA Margin</t>
  </si>
  <si>
    <t>CAPEX ADJUSTMENT</t>
  </si>
  <si>
    <t>Y4 building financed: $20M moved from CapEx to LT debt</t>
  </si>
  <si>
    <t>Y5 building financed: $18M moved from CapEx to LT debt</t>
  </si>
  <si>
    <t>Equipment CapEx retained in FCF calculation</t>
  </si>
  <si>
    <t>DISCOUNTED CASH FLOW ANALYSIS (5-YEAR)</t>
  </si>
  <si>
    <t>EXOS Aerospace Systems &amp; Technologies, Inc.</t>
  </si>
  <si>
    <t>Building CapEx financed (Y4: $20M, Y5: $18M moved to debt)</t>
  </si>
  <si>
    <t>Period</t>
  </si>
  <si>
    <t>Terminal</t>
  </si>
  <si>
    <t>EBITDA Margin</t>
  </si>
  <si>
    <t>CapEx (equipment only, bldg financed)</t>
  </si>
  <si>
    <t>Building CapEx (financed via debt)</t>
  </si>
  <si>
    <t>Free Cash Flow</t>
  </si>
  <si>
    <t>WACC</t>
  </si>
  <si>
    <t>Terminal Growth Rate</t>
  </si>
  <si>
    <t>PV of Free Cash Flows</t>
  </si>
  <si>
    <t>Sum PV of FCF</t>
  </si>
  <si>
    <t>Terminal Value</t>
  </si>
  <si>
    <t>PV of Terminal Value</t>
  </si>
  <si>
    <t>Enterprise Value (Income Approach)</t>
  </si>
  <si>
    <t>CASH FLOW PROJECTIONS — 5-YEAR (BUILDING FINANCED)</t>
  </si>
  <si>
    <t>Consolidated including 100% Scorpius</t>
  </si>
  <si>
    <t>Equipment CapEx</t>
  </si>
  <si>
    <t>Building CapEx (financed)</t>
  </si>
  <si>
    <t>Original Total CapEx</t>
  </si>
  <si>
    <t>FCF Margin</t>
  </si>
  <si>
    <t>WEIGHTED AVERAGE COST OF CAPITAL</t>
  </si>
  <si>
    <t>Discount Rate Calculation</t>
  </si>
  <si>
    <t>COST OF EQUITY CALCULATION</t>
  </si>
  <si>
    <t>Risk-Free Rate</t>
  </si>
  <si>
    <t>Equity Risk Premium</t>
  </si>
  <si>
    <t>Beta</t>
  </si>
  <si>
    <t>Size Premium</t>
  </si>
  <si>
    <t>Specific Risk Premium</t>
  </si>
  <si>
    <t>Cost of Equity</t>
  </si>
  <si>
    <t>CAPITAL STRUCTURE</t>
  </si>
  <si>
    <t>Weight of Equity</t>
  </si>
  <si>
    <t>Weight of Debt</t>
  </si>
  <si>
    <t>Cost of Debt</t>
  </si>
  <si>
    <t>WACC CALCULATION</t>
  </si>
  <si>
    <t>WACC Formula: (E/V × Re) + (D/V × Rd × (1-T))</t>
  </si>
  <si>
    <t>Weighted Average Cost of Capital</t>
  </si>
  <si>
    <t>MARKET APPROACH ANALYSIS</t>
  </si>
  <si>
    <t>EV/EBITDA Method</t>
  </si>
  <si>
    <t>CY2027 EBITDA ESTIMATION</t>
  </si>
  <si>
    <t>H2 Year 2 EBITDA (Jan-Jun 2027)</t>
  </si>
  <si>
    <t>H1 Year 3 EBITDA (Jul-Dec 2027)</t>
  </si>
  <si>
    <t>Calendar Year 2027 EBITDA</t>
  </si>
  <si>
    <t>VALUATION</t>
  </si>
  <si>
    <t>Selected EV/EBITDA Multiple</t>
  </si>
  <si>
    <t>Enterprise Value (Market Approach)</t>
  </si>
  <si>
    <t>REVENUE CROSS-CHECK</t>
  </si>
  <si>
    <t>CY2027 Revenue</t>
  </si>
  <si>
    <t>Implied EV/Revenue</t>
  </si>
  <si>
    <t>KEY VALUATION ASSUMPTIONS — CORRECTED</t>
  </si>
  <si>
    <t>Model Date: May 15, 2026</t>
  </si>
  <si>
    <t>PROJECTION BASIS</t>
  </si>
  <si>
    <t>Management prepared 5-year financial projections</t>
  </si>
  <si>
    <t>Month 1 = July 2025 (beginning of fiscal year)</t>
  </si>
  <si>
    <t>Projections are consolidated, post-acquisition, including 100% of Scorpius</t>
  </si>
  <si>
    <t>Years 6-10 REMOVED — original model contained formula errors</t>
  </si>
  <si>
    <t>ERRORS CORRECTED</t>
  </si>
  <si>
    <t>1. COS (row 17) Years 6-10: formula used $H$4 (40%) for all years</t>
  </si>
  <si>
    <t xml:space="preserve">   instead of column-specific growth rate. Revenue used correct rates.</t>
  </si>
  <si>
    <t xml:space="preserve">   Result: COS grew at 40% even when revenue grew at 10%.</t>
  </si>
  <si>
    <t>2. Payroll (row 35) Years 6-10: same bug — all used $H$4 (40%)</t>
  </si>
  <si>
    <t>3. All OpEx lines (rows 24-31) Years 6-10: same bug — all used $H$4</t>
  </si>
  <si>
    <t>4. Net effect: EBITDA collapsed from $97M (Y7) to -$11M (Y10)</t>
  </si>
  <si>
    <t>5. Fix: Truncated to 5 years. Years 1-5 source from monthly detail</t>
  </si>
  <si>
    <t xml:space="preserve">   and are internally consistent. Terminal value applied at Year 5.</t>
  </si>
  <si>
    <t>CAPEX TREATMENT</t>
  </si>
  <si>
    <t>23.63%</t>
  </si>
  <si>
    <t>Year 4 building acquisition ($20M) financed via commercial mortgage</t>
  </si>
  <si>
    <t>3.00%</t>
  </si>
  <si>
    <t>Year 5 building/facility expansion ($18M) financed via commercial mortgage</t>
  </si>
  <si>
    <t>21%</t>
  </si>
  <si>
    <t>Only equipment CapEx flows through FCF calculation</t>
  </si>
  <si>
    <t>Mortgage payments would appear in financing activities (not operating)</t>
  </si>
  <si>
    <t>Assumption: 20-year commercial mortgage at ~6.5% rate</t>
  </si>
  <si>
    <t>- Months 1-9 (Jul 2025 - Mar 2026) are now historical</t>
  </si>
  <si>
    <t>- Recommend updating with actuals for those 9 months</t>
  </si>
  <si>
    <t>- Calendar Year 2027 spans H2 of Year 2 + H1 of Year 3</t>
  </si>
  <si>
    <t>- CY2027 EBITDA (estimated): ~$8.6M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</si>
</sst>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"/>
    <numFmt numFmtId="165" formatCode="&quot;Year &quot;0"/>
    <numFmt numFmtId="166" formatCode="&quot;$&quot;\ #,##0.00\ &quot;M&quot;"/>
    <numFmt numFmtId="167" formatCode="&quot;Year&quot;\ 0"/>
    <numFmt numFmtId="168" formatCode="_ * #,##0_ ;_ * \-#,##0_ ;_ * &quot;-&quot;??_ ;_ @_ "/>
    <numFmt numFmtId="169" formatCode="_([$$-409]* #,##0_);_([$$-409]* \(#,##0\);_([$$-409]* &quot;-&quot;??_);_(@_)"/>
    <numFmt numFmtId="170" formatCode="_(&quot;$&quot;* #,##0_);_(&quot;$&quot;* \(#,##0\);_(&quot;$&quot;* &quot;-&quot;??_);_(@_)"/>
    <numFmt numFmtId="171" formatCode="_(* #,##0_);_(* \(#,##0\);_(* &quot;-&quot;??_);_(@_)"/>
    <numFmt numFmtId="172" formatCode="0.00_);\(0.00\)"/>
    <numFmt numFmtId="173" formatCode="&quot;$&quot;#,##0"/>
    <numFmt numFmtId="174" formatCode="0.0"/>
    <numFmt numFmtId="175" formatCode="&quot;Month&quot;\ 0"/>
    <numFmt numFmtId="176" formatCode="[$-409]mmm\-yy"/>
    <numFmt numFmtId="177" formatCode="_(\$* #,##0_);_(\$* \(#,##0\);_(\$* &quot;-&quot;??_);_(@_)"/>
    <numFmt numFmtId="178" formatCode="&quot;₹&quot;#,##0"/>
    <numFmt numFmtId="179" formatCode="_ [$₹-4009]\ * #,##0_ ;_ [$₹-4009]\ * \-#,##0_ ;_ [$₹-4009]\ * &quot;-&quot;??_ ;_ @_ "/>
    <numFmt numFmtId="180" formatCode="_ * #,##0.00_ ;_ * \-#,##0.00_ ;_ * &quot;-&quot;??_ ;_ @_ "/>
    <numFmt numFmtId="181" formatCode="0.0000"/>
    <numFmt numFmtId="182" formatCode="_ * #,##0.0_ ;_ * \-#,##0.0_ ;_ * &quot;-&quot;??_ ;_ @_ "/>
    <numFmt numFmtId="183" formatCode="&quot;$&quot;#,##0.00_-"/>
    <numFmt numFmtId="184" formatCode="0.0%"/>
  </numFmts>
  <fonts count="117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3"/>
      <color theme="1"/>
      <name val="Arial"/>
    </font>
    <font>
      <sz val="9"/>
      <color theme="1"/>
      <name val="Arial"/>
    </font>
    <font>
      <sz val="10"/>
      <color theme="1"/>
      <name val="Arial"/>
    </font>
    <font>
      <sz val="13"/>
      <color rgb="FF000000"/>
      <name val="Arial"/>
    </font>
    <font>
      <b/>
      <sz val="13"/>
      <color rgb="FF000000"/>
      <name val="Arial"/>
    </font>
    <font>
      <b/>
      <sz val="13"/>
      <color theme="1"/>
      <name val="Arial"/>
    </font>
    <font>
      <sz val="10"/>
      <color rgb="FF000000"/>
      <name val="Arial"/>
    </font>
    <font>
      <sz val="9"/>
      <color rgb="FF000000"/>
      <name val="Arial"/>
    </font>
    <font>
      <u/>
      <sz val="13"/>
      <color rgb="FF00206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b/>
      <u/>
      <sz val="13"/>
      <color rgb="FF002060"/>
      <name val="Arial"/>
    </font>
    <font>
      <u/>
      <sz val="10"/>
      <color theme="1"/>
      <name val="Arial"/>
    </font>
    <font>
      <sz val="11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3"/>
      <color rgb="FF002060"/>
      <name val="Arial"/>
    </font>
    <font>
      <b/>
      <sz val="9"/>
      <color theme="1"/>
      <name val="Arial"/>
    </font>
    <font>
      <u/>
      <sz val="10"/>
      <color theme="10"/>
      <name val="Arial"/>
    </font>
    <font>
      <u/>
      <sz val="13"/>
      <color rgb="FF000000"/>
      <name val="Arial"/>
    </font>
    <font>
      <sz val="13"/>
      <color rgb="FFCE0424"/>
      <name val="Arial"/>
    </font>
    <font>
      <u/>
      <sz val="13"/>
      <color theme="10"/>
      <name val="Arial"/>
    </font>
    <font>
      <sz val="9"/>
      <color theme="1"/>
      <name val="Helvetica Neue"/>
    </font>
    <font>
      <b/>
      <sz val="9"/>
      <color rgb="FFFFFFFF"/>
      <name val="Helvetica Neue"/>
    </font>
    <font>
      <sz val="9"/>
      <color rgb="FF000000"/>
      <name val="Helvetica Neue"/>
    </font>
    <font>
      <b/>
      <sz val="9"/>
      <color rgb="FF000000"/>
      <name val="Helvetica Neue"/>
    </font>
    <font>
      <b/>
      <sz val="9"/>
      <color rgb="FF0070C0"/>
      <name val="Helvetica Neue"/>
    </font>
    <font>
      <sz val="9"/>
      <color rgb="FF0070C0"/>
      <name val="Helvetica Neue"/>
    </font>
    <font>
      <sz val="9"/>
      <color rgb="FF0070C0"/>
      <name val="Arial"/>
    </font>
    <font>
      <b/>
      <u/>
      <sz val="12"/>
      <color rgb="FF0000FF"/>
      <name val="Arial"/>
    </font>
    <font>
      <b/>
      <sz val="12"/>
      <color theme="0"/>
      <name val="Arial"/>
    </font>
    <font>
      <b/>
      <sz val="16"/>
      <color theme="1"/>
      <name val="Arial"/>
    </font>
    <font>
      <sz val="12"/>
      <color rgb="FF000000"/>
      <name val="Arial"/>
    </font>
    <font>
      <b/>
      <sz val="12"/>
      <color theme="1"/>
      <name val="Arial"/>
    </font>
    <font>
      <sz val="10"/>
      <color rgb="FF0070C0"/>
      <name val="Arial"/>
    </font>
    <font>
      <i/>
      <sz val="12"/>
      <color rgb="FF0070C0"/>
      <name val="Arial"/>
    </font>
    <font>
      <i/>
      <sz val="12"/>
      <color rgb="FFEF0D33"/>
      <name val="Arial"/>
    </font>
    <font>
      <b/>
      <sz val="10"/>
      <color rgb="FF000000"/>
      <name val="Arial"/>
    </font>
    <font>
      <sz val="10"/>
      <color theme="0"/>
      <name val="Arial"/>
    </font>
    <font>
      <b/>
      <sz val="22"/>
      <color theme="0"/>
      <name val="Arial"/>
    </font>
    <font>
      <b/>
      <sz val="11"/>
      <color theme="0"/>
      <name val="Arial"/>
    </font>
    <font>
      <sz val="11"/>
      <color theme="0"/>
      <name val="Arial"/>
    </font>
    <font>
      <b/>
      <sz val="10"/>
      <color theme="0"/>
      <name val="Arial"/>
    </font>
    <font>
      <b/>
      <sz val="9"/>
      <color theme="0"/>
      <name val="Arial"/>
    </font>
    <font>
      <sz val="9"/>
      <color theme="0"/>
      <name val="Arial"/>
    </font>
    <font>
      <b/>
      <i/>
      <sz val="10"/>
      <color theme="0"/>
      <name val="Arial"/>
    </font>
    <font>
      <b/>
      <sz val="9"/>
      <color rgb="FF000000"/>
      <name val="Arial"/>
    </font>
    <font>
      <sz val="9"/>
      <color rgb="FFFF0000"/>
      <name val="Arial"/>
    </font>
    <font>
      <i/>
      <sz val="9"/>
      <color rgb="FFFF0000"/>
      <name val="Arial"/>
    </font>
    <font>
      <sz val="12"/>
      <color rgb="FF44546A"/>
      <name val="Arial"/>
    </font>
    <font>
      <b/>
      <sz val="8"/>
      <color rgb="FF44546A"/>
      <name val="Century Gothic"/>
    </font>
    <font>
      <sz val="8"/>
      <color theme="1"/>
      <name val="Century Gothic"/>
    </font>
    <font>
      <b/>
      <sz val="8"/>
      <color rgb="FFFF0000"/>
      <name val="Century Gothic"/>
    </font>
    <font>
      <b/>
      <sz val="8"/>
      <color theme="1"/>
      <name val="Century Gothic"/>
    </font>
    <font>
      <b/>
      <sz val="8"/>
      <color rgb="FFFFFFFF"/>
      <name val="Century Gothic"/>
    </font>
    <font>
      <sz val="8"/>
      <color rgb="FFFFFFFF"/>
      <name val="Century Gothic"/>
    </font>
    <font>
      <sz val="8"/>
      <color rgb="FF000000"/>
      <name val="Century Gothic"/>
    </font>
    <font>
      <b/>
      <sz val="8"/>
      <color theme="0"/>
      <name val="Century Gothic"/>
    </font>
    <font>
      <b/>
      <sz val="8"/>
      <color rgb="FF000000"/>
      <name val="Century Gothic"/>
    </font>
    <font>
      <sz val="8"/>
      <color rgb="FF0000FF"/>
      <name val="Century Gothic"/>
    </font>
    <font>
      <sz val="8"/>
      <color rgb="FFFF0000"/>
      <name val="Century Gothic"/>
    </font>
    <font>
      <sz val="8"/>
      <color theme="4"/>
      <name val="Century Gothic"/>
    </font>
    <font>
      <b/>
      <sz val="8"/>
      <color theme="9"/>
      <name val="Century Gothic"/>
    </font>
    <font>
      <sz val="7"/>
      <color rgb="FF000000"/>
      <name val="Century Gothic"/>
    </font>
    <font>
      <b/>
      <u/>
      <sz val="8"/>
      <color theme="1"/>
      <name val="Century Gothic"/>
    </font>
    <font>
      <u/>
      <sz val="8"/>
      <color theme="1"/>
      <name val="Century Gothic"/>
    </font>
    <font>
      <b/>
      <sz val="22"/>
      <color rgb="FFFFFFFF"/>
      <name val="Arial"/>
    </font>
    <font>
      <b/>
      <sz val="8"/>
      <color rgb="FF000000"/>
      <name val="Arial"/>
    </font>
    <font>
      <b/>
      <sz val="9"/>
      <color rgb="FFC00000"/>
      <name val="Arial"/>
    </font>
    <font>
      <u/>
      <sz val="9"/>
      <color theme="1"/>
      <name val="Arial"/>
    </font>
    <font>
      <b/>
      <sz val="10"/>
      <color rgb="FF000000"/>
      <name val="Aptos"/>
    </font>
    <font>
      <i/>
      <sz val="9"/>
      <color rgb="FF0070C0"/>
      <name val="Arial"/>
    </font>
    <font>
      <sz val="9"/>
      <color rgb="FF2481A1"/>
      <name val="Arial"/>
    </font>
    <font>
      <b/>
      <u/>
      <sz val="8"/>
      <color rgb="FFFFFFFF"/>
      <name val="Century Gothic"/>
    </font>
    <font>
      <b/>
      <i/>
      <sz val="8"/>
      <color theme="1"/>
      <name val="Century Gothic"/>
    </font>
    <font>
      <sz val="8"/>
      <color theme="0"/>
      <name val="Century Gothic"/>
    </font>
    <font>
      <b/>
      <sz val="9"/>
      <color rgb="FFFF0000"/>
      <name val="Arial"/>
    </font>
    <font>
      <u/>
      <sz val="10"/>
      <color rgb="FF000000"/>
      <name val="Arial"/>
    </font>
    <font>
      <i/>
      <sz val="9"/>
      <color rgb="FF000000"/>
      <name val="Arial"/>
    </font>
    <font>
      <i/>
      <sz val="9"/>
      <color rgb="FF00B050"/>
      <name val="Arial"/>
    </font>
    <font>
      <b/>
      <i/>
      <sz val="11"/>
      <color theme="0"/>
      <name val="Arial"/>
    </font>
    <font>
      <b/>
      <sz val="9"/>
      <color theme="5"/>
      <name val="Arial"/>
    </font>
    <font>
      <i/>
      <sz val="9"/>
      <color rgb="FFC00000"/>
      <name val="Arial"/>
    </font>
    <font>
      <sz val="9"/>
      <color rgb="FF002060"/>
      <name val="Arial"/>
    </font>
    <font>
      <sz val="9"/>
      <color theme="5"/>
      <name val="Arial"/>
    </font>
    <font>
      <i/>
      <sz val="9"/>
      <color rgb="FF2481A1"/>
      <name val="Arial"/>
    </font>
    <font>
      <u/>
      <sz val="9"/>
      <color rgb="FF000000"/>
      <name val="Arial"/>
    </font>
    <font>
      <i/>
      <u/>
      <sz val="9"/>
      <color rgb="FF000000"/>
      <name val="Arial"/>
    </font>
    <font>
      <b/>
      <sz val="11"/>
      <color rgb="FF000845"/>
      <name val="Arial"/>
    </font>
    <font>
      <b/>
      <i/>
      <sz val="11"/>
      <color theme="5"/>
      <name val="Arial"/>
    </font>
    <font>
      <i/>
      <sz val="9"/>
      <color rgb="FF002060"/>
      <name val="Arial"/>
    </font>
    <font>
      <b/>
      <sz val="10"/>
      <color rgb="FFFFFFFF"/>
      <name val="Arial"/>
    </font>
    <font>
      <sz val="10"/>
      <color rgb="FF002060"/>
      <name val="Arial"/>
    </font>
    <font>
      <b/>
      <sz val="9"/>
      <color rgb="FF0070C0"/>
      <name val="Arial"/>
      <family val="2"/>
    </font>
    <font>
      <sz val="9"/>
      <color rgb="FF0070C0"/>
      <name val="Arial"/>
      <family val="2"/>
    </font>
    <font>
      <b/>
      <sz val="14"/>
      <name val="Calibri"/>
    </font>
    <font>
      <b/>
      <sz val="12"/>
      <color rgb="FFFFFFFF"/>
      <name val="Calibri"/>
    </font>
    <font>
      <b/>
      <sz val="11"/>
      <name val="Calibri"/>
    </font>
    <font>
      <b/>
      <sz val="9"/>
      <color rgb="FFFF0000"/>
      <name val="Arial"/>
      <family val="2"/>
    </font>
    <font>
      <sz val="11"/>
      <color theme="0"/>
      <name val="Arial"/>
      <family val="2"/>
      <scheme val="minor"/>
    </font>
    <font>
      <sz val="9"/>
      <color rgb="FFFF0000"/>
      <name val="Arial"/>
      <family val="2"/>
    </font>
    <font>
      <sz val="10"/>
      <color rgb="FFFF0000"/>
      <name val="Arial"/>
      <family val="2"/>
      <scheme val="minor"/>
    </font>
    <font>
      <sz val="9"/>
      <color rgb="FF000000"/>
      <name val="Arial"/>
      <family val="2"/>
    </font>
    <font>
      <b/>
      <sz val="11"/>
      <color rgb="FFFFFFFF"/>
      <name val="Calibri"/>
      <family val="2"/>
    </font>
    <font>
      <b/>
      <sz val="10"/>
      <color rgb="FF0000FF"/>
      <name val="Arial"/>
    </font>
    <font>
      <i/>
      <sz val="9"/>
      <color rgb="FF808080"/>
      <name val="Arial"/>
    </font>
    <font>
      <sz val="9"/>
      <color rgb="FF0000FF"/>
      <name val="Arial"/>
    </font>
    <font>
      <b/>
      <sz val="10"/>
      <color rgb="FFFF0000"/>
      <name val="Arial"/>
    </font>
    <font>
      <b/>
      <sz val="12"/>
      <color rgb="FF0000FF"/>
      <name val="Arial"/>
    </font>
    <font>
      <b/>
      <sz val="10"/>
      <name val="Arial"/>
    </font>
    <font>
      <i/>
      <sz val="10"/>
      <color rgb="FFFF0000"/>
      <name val="Arial"/>
    </font>
    <font>
      <b/>
      <sz val="11"/>
      <color rgb="FFCC6600"/>
      <name val="Arial"/>
    </font>
    <font>
      <b/>
      <sz val="10"/>
      <color rgb="FFCC6600"/>
      <name val="Arial"/>
    </font>
    <font>
      <i/>
      <sz val="10"/>
      <color rgb="FFCC6600"/>
      <name val="Arial"/>
    </font>
  </fonts>
  <fills count="3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02060"/>
        <bgColor rgb="FF002060"/>
      </patternFill>
    </fill>
    <fill>
      <patternFill patternType="solid">
        <fgColor rgb="FF52B5D7"/>
        <bgColor rgb="FF52B5D7"/>
      </patternFill>
    </fill>
    <fill>
      <patternFill patternType="solid">
        <fgColor rgb="FF92D050"/>
        <bgColor rgb="FF92D050"/>
      </patternFill>
    </fill>
    <fill>
      <patternFill patternType="solid">
        <fgColor rgb="FFD9E7FD"/>
        <bgColor rgb="FFD9E7FD"/>
      </patternFill>
    </fill>
    <fill>
      <patternFill patternType="solid">
        <fgColor rgb="FF384E69"/>
        <bgColor rgb="FF384E69"/>
      </patternFill>
    </fill>
    <fill>
      <patternFill patternType="solid">
        <fgColor rgb="FFFFC000"/>
        <bgColor rgb="FFFFC000"/>
      </patternFill>
    </fill>
    <fill>
      <patternFill patternType="solid">
        <fgColor rgb="FF2F1C55"/>
        <bgColor rgb="FF2F1C55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rgb="FFFFFFCC"/>
      </patternFill>
    </fill>
    <fill>
      <patternFill patternType="solid">
        <fgColor rgb="FF993300"/>
        <bgColor rgb="FF993300"/>
      </patternFill>
    </fill>
    <fill>
      <patternFill patternType="solid">
        <fgColor rgb="FFC0C0C0"/>
        <bgColor rgb="FFC0C0C0"/>
      </patternFill>
    </fill>
    <fill>
      <patternFill patternType="solid">
        <fgColor rgb="FF7F7F7F"/>
        <bgColor rgb="FF7F7F7F"/>
      </patternFill>
    </fill>
    <fill>
      <patternFill patternType="solid">
        <fgColor rgb="FFDAF3F6"/>
        <bgColor rgb="FFDAF3F6"/>
      </patternFill>
    </fill>
    <fill>
      <patternFill patternType="solid">
        <fgColor rgb="FFFDDF92"/>
        <bgColor rgb="FFFDDF92"/>
      </patternFill>
    </fill>
    <fill>
      <patternFill patternType="solid">
        <fgColor rgb="FF8496B0"/>
        <bgColor rgb="FF8496B0"/>
      </patternFill>
    </fill>
    <fill>
      <patternFill patternType="solid">
        <fgColor rgb="FFA5A5A5"/>
        <bgColor rgb="FFA5A5A5"/>
      </patternFill>
    </fill>
    <fill>
      <patternFill patternType="solid">
        <fgColor rgb="FF757070"/>
        <bgColor rgb="FF757070"/>
      </patternFill>
    </fill>
    <fill>
      <patternFill patternType="solid">
        <fgColor rgb="FFFEC2C2"/>
        <bgColor rgb="FFFEC2C2"/>
      </patternFill>
    </fill>
    <fill>
      <patternFill patternType="solid">
        <fgColor rgb="FFFDCBD3"/>
        <bgColor rgb="FFFDCBD3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  <fill>
      <patternFill patternType="solid">
        <fgColor rgb="FFD9E2F3"/>
        <bgColor rgb="FFD9E2F3"/>
      </patternFill>
    </fill>
    <fill>
      <patternFill patternType="solid">
        <fgColor rgb="FF1F4E79"/>
      </patternFill>
    </fill>
    <fill>
      <patternFill patternType="solid">
        <fgColor rgb="FFFFB347"/>
        <bgColor rgb="FFFFB347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C00000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ck">
        <color rgb="FFFF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5"/>
    <xf numFmtId="0" fontId="2" fillId="0" borderId="5"/>
    <xf numFmtId="0" fontId="2" fillId="0" borderId="5"/>
    <xf numFmtId="44" fontId="2" fillId="0" borderId="5"/>
  </cellStyleXfs>
  <cellXfs count="483">
    <xf numFmtId="0" fontId="0" fillId="0" borderId="0" xfId="0" applyBorder="1"/>
    <xf numFmtId="0" fontId="4" fillId="0" borderId="0" xfId="0" applyFont="1" applyBorder="1"/>
    <xf numFmtId="0" fontId="3" fillId="0" borderId="0" xfId="0" applyFont="1" applyBorder="1"/>
    <xf numFmtId="0" fontId="5" fillId="0" borderId="0" xfId="0" applyFont="1" applyBorder="1"/>
    <xf numFmtId="0" fontId="6" fillId="0" borderId="0" xfId="0" applyFont="1" applyBorder="1"/>
    <xf numFmtId="164" fontId="8" fillId="0" borderId="0" xfId="0" applyNumberFormat="1" applyFont="1" applyBorder="1" applyAlignment="1">
      <alignment horizontal="center" vertical="center"/>
    </xf>
    <xf numFmtId="0" fontId="9" fillId="0" borderId="0" xfId="0" applyFont="1" applyBorder="1"/>
    <xf numFmtId="0" fontId="10" fillId="0" borderId="0" xfId="0" applyFont="1" applyBorder="1"/>
    <xf numFmtId="0" fontId="7" fillId="0" borderId="0" xfId="0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0" fontId="16" fillId="0" borderId="0" xfId="0" applyFont="1" applyBorder="1"/>
    <xf numFmtId="0" fontId="18" fillId="0" borderId="0" xfId="0" applyFont="1" applyBorder="1"/>
    <xf numFmtId="0" fontId="19" fillId="0" borderId="0" xfId="0" applyFont="1" applyBorder="1"/>
    <xf numFmtId="0" fontId="22" fillId="0" borderId="0" xfId="0" applyFont="1" applyBorder="1" applyAlignment="1">
      <alignment horizontal="left"/>
    </xf>
    <xf numFmtId="0" fontId="23" fillId="0" borderId="0" xfId="0" applyFont="1" applyBorder="1"/>
    <xf numFmtId="0" fontId="7" fillId="0" borderId="0" xfId="0" applyFont="1" applyBorder="1" applyAlignment="1">
      <alignment horizontal="right"/>
    </xf>
    <xf numFmtId="0" fontId="24" fillId="0" borderId="0" xfId="0" applyFont="1" applyBorder="1"/>
    <xf numFmtId="0" fontId="25" fillId="0" borderId="0" xfId="0" applyFont="1" applyBorder="1"/>
    <xf numFmtId="0" fontId="27" fillId="0" borderId="2" xfId="0" applyFont="1" applyBorder="1"/>
    <xf numFmtId="0" fontId="27" fillId="0" borderId="3" xfId="0" applyFont="1" applyBorder="1"/>
    <xf numFmtId="0" fontId="27" fillId="0" borderId="4" xfId="0" applyFont="1" applyBorder="1"/>
    <xf numFmtId="0" fontId="27" fillId="0" borderId="0" xfId="0" applyFont="1" applyBorder="1"/>
    <xf numFmtId="0" fontId="28" fillId="0" borderId="4" xfId="0" applyFont="1" applyBorder="1" applyAlignment="1">
      <alignment horizontal="right" vertical="top"/>
    </xf>
    <xf numFmtId="0" fontId="28" fillId="0" borderId="7" xfId="0" applyFont="1" applyBorder="1" applyAlignment="1">
      <alignment horizontal="right" vertical="top"/>
    </xf>
    <xf numFmtId="0" fontId="27" fillId="0" borderId="8" xfId="0" applyFont="1" applyBorder="1"/>
    <xf numFmtId="0" fontId="27" fillId="0" borderId="9" xfId="0" applyFont="1" applyBorder="1"/>
    <xf numFmtId="0" fontId="25" fillId="0" borderId="2" xfId="0" applyFont="1" applyBorder="1"/>
    <xf numFmtId="0" fontId="29" fillId="0" borderId="0" xfId="0" applyFont="1" applyBorder="1" applyAlignment="1">
      <alignment vertical="top" wrapText="1"/>
    </xf>
    <xf numFmtId="0" fontId="30" fillId="0" borderId="0" xfId="0" applyFont="1" applyBorder="1"/>
    <xf numFmtId="0" fontId="27" fillId="0" borderId="0" xfId="0" applyFont="1" applyBorder="1" applyAlignment="1">
      <alignment vertical="center"/>
    </xf>
    <xf numFmtId="0" fontId="27" fillId="0" borderId="7" xfId="0" applyFont="1" applyBorder="1"/>
    <xf numFmtId="0" fontId="32" fillId="0" borderId="0" xfId="0" applyFont="1" applyBorder="1"/>
    <xf numFmtId="0" fontId="33" fillId="11" borderId="10" xfId="0" applyFont="1" applyFill="1" applyBorder="1" applyAlignment="1">
      <alignment horizontal="center"/>
    </xf>
    <xf numFmtId="0" fontId="34" fillId="0" borderId="0" xfId="0" applyFont="1" applyBorder="1"/>
    <xf numFmtId="0" fontId="37" fillId="0" borderId="0" xfId="0" applyFont="1" applyBorder="1"/>
    <xf numFmtId="0" fontId="12" fillId="0" borderId="13" xfId="0" applyFont="1" applyBorder="1"/>
    <xf numFmtId="0" fontId="38" fillId="0" borderId="14" xfId="0" applyFont="1" applyBorder="1" applyAlignment="1">
      <alignment horizontal="left"/>
    </xf>
    <xf numFmtId="9" fontId="38" fillId="0" borderId="15" xfId="0" applyNumberFormat="1" applyFont="1" applyBorder="1"/>
    <xf numFmtId="0" fontId="40" fillId="0" borderId="0" xfId="0" applyFont="1" applyBorder="1"/>
    <xf numFmtId="0" fontId="41" fillId="0" borderId="0" xfId="0" applyFont="1" applyBorder="1"/>
    <xf numFmtId="9" fontId="41" fillId="0" borderId="0" xfId="0" applyNumberFormat="1" applyFont="1" applyBorder="1"/>
    <xf numFmtId="0" fontId="50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1" fillId="0" borderId="0" xfId="0" applyFont="1" applyBorder="1" applyAlignment="1">
      <alignment horizontal="left" vertical="center"/>
    </xf>
    <xf numFmtId="0" fontId="51" fillId="0" borderId="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9" fontId="50" fillId="0" borderId="0" xfId="0" applyNumberFormat="1" applyFont="1" applyBorder="1" applyAlignment="1">
      <alignment vertical="center"/>
    </xf>
    <xf numFmtId="9" fontId="31" fillId="0" borderId="0" xfId="0" applyNumberFormat="1" applyFont="1" applyBorder="1"/>
    <xf numFmtId="0" fontId="49" fillId="0" borderId="16" xfId="0" applyFont="1" applyBorder="1" applyAlignment="1">
      <alignment vertical="center"/>
    </xf>
    <xf numFmtId="0" fontId="53" fillId="0" borderId="0" xfId="0" applyFont="1" applyBorder="1"/>
    <xf numFmtId="0" fontId="54" fillId="0" borderId="0" xfId="0" applyFont="1" applyBorder="1"/>
    <xf numFmtId="0" fontId="54" fillId="0" borderId="0" xfId="0" applyFont="1" applyBorder="1" applyAlignment="1">
      <alignment horizontal="right"/>
    </xf>
    <xf numFmtId="0" fontId="55" fillId="0" borderId="0" xfId="0" applyFont="1" applyBorder="1"/>
    <xf numFmtId="0" fontId="57" fillId="14" borderId="19" xfId="0" applyFont="1" applyFill="1" applyBorder="1"/>
    <xf numFmtId="0" fontId="57" fillId="14" borderId="20" xfId="0" applyFont="1" applyFill="1" applyBorder="1" applyAlignment="1">
      <alignment horizontal="right"/>
    </xf>
    <xf numFmtId="0" fontId="59" fillId="0" borderId="0" xfId="0" applyFont="1" applyBorder="1"/>
    <xf numFmtId="0" fontId="60" fillId="15" borderId="19" xfId="0" applyFont="1" applyFill="1" applyBorder="1"/>
    <xf numFmtId="0" fontId="59" fillId="15" borderId="20" xfId="0" applyFont="1" applyFill="1" applyBorder="1"/>
    <xf numFmtId="0" fontId="61" fillId="0" borderId="0" xfId="0" applyFont="1" applyBorder="1"/>
    <xf numFmtId="0" fontId="59" fillId="0" borderId="0" xfId="0" applyFont="1" applyBorder="1" applyAlignment="1">
      <alignment horizontal="right"/>
    </xf>
    <xf numFmtId="10" fontId="62" fillId="16" borderId="21" xfId="0" applyNumberFormat="1" applyFont="1" applyFill="1" applyBorder="1"/>
    <xf numFmtId="9" fontId="62" fillId="0" borderId="0" xfId="0" applyNumberFormat="1" applyFont="1" applyBorder="1"/>
    <xf numFmtId="9" fontId="62" fillId="16" borderId="21" xfId="0" applyNumberFormat="1" applyFont="1" applyFill="1" applyBorder="1"/>
    <xf numFmtId="0" fontId="63" fillId="0" borderId="0" xfId="0" applyFont="1" applyBorder="1"/>
    <xf numFmtId="0" fontId="65" fillId="0" borderId="0" xfId="0" applyFont="1" applyBorder="1" applyAlignment="1">
      <alignment horizontal="center" vertical="center"/>
    </xf>
    <xf numFmtId="0" fontId="56" fillId="0" borderId="0" xfId="0" applyFont="1" applyBorder="1"/>
    <xf numFmtId="0" fontId="66" fillId="0" borderId="0" xfId="0" applyFont="1" applyBorder="1" applyAlignment="1">
      <alignment horizontal="right"/>
    </xf>
    <xf numFmtId="0" fontId="57" fillId="17" borderId="19" xfId="0" applyFont="1" applyFill="1" applyBorder="1"/>
    <xf numFmtId="0" fontId="59" fillId="17" borderId="20" xfId="0" applyFont="1" applyFill="1" applyBorder="1"/>
    <xf numFmtId="9" fontId="62" fillId="0" borderId="0" xfId="0" applyNumberFormat="1" applyFont="1" applyBorder="1" applyAlignment="1">
      <alignment horizontal="right" wrapText="1"/>
    </xf>
    <xf numFmtId="0" fontId="62" fillId="0" borderId="0" xfId="0" applyFont="1" applyBorder="1"/>
    <xf numFmtId="0" fontId="56" fillId="18" borderId="22" xfId="0" applyFont="1" applyFill="1" applyBorder="1"/>
    <xf numFmtId="0" fontId="56" fillId="18" borderId="23" xfId="0" applyFont="1" applyFill="1" applyBorder="1"/>
    <xf numFmtId="0" fontId="58" fillId="18" borderId="23" xfId="0" applyFont="1" applyFill="1" applyBorder="1" applyAlignment="1">
      <alignment horizontal="right"/>
    </xf>
    <xf numFmtId="0" fontId="57" fillId="18" borderId="23" xfId="0" applyFont="1" applyFill="1" applyBorder="1" applyAlignment="1">
      <alignment horizontal="right" vertical="center"/>
    </xf>
    <xf numFmtId="0" fontId="57" fillId="18" borderId="24" xfId="0" applyFont="1" applyFill="1" applyBorder="1" applyAlignment="1">
      <alignment horizontal="right" vertical="center"/>
    </xf>
    <xf numFmtId="0" fontId="54" fillId="0" borderId="25" xfId="0" applyFont="1" applyBorder="1"/>
    <xf numFmtId="0" fontId="54" fillId="0" borderId="18" xfId="0" applyFont="1" applyBorder="1"/>
    <xf numFmtId="0" fontId="54" fillId="0" borderId="14" xfId="0" applyFont="1" applyBorder="1"/>
    <xf numFmtId="0" fontId="54" fillId="0" borderId="16" xfId="0" applyFont="1" applyBorder="1"/>
    <xf numFmtId="0" fontId="54" fillId="0" borderId="16" xfId="0" applyFont="1" applyBorder="1" applyAlignment="1">
      <alignment horizontal="right"/>
    </xf>
    <xf numFmtId="9" fontId="54" fillId="0" borderId="16" xfId="0" applyNumberFormat="1" applyFont="1" applyBorder="1" applyAlignment="1">
      <alignment horizontal="right"/>
    </xf>
    <xf numFmtId="0" fontId="68" fillId="0" borderId="0" xfId="0" applyFont="1" applyBorder="1"/>
    <xf numFmtId="0" fontId="46" fillId="0" borderId="0" xfId="0" applyFont="1" applyBorder="1"/>
    <xf numFmtId="17" fontId="46" fillId="0" borderId="0" xfId="0" applyNumberFormat="1" applyFont="1" applyBorder="1" applyAlignment="1">
      <alignment horizontal="center"/>
    </xf>
    <xf numFmtId="0" fontId="72" fillId="0" borderId="0" xfId="0" applyFont="1" applyBorder="1" applyAlignment="1">
      <alignment vertical="center"/>
    </xf>
    <xf numFmtId="0" fontId="73" fillId="0" borderId="0" xfId="0" applyFont="1" applyBorder="1"/>
    <xf numFmtId="0" fontId="20" fillId="0" borderId="26" xfId="0" applyFont="1" applyBorder="1" applyAlignment="1">
      <alignment horizontal="left"/>
    </xf>
    <xf numFmtId="0" fontId="20" fillId="0" borderId="27" xfId="0" applyFont="1" applyBorder="1" applyAlignment="1">
      <alignment horizontal="left"/>
    </xf>
    <xf numFmtId="0" fontId="74" fillId="0" borderId="4" xfId="0" applyFont="1" applyBorder="1" applyAlignment="1">
      <alignment horizontal="left"/>
    </xf>
    <xf numFmtId="0" fontId="49" fillId="0" borderId="0" xfId="0" applyFont="1" applyBorder="1"/>
    <xf numFmtId="0" fontId="4" fillId="0" borderId="0" xfId="0" applyFont="1" applyBorder="1" applyAlignment="1">
      <alignment horizontal="left" vertical="center"/>
    </xf>
    <xf numFmtId="0" fontId="47" fillId="0" borderId="0" xfId="0" applyFont="1" applyBorder="1"/>
    <xf numFmtId="0" fontId="4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9" fontId="75" fillId="0" borderId="0" xfId="0" applyNumberFormat="1" applyFont="1" applyBorder="1"/>
    <xf numFmtId="0" fontId="10" fillId="0" borderId="0" xfId="0" applyFont="1" applyBorder="1" applyAlignment="1">
      <alignment horizontal="left"/>
    </xf>
    <xf numFmtId="0" fontId="49" fillId="0" borderId="0" xfId="0" applyFont="1" applyBorder="1" applyAlignment="1">
      <alignment horizontal="left"/>
    </xf>
    <xf numFmtId="177" fontId="4" fillId="0" borderId="0" xfId="0" applyNumberFormat="1" applyFont="1" applyBorder="1"/>
    <xf numFmtId="177" fontId="10" fillId="0" borderId="0" xfId="0" applyNumberFormat="1" applyFont="1" applyBorder="1"/>
    <xf numFmtId="0" fontId="49" fillId="0" borderId="18" xfId="0" applyFont="1" applyBorder="1" applyAlignment="1">
      <alignment horizontal="left"/>
    </xf>
    <xf numFmtId="177" fontId="49" fillId="0" borderId="18" xfId="0" applyNumberFormat="1" applyFont="1" applyBorder="1"/>
    <xf numFmtId="177" fontId="9" fillId="0" borderId="0" xfId="0" applyNumberFormat="1" applyFont="1" applyBorder="1"/>
    <xf numFmtId="9" fontId="10" fillId="0" borderId="0" xfId="0" applyNumberFormat="1" applyFont="1" applyBorder="1"/>
    <xf numFmtId="0" fontId="54" fillId="0" borderId="28" xfId="0" applyFont="1" applyBorder="1"/>
    <xf numFmtId="0" fontId="77" fillId="0" borderId="0" xfId="0" applyFont="1" applyBorder="1"/>
    <xf numFmtId="0" fontId="62" fillId="0" borderId="0" xfId="0" applyFont="1" applyBorder="1" applyAlignment="1">
      <alignment horizontal="right"/>
    </xf>
    <xf numFmtId="43" fontId="54" fillId="0" borderId="0" xfId="0" applyNumberFormat="1" applyFont="1" applyBorder="1"/>
    <xf numFmtId="178" fontId="49" fillId="0" borderId="0" xfId="0" applyNumberFormat="1" applyFont="1" applyBorder="1" applyAlignment="1">
      <alignment horizontal="center"/>
    </xf>
    <xf numFmtId="178" fontId="79" fillId="0" borderId="0" xfId="0" applyNumberFormat="1" applyFont="1" applyBorder="1" applyAlignment="1">
      <alignment horizontal="left"/>
    </xf>
    <xf numFmtId="0" fontId="80" fillId="0" borderId="0" xfId="0" applyFont="1" applyBorder="1"/>
    <xf numFmtId="0" fontId="40" fillId="0" borderId="32" xfId="0" applyFont="1" applyBorder="1"/>
    <xf numFmtId="177" fontId="4" fillId="0" borderId="0" xfId="0" applyNumberFormat="1" applyFont="1" applyBorder="1" applyAlignment="1">
      <alignment horizontal="center"/>
    </xf>
    <xf numFmtId="0" fontId="81" fillId="0" borderId="0" xfId="0" applyFont="1" applyBorder="1" applyAlignment="1">
      <alignment horizontal="left" vertical="center"/>
    </xf>
    <xf numFmtId="0" fontId="46" fillId="19" borderId="23" xfId="0" applyFont="1" applyFill="1" applyBorder="1"/>
    <xf numFmtId="177" fontId="46" fillId="19" borderId="23" xfId="0" applyNumberFormat="1" applyFont="1" applyFill="1" applyBorder="1"/>
    <xf numFmtId="0" fontId="74" fillId="0" borderId="0" xfId="0" applyFont="1" applyBorder="1" applyAlignment="1">
      <alignment horizontal="left"/>
    </xf>
    <xf numFmtId="177" fontId="74" fillId="0" borderId="0" xfId="0" applyNumberFormat="1" applyFont="1" applyBorder="1"/>
    <xf numFmtId="0" fontId="20" fillId="0" borderId="18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177" fontId="20" fillId="0" borderId="0" xfId="0" applyNumberFormat="1" applyFont="1" applyBorder="1"/>
    <xf numFmtId="177" fontId="20" fillId="0" borderId="18" xfId="0" applyNumberFormat="1" applyFont="1" applyBorder="1"/>
    <xf numFmtId="9" fontId="74" fillId="0" borderId="0" xfId="0" applyNumberFormat="1" applyFont="1" applyBorder="1" applyAlignment="1">
      <alignment horizontal="right"/>
    </xf>
    <xf numFmtId="177" fontId="74" fillId="0" borderId="0" xfId="0" applyNumberFormat="1" applyFont="1" applyBorder="1" applyAlignment="1">
      <alignment horizontal="left"/>
    </xf>
    <xf numFmtId="177" fontId="49" fillId="0" borderId="0" xfId="0" applyNumberFormat="1" applyFont="1" applyBorder="1"/>
    <xf numFmtId="177" fontId="20" fillId="0" borderId="18" xfId="0" applyNumberFormat="1" applyFont="1" applyBorder="1" applyAlignment="1">
      <alignment horizontal="left"/>
    </xf>
    <xf numFmtId="177" fontId="20" fillId="0" borderId="18" xfId="0" applyNumberFormat="1" applyFont="1" applyBorder="1" applyAlignment="1">
      <alignment horizontal="center"/>
    </xf>
    <xf numFmtId="177" fontId="82" fillId="0" borderId="0" xfId="0" applyNumberFormat="1" applyFont="1" applyBorder="1"/>
    <xf numFmtId="0" fontId="83" fillId="12" borderId="20" xfId="0" applyFont="1" applyFill="1" applyBorder="1"/>
    <xf numFmtId="0" fontId="47" fillId="12" borderId="20" xfId="0" applyFont="1" applyFill="1" applyBorder="1"/>
    <xf numFmtId="0" fontId="49" fillId="0" borderId="0" xfId="0" applyFont="1" applyBorder="1" applyAlignment="1">
      <alignment horizontal="center"/>
    </xf>
    <xf numFmtId="0" fontId="50" fillId="0" borderId="0" xfId="0" applyFont="1" applyBorder="1" applyAlignment="1">
      <alignment horizontal="left"/>
    </xf>
    <xf numFmtId="0" fontId="46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17" fontId="84" fillId="0" borderId="0" xfId="0" applyNumberFormat="1" applyFont="1" applyBorder="1" applyAlignment="1">
      <alignment horizontal="left"/>
    </xf>
    <xf numFmtId="177" fontId="46" fillId="19" borderId="24" xfId="0" applyNumberFormat="1" applyFont="1" applyFill="1" applyBorder="1"/>
    <xf numFmtId="0" fontId="85" fillId="0" borderId="0" xfId="0" applyFont="1" applyBorder="1" applyAlignment="1">
      <alignment horizontal="left"/>
    </xf>
    <xf numFmtId="0" fontId="86" fillId="0" borderId="0" xfId="0" applyFont="1" applyBorder="1"/>
    <xf numFmtId="177" fontId="20" fillId="0" borderId="25" xfId="0" applyNumberFormat="1" applyFont="1" applyBorder="1"/>
    <xf numFmtId="10" fontId="74" fillId="0" borderId="0" xfId="0" applyNumberFormat="1" applyFont="1" applyBorder="1" applyAlignment="1">
      <alignment horizontal="right"/>
    </xf>
    <xf numFmtId="0" fontId="20" fillId="0" borderId="0" xfId="0" applyFont="1" applyBorder="1"/>
    <xf numFmtId="177" fontId="88" fillId="0" borderId="0" xfId="0" applyNumberFormat="1" applyFont="1" applyBorder="1"/>
    <xf numFmtId="0" fontId="75" fillId="0" borderId="0" xfId="0" applyFont="1" applyBorder="1"/>
    <xf numFmtId="177" fontId="46" fillId="19" borderId="33" xfId="0" applyNumberFormat="1" applyFont="1" applyFill="1" applyBorder="1" applyAlignment="1">
      <alignment horizontal="center"/>
    </xf>
    <xf numFmtId="0" fontId="82" fillId="0" borderId="0" xfId="0" applyFont="1" applyBorder="1"/>
    <xf numFmtId="0" fontId="20" fillId="0" borderId="18" xfId="0" applyFont="1" applyBorder="1"/>
    <xf numFmtId="177" fontId="46" fillId="19" borderId="33" xfId="0" applyNumberFormat="1" applyFont="1" applyFill="1" applyBorder="1"/>
    <xf numFmtId="0" fontId="89" fillId="0" borderId="0" xfId="0" applyFont="1" applyBorder="1" applyAlignment="1">
      <alignment horizontal="left"/>
    </xf>
    <xf numFmtId="0" fontId="49" fillId="0" borderId="34" xfId="0" applyFont="1" applyBorder="1"/>
    <xf numFmtId="177" fontId="49" fillId="0" borderId="34" xfId="0" applyNumberFormat="1" applyFont="1" applyBorder="1"/>
    <xf numFmtId="0" fontId="81" fillId="0" borderId="0" xfId="0" applyFont="1" applyBorder="1" applyAlignment="1">
      <alignment horizontal="left"/>
    </xf>
    <xf numFmtId="0" fontId="90" fillId="0" borderId="0" xfId="0" applyFont="1" applyBorder="1" applyAlignment="1">
      <alignment horizontal="left"/>
    </xf>
    <xf numFmtId="0" fontId="70" fillId="0" borderId="0" xfId="0" applyFont="1" applyBorder="1" applyAlignment="1">
      <alignment horizontal="center"/>
    </xf>
    <xf numFmtId="177" fontId="31" fillId="0" borderId="0" xfId="0" applyNumberFormat="1" applyFont="1" applyBorder="1" applyAlignment="1">
      <alignment vertical="center"/>
    </xf>
    <xf numFmtId="0" fontId="93" fillId="0" borderId="0" xfId="0" applyFont="1" applyBorder="1"/>
    <xf numFmtId="0" fontId="70" fillId="0" borderId="0" xfId="0" applyFont="1" applyBorder="1"/>
    <xf numFmtId="177" fontId="5" fillId="0" borderId="0" xfId="0" applyNumberFormat="1" applyFont="1" applyBorder="1"/>
    <xf numFmtId="0" fontId="95" fillId="0" borderId="0" xfId="0" applyFont="1" applyBorder="1"/>
    <xf numFmtId="17" fontId="10" fillId="0" borderId="0" xfId="0" applyNumberFormat="1" applyFont="1" applyBorder="1"/>
    <xf numFmtId="0" fontId="20" fillId="0" borderId="0" xfId="0" applyFont="1" applyBorder="1" applyAlignment="1">
      <alignment horizontal="left" vertical="center"/>
    </xf>
    <xf numFmtId="0" fontId="40" fillId="0" borderId="35" xfId="0" applyFont="1" applyBorder="1"/>
    <xf numFmtId="0" fontId="49" fillId="0" borderId="35" xfId="0" applyFont="1" applyBorder="1"/>
    <xf numFmtId="0" fontId="49" fillId="0" borderId="18" xfId="0" applyFont="1" applyBorder="1"/>
    <xf numFmtId="9" fontId="40" fillId="0" borderId="35" xfId="0" applyNumberFormat="1" applyFont="1" applyBorder="1"/>
    <xf numFmtId="9" fontId="9" fillId="0" borderId="0" xfId="0" applyNumberFormat="1" applyFont="1" applyBorder="1"/>
    <xf numFmtId="0" fontId="0" fillId="0" borderId="0" xfId="0" applyBorder="1" applyAlignment="1">
      <alignment horizontal="center"/>
    </xf>
    <xf numFmtId="0" fontId="98" fillId="0" borderId="5" xfId="1" applyFont="1"/>
    <xf numFmtId="0" fontId="2" fillId="0" borderId="5" xfId="1"/>
    <xf numFmtId="0" fontId="99" fillId="28" borderId="36" xfId="1" applyFont="1" applyFill="1" applyBorder="1" applyAlignment="1">
      <alignment horizontal="center" vertical="center"/>
    </xf>
    <xf numFmtId="3" fontId="2" fillId="0" borderId="36" xfId="1" applyNumberFormat="1" applyBorder="1"/>
    <xf numFmtId="0" fontId="100" fillId="0" borderId="5" xfId="1" applyFont="1"/>
    <xf numFmtId="0" fontId="100" fillId="29" borderId="36" xfId="1" applyFont="1" applyFill="1" applyBorder="1" applyAlignment="1">
      <alignment horizontal="center" vertical="center"/>
    </xf>
    <xf numFmtId="3" fontId="100" fillId="0" borderId="36" xfId="1" applyNumberFormat="1" applyFont="1" applyBorder="1"/>
    <xf numFmtId="10" fontId="2" fillId="0" borderId="36" xfId="1" applyNumberFormat="1" applyBorder="1"/>
    <xf numFmtId="10" fontId="100" fillId="0" borderId="36" xfId="1" applyNumberFormat="1" applyFont="1" applyBorder="1"/>
    <xf numFmtId="0" fontId="3" fillId="2" borderId="5" xfId="0" applyFont="1" applyFill="1"/>
    <xf numFmtId="0" fontId="4" fillId="2" borderId="5" xfId="0" applyFont="1" applyFill="1"/>
    <xf numFmtId="0" fontId="7" fillId="3" borderId="5" xfId="0" applyFont="1" applyFill="1" applyAlignment="1">
      <alignment horizontal="right" vertical="center"/>
    </xf>
    <xf numFmtId="0" fontId="12" fillId="3" borderId="5" xfId="0" applyFont="1" applyFill="1" applyAlignment="1">
      <alignment horizontal="right"/>
    </xf>
    <xf numFmtId="0" fontId="15" fillId="3" borderId="5" xfId="0" applyFont="1" applyFill="1" applyAlignment="1">
      <alignment horizontal="left"/>
    </xf>
    <xf numFmtId="0" fontId="17" fillId="3" borderId="5" xfId="0" applyFont="1" applyFill="1" applyAlignment="1">
      <alignment horizontal="left"/>
    </xf>
    <xf numFmtId="0" fontId="20" fillId="3" borderId="5" xfId="0" applyFont="1" applyFill="1" applyAlignment="1">
      <alignment horizontal="left"/>
    </xf>
    <xf numFmtId="0" fontId="11" fillId="0" borderId="0" xfId="0" applyFont="1" applyBorder="1"/>
    <xf numFmtId="0" fontId="10" fillId="3" borderId="5" xfId="0" applyFont="1" applyFill="1"/>
    <xf numFmtId="0" fontId="27" fillId="3" borderId="2" xfId="0" applyFont="1" applyFill="1" applyBorder="1"/>
    <xf numFmtId="0" fontId="27" fillId="3" borderId="5" xfId="0" applyFont="1" applyFill="1"/>
    <xf numFmtId="0" fontId="28" fillId="3" borderId="5" xfId="0" applyFont="1" applyFill="1"/>
    <xf numFmtId="0" fontId="27" fillId="0" borderId="6" xfId="0" applyFont="1" applyBorder="1"/>
    <xf numFmtId="0" fontId="29" fillId="5" borderId="5" xfId="0" applyFont="1" applyFill="1" applyAlignment="1">
      <alignment vertical="top" wrapText="1"/>
    </xf>
    <xf numFmtId="0" fontId="29" fillId="6" borderId="5" xfId="0" applyFont="1" applyFill="1" applyAlignment="1">
      <alignment vertical="top" wrapText="1"/>
    </xf>
    <xf numFmtId="0" fontId="30" fillId="7" borderId="5" xfId="0" applyFont="1" applyFill="1"/>
    <xf numFmtId="0" fontId="26" fillId="9" borderId="5" xfId="0" applyFont="1" applyFill="1" applyAlignment="1">
      <alignment horizontal="right"/>
    </xf>
    <xf numFmtId="0" fontId="27" fillId="10" borderId="5" xfId="0" applyFont="1" applyFill="1"/>
    <xf numFmtId="0" fontId="35" fillId="0" borderId="19" xfId="0" applyFont="1" applyBorder="1"/>
    <xf numFmtId="0" fontId="35" fillId="0" borderId="12" xfId="0" applyFont="1" applyBorder="1"/>
    <xf numFmtId="0" fontId="12" fillId="0" borderId="19" xfId="0" applyFont="1" applyBorder="1"/>
    <xf numFmtId="0" fontId="38" fillId="0" borderId="19" xfId="0" applyFont="1" applyBorder="1" applyAlignment="1">
      <alignment horizontal="left"/>
    </xf>
    <xf numFmtId="9" fontId="38" fillId="0" borderId="12" xfId="0" applyNumberFormat="1" applyFont="1" applyBorder="1"/>
    <xf numFmtId="0" fontId="39" fillId="0" borderId="19" xfId="0" applyFont="1" applyBorder="1" applyAlignment="1">
      <alignment horizontal="left"/>
    </xf>
    <xf numFmtId="0" fontId="39" fillId="0" borderId="12" xfId="0" applyFont="1" applyBorder="1"/>
    <xf numFmtId="9" fontId="39" fillId="0" borderId="12" xfId="0" applyNumberFormat="1" applyFont="1" applyBorder="1"/>
    <xf numFmtId="0" fontId="42" fillId="12" borderId="5" xfId="0" applyFont="1" applyFill="1" applyAlignment="1">
      <alignment vertical="center"/>
    </xf>
    <xf numFmtId="0" fontId="43" fillId="12" borderId="5" xfId="0" applyFont="1" applyFill="1" applyAlignment="1">
      <alignment vertical="center"/>
    </xf>
    <xf numFmtId="0" fontId="44" fillId="12" borderId="5" xfId="0" applyFont="1" applyFill="1" applyAlignment="1">
      <alignment vertical="center"/>
    </xf>
    <xf numFmtId="0" fontId="45" fillId="12" borderId="5" xfId="0" applyFont="1" applyFill="1" applyAlignment="1">
      <alignment vertical="center"/>
    </xf>
    <xf numFmtId="0" fontId="46" fillId="12" borderId="5" xfId="0" applyFont="1" applyFill="1" applyAlignment="1">
      <alignment vertical="center"/>
    </xf>
    <xf numFmtId="0" fontId="47" fillId="12" borderId="5" xfId="0" applyFont="1" applyFill="1" applyAlignment="1">
      <alignment vertical="center"/>
    </xf>
    <xf numFmtId="0" fontId="48" fillId="12" borderId="5" xfId="0" applyFont="1" applyFill="1" applyAlignment="1">
      <alignment vertical="center"/>
    </xf>
    <xf numFmtId="0" fontId="46" fillId="4" borderId="5" xfId="0" applyFont="1" applyFill="1" applyAlignment="1">
      <alignment vertical="center"/>
    </xf>
    <xf numFmtId="0" fontId="46" fillId="4" borderId="5" xfId="0" applyFont="1" applyFill="1" applyAlignment="1">
      <alignment horizontal="center" vertical="center"/>
    </xf>
    <xf numFmtId="9" fontId="31" fillId="8" borderId="5" xfId="0" applyNumberFormat="1" applyFont="1" applyFill="1"/>
    <xf numFmtId="0" fontId="47" fillId="4" borderId="5" xfId="0" applyFont="1" applyFill="1" applyAlignment="1">
      <alignment horizontal="center" vertical="center"/>
    </xf>
    <xf numFmtId="0" fontId="47" fillId="4" borderId="5" xfId="0" applyFont="1" applyFill="1" applyAlignment="1">
      <alignment vertical="center"/>
    </xf>
    <xf numFmtId="0" fontId="4" fillId="2" borderId="5" xfId="0" applyFont="1" applyFill="1" applyAlignment="1">
      <alignment vertical="center"/>
    </xf>
    <xf numFmtId="0" fontId="49" fillId="2" borderId="5" xfId="0" applyFont="1" applyFill="1" applyAlignment="1">
      <alignment vertical="center"/>
    </xf>
    <xf numFmtId="0" fontId="10" fillId="2" borderId="5" xfId="0" applyFont="1" applyFill="1" applyAlignment="1">
      <alignment vertical="center"/>
    </xf>
    <xf numFmtId="0" fontId="50" fillId="2" borderId="5" xfId="0" applyFont="1" applyFill="1" applyAlignment="1">
      <alignment vertical="center"/>
    </xf>
    <xf numFmtId="9" fontId="31" fillId="2" borderId="5" xfId="0" applyNumberFormat="1" applyFont="1" applyFill="1"/>
    <xf numFmtId="0" fontId="46" fillId="4" borderId="5" xfId="0" applyFont="1" applyFill="1" applyAlignment="1">
      <alignment vertical="center" wrapText="1"/>
    </xf>
    <xf numFmtId="0" fontId="10" fillId="0" borderId="19" xfId="0" applyFont="1" applyBorder="1" applyAlignment="1">
      <alignment vertical="center"/>
    </xf>
    <xf numFmtId="0" fontId="10" fillId="13" borderId="18" xfId="0" applyFont="1" applyFill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52" fillId="0" borderId="19" xfId="0" applyFont="1" applyBorder="1"/>
    <xf numFmtId="0" fontId="54" fillId="0" borderId="20" xfId="0" applyFont="1" applyBorder="1"/>
    <xf numFmtId="3" fontId="56" fillId="0" borderId="19" xfId="0" applyNumberFormat="1" applyFont="1" applyBorder="1"/>
    <xf numFmtId="0" fontId="57" fillId="14" borderId="5" xfId="0" applyFont="1" applyFill="1"/>
    <xf numFmtId="0" fontId="58" fillId="14" borderId="5" xfId="0" applyFont="1" applyFill="1"/>
    <xf numFmtId="0" fontId="57" fillId="14" borderId="5" xfId="0" applyFont="1" applyFill="1" applyAlignment="1">
      <alignment horizontal="right"/>
    </xf>
    <xf numFmtId="0" fontId="59" fillId="0" borderId="19" xfId="0" applyFont="1" applyBorder="1"/>
    <xf numFmtId="0" fontId="59" fillId="0" borderId="20" xfId="0" applyFont="1" applyBorder="1"/>
    <xf numFmtId="0" fontId="60" fillId="15" borderId="5" xfId="0" applyFont="1" applyFill="1"/>
    <xf numFmtId="0" fontId="59" fillId="15" borderId="5" xfId="0" applyFont="1" applyFill="1"/>
    <xf numFmtId="0" fontId="61" fillId="0" borderId="19" xfId="0" applyFont="1" applyBorder="1"/>
    <xf numFmtId="0" fontId="59" fillId="13" borderId="5" xfId="0" applyFont="1" applyFill="1"/>
    <xf numFmtId="0" fontId="59" fillId="13" borderId="5" xfId="0" applyFont="1" applyFill="1" applyAlignment="1">
      <alignment horizontal="right"/>
    </xf>
    <xf numFmtId="0" fontId="59" fillId="13" borderId="5" xfId="0" quotePrefix="1" applyFont="1" applyFill="1"/>
    <xf numFmtId="3" fontId="59" fillId="13" borderId="5" xfId="0" applyNumberFormat="1" applyFont="1" applyFill="1"/>
    <xf numFmtId="0" fontId="56" fillId="0" borderId="19" xfId="0" applyFont="1" applyBorder="1"/>
    <xf numFmtId="0" fontId="57" fillId="17" borderId="5" xfId="0" applyFont="1" applyFill="1"/>
    <xf numFmtId="0" fontId="59" fillId="17" borderId="5" xfId="0" applyFont="1" applyFill="1"/>
    <xf numFmtId="0" fontId="54" fillId="0" borderId="19" xfId="0" applyFont="1" applyBorder="1"/>
    <xf numFmtId="0" fontId="62" fillId="0" borderId="19" xfId="0" applyFont="1" applyBorder="1"/>
    <xf numFmtId="0" fontId="69" fillId="12" borderId="5" xfId="0" applyFont="1" applyFill="1"/>
    <xf numFmtId="0" fontId="45" fillId="12" borderId="5" xfId="0" applyFont="1" applyFill="1"/>
    <xf numFmtId="0" fontId="47" fillId="12" borderId="5" xfId="0" applyFont="1" applyFill="1" applyAlignment="1">
      <alignment horizontal="center"/>
    </xf>
    <xf numFmtId="0" fontId="46" fillId="12" borderId="5" xfId="0" applyFont="1" applyFill="1"/>
    <xf numFmtId="0" fontId="4" fillId="0" borderId="23" xfId="0" applyFont="1" applyBorder="1" applyAlignment="1">
      <alignment vertical="center"/>
    </xf>
    <xf numFmtId="0" fontId="42" fillId="12" borderId="5" xfId="0" applyFont="1" applyFill="1"/>
    <xf numFmtId="0" fontId="48" fillId="12" borderId="5" xfId="0" applyFont="1" applyFill="1" applyAlignment="1">
      <alignment horizontal="left" vertical="center"/>
    </xf>
    <xf numFmtId="0" fontId="49" fillId="0" borderId="23" xfId="0" applyFont="1" applyBorder="1"/>
    <xf numFmtId="0" fontId="46" fillId="19" borderId="5" xfId="0" applyFont="1" applyFill="1"/>
    <xf numFmtId="0" fontId="46" fillId="19" borderId="34" xfId="0" applyFont="1" applyFill="1" applyBorder="1"/>
    <xf numFmtId="177" fontId="46" fillId="19" borderId="34" xfId="0" applyNumberFormat="1" applyFont="1" applyFill="1" applyBorder="1"/>
    <xf numFmtId="0" fontId="47" fillId="19" borderId="5" xfId="0" applyFont="1" applyFill="1"/>
    <xf numFmtId="10" fontId="31" fillId="8" borderId="5" xfId="0" applyNumberFormat="1" applyFont="1" applyFill="1"/>
    <xf numFmtId="177" fontId="31" fillId="8" borderId="5" xfId="0" applyNumberFormat="1" applyFont="1" applyFill="1"/>
    <xf numFmtId="0" fontId="58" fillId="6" borderId="5" xfId="0" applyFont="1" applyFill="1"/>
    <xf numFmtId="14" fontId="76" fillId="6" borderId="5" xfId="0" applyNumberFormat="1" applyFont="1" applyFill="1" applyAlignment="1">
      <alignment horizontal="center"/>
    </xf>
    <xf numFmtId="0" fontId="57" fillId="6" borderId="28" xfId="0" applyFont="1" applyFill="1" applyBorder="1" applyAlignment="1">
      <alignment horizontal="center"/>
    </xf>
    <xf numFmtId="177" fontId="20" fillId="0" borderId="23" xfId="0" applyNumberFormat="1" applyFont="1" applyBorder="1"/>
    <xf numFmtId="177" fontId="49" fillId="0" borderId="23" xfId="0" applyNumberFormat="1" applyFont="1" applyBorder="1"/>
    <xf numFmtId="177" fontId="46" fillId="19" borderId="18" xfId="0" applyNumberFormat="1" applyFont="1" applyFill="1" applyBorder="1"/>
    <xf numFmtId="177" fontId="4" fillId="2" borderId="5" xfId="0" applyNumberFormat="1" applyFont="1" applyFill="1"/>
    <xf numFmtId="0" fontId="43" fillId="12" borderId="5" xfId="0" applyFont="1" applyFill="1"/>
    <xf numFmtId="0" fontId="44" fillId="12" borderId="5" xfId="0" applyFont="1" applyFill="1"/>
    <xf numFmtId="0" fontId="47" fillId="12" borderId="5" xfId="0" applyFont="1" applyFill="1"/>
    <xf numFmtId="0" fontId="46" fillId="0" borderId="20" xfId="0" applyFont="1" applyBorder="1" applyAlignment="1">
      <alignment horizontal="center"/>
    </xf>
    <xf numFmtId="0" fontId="4" fillId="27" borderId="5" xfId="0" applyFont="1" applyFill="1"/>
    <xf numFmtId="17" fontId="84" fillId="27" borderId="5" xfId="0" applyNumberFormat="1" applyFont="1" applyFill="1" applyAlignment="1">
      <alignment horizontal="left"/>
    </xf>
    <xf numFmtId="0" fontId="10" fillId="27" borderId="5" xfId="0" applyFont="1" applyFill="1"/>
    <xf numFmtId="177" fontId="4" fillId="0" borderId="20" xfId="0" applyNumberFormat="1" applyFont="1" applyBorder="1"/>
    <xf numFmtId="177" fontId="46" fillId="19" borderId="5" xfId="0" applyNumberFormat="1" applyFont="1" applyFill="1"/>
    <xf numFmtId="9" fontId="74" fillId="0" borderId="20" xfId="0" applyNumberFormat="1" applyFont="1" applyBorder="1" applyAlignment="1">
      <alignment horizontal="right"/>
    </xf>
    <xf numFmtId="177" fontId="20" fillId="0" borderId="33" xfId="0" applyNumberFormat="1" applyFont="1" applyBorder="1"/>
    <xf numFmtId="177" fontId="87" fillId="0" borderId="20" xfId="0" applyNumberFormat="1" applyFont="1" applyBorder="1"/>
    <xf numFmtId="10" fontId="74" fillId="0" borderId="20" xfId="0" applyNumberFormat="1" applyFont="1" applyBorder="1" applyAlignment="1">
      <alignment horizontal="right"/>
    </xf>
    <xf numFmtId="177" fontId="10" fillId="0" borderId="20" xfId="0" applyNumberFormat="1" applyFont="1" applyBorder="1"/>
    <xf numFmtId="177" fontId="4" fillId="0" borderId="20" xfId="0" applyNumberFormat="1" applyFont="1" applyBorder="1" applyAlignment="1">
      <alignment horizontal="center"/>
    </xf>
    <xf numFmtId="177" fontId="49" fillId="0" borderId="33" xfId="0" applyNumberFormat="1" applyFont="1" applyBorder="1"/>
    <xf numFmtId="177" fontId="88" fillId="0" borderId="20" xfId="0" applyNumberFormat="1" applyFont="1" applyBorder="1"/>
    <xf numFmtId="0" fontId="20" fillId="0" borderId="23" xfId="0" applyFont="1" applyBorder="1"/>
    <xf numFmtId="177" fontId="20" fillId="0" borderId="24" xfId="0" applyNumberFormat="1" applyFont="1" applyBorder="1"/>
    <xf numFmtId="0" fontId="46" fillId="19" borderId="18" xfId="0" applyFont="1" applyFill="1" applyBorder="1"/>
    <xf numFmtId="177" fontId="46" fillId="19" borderId="18" xfId="0" applyNumberFormat="1" applyFont="1" applyFill="1" applyBorder="1" applyAlignment="1">
      <alignment horizontal="center"/>
    </xf>
    <xf numFmtId="177" fontId="49" fillId="0" borderId="20" xfId="0" applyNumberFormat="1" applyFont="1" applyBorder="1"/>
    <xf numFmtId="177" fontId="20" fillId="0" borderId="20" xfId="0" applyNumberFormat="1" applyFont="1" applyBorder="1"/>
    <xf numFmtId="9" fontId="10" fillId="0" borderId="20" xfId="0" applyNumberFormat="1" applyFont="1" applyBorder="1"/>
    <xf numFmtId="0" fontId="10" fillId="0" borderId="20" xfId="0" applyFont="1" applyBorder="1"/>
    <xf numFmtId="0" fontId="10" fillId="2" borderId="5" xfId="0" applyFont="1" applyFill="1" applyAlignment="1">
      <alignment horizontal="left"/>
    </xf>
    <xf numFmtId="177" fontId="31" fillId="2" borderId="5" xfId="0" applyNumberFormat="1" applyFont="1" applyFill="1"/>
    <xf numFmtId="0" fontId="83" fillId="12" borderId="5" xfId="0" applyFont="1" applyFill="1"/>
    <xf numFmtId="0" fontId="81" fillId="2" borderId="5" xfId="0" applyFont="1" applyFill="1" applyAlignment="1">
      <alignment horizontal="left"/>
    </xf>
    <xf numFmtId="0" fontId="91" fillId="12" borderId="5" xfId="0" applyFont="1" applyFill="1"/>
    <xf numFmtId="0" fontId="92" fillId="12" borderId="5" xfId="0" applyFont="1" applyFill="1"/>
    <xf numFmtId="17" fontId="46" fillId="12" borderId="5" xfId="0" applyNumberFormat="1" applyFont="1" applyFill="1" applyAlignment="1">
      <alignment horizontal="center"/>
    </xf>
    <xf numFmtId="177" fontId="31" fillId="8" borderId="5" xfId="0" applyNumberFormat="1" applyFont="1" applyFill="1" applyAlignment="1">
      <alignment vertical="center"/>
    </xf>
    <xf numFmtId="0" fontId="4" fillId="2" borderId="5" xfId="0" applyFont="1" applyFill="1" applyAlignment="1">
      <alignment horizontal="left"/>
    </xf>
    <xf numFmtId="0" fontId="41" fillId="12" borderId="5" xfId="0" applyFont="1" applyFill="1"/>
    <xf numFmtId="0" fontId="94" fillId="12" borderId="5" xfId="0" applyFont="1" applyFill="1"/>
    <xf numFmtId="177" fontId="41" fillId="19" borderId="5" xfId="0" applyNumberFormat="1" applyFont="1" applyFill="1"/>
    <xf numFmtId="177" fontId="5" fillId="2" borderId="5" xfId="0" applyNumberFormat="1" applyFont="1" applyFill="1"/>
    <xf numFmtId="0" fontId="4" fillId="2" borderId="5" xfId="0" applyFont="1" applyFill="1" applyAlignment="1">
      <alignment horizontal="left" vertical="center"/>
    </xf>
    <xf numFmtId="0" fontId="49" fillId="0" borderId="24" xfId="0" applyFont="1" applyBorder="1"/>
    <xf numFmtId="177" fontId="49" fillId="0" borderId="24" xfId="0" applyNumberFormat="1" applyFont="1" applyBorder="1"/>
    <xf numFmtId="9" fontId="49" fillId="0" borderId="24" xfId="0" applyNumberFormat="1" applyFont="1" applyBorder="1"/>
    <xf numFmtId="0" fontId="9" fillId="0" borderId="24" xfId="0" applyFont="1" applyBorder="1" applyAlignment="1">
      <alignment horizontal="center"/>
    </xf>
    <xf numFmtId="9" fontId="9" fillId="0" borderId="20" xfId="0" applyNumberFormat="1" applyFont="1" applyBorder="1"/>
    <xf numFmtId="0" fontId="101" fillId="0" borderId="0" xfId="0" applyFont="1" applyBorder="1" applyAlignment="1">
      <alignment vertical="center"/>
    </xf>
    <xf numFmtId="0" fontId="104" fillId="0" borderId="0" xfId="0" applyFont="1" applyBorder="1"/>
    <xf numFmtId="0" fontId="105" fillId="0" borderId="0" xfId="0" applyFont="1" applyBorder="1" applyAlignment="1">
      <alignment horizontal="left" vertical="center"/>
    </xf>
    <xf numFmtId="0" fontId="1" fillId="0" borderId="5" xfId="2" applyFont="1"/>
    <xf numFmtId="0" fontId="106" fillId="30" borderId="0" xfId="0" applyFont="1" applyFill="1" applyBorder="1" applyAlignment="1">
      <alignment horizontal="center" vertical="center"/>
    </xf>
    <xf numFmtId="2" fontId="0" fillId="0" borderId="0" xfId="0" applyNumberFormat="1" applyBorder="1"/>
    <xf numFmtId="0" fontId="102" fillId="0" borderId="5" xfId="2" applyFont="1"/>
    <xf numFmtId="0" fontId="105" fillId="0" borderId="0" xfId="0" applyFont="1" applyBorder="1"/>
    <xf numFmtId="0" fontId="11" fillId="0" borderId="0" xfId="0" applyFont="1" applyBorder="1" applyAlignment="1">
      <alignment horizontal="left"/>
    </xf>
    <xf numFmtId="0" fontId="0" fillId="0" borderId="0" xfId="0" applyBorder="1"/>
    <xf numFmtId="0" fontId="28" fillId="3" borderId="5" xfId="0" applyFont="1" applyFill="1" applyAlignment="1">
      <alignment horizontal="left" vertical="top" wrapText="1"/>
    </xf>
    <xf numFmtId="0" fontId="57" fillId="6" borderId="5" xfId="0" applyFont="1" applyFill="1" applyAlignment="1">
      <alignment horizontal="center"/>
    </xf>
    <xf numFmtId="170" fontId="31" fillId="8" borderId="5" xfId="0" applyNumberFormat="1" applyFont="1" applyFill="1"/>
    <xf numFmtId="165" fontId="33" fillId="11" borderId="11" xfId="0" applyNumberFormat="1" applyFont="1" applyFill="1" applyBorder="1" applyAlignment="1">
      <alignment horizontal="center"/>
    </xf>
    <xf numFmtId="166" fontId="36" fillId="2" borderId="12" xfId="0" applyNumberFormat="1" applyFont="1" applyFill="1" applyBorder="1" applyAlignment="1">
      <alignment horizontal="center" vertical="center"/>
    </xf>
    <xf numFmtId="170" fontId="96" fillId="8" borderId="5" xfId="0" applyNumberFormat="1" applyFont="1" applyFill="1" applyAlignment="1">
      <alignment vertical="center"/>
    </xf>
    <xf numFmtId="167" fontId="49" fillId="0" borderId="0" xfId="0" applyNumberFormat="1" applyFont="1" applyBorder="1" applyAlignment="1">
      <alignment horizontal="center" vertical="center"/>
    </xf>
    <xf numFmtId="165" fontId="46" fillId="12" borderId="5" xfId="0" applyNumberFormat="1" applyFont="1" applyFill="1" applyAlignment="1">
      <alignment horizontal="center" vertical="center"/>
    </xf>
    <xf numFmtId="168" fontId="4" fillId="0" borderId="0" xfId="0" applyNumberFormat="1" applyFont="1" applyBorder="1" applyAlignment="1">
      <alignment horizontal="left" vertical="center"/>
    </xf>
    <xf numFmtId="168" fontId="47" fillId="12" borderId="5" xfId="0" applyNumberFormat="1" applyFont="1" applyFill="1" applyAlignment="1">
      <alignment horizontal="left" vertical="center"/>
    </xf>
    <xf numFmtId="168" fontId="31" fillId="8" borderId="5" xfId="0" applyNumberFormat="1" applyFont="1" applyFill="1"/>
    <xf numFmtId="169" fontId="4" fillId="0" borderId="0" xfId="0" applyNumberFormat="1" applyFont="1" applyBorder="1" applyAlignment="1">
      <alignment horizontal="center" vertical="center"/>
    </xf>
    <xf numFmtId="169" fontId="10" fillId="0" borderId="0" xfId="0" applyNumberFormat="1" applyFont="1" applyBorder="1" applyAlignment="1">
      <alignment vertical="center"/>
    </xf>
    <xf numFmtId="170" fontId="31" fillId="2" borderId="5" xfId="0" applyNumberFormat="1" applyFont="1" applyFill="1"/>
    <xf numFmtId="6" fontId="50" fillId="0" borderId="0" xfId="0" applyNumberFormat="1" applyFont="1" applyBorder="1" applyAlignment="1">
      <alignment vertical="center"/>
    </xf>
    <xf numFmtId="169" fontId="10" fillId="2" borderId="5" xfId="0" applyNumberFormat="1" applyFont="1" applyFill="1" applyAlignment="1">
      <alignment vertical="center"/>
    </xf>
    <xf numFmtId="170" fontId="10" fillId="0" borderId="0" xfId="0" applyNumberFormat="1" applyFont="1" applyBorder="1" applyAlignment="1">
      <alignment vertical="center"/>
    </xf>
    <xf numFmtId="170" fontId="31" fillId="8" borderId="16" xfId="0" applyNumberFormat="1" applyFont="1" applyFill="1" applyBorder="1"/>
    <xf numFmtId="170" fontId="10" fillId="0" borderId="16" xfId="0" applyNumberFormat="1" applyFont="1" applyBorder="1" applyAlignment="1">
      <alignment vertical="center"/>
    </xf>
    <xf numFmtId="170" fontId="10" fillId="0" borderId="17" xfId="0" applyNumberFormat="1" applyFont="1" applyBorder="1" applyAlignment="1">
      <alignment vertical="center"/>
    </xf>
    <xf numFmtId="170" fontId="10" fillId="0" borderId="23" xfId="0" applyNumberFormat="1" applyFont="1" applyBorder="1" applyAlignment="1">
      <alignment vertical="center"/>
    </xf>
    <xf numFmtId="170" fontId="10" fillId="0" borderId="24" xfId="0" applyNumberFormat="1" applyFont="1" applyBorder="1" applyAlignment="1">
      <alignment vertical="center"/>
    </xf>
    <xf numFmtId="170" fontId="49" fillId="0" borderId="0" xfId="0" applyNumberFormat="1" applyFont="1" applyBorder="1" applyAlignment="1">
      <alignment vertical="center"/>
    </xf>
    <xf numFmtId="170" fontId="49" fillId="0" borderId="16" xfId="0" applyNumberFormat="1" applyFont="1" applyBorder="1" applyAlignment="1">
      <alignment vertical="center"/>
    </xf>
    <xf numFmtId="170" fontId="10" fillId="0" borderId="18" xfId="0" applyNumberFormat="1" applyFont="1" applyBorder="1" applyAlignment="1">
      <alignment vertical="center"/>
    </xf>
    <xf numFmtId="165" fontId="46" fillId="12" borderId="5" xfId="0" applyNumberFormat="1" applyFont="1" applyFill="1" applyAlignment="1">
      <alignment horizontal="center"/>
    </xf>
    <xf numFmtId="175" fontId="70" fillId="0" borderId="0" xfId="0" applyNumberFormat="1" applyFont="1" applyBorder="1" applyAlignment="1">
      <alignment horizontal="center"/>
    </xf>
    <xf numFmtId="180" fontId="71" fillId="12" borderId="5" xfId="0" applyNumberFormat="1" applyFont="1" applyFill="1" applyAlignment="1">
      <alignment horizontal="center"/>
    </xf>
    <xf numFmtId="168" fontId="4" fillId="0" borderId="0" xfId="0" applyNumberFormat="1" applyFont="1" applyBorder="1" applyAlignment="1">
      <alignment horizontal="center"/>
    </xf>
    <xf numFmtId="176" fontId="10" fillId="0" borderId="0" xfId="0" applyNumberFormat="1" applyFont="1" applyBorder="1"/>
    <xf numFmtId="170" fontId="4" fillId="0" borderId="0" xfId="0" applyNumberFormat="1" applyFont="1" applyBorder="1" applyAlignment="1">
      <alignment horizontal="center"/>
    </xf>
    <xf numFmtId="170" fontId="4" fillId="0" borderId="23" xfId="0" applyNumberFormat="1" applyFont="1" applyBorder="1" applyAlignment="1">
      <alignment horizontal="center"/>
    </xf>
    <xf numFmtId="182" fontId="31" fillId="8" borderId="5" xfId="0" applyNumberFormat="1" applyFont="1" applyFill="1"/>
    <xf numFmtId="180" fontId="97" fillId="8" borderId="5" xfId="0" applyNumberFormat="1" applyFont="1" applyFill="1"/>
    <xf numFmtId="170" fontId="49" fillId="0" borderId="16" xfId="0" applyNumberFormat="1" applyFont="1" applyBorder="1"/>
    <xf numFmtId="170" fontId="49" fillId="0" borderId="23" xfId="0" applyNumberFormat="1" applyFont="1" applyBorder="1"/>
    <xf numFmtId="170" fontId="10" fillId="0" borderId="0" xfId="0" applyNumberFormat="1" applyFont="1" applyBorder="1"/>
    <xf numFmtId="6" fontId="54" fillId="6" borderId="5" xfId="0" applyNumberFormat="1" applyFont="1" applyFill="1"/>
    <xf numFmtId="6" fontId="61" fillId="0" borderId="20" xfId="0" applyNumberFormat="1" applyFont="1" applyBorder="1"/>
    <xf numFmtId="6" fontId="63" fillId="6" borderId="21" xfId="0" applyNumberFormat="1" applyFont="1" applyFill="1" applyBorder="1"/>
    <xf numFmtId="6" fontId="59" fillId="6" borderId="5" xfId="0" applyNumberFormat="1" applyFont="1" applyFill="1"/>
    <xf numFmtId="6" fontId="62" fillId="6" borderId="21" xfId="0" applyNumberFormat="1" applyFont="1" applyFill="1" applyBorder="1"/>
    <xf numFmtId="6" fontId="59" fillId="6" borderId="5" xfId="0" applyNumberFormat="1" applyFont="1" applyFill="1" applyAlignment="1">
      <alignment horizontal="right"/>
    </xf>
    <xf numFmtId="170" fontId="64" fillId="13" borderId="5" xfId="0" applyNumberFormat="1" applyFont="1" applyFill="1"/>
    <xf numFmtId="170" fontId="59" fillId="13" borderId="5" xfId="0" applyNumberFormat="1" applyFont="1" applyFill="1"/>
    <xf numFmtId="170" fontId="63" fillId="13" borderId="5" xfId="0" applyNumberFormat="1" applyFont="1" applyFill="1"/>
    <xf numFmtId="171" fontId="59" fillId="13" borderId="5" xfId="0" applyNumberFormat="1" applyFont="1" applyFill="1"/>
    <xf numFmtId="44" fontId="59" fillId="13" borderId="5" xfId="0" applyNumberFormat="1" applyFont="1" applyFill="1"/>
    <xf numFmtId="171" fontId="62" fillId="6" borderId="21" xfId="0" applyNumberFormat="1" applyFont="1" applyFill="1" applyBorder="1"/>
    <xf numFmtId="6" fontId="62" fillId="0" borderId="0" xfId="0" applyNumberFormat="1" applyFont="1" applyBorder="1"/>
    <xf numFmtId="6" fontId="54" fillId="6" borderId="21" xfId="0" applyNumberFormat="1" applyFont="1" applyFill="1" applyBorder="1"/>
    <xf numFmtId="6" fontId="59" fillId="0" borderId="0" xfId="0" applyNumberFormat="1" applyFont="1" applyBorder="1"/>
    <xf numFmtId="6" fontId="54" fillId="0" borderId="0" xfId="0" applyNumberFormat="1" applyFont="1" applyBorder="1"/>
    <xf numFmtId="6" fontId="61" fillId="0" borderId="0" xfId="0" applyNumberFormat="1" applyFont="1" applyBorder="1"/>
    <xf numFmtId="172" fontId="54" fillId="0" borderId="0" xfId="0" applyNumberFormat="1" applyFont="1" applyBorder="1"/>
    <xf numFmtId="172" fontId="67" fillId="0" borderId="19" xfId="0" applyNumberFormat="1" applyFont="1" applyBorder="1" applyAlignment="1">
      <alignment horizontal="left" wrapText="1"/>
    </xf>
    <xf numFmtId="172" fontId="67" fillId="0" borderId="0" xfId="0" applyNumberFormat="1" applyFont="1" applyBorder="1" applyAlignment="1">
      <alignment horizontal="left" wrapText="1"/>
    </xf>
    <xf numFmtId="5" fontId="54" fillId="0" borderId="0" xfId="0" applyNumberFormat="1" applyFont="1" applyBorder="1" applyAlignment="1">
      <alignment horizontal="right"/>
    </xf>
    <xf numFmtId="172" fontId="54" fillId="0" borderId="19" xfId="0" applyNumberFormat="1" applyFont="1" applyBorder="1" applyAlignment="1">
      <alignment horizontal="left" wrapText="1"/>
    </xf>
    <xf numFmtId="172" fontId="54" fillId="0" borderId="0" xfId="0" applyNumberFormat="1" applyFont="1" applyBorder="1" applyAlignment="1">
      <alignment horizontal="left" wrapText="1"/>
    </xf>
    <xf numFmtId="173" fontId="54" fillId="0" borderId="0" xfId="0" applyNumberFormat="1" applyFont="1" applyBorder="1" applyAlignment="1">
      <alignment horizontal="right"/>
    </xf>
    <xf numFmtId="173" fontId="62" fillId="0" borderId="0" xfId="0" applyNumberFormat="1" applyFont="1" applyBorder="1" applyAlignment="1">
      <alignment horizontal="right"/>
    </xf>
    <xf numFmtId="171" fontId="62" fillId="16" borderId="21" xfId="0" applyNumberFormat="1" applyFont="1" applyFill="1" applyBorder="1"/>
    <xf numFmtId="174" fontId="54" fillId="0" borderId="0" xfId="0" applyNumberFormat="1" applyFont="1" applyBorder="1" applyAlignment="1">
      <alignment horizontal="right"/>
    </xf>
    <xf numFmtId="173" fontId="62" fillId="0" borderId="20" xfId="0" applyNumberFormat="1" applyFont="1" applyBorder="1" applyAlignment="1">
      <alignment horizontal="right"/>
    </xf>
    <xf numFmtId="168" fontId="31" fillId="2" borderId="5" xfId="0" applyNumberFormat="1" applyFont="1" applyFill="1"/>
    <xf numFmtId="168" fontId="97" fillId="8" borderId="5" xfId="0" applyNumberFormat="1" applyFont="1" applyFill="1"/>
    <xf numFmtId="168" fontId="103" fillId="8" borderId="5" xfId="0" applyNumberFormat="1" applyFont="1" applyFill="1"/>
    <xf numFmtId="180" fontId="31" fillId="8" borderId="5" xfId="0" applyNumberFormat="1" applyFont="1" applyFill="1"/>
    <xf numFmtId="168" fontId="46" fillId="19" borderId="18" xfId="0" applyNumberFormat="1" applyFont="1" applyFill="1" applyBorder="1"/>
    <xf numFmtId="168" fontId="31" fillId="0" borderId="0" xfId="0" applyNumberFormat="1" applyFont="1" applyBorder="1"/>
    <xf numFmtId="168" fontId="10" fillId="0" borderId="0" xfId="0" applyNumberFormat="1" applyFont="1" applyBorder="1"/>
    <xf numFmtId="170" fontId="103" fillId="0" borderId="0" xfId="0" applyNumberFormat="1" applyFont="1" applyBorder="1"/>
    <xf numFmtId="183" fontId="0" fillId="0" borderId="0" xfId="0" applyNumberFormat="1" applyBorder="1"/>
    <xf numFmtId="171" fontId="78" fillId="0" borderId="0" xfId="0" applyNumberFormat="1" applyFont="1" applyBorder="1"/>
    <xf numFmtId="171" fontId="54" fillId="0" borderId="28" xfId="0" applyNumberFormat="1" applyFont="1" applyBorder="1"/>
    <xf numFmtId="171" fontId="54" fillId="0" borderId="0" xfId="0" applyNumberFormat="1" applyFont="1" applyBorder="1"/>
    <xf numFmtId="170" fontId="62" fillId="16" borderId="21" xfId="0" applyNumberFormat="1" applyFont="1" applyFill="1" applyBorder="1"/>
    <xf numFmtId="170" fontId="62" fillId="16" borderId="29" xfId="0" applyNumberFormat="1" applyFont="1" applyFill="1" applyBorder="1"/>
    <xf numFmtId="170" fontId="62" fillId="20" borderId="29" xfId="0" applyNumberFormat="1" applyFont="1" applyFill="1" applyBorder="1"/>
    <xf numFmtId="170" fontId="62" fillId="21" borderId="29" xfId="0" applyNumberFormat="1" applyFont="1" applyFill="1" applyBorder="1"/>
    <xf numFmtId="170" fontId="62" fillId="21" borderId="21" xfId="0" applyNumberFormat="1" applyFont="1" applyFill="1" applyBorder="1"/>
    <xf numFmtId="170" fontId="62" fillId="21" borderId="30" xfId="0" applyNumberFormat="1" applyFont="1" applyFill="1" applyBorder="1"/>
    <xf numFmtId="170" fontId="62" fillId="22" borderId="29" xfId="0" applyNumberFormat="1" applyFont="1" applyFill="1" applyBorder="1"/>
    <xf numFmtId="170" fontId="62" fillId="23" borderId="30" xfId="0" applyNumberFormat="1" applyFont="1" applyFill="1" applyBorder="1"/>
    <xf numFmtId="170" fontId="62" fillId="23" borderId="21" xfId="0" applyNumberFormat="1" applyFont="1" applyFill="1" applyBorder="1"/>
    <xf numFmtId="170" fontId="62" fillId="24" borderId="29" xfId="0" applyNumberFormat="1" applyFont="1" applyFill="1" applyBorder="1"/>
    <xf numFmtId="170" fontId="62" fillId="24" borderId="30" xfId="0" applyNumberFormat="1" applyFont="1" applyFill="1" applyBorder="1"/>
    <xf numFmtId="170" fontId="62" fillId="24" borderId="21" xfId="0" applyNumberFormat="1" applyFont="1" applyFill="1" applyBorder="1"/>
    <xf numFmtId="170" fontId="62" fillId="25" borderId="29" xfId="0" applyNumberFormat="1" applyFont="1" applyFill="1" applyBorder="1"/>
    <xf numFmtId="170" fontId="62" fillId="16" borderId="31" xfId="0" applyNumberFormat="1" applyFont="1" applyFill="1" applyBorder="1"/>
    <xf numFmtId="170" fontId="62" fillId="26" borderId="29" xfId="0" applyNumberFormat="1" applyFont="1" applyFill="1" applyBorder="1"/>
    <xf numFmtId="173" fontId="56" fillId="0" borderId="0" xfId="0" applyNumberFormat="1" applyFont="1" applyBorder="1"/>
    <xf numFmtId="170" fontId="9" fillId="0" borderId="0" xfId="0" applyNumberFormat="1" applyFont="1" applyBorder="1"/>
    <xf numFmtId="170" fontId="9" fillId="0" borderId="32" xfId="0" applyNumberFormat="1" applyFont="1" applyBorder="1"/>
    <xf numFmtId="44" fontId="10" fillId="0" borderId="0" xfId="0" applyNumberFormat="1" applyFont="1" applyBorder="1"/>
    <xf numFmtId="165" fontId="46" fillId="12" borderId="20" xfId="0" applyNumberFormat="1" applyFont="1" applyFill="1" applyBorder="1" applyAlignment="1">
      <alignment horizontal="center"/>
    </xf>
    <xf numFmtId="165" fontId="46" fillId="12" borderId="5" xfId="0" applyNumberFormat="1" applyFont="1" applyFill="1"/>
    <xf numFmtId="170" fontId="4" fillId="0" borderId="0" xfId="0" applyNumberFormat="1" applyFont="1" applyBorder="1" applyAlignment="1">
      <alignment horizontal="left"/>
    </xf>
    <xf numFmtId="170" fontId="4" fillId="0" borderId="20" xfId="0" applyNumberFormat="1" applyFont="1" applyBorder="1" applyAlignment="1">
      <alignment horizontal="left"/>
    </xf>
    <xf numFmtId="44" fontId="85" fillId="0" borderId="0" xfId="0" applyNumberFormat="1" applyFont="1" applyBorder="1"/>
    <xf numFmtId="44" fontId="85" fillId="0" borderId="20" xfId="0" applyNumberFormat="1" applyFont="1" applyBorder="1"/>
    <xf numFmtId="179" fontId="9" fillId="0" borderId="0" xfId="0" applyNumberFormat="1" applyFont="1" applyBorder="1"/>
    <xf numFmtId="180" fontId="9" fillId="0" borderId="0" xfId="0" applyNumberFormat="1" applyFont="1" applyBorder="1"/>
    <xf numFmtId="170" fontId="49" fillId="0" borderId="0" xfId="0" applyNumberFormat="1" applyFont="1" applyBorder="1"/>
    <xf numFmtId="170" fontId="31" fillId="0" borderId="0" xfId="0" applyNumberFormat="1" applyFont="1" applyBorder="1"/>
    <xf numFmtId="170" fontId="46" fillId="19" borderId="34" xfId="0" applyNumberFormat="1" applyFont="1" applyFill="1" applyBorder="1"/>
    <xf numFmtId="170" fontId="93" fillId="0" borderId="0" xfId="0" applyNumberFormat="1" applyFont="1" applyBorder="1"/>
    <xf numFmtId="44" fontId="93" fillId="0" borderId="0" xfId="0" applyNumberFormat="1" applyFont="1" applyBorder="1"/>
    <xf numFmtId="165" fontId="46" fillId="12" borderId="5" xfId="0" applyNumberFormat="1" applyFont="1" applyFill="1" applyAlignment="1">
      <alignment horizontal="right"/>
    </xf>
    <xf numFmtId="175" fontId="26" fillId="9" borderId="5" xfId="0" applyNumberFormat="1" applyFont="1" applyFill="1" applyAlignment="1">
      <alignment horizontal="right"/>
    </xf>
    <xf numFmtId="170" fontId="10" fillId="0" borderId="20" xfId="0" applyNumberFormat="1" applyFont="1" applyBorder="1"/>
    <xf numFmtId="170" fontId="10" fillId="0" borderId="16" xfId="0" applyNumberFormat="1" applyFont="1" applyBorder="1"/>
    <xf numFmtId="170" fontId="9" fillId="0" borderId="20" xfId="0" applyNumberFormat="1" applyFont="1" applyBorder="1"/>
    <xf numFmtId="170" fontId="40" fillId="0" borderId="35" xfId="0" applyNumberFormat="1" applyFont="1" applyBorder="1"/>
    <xf numFmtId="184" fontId="100" fillId="0" borderId="5" xfId="1" applyNumberFormat="1" applyFont="1"/>
    <xf numFmtId="184" fontId="0" fillId="0" borderId="0" xfId="0" applyNumberFormat="1" applyBorder="1"/>
    <xf numFmtId="10" fontId="2" fillId="0" borderId="5" xfId="1" applyNumberFormat="1"/>
    <xf numFmtId="181" fontId="2" fillId="0" borderId="5" xfId="1" applyNumberFormat="1"/>
    <xf numFmtId="184" fontId="2" fillId="0" borderId="36" xfId="1" applyNumberFormat="1" applyBorder="1"/>
    <xf numFmtId="0" fontId="109" fillId="12" borderId="5" xfId="0" applyFont="1" applyFill="1" applyAlignment="1">
      <alignment vertical="center"/>
    </xf>
    <xf numFmtId="0" fontId="107" fillId="0" borderId="0" xfId="0" applyFont="1" applyBorder="1" applyAlignment="1">
      <alignment vertical="center"/>
    </xf>
    <xf numFmtId="0" fontId="108" fillId="0" borderId="0" xfId="0" applyFont="1" applyBorder="1" applyAlignment="1">
      <alignment vertical="center"/>
    </xf>
    <xf numFmtId="0" fontId="110" fillId="0" borderId="0" xfId="0" applyFont="1" applyBorder="1" applyAlignment="1">
      <alignment vertical="center"/>
    </xf>
    <xf numFmtId="0" fontId="108" fillId="0" borderId="23" xfId="0" applyFont="1" applyBorder="1" applyAlignment="1">
      <alignment vertical="center"/>
    </xf>
    <xf numFmtId="0" fontId="111" fillId="0" borderId="0" xfId="0" applyFont="1" applyBorder="1"/>
    <xf numFmtId="0" fontId="112" fillId="0" borderId="0" xfId="0" applyFont="1" applyBorder="1"/>
    <xf numFmtId="0" fontId="113" fillId="0" borderId="0" xfId="0" applyFont="1" applyBorder="1" applyAlignment="1">
      <alignment horizontal="left" vertical="center"/>
    </xf>
    <xf numFmtId="0" fontId="115" fillId="31" borderId="0" xfId="0" applyFont="1" applyFill="1" applyBorder="1" applyAlignment="1">
      <alignment vertical="center"/>
    </xf>
    <xf numFmtId="170" fontId="31" fillId="31" borderId="5" xfId="0" applyNumberFormat="1" applyFont="1" applyFill="1"/>
    <xf numFmtId="0" fontId="114" fillId="31" borderId="0" xfId="0" applyFont="1" applyFill="1" applyBorder="1" applyAlignment="1">
      <alignment vertical="center"/>
    </xf>
    <xf numFmtId="0" fontId="115" fillId="0" borderId="0" xfId="0" applyFont="1" applyBorder="1" applyAlignment="1">
      <alignment vertical="center"/>
    </xf>
    <xf numFmtId="168" fontId="115" fillId="31" borderId="0" xfId="0" applyNumberFormat="1" applyFont="1" applyFill="1" applyBorder="1" applyAlignment="1">
      <alignment horizontal="center"/>
    </xf>
    <xf numFmtId="0" fontId="110" fillId="31" borderId="0" xfId="0" applyFont="1" applyFill="1" applyBorder="1" applyAlignment="1">
      <alignment vertical="center"/>
    </xf>
    <xf numFmtId="0" fontId="107" fillId="31" borderId="0" xfId="0" applyFont="1" applyFill="1" applyBorder="1"/>
    <xf numFmtId="0" fontId="115" fillId="31" borderId="0" xfId="0" applyFont="1" applyFill="1" applyBorder="1"/>
    <xf numFmtId="0" fontId="10" fillId="31" borderId="0" xfId="0" applyFont="1" applyFill="1" applyBorder="1"/>
    <xf numFmtId="168" fontId="31" fillId="31" borderId="5" xfId="0" applyNumberFormat="1" applyFont="1" applyFill="1"/>
    <xf numFmtId="0" fontId="115" fillId="31" borderId="18" xfId="0" applyFont="1" applyFill="1" applyBorder="1" applyAlignment="1">
      <alignment horizontal="left" vertical="center"/>
    </xf>
    <xf numFmtId="168" fontId="46" fillId="31" borderId="18" xfId="0" applyNumberFormat="1" applyFont="1" applyFill="1" applyBorder="1"/>
    <xf numFmtId="0" fontId="115" fillId="31" borderId="0" xfId="0" applyFont="1" applyFill="1" applyBorder="1" applyAlignment="1">
      <alignment horizontal="left" vertical="center"/>
    </xf>
    <xf numFmtId="168" fontId="31" fillId="31" borderId="0" xfId="0" applyNumberFormat="1" applyFont="1" applyFill="1" applyBorder="1"/>
    <xf numFmtId="177" fontId="31" fillId="31" borderId="5" xfId="0" applyNumberFormat="1" applyFont="1" applyFill="1"/>
    <xf numFmtId="0" fontId="114" fillId="31" borderId="0" xfId="0" applyFont="1" applyFill="1" applyBorder="1"/>
    <xf numFmtId="0" fontId="115" fillId="0" borderId="0" xfId="0" applyFont="1" applyBorder="1"/>
    <xf numFmtId="0" fontId="9" fillId="31" borderId="0" xfId="0" applyFont="1" applyFill="1" applyBorder="1"/>
    <xf numFmtId="0" fontId="116" fillId="31" borderId="0" xfId="0" applyFont="1" applyFill="1" applyBorder="1"/>
    <xf numFmtId="0" fontId="21" fillId="0" borderId="5" xfId="0" applyFont="1" applyAlignment="1">
      <alignment horizontal="left" vertical="center" wrapText="1"/>
    </xf>
    <xf numFmtId="0" fontId="0" fillId="0" borderId="0" xfId="0" applyBorder="1"/>
    <xf numFmtId="0" fontId="18" fillId="0" borderId="5" xfId="0" applyFont="1" applyAlignment="1">
      <alignment horizontal="left" vertical="center" wrapText="1"/>
    </xf>
    <xf numFmtId="0" fontId="11" fillId="0" borderId="5" xfId="0" applyFont="1" applyAlignment="1">
      <alignment horizontal="left"/>
    </xf>
    <xf numFmtId="0" fontId="13" fillId="0" borderId="5" xfId="0" applyFont="1" applyAlignment="1">
      <alignment horizontal="left" wrapText="1"/>
    </xf>
    <xf numFmtId="0" fontId="26" fillId="4" borderId="1" xfId="0" applyFont="1" applyFill="1" applyBorder="1" applyAlignment="1">
      <alignment horizontal="center" vertical="center"/>
    </xf>
    <xf numFmtId="0" fontId="0" fillId="0" borderId="2" xfId="0" applyBorder="1"/>
    <xf numFmtId="0" fontId="28" fillId="0" borderId="6" xfId="0" applyFont="1" applyBorder="1" applyAlignment="1">
      <alignment horizontal="left" vertical="center" wrapText="1"/>
    </xf>
    <xf numFmtId="0" fontId="0" fillId="0" borderId="6" xfId="0" applyBorder="1"/>
    <xf numFmtId="0" fontId="28" fillId="3" borderId="6" xfId="0" applyFont="1" applyFill="1" applyBorder="1" applyAlignment="1">
      <alignment horizontal="left" vertical="top" wrapText="1"/>
    </xf>
    <xf numFmtId="0" fontId="28" fillId="0" borderId="6" xfId="0" applyFont="1" applyBorder="1" applyAlignment="1">
      <alignment horizontal="left" vertical="top" wrapText="1"/>
    </xf>
    <xf numFmtId="0" fontId="28" fillId="0" borderId="5" xfId="0" applyFont="1" applyAlignment="1">
      <alignment horizontal="left" vertical="center"/>
    </xf>
    <xf numFmtId="0" fontId="28" fillId="3" borderId="8" xfId="0" applyFont="1" applyFill="1" applyBorder="1" applyAlignment="1">
      <alignment horizontal="left" vertical="top" wrapText="1"/>
    </xf>
    <xf numFmtId="0" fontId="0" fillId="0" borderId="8" xfId="0" applyBorder="1"/>
    <xf numFmtId="0" fontId="28" fillId="0" borderId="6" xfId="0" applyFont="1" applyBorder="1" applyAlignment="1">
      <alignment horizontal="left" vertical="center"/>
    </xf>
    <xf numFmtId="0" fontId="59" fillId="0" borderId="5" xfId="0" applyFont="1" applyAlignment="1">
      <alignment horizontal="center" wrapText="1"/>
    </xf>
    <xf numFmtId="0" fontId="57" fillId="6" borderId="5" xfId="0" applyFont="1" applyFill="1" applyAlignment="1">
      <alignment horizontal="center"/>
    </xf>
  </cellXfs>
  <cellStyles count="4">
    <cellStyle name="Currency 2" xfId="3" xr:uid="{00000000-0005-0000-0000-000003000000}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Revenue &amp; Gross Margin %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Revenue</c:v>
          </c:tx>
          <c:spPr>
            <a:solidFill>
              <a:srgbClr val="A4C2F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Dashboard!$C$3:$G$3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Dashboard!$C$5:$G$5</c:f>
              <c:numCache>
                <c:formatCode>"$"\ #,##0.00\ "M"</c:formatCode>
                <c:ptCount val="5"/>
                <c:pt idx="0">
                  <c:v>8.86754</c:v>
                </c:pt>
                <c:pt idx="1">
                  <c:v>21.108525019999998</c:v>
                </c:pt>
                <c:pt idx="2">
                  <c:v>43.092776780000001</c:v>
                </c:pt>
                <c:pt idx="3">
                  <c:v>95.919145329999992</c:v>
                </c:pt>
                <c:pt idx="4">
                  <c:v>179.18554187500001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01E-4746-9851-21B9CC4FF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5064366"/>
        <c:axId val="230673310"/>
      </c:barChart>
      <c:lineChart>
        <c:grouping val="standard"/>
        <c:varyColors val="0"/>
        <c:ser>
          <c:idx val="1"/>
          <c:order val="1"/>
          <c:tx>
            <c:v>Gross Margins %</c:v>
          </c:tx>
          <c:spPr>
            <a:ln w="9525" cmpd="sng">
              <a:solidFill>
                <a:srgbClr val="1C4587"/>
              </a:solidFill>
              <a:prstDash val="dash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Dashboard!$C$3:$G$3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Dashboard!$C$9:$G$9</c:f>
              <c:numCache>
                <c:formatCode>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1E-4746-9851-21B9CC4FF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064366"/>
        <c:axId val="230673310"/>
      </c:lineChart>
      <c:catAx>
        <c:axId val="1195064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60625447592246851"/>
              <c:y val="0.7788344157710213"/>
            </c:manualLayout>
          </c:layout>
          <c:overlay val="0"/>
        </c:title>
        <c:numFmt formatCode="&quot;Year &quot;0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30673310"/>
        <c:crosses val="autoZero"/>
        <c:auto val="1"/>
        <c:lblAlgn val="ctr"/>
        <c:lblOffset val="100"/>
        <c:noMultiLvlLbl val="1"/>
      </c:catAx>
      <c:valAx>
        <c:axId val="2306733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c:rich>
          </c:tx>
          <c:overlay val="0"/>
        </c:title>
        <c:numFmt formatCode="&quot;$&quot;\ #,##0.00\ &quot;M&quot;" sourceLinked="0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19506436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EBITDA &amp; Margin %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EBITDA</c:v>
          </c:tx>
          <c:spPr>
            <a:solidFill>
              <a:srgbClr val="C27BA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Dashboard!$C$3:$G$3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Dashboard!$C$11:$G$11</c:f>
              <c:numCache>
                <c:formatCode>"$"\ #,##0.00\ "M"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8A-4FDC-BB44-A951BA6DF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4655135"/>
        <c:axId val="1635916525"/>
      </c:barChart>
      <c:lineChart>
        <c:grouping val="standard"/>
        <c:varyColors val="0"/>
        <c:ser>
          <c:idx val="1"/>
          <c:order val="1"/>
          <c:tx>
            <c:v>EBITDA Margin %</c:v>
          </c:tx>
          <c:spPr>
            <a:ln w="9525" cmpd="sng">
              <a:solidFill>
                <a:srgbClr val="4C1130"/>
              </a:solidFill>
              <a:prstDash val="dash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Dashboard!$C$3:$G$3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Dashboard!$C$12:$G$12</c:f>
              <c:numCache>
                <c:formatCode>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8A-4FDC-BB44-A951BA6DF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4655135"/>
        <c:axId val="1635916525"/>
      </c:lineChart>
      <c:catAx>
        <c:axId val="1644655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c:rich>
          </c:tx>
          <c:overlay val="0"/>
        </c:title>
        <c:numFmt formatCode="&quot;Year &quot;0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635916525"/>
        <c:crosses val="autoZero"/>
        <c:auto val="1"/>
        <c:lblAlgn val="ctr"/>
        <c:lblOffset val="100"/>
        <c:noMultiLvlLbl val="1"/>
      </c:catAx>
      <c:valAx>
        <c:axId val="163591652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c:rich>
          </c:tx>
          <c:overlay val="0"/>
        </c:title>
        <c:numFmt formatCode="&quot;$&quot;\ #,##0.00\ &quot;M&quot;" sourceLinked="0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64465513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PAT &amp; Margin %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PAT</c:v>
          </c:tx>
          <c:spPr>
            <a:solidFill>
              <a:srgbClr val="B6D7A8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Dashboard!$C$3:$G$3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Dashboard!$C$14:$G$14</c:f>
              <c:numCache>
                <c:formatCode>"$"\ #,##0.00\ "M"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442-4F5B-B43A-40AAA55EA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288913"/>
        <c:axId val="900657607"/>
      </c:barChart>
      <c:lineChart>
        <c:grouping val="standard"/>
        <c:varyColors val="0"/>
        <c:ser>
          <c:idx val="1"/>
          <c:order val="1"/>
          <c:tx>
            <c:v>PAT Margin %</c:v>
          </c:tx>
          <c:spPr>
            <a:ln w="9525" cmpd="sng">
              <a:solidFill>
                <a:srgbClr val="274E13"/>
              </a:solidFill>
              <a:prstDash val="dash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Dashboard!$C$3:$G$3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Dashboard!$C$15:$G$15</c:f>
              <c:numCache>
                <c:formatCode>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442-4F5B-B43A-40AAA55EA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288913"/>
        <c:axId val="900657607"/>
      </c:lineChart>
      <c:catAx>
        <c:axId val="185288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c:rich>
          </c:tx>
          <c:overlay val="0"/>
        </c:title>
        <c:numFmt formatCode="&quot;Year &quot;0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00657607"/>
        <c:crosses val="autoZero"/>
        <c:auto val="1"/>
        <c:lblAlgn val="ctr"/>
        <c:lblOffset val="100"/>
        <c:noMultiLvlLbl val="1"/>
      </c:catAx>
      <c:valAx>
        <c:axId val="900657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c:rich>
          </c:tx>
          <c:overlay val="0"/>
        </c:title>
        <c:numFmt formatCode="&quot;$&quot;\ #,##0.00\ &quot;M&quot;" sourceLinked="0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8528891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Use of Funds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EF0D3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A47-4ED3-9A28-61987DD7B90A}"/>
              </c:ext>
            </c:extLst>
          </c:dPt>
          <c:dPt>
            <c:idx val="1"/>
            <c:bubble3D val="0"/>
            <c:spPr>
              <a:solidFill>
                <a:srgbClr val="EA999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A47-4ED3-9A28-61987DD7B90A}"/>
              </c:ext>
            </c:extLst>
          </c:dPt>
          <c:dPt>
            <c:idx val="2"/>
            <c:bubble3D val="0"/>
            <c:spPr>
              <a:solidFill>
                <a:srgbClr val="38761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A47-4ED3-9A28-61987DD7B90A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A47-4ED3-9A28-61987DD7B90A}"/>
              </c:ext>
            </c:extLst>
          </c:dPt>
          <c:dPt>
            <c:idx val="4"/>
            <c:bubble3D val="0"/>
            <c:spPr>
              <a:solidFill>
                <a:srgbClr val="741B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A47-4ED3-9A28-61987DD7B90A}"/>
              </c:ext>
            </c:extLst>
          </c:dPt>
          <c:dPt>
            <c:idx val="5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A47-4ED3-9A28-61987DD7B90A}"/>
              </c:ext>
            </c:extLst>
          </c:dPt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47-4ED3-9A28-61987DD7B90A}"/>
                </c:ext>
              </c:extLst>
            </c:dLbl>
            <c:dLbl>
              <c:idx val="2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47-4ED3-9A28-61987DD7B90A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'Funding Ask'!$A$47:$A$52</c:f>
              <c:strCache>
                <c:ptCount val="6"/>
                <c:pt idx="0">
                  <c:v>Marketing</c:v>
                </c:pt>
                <c:pt idx="1">
                  <c:v>Opex</c:v>
                </c:pt>
                <c:pt idx="2">
                  <c:v>R&amp;D</c:v>
                </c:pt>
                <c:pt idx="3">
                  <c:v>Human Resource</c:v>
                </c:pt>
                <c:pt idx="4">
                  <c:v>Net Working Capital</c:v>
                </c:pt>
                <c:pt idx="5">
                  <c:v>CAPEX</c:v>
                </c:pt>
              </c:strCache>
            </c:strRef>
          </c:cat>
          <c:val>
            <c:numRef>
              <c:f>'Funding Ask'!$B$47:$B$52</c:f>
              <c:numCache>
                <c:formatCode>_("$"* #,##0_);_("$"* \(#,##0\);_("$"* "-"??_);_(@_)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A47-4ED3-9A28-61987DD7B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chemeClr val="dk1"/>
                </a:solidFill>
                <a:latin typeface="Arial"/>
              </a:defRPr>
            </a:pPr>
            <a:r>
              <a:rPr lang="en-US" sz="1400" b="1" i="0">
                <a:solidFill>
                  <a:schemeClr val="dk1"/>
                </a:solidFill>
                <a:latin typeface="Arial"/>
              </a:rPr>
              <a:t>ROI (Cashflows) 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3028871391076125E-2"/>
          <c:y val="0.1763888888888889"/>
          <c:w val="0.83181802274715655"/>
          <c:h val="0.59537911927675702"/>
        </c:manualLayout>
      </c:layout>
      <c:barChart>
        <c:barDir val="col"/>
        <c:grouping val="clustered"/>
        <c:varyColors val="1"/>
        <c:ser>
          <c:idx val="0"/>
          <c:order val="0"/>
          <c:tx>
            <c:v>Total Investment</c:v>
          </c:tx>
          <c:spPr>
            <a:solidFill>
              <a:srgbClr val="C0000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1" i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CB2-48D4-9280-FD85A26389F9}"/>
            </c:ext>
          </c:extLst>
        </c:ser>
        <c:ser>
          <c:idx val="1"/>
          <c:order val="1"/>
          <c:tx>
            <c:v>ROI Cash to Share Holder</c:v>
          </c:tx>
          <c:spPr>
            <a:solidFill>
              <a:srgbClr val="2F1C5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1" i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CB2-48D4-9280-FD85A2638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7192755"/>
        <c:axId val="912456754"/>
      </c:barChart>
      <c:lineChart>
        <c:grouping val="standard"/>
        <c:varyColors val="0"/>
        <c:ser>
          <c:idx val="2"/>
          <c:order val="2"/>
          <c:tx>
            <c:v>ROI % Cumulative</c:v>
          </c:tx>
          <c:spPr>
            <a:ln w="9525" cmpd="sng">
              <a:solidFill>
                <a:srgbClr val="2F1C55"/>
              </a:solidFill>
              <a:prstDash val="dash"/>
            </a:ln>
          </c:spPr>
          <c:marker>
            <c:symbol val="none"/>
          </c:marker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B2-48D4-9280-FD85A2638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7192755"/>
        <c:axId val="912456754"/>
      </c:lineChart>
      <c:catAx>
        <c:axId val="2027192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12456754"/>
        <c:crosses val="autoZero"/>
        <c:auto val="1"/>
        <c:lblAlgn val="ctr"/>
        <c:lblOffset val="100"/>
        <c:noMultiLvlLbl val="1"/>
      </c:catAx>
      <c:valAx>
        <c:axId val="91245675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02719275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Net EBITDA Benefit per Robot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0.10348148148148149"/>
          <c:w val="0.59430555555555553"/>
          <c:h val="0.89651851851851849"/>
        </c:manualLayout>
      </c:layout>
      <c:lineChart>
        <c:grouping val="standard"/>
        <c:varyColors val="1"/>
        <c:ser>
          <c:idx val="0"/>
          <c:order val="0"/>
          <c:tx>
            <c:strRef>
              <c:f>'Robot Economics'!$F$1</c:f>
              <c:strCache>
                <c:ptCount val="1"/>
                <c:pt idx="0">
                  <c:v>Net EBITDA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'Robot Economics'!$A$2:$A$7</c:f>
              <c:strCache>
                <c:ptCount val="6"/>
                <c:pt idx="0">
                  <c:v>Discount Rate (WACC)</c:v>
                </c:pt>
                <c:pt idx="1">
                  <c:v>Initial Robot Price (Year 0)</c:v>
                </c:pt>
                <c:pt idx="2">
                  <c:v>Annual Price Decline Rate</c:v>
                </c:pt>
                <c:pt idx="3">
                  <c:v>Annual Fully Loaded Cost Factor</c:v>
                </c:pt>
                <c:pt idx="4">
                  <c:v>Labor Cost per FTE (fully burdened)</c:v>
                </c:pt>
                <c:pt idx="5">
                  <c:v>FTE Displaced - Year 1</c:v>
                </c:pt>
              </c:strCache>
            </c:strRef>
          </c:cat>
          <c:val>
            <c:numRef>
              <c:f>'Robot Economics'!$F$2:$F$7</c:f>
              <c:numCache>
                <c:formatCode>General</c:formatCode>
                <c:ptCount val="6"/>
                <c:pt idx="0">
                  <c:v>165000</c:v>
                </c:pt>
                <c:pt idx="1">
                  <c:v>198000</c:v>
                </c:pt>
                <c:pt idx="2">
                  <c:v>228000</c:v>
                </c:pt>
                <c:pt idx="3">
                  <c:v>255600</c:v>
                </c:pt>
                <c:pt idx="4">
                  <c:v>281280</c:v>
                </c:pt>
                <c:pt idx="5">
                  <c:v>305424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4D-46E7-86DD-90C287FA6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US" sz="1400" b="0" i="0">
                <a:solidFill>
                  <a:srgbClr val="757575"/>
                </a:solidFill>
                <a:latin typeface="Arial"/>
              </a:rPr>
              <a:t>Use of Funds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652-4BEE-BE82-7973EBFD06D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652-4BEE-BE82-7973EBFD06DF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652-4BEE-BE82-7973EBFD06DF}"/>
              </c:ext>
            </c:extLst>
          </c:dPt>
          <c:dPt>
            <c:idx val="3"/>
            <c:bubble3D val="0"/>
            <c:spPr>
              <a:solidFill>
                <a:srgbClr val="1155C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652-4BEE-BE82-7973EBFD06DF}"/>
              </c:ext>
            </c:extLst>
          </c:dPt>
          <c:dPt>
            <c:idx val="4"/>
            <c:bubble3D val="0"/>
            <c:spPr>
              <a:solidFill>
                <a:srgbClr val="A64D7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652-4BEE-BE82-7973EBFD06DF}"/>
              </c:ext>
            </c:extLst>
          </c:dPt>
          <c:dPt>
            <c:idx val="5"/>
            <c:bubble3D val="0"/>
            <c:spPr>
              <a:solidFill>
                <a:schemeClr val="accent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652-4BEE-BE82-7973EBFD06DF}"/>
              </c:ext>
            </c:extLst>
          </c:dPt>
          <c:dPt>
            <c:idx val="6"/>
            <c:bubble3D val="0"/>
            <c:spPr>
              <a:solidFill>
                <a:schemeClr val="accent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652-4BEE-BE82-7973EBFD06D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'Funding Ask'!$A$47:$A$53</c:f>
              <c:strCache>
                <c:ptCount val="7"/>
                <c:pt idx="0">
                  <c:v>Marketing</c:v>
                </c:pt>
                <c:pt idx="1">
                  <c:v>Opex</c:v>
                </c:pt>
                <c:pt idx="2">
                  <c:v>R&amp;D</c:v>
                </c:pt>
                <c:pt idx="3">
                  <c:v>Human Resource</c:v>
                </c:pt>
                <c:pt idx="4">
                  <c:v>Net Working Capital</c:v>
                </c:pt>
                <c:pt idx="5">
                  <c:v>CAPEX</c:v>
                </c:pt>
                <c:pt idx="6">
                  <c:v>Funds Generated Internally (Gross Profit)</c:v>
                </c:pt>
              </c:strCache>
            </c:strRef>
          </c:cat>
          <c:val>
            <c:numRef>
              <c:f>'Funding Ask'!$C$47:$C$53</c:f>
              <c:numCache>
                <c:formatCode>0%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652-4BEE-BE82-7973EBFD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l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110504</xdr:colOff>
      <xdr:row>15</xdr:row>
      <xdr:rowOff>154532</xdr:rowOff>
    </xdr:from>
    <xdr:ext cx="5543550" cy="2609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1532</xdr:colOff>
      <xdr:row>32</xdr:row>
      <xdr:rowOff>157197</xdr:rowOff>
    </xdr:from>
    <xdr:ext cx="5200650" cy="26098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155575</xdr:colOff>
      <xdr:row>32</xdr:row>
      <xdr:rowOff>143510</xdr:rowOff>
    </xdr:from>
    <xdr:ext cx="5543550" cy="26098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0</xdr:colOff>
      <xdr:row>16</xdr:row>
      <xdr:rowOff>0</xdr:rowOff>
    </xdr:from>
    <xdr:ext cx="5210175" cy="261937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8</xdr:col>
      <xdr:colOff>190500</xdr:colOff>
      <xdr:row>15</xdr:row>
      <xdr:rowOff>152400</xdr:rowOff>
    </xdr:from>
    <xdr:ext cx="5114925" cy="264795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1748790</xdr:colOff>
      <xdr:row>21</xdr:row>
      <xdr:rowOff>129540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523875</xdr:colOff>
      <xdr:row>35</xdr:row>
      <xdr:rowOff>57150</xdr:rowOff>
    </xdr:from>
    <xdr:ext cx="5095875" cy="2771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Z991"/>
  <sheetViews>
    <sheetView showGridLines="0" workbookViewId="0">
      <selection activeCell="C7" sqref="C7"/>
    </sheetView>
  </sheetViews>
  <sheetFormatPr defaultColWidth="12.5546875" defaultRowHeight="15" customHeight="1"/>
  <cols>
    <col min="1" max="1" width="7.44140625" style="318" customWidth="1"/>
    <col min="2" max="2" width="23" style="318" customWidth="1"/>
    <col min="3" max="3" width="21.21875" style="318" bestFit="1" customWidth="1"/>
    <col min="4" max="10" width="11.44140625" style="318" customWidth="1"/>
    <col min="11" max="11" width="15.1640625" style="318" customWidth="1"/>
    <col min="12" max="12" width="18" style="318" customWidth="1"/>
    <col min="13" max="26" width="11.44140625" style="318" customWidth="1"/>
  </cols>
  <sheetData>
    <row r="1" spans="1:26" ht="11.25" customHeight="1">
      <c r="A1" s="177"/>
      <c r="B1" s="177"/>
      <c r="C1" s="177"/>
      <c r="D1" s="178"/>
      <c r="E1" s="1"/>
      <c r="F1" s="1"/>
      <c r="G1" s="1"/>
      <c r="H1" s="1"/>
      <c r="I1" s="1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</row>
    <row r="2" spans="1:26" ht="11.25" customHeight="1">
      <c r="A2" s="2"/>
      <c r="B2" s="2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4"/>
      <c r="B3" s="179" t="s">
        <v>0</v>
      </c>
      <c r="C3" s="5">
        <f ca="1">TODAY()</f>
        <v>46171</v>
      </c>
      <c r="D3" s="6"/>
      <c r="E3" s="7"/>
      <c r="F3" s="7"/>
      <c r="G3" s="7"/>
      <c r="H3" s="7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4"/>
      <c r="B4" s="4"/>
      <c r="C4" s="4"/>
      <c r="D4" s="6"/>
      <c r="E4" s="7"/>
      <c r="F4" s="7"/>
      <c r="G4" s="7"/>
      <c r="H4" s="7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8">
        <v>1</v>
      </c>
      <c r="B5" s="469" t="s">
        <v>1</v>
      </c>
      <c r="C5" s="467"/>
      <c r="D5" s="7"/>
      <c r="E5" s="7"/>
      <c r="F5" s="7"/>
      <c r="G5" s="7"/>
      <c r="H5" s="7"/>
      <c r="I5" s="7"/>
      <c r="J5" s="180"/>
      <c r="K5" s="470"/>
      <c r="L5" s="46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8">
        <f t="shared" ref="A6:A17" si="0">A5+1</f>
        <v>2</v>
      </c>
      <c r="B6" s="317" t="s">
        <v>2</v>
      </c>
      <c r="C6" s="9"/>
      <c r="D6" s="7"/>
      <c r="E6" s="7"/>
      <c r="F6" s="7"/>
      <c r="G6" s="7"/>
      <c r="H6" s="7"/>
      <c r="I6" s="7"/>
      <c r="J6" s="7"/>
      <c r="K6" s="181"/>
      <c r="L6" s="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8">
        <f t="shared" si="0"/>
        <v>3</v>
      </c>
      <c r="B7" s="317" t="s">
        <v>3</v>
      </c>
      <c r="C7" s="9"/>
      <c r="D7" s="7"/>
      <c r="E7" s="7"/>
      <c r="F7" s="7"/>
      <c r="G7" s="7"/>
      <c r="H7" s="7"/>
      <c r="I7" s="7"/>
      <c r="J7" s="7"/>
      <c r="K7" s="182"/>
      <c r="L7" s="1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8">
        <f t="shared" si="0"/>
        <v>4</v>
      </c>
      <c r="B8" s="317" t="s">
        <v>4</v>
      </c>
      <c r="C8" s="12"/>
      <c r="D8" s="7"/>
      <c r="E8" s="7"/>
      <c r="F8" s="7"/>
      <c r="G8" s="7"/>
      <c r="H8" s="7"/>
      <c r="I8" s="7"/>
      <c r="J8" s="7"/>
      <c r="K8" s="468"/>
      <c r="L8" s="46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8">
        <f t="shared" si="0"/>
        <v>5</v>
      </c>
      <c r="B9" s="317" t="s">
        <v>5</v>
      </c>
      <c r="C9" s="12"/>
      <c r="D9" s="7"/>
      <c r="E9" s="7"/>
      <c r="F9" s="7"/>
      <c r="G9" s="7"/>
      <c r="H9" s="7"/>
      <c r="I9" s="7"/>
      <c r="J9" s="7"/>
      <c r="K9" s="470"/>
      <c r="L9" s="46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8">
        <f t="shared" si="0"/>
        <v>6</v>
      </c>
      <c r="B10" s="317" t="s">
        <v>6</v>
      </c>
      <c r="C10" s="12"/>
      <c r="D10" s="7"/>
      <c r="E10" s="7"/>
      <c r="F10" s="7"/>
      <c r="G10" s="7"/>
      <c r="H10" s="7"/>
      <c r="I10" s="7"/>
      <c r="J10" s="7"/>
      <c r="K10" s="183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8">
        <f t="shared" si="0"/>
        <v>7</v>
      </c>
      <c r="B11" s="184" t="s">
        <v>7</v>
      </c>
      <c r="C11" s="12"/>
      <c r="D11" s="7"/>
      <c r="E11" s="7"/>
      <c r="F11" s="7"/>
      <c r="G11" s="7"/>
      <c r="H11" s="7"/>
      <c r="I11" s="7"/>
      <c r="J11" s="7"/>
      <c r="K11" s="183"/>
      <c r="L11" s="1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8">
        <f t="shared" si="0"/>
        <v>8</v>
      </c>
      <c r="B12" s="184" t="s">
        <v>8</v>
      </c>
      <c r="C12" s="12"/>
      <c r="D12" s="7"/>
      <c r="E12" s="7"/>
      <c r="F12" s="7"/>
      <c r="G12" s="7"/>
      <c r="H12" s="7"/>
      <c r="I12" s="7"/>
      <c r="J12" s="7"/>
      <c r="K12" s="466"/>
      <c r="L12" s="46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8">
        <f t="shared" si="0"/>
        <v>9</v>
      </c>
      <c r="B13" s="317" t="s">
        <v>9</v>
      </c>
      <c r="C13" s="12"/>
      <c r="D13" s="7"/>
      <c r="E13" s="7"/>
      <c r="F13" s="7"/>
      <c r="G13" s="185"/>
      <c r="H13" s="7"/>
      <c r="I13" s="7"/>
      <c r="J13" s="7"/>
      <c r="K13" s="7"/>
      <c r="L13" s="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8">
        <f t="shared" si="0"/>
        <v>10</v>
      </c>
      <c r="B14" s="317" t="s">
        <v>10</v>
      </c>
      <c r="C14" s="12"/>
      <c r="D14" s="7"/>
      <c r="E14" s="7"/>
      <c r="F14" s="7"/>
      <c r="G14" s="185"/>
      <c r="H14" s="7"/>
      <c r="I14" s="7"/>
      <c r="J14" s="7"/>
      <c r="K14" s="7"/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8">
        <f t="shared" si="0"/>
        <v>11</v>
      </c>
      <c r="B15" s="317" t="s">
        <v>11</v>
      </c>
      <c r="C15" s="12"/>
      <c r="D15" s="7"/>
      <c r="E15" s="7"/>
      <c r="F15" s="7"/>
      <c r="G15" s="7"/>
      <c r="H15" s="7"/>
      <c r="I15" s="7"/>
      <c r="J15" s="7"/>
      <c r="K15" s="7"/>
      <c r="L15" s="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8">
        <f t="shared" si="0"/>
        <v>12</v>
      </c>
      <c r="B16" s="317" t="s">
        <v>12</v>
      </c>
      <c r="C16" s="12"/>
      <c r="D16" s="7"/>
      <c r="E16" s="7"/>
      <c r="F16" s="7"/>
      <c r="G16" s="7"/>
      <c r="H16" s="7"/>
      <c r="I16" s="7"/>
      <c r="J16" s="7"/>
      <c r="K16" s="7"/>
      <c r="L16" s="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8">
        <f t="shared" si="0"/>
        <v>13</v>
      </c>
      <c r="B17" s="13" t="s">
        <v>13</v>
      </c>
      <c r="C17" s="12"/>
      <c r="D17" s="7"/>
      <c r="E17" s="7"/>
      <c r="F17" s="7"/>
      <c r="G17" s="7"/>
      <c r="H17" s="7"/>
      <c r="I17" s="7"/>
      <c r="J17" s="7"/>
      <c r="K17" s="7"/>
      <c r="L17" s="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8">
        <f>A16+1</f>
        <v>13</v>
      </c>
      <c r="B18" s="317" t="s">
        <v>14</v>
      </c>
      <c r="C18" s="12"/>
      <c r="D18" s="7"/>
      <c r="E18" s="7"/>
      <c r="F18" s="7"/>
      <c r="G18" s="7"/>
      <c r="H18" s="7"/>
      <c r="I18" s="7"/>
      <c r="J18" s="7"/>
      <c r="K18" s="7"/>
      <c r="L18" s="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8">
        <f>A18+1</f>
        <v>14</v>
      </c>
      <c r="B19" s="317" t="s">
        <v>15</v>
      </c>
      <c r="C19" s="12"/>
      <c r="D19" s="7"/>
      <c r="E19" s="7"/>
      <c r="F19" s="7"/>
      <c r="G19" s="7"/>
      <c r="H19" s="7"/>
      <c r="I19" s="7"/>
      <c r="J19" s="7"/>
      <c r="K19" s="7"/>
      <c r="L19" s="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8"/>
      <c r="B20" s="317"/>
      <c r="C20" s="14"/>
      <c r="D20" s="7"/>
      <c r="E20" s="7"/>
      <c r="F20" s="7"/>
      <c r="G20" s="7"/>
      <c r="H20" s="7"/>
      <c r="I20" s="7"/>
      <c r="J20" s="7"/>
      <c r="K20" s="7"/>
      <c r="L20" s="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1.25" customHeight="1">
      <c r="A21" s="15"/>
      <c r="B21" s="16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1.25" customHeight="1">
      <c r="A22" s="15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1.25" customHeight="1">
      <c r="A23" s="15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1.25" customHeight="1">
      <c r="A24" s="2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1.25" customHeight="1">
      <c r="A25" s="2"/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1.25" customHeight="1">
      <c r="A26" s="2"/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1.25" customHeight="1">
      <c r="A27" s="2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1.25" customHeight="1">
      <c r="A28" s="2"/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1.25" customHeight="1">
      <c r="A29" s="2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1.25" customHeight="1">
      <c r="A30" s="2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1.25" customHeight="1">
      <c r="A31" s="2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1.25" customHeight="1">
      <c r="A32" s="2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1.25" customHeight="1">
      <c r="A33" s="2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1.25" customHeight="1">
      <c r="A34" s="2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1.25" customHeight="1">
      <c r="A35" s="2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1.25" customHeight="1">
      <c r="A36" s="2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1.25" customHeight="1">
      <c r="A37" s="2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1.25" customHeight="1">
      <c r="A38" s="2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1.25" customHeight="1">
      <c r="A39" s="2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1.25" customHeight="1">
      <c r="A40" s="2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1.25" customHeight="1">
      <c r="A41" s="2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1.25" customHeight="1">
      <c r="A42" s="2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1.25" customHeight="1">
      <c r="A43" s="2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1.25" customHeight="1">
      <c r="A44" s="2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1.25" customHeight="1">
      <c r="A45" s="2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1.25" customHeight="1">
      <c r="A46" s="2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1.25" customHeight="1">
      <c r="A47" s="2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1.25" customHeight="1">
      <c r="A48" s="2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1.25" customHeight="1">
      <c r="A49" s="2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1.25" customHeight="1">
      <c r="A50" s="2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1.25" customHeight="1">
      <c r="A51" s="2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1.25" customHeight="1">
      <c r="A52" s="2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1.25" customHeight="1">
      <c r="A53" s="2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1.25" customHeight="1">
      <c r="A54" s="2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1.25" customHeight="1">
      <c r="A55" s="2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1.25" customHeight="1">
      <c r="A56" s="2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1.25" customHeight="1">
      <c r="A57" s="2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1.25" customHeight="1">
      <c r="A58" s="2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1.25" customHeight="1">
      <c r="A59" s="2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1.25" customHeight="1">
      <c r="A60" s="2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1.25" customHeight="1">
      <c r="A61" s="2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1.25" customHeight="1">
      <c r="A62" s="2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1.25" customHeight="1">
      <c r="A63" s="2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1.25" customHeight="1">
      <c r="A64" s="2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1.25" customHeight="1">
      <c r="A65" s="2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1.25" customHeight="1">
      <c r="A66" s="2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1.25" customHeight="1">
      <c r="A67" s="2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1.25" customHeight="1">
      <c r="A68" s="2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1.25" customHeight="1">
      <c r="A69" s="2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1.25" customHeight="1">
      <c r="A70" s="2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1.25" customHeight="1">
      <c r="A71" s="2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1.25" customHeight="1">
      <c r="A72" s="2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1.25" customHeight="1">
      <c r="A73" s="2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1.25" customHeight="1">
      <c r="A74" s="2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1.25" customHeight="1">
      <c r="A75" s="2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1.25" customHeight="1">
      <c r="A76" s="2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1.25" customHeight="1">
      <c r="A77" s="2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1.25" customHeight="1">
      <c r="A78" s="2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1.25" customHeight="1">
      <c r="A79" s="2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1.25" customHeight="1">
      <c r="A80" s="2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1.25" customHeight="1">
      <c r="A81" s="2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1.25" customHeight="1">
      <c r="A82" s="2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1.25" customHeight="1">
      <c r="A83" s="2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1.25" customHeight="1">
      <c r="A84" s="2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1.25" customHeight="1">
      <c r="A85" s="2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1.25" customHeight="1">
      <c r="A86" s="2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1.25" customHeight="1">
      <c r="A87" s="2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1.25" customHeight="1">
      <c r="A88" s="2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1.25" customHeight="1">
      <c r="A89" s="2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1.25" customHeight="1">
      <c r="A90" s="2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1.25" customHeight="1">
      <c r="A91" s="2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1.25" customHeight="1">
      <c r="A92" s="2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1.25" customHeight="1">
      <c r="A93" s="2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1.25" customHeight="1">
      <c r="A94" s="2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1.25" customHeight="1">
      <c r="A95" s="2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1.25" customHeight="1">
      <c r="A96" s="2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1.25" customHeight="1">
      <c r="A97" s="2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1.25" customHeight="1">
      <c r="A98" s="2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1.25" customHeight="1">
      <c r="A99" s="2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1.25" customHeight="1">
      <c r="A100" s="2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1.25" customHeight="1">
      <c r="A101" s="2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1.25" customHeight="1">
      <c r="A102" s="2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1.25" customHeight="1">
      <c r="A103" s="2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1.25" customHeight="1">
      <c r="A104" s="2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1.25" customHeight="1">
      <c r="A105" s="2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1.25" customHeight="1">
      <c r="A106" s="2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1.25" customHeight="1">
      <c r="A107" s="2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1.25" customHeight="1">
      <c r="A108" s="2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1.25" customHeight="1">
      <c r="A109" s="2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1.25" customHeight="1">
      <c r="A110" s="2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1.25" customHeight="1">
      <c r="A111" s="2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1.25" customHeight="1">
      <c r="A112" s="2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1.25" customHeight="1">
      <c r="A113" s="2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1.25" customHeight="1">
      <c r="A114" s="2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1.25" customHeight="1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1.25" customHeight="1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1.25" customHeight="1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1.25" customHeight="1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1.25" customHeight="1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1.25" customHeight="1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1.25" customHeight="1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1.25" customHeight="1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1.25" customHeight="1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1.25" customHeight="1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1.25" customHeight="1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1.25" customHeight="1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1.25" customHeight="1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1.25" customHeight="1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1.25" customHeight="1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1.25" customHeight="1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1.25" customHeight="1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1.25" customHeight="1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1.25" customHeight="1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1.25" customHeight="1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1.25" customHeight="1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1.25" customHeight="1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1.25" customHeight="1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1.25" customHeight="1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1.25" customHeight="1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1.25" customHeight="1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1.25" customHeight="1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1.25" customHeight="1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1.25" customHeight="1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1.25" customHeight="1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1.25" customHeight="1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1.25" customHeight="1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1.25" customHeight="1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1.25" customHeight="1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1.25" customHeight="1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1.25" customHeight="1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1.25" customHeight="1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1.25" customHeight="1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1.25" customHeight="1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1.25" customHeight="1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1.25" customHeight="1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1.25" customHeight="1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1.25" customHeight="1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1.25" customHeight="1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1.25" customHeight="1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1.25" customHeight="1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1.25" customHeight="1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1.25" customHeight="1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1.25" customHeight="1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1.25" customHeight="1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1.25" customHeight="1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1.25" customHeight="1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1.25" customHeight="1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1.25" customHeight="1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1.25" customHeight="1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1.25" customHeight="1">
      <c r="A170" s="2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1.25" customHeight="1">
      <c r="A171" s="2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1.25" customHeight="1">
      <c r="A172" s="2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1.25" customHeight="1">
      <c r="A173" s="2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1.25" customHeight="1">
      <c r="A174" s="2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1.25" customHeight="1">
      <c r="A175" s="2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customHeight="1">
      <c r="A176" s="2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1.25" customHeight="1">
      <c r="A177" s="2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1.25" customHeight="1">
      <c r="A178" s="2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1.25" customHeight="1">
      <c r="A179" s="2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1.25" customHeight="1">
      <c r="A180" s="2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1.25" customHeight="1">
      <c r="A181" s="2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1.25" customHeight="1">
      <c r="A182" s="2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1.25" customHeight="1">
      <c r="A183" s="2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1.25" customHeight="1">
      <c r="A184" s="2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1.25" customHeight="1">
      <c r="A185" s="2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1.25" customHeight="1">
      <c r="A186" s="2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1.25" customHeight="1">
      <c r="A187" s="2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1.25" customHeight="1">
      <c r="A188" s="2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1.25" customHeight="1">
      <c r="A189" s="2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1.25" customHeight="1">
      <c r="A190" s="2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1.25" customHeight="1">
      <c r="A191" s="2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1.25" customHeight="1">
      <c r="A192" s="2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1.25" customHeight="1">
      <c r="A193" s="2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1.25" customHeight="1">
      <c r="A194" s="2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1.25" customHeight="1">
      <c r="A195" s="2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1.25" customHeight="1">
      <c r="A196" s="2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1.25" customHeight="1">
      <c r="A197" s="2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1.25" customHeight="1">
      <c r="A198" s="2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1.25" customHeight="1">
      <c r="A199" s="2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1.25" customHeight="1">
      <c r="A200" s="2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1.25" customHeight="1">
      <c r="A201" s="2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1.25" customHeight="1">
      <c r="A202" s="2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1.25" customHeight="1">
      <c r="A203" s="2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1.25" customHeight="1">
      <c r="A204" s="2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1.25" customHeight="1">
      <c r="A205" s="2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1.25" customHeight="1">
      <c r="A206" s="2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1.25" customHeight="1">
      <c r="A207" s="2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1.25" customHeight="1">
      <c r="A208" s="2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1.25" customHeight="1">
      <c r="A209" s="2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1.25" customHeight="1">
      <c r="A210" s="2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1.25" customHeight="1">
      <c r="A211" s="2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1.25" customHeight="1">
      <c r="A212" s="2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1.25" customHeight="1">
      <c r="A213" s="2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1.25" customHeight="1">
      <c r="A214" s="2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1.25" customHeight="1">
      <c r="A215" s="2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1.25" customHeight="1">
      <c r="A216" s="2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1.25" customHeight="1">
      <c r="A217" s="2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1.25" customHeight="1">
      <c r="A218" s="2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1.25" customHeight="1">
      <c r="A219" s="2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1.25" customHeight="1">
      <c r="A220" s="2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1.25" customHeight="1">
      <c r="A221" s="2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1.25" customHeight="1">
      <c r="A222" s="2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1.25" customHeight="1">
      <c r="A223" s="2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1.25" customHeight="1">
      <c r="A224" s="2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1.25" customHeight="1">
      <c r="A225" s="2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1.25" customHeight="1">
      <c r="A226" s="2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1.25" customHeight="1">
      <c r="A227" s="2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1.25" customHeight="1">
      <c r="A228" s="2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1.25" customHeight="1">
      <c r="A229" s="2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1.25" customHeight="1">
      <c r="A230" s="2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1.25" customHeight="1">
      <c r="A231" s="2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1.25" customHeight="1">
      <c r="A232" s="2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1.25" customHeight="1">
      <c r="A233" s="2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1.25" customHeight="1">
      <c r="A234" s="2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1.25" customHeight="1">
      <c r="A235" s="2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1.25" customHeight="1">
      <c r="A236" s="2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1.25" customHeight="1">
      <c r="A237" s="2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1.25" customHeight="1">
      <c r="A238" s="2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1.25" customHeight="1">
      <c r="A239" s="2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1.25" customHeight="1">
      <c r="A240" s="2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1.25" customHeight="1">
      <c r="A241" s="2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1.25" customHeight="1">
      <c r="A242" s="2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1.25" customHeight="1">
      <c r="A243" s="2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1.25" customHeight="1">
      <c r="A244" s="2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1.25" customHeight="1">
      <c r="A245" s="2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1.25" customHeight="1">
      <c r="A246" s="2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1.25" customHeight="1">
      <c r="A247" s="2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1.25" customHeight="1">
      <c r="A248" s="2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1.25" customHeight="1">
      <c r="A249" s="2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1.25" customHeight="1">
      <c r="A250" s="2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1.25" customHeight="1">
      <c r="A251" s="2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1.25" customHeight="1">
      <c r="A252" s="2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1.25" customHeight="1">
      <c r="A253" s="2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1.25" customHeight="1">
      <c r="A254" s="2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1.25" customHeight="1">
      <c r="A255" s="2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1.25" customHeight="1">
      <c r="A256" s="2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1.25" customHeight="1">
      <c r="A257" s="2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1.25" customHeight="1">
      <c r="A258" s="2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1.25" customHeight="1">
      <c r="A259" s="2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1.25" customHeight="1">
      <c r="A260" s="2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1.25" customHeight="1">
      <c r="A261" s="2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1.25" customHeight="1">
      <c r="A262" s="2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1.25" customHeight="1">
      <c r="A263" s="2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1.25" customHeight="1">
      <c r="A264" s="2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1.25" customHeight="1">
      <c r="A265" s="2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1.25" customHeight="1">
      <c r="A266" s="2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1.25" customHeight="1">
      <c r="A267" s="2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1.25" customHeight="1">
      <c r="A268" s="2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1.25" customHeight="1">
      <c r="A269" s="2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1.25" customHeight="1">
      <c r="A270" s="2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>
      <c r="A271" s="2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>
      <c r="A272" s="2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1.25" customHeight="1">
      <c r="A273" s="2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1.25" customHeight="1">
      <c r="A274" s="2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1.25" customHeight="1">
      <c r="A275" s="2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1.25" customHeight="1">
      <c r="A276" s="2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1.25" customHeight="1">
      <c r="A277" s="2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1.25" customHeight="1">
      <c r="A278" s="2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1.25" customHeight="1">
      <c r="A279" s="2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1.25" customHeight="1">
      <c r="A280" s="2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1.25" customHeight="1">
      <c r="A281" s="2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1.25" customHeight="1">
      <c r="A282" s="2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1.25" customHeight="1">
      <c r="A283" s="2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1.25" customHeight="1">
      <c r="A284" s="2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1.25" customHeight="1">
      <c r="A285" s="2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1.25" customHeight="1">
      <c r="A286" s="2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1.25" customHeight="1">
      <c r="A287" s="2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1.25" customHeight="1">
      <c r="A288" s="2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1.25" customHeight="1">
      <c r="A289" s="2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1.25" customHeight="1">
      <c r="A290" s="2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1.25" customHeight="1">
      <c r="A291" s="2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1.25" customHeight="1">
      <c r="A292" s="2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1.25" customHeight="1">
      <c r="A293" s="2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1.25" customHeight="1">
      <c r="A294" s="2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1.25" customHeight="1">
      <c r="A295" s="2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1.25" customHeight="1">
      <c r="A296" s="2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1.25" customHeight="1">
      <c r="A297" s="2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1.25" customHeight="1">
      <c r="A298" s="2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1.25" customHeight="1">
      <c r="A299" s="2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1.25" customHeight="1">
      <c r="A300" s="2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1.25" customHeight="1">
      <c r="A301" s="2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1.25" customHeight="1">
      <c r="A302" s="2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1.25" customHeight="1">
      <c r="A303" s="2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1.25" customHeight="1">
      <c r="A304" s="2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1.25" customHeight="1">
      <c r="A305" s="2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1.25" customHeight="1">
      <c r="A306" s="2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1.25" customHeight="1">
      <c r="A307" s="2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1.25" customHeight="1">
      <c r="A308" s="2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1.25" customHeight="1">
      <c r="A309" s="2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1.25" customHeight="1">
      <c r="A310" s="2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1.25" customHeight="1">
      <c r="A311" s="2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1.25" customHeight="1">
      <c r="A312" s="2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1.25" customHeight="1">
      <c r="A313" s="2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1.25" customHeight="1">
      <c r="A314" s="2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1.25" customHeight="1">
      <c r="A315" s="2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1.25" customHeight="1">
      <c r="A316" s="2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1.25" customHeight="1">
      <c r="A317" s="2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1.25" customHeight="1">
      <c r="A318" s="2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1.25" customHeight="1">
      <c r="A319" s="2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1.25" customHeight="1">
      <c r="A320" s="2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1.25" customHeight="1">
      <c r="A321" s="2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1.25" customHeight="1">
      <c r="A322" s="2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1.25" customHeight="1">
      <c r="A323" s="2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1.25" customHeight="1">
      <c r="A324" s="2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1.25" customHeight="1">
      <c r="A325" s="2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1.25" customHeight="1">
      <c r="A326" s="2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1.25" customHeight="1">
      <c r="A327" s="2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1.25" customHeight="1">
      <c r="A328" s="2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1.25" customHeight="1">
      <c r="A329" s="2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1.25" customHeight="1">
      <c r="A330" s="2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1.25" customHeight="1">
      <c r="A331" s="2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1.25" customHeight="1">
      <c r="A332" s="2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1.25" customHeight="1">
      <c r="A333" s="2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1.25" customHeight="1">
      <c r="A334" s="2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1.25" customHeight="1">
      <c r="A335" s="2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1.25" customHeight="1">
      <c r="A336" s="2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1.25" customHeight="1">
      <c r="A337" s="2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1.25" customHeight="1">
      <c r="A338" s="2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1.25" customHeight="1">
      <c r="A339" s="2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1.25" customHeight="1">
      <c r="A340" s="2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1.25" customHeight="1">
      <c r="A341" s="2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1.25" customHeight="1">
      <c r="A342" s="2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1.25" customHeight="1">
      <c r="A343" s="2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1.25" customHeight="1">
      <c r="A344" s="2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1.25" customHeight="1">
      <c r="A345" s="2"/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1.25" customHeight="1">
      <c r="A346" s="2"/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1.25" customHeight="1">
      <c r="A347" s="2"/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1.25" customHeight="1">
      <c r="A348" s="2"/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1.25" customHeight="1">
      <c r="A349" s="2"/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1.25" customHeight="1">
      <c r="A350" s="2"/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1.25" customHeight="1">
      <c r="A351" s="2"/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1.25" customHeight="1">
      <c r="A352" s="2"/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1.25" customHeight="1">
      <c r="A353" s="2"/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1.25" customHeight="1">
      <c r="A354" s="2"/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1.25" customHeight="1">
      <c r="A355" s="2"/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1.25" customHeight="1">
      <c r="A356" s="2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1.25" customHeight="1">
      <c r="A357" s="2"/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1.25" customHeight="1">
      <c r="A358" s="2"/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1.25" customHeight="1">
      <c r="A359" s="2"/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1.25" customHeight="1">
      <c r="A360" s="2"/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1.25" customHeight="1">
      <c r="A361" s="2"/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1.25" customHeight="1">
      <c r="A362" s="2"/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1.25" customHeight="1">
      <c r="A363" s="2"/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1.25" customHeight="1">
      <c r="A364" s="2"/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1.25" customHeight="1">
      <c r="A365" s="2"/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1.25" customHeight="1">
      <c r="A366" s="2"/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1.25" customHeight="1">
      <c r="A367" s="2"/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1.25" customHeight="1">
      <c r="A368" s="2"/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1.25" customHeight="1">
      <c r="A369" s="2"/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1.25" customHeight="1">
      <c r="A370" s="2"/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1.25" customHeight="1">
      <c r="A371" s="2"/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1.25" customHeight="1">
      <c r="A372" s="2"/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1.25" customHeight="1">
      <c r="A373" s="2"/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1.25" customHeight="1">
      <c r="A374" s="2"/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1.25" customHeight="1">
      <c r="A375" s="2"/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1.25" customHeight="1">
      <c r="A376" s="2"/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1.25" customHeight="1">
      <c r="A377" s="2"/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1.25" customHeight="1">
      <c r="A378" s="2"/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1.25" customHeight="1">
      <c r="A379" s="2"/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1.25" customHeight="1">
      <c r="A380" s="2"/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1.25" customHeight="1">
      <c r="A381" s="2"/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1.25" customHeight="1">
      <c r="A382" s="2"/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1.25" customHeight="1">
      <c r="A383" s="2"/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1.25" customHeight="1">
      <c r="A384" s="2"/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1.25" customHeight="1">
      <c r="A385" s="2"/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1.25" customHeight="1">
      <c r="A386" s="2"/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1.25" customHeight="1">
      <c r="A387" s="2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1.25" customHeight="1">
      <c r="A388" s="2"/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1.25" customHeight="1">
      <c r="A389" s="2"/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1.25" customHeight="1">
      <c r="A390" s="2"/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1.25" customHeight="1">
      <c r="A391" s="2"/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1.25" customHeight="1">
      <c r="A392" s="2"/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1.25" customHeight="1">
      <c r="A393" s="2"/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1.25" customHeight="1">
      <c r="A394" s="2"/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1.25" customHeight="1">
      <c r="A395" s="2"/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1.25" customHeight="1">
      <c r="A396" s="2"/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1.25" customHeight="1">
      <c r="A397" s="2"/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1.25" customHeight="1">
      <c r="A398" s="2"/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1.25" customHeight="1">
      <c r="A399" s="2"/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1.25" customHeight="1">
      <c r="A400" s="2"/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1.25" customHeight="1">
      <c r="A401" s="2"/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1.25" customHeight="1">
      <c r="A402" s="2"/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1.25" customHeight="1">
      <c r="A403" s="2"/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1.25" customHeight="1">
      <c r="A404" s="2"/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1.25" customHeight="1">
      <c r="A405" s="2"/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1.25" customHeight="1">
      <c r="A406" s="2"/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1.25" customHeight="1">
      <c r="A407" s="2"/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1.25" customHeight="1">
      <c r="A408" s="2"/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1.25" customHeight="1">
      <c r="A409" s="2"/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1.25" customHeight="1">
      <c r="A410" s="2"/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1.25" customHeight="1">
      <c r="A411" s="2"/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1.25" customHeight="1">
      <c r="A412" s="2"/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1.25" customHeight="1">
      <c r="A413" s="2"/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1.25" customHeight="1">
      <c r="A414" s="2"/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1.25" customHeight="1">
      <c r="A415" s="2"/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1.25" customHeight="1">
      <c r="A416" s="2"/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1.25" customHeight="1">
      <c r="A417" s="2"/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1.25" customHeight="1">
      <c r="A418" s="2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1.25" customHeight="1">
      <c r="A419" s="2"/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1.25" customHeight="1">
      <c r="A420" s="2"/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1.25" customHeight="1">
      <c r="A421" s="2"/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1.25" customHeight="1">
      <c r="A422" s="2"/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1.25" customHeight="1">
      <c r="A423" s="2"/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1.25" customHeight="1">
      <c r="A424" s="2"/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1.25" customHeight="1">
      <c r="A425" s="2"/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1.25" customHeight="1">
      <c r="A426" s="2"/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1.25" customHeight="1">
      <c r="A427" s="2"/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1.25" customHeight="1">
      <c r="A428" s="2"/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1.25" customHeight="1">
      <c r="A429" s="2"/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1.25" customHeight="1">
      <c r="A430" s="2"/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1.25" customHeight="1">
      <c r="A431" s="2"/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1.25" customHeight="1">
      <c r="A432" s="2"/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1.25" customHeight="1">
      <c r="A433" s="2"/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1.25" customHeight="1">
      <c r="A434" s="2"/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1.25" customHeight="1">
      <c r="A435" s="2"/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1.25" customHeight="1">
      <c r="A436" s="2"/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1.25" customHeight="1">
      <c r="A437" s="2"/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1.25" customHeight="1">
      <c r="A438" s="2"/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1.25" customHeight="1">
      <c r="A439" s="2"/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1.25" customHeight="1">
      <c r="A440" s="2"/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1.25" customHeight="1">
      <c r="A441" s="2"/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1.25" customHeight="1">
      <c r="A442" s="2"/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1.25" customHeight="1">
      <c r="A443" s="2"/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1.25" customHeight="1">
      <c r="A444" s="2"/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1.25" customHeight="1">
      <c r="A445" s="2"/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1.25" customHeight="1">
      <c r="A446" s="2"/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1.25" customHeight="1">
      <c r="A447" s="2"/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1.25" customHeight="1">
      <c r="A448" s="2"/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1.25" customHeight="1">
      <c r="A449" s="2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1.25" customHeight="1">
      <c r="A450" s="2"/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1.25" customHeight="1">
      <c r="A451" s="2"/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1.25" customHeight="1">
      <c r="A452" s="2"/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1.25" customHeight="1">
      <c r="A453" s="2"/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1.25" customHeight="1">
      <c r="A454" s="2"/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1.25" customHeight="1">
      <c r="A455" s="2"/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1.25" customHeight="1">
      <c r="A456" s="2"/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1.25" customHeight="1">
      <c r="A457" s="2"/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1.25" customHeight="1">
      <c r="A458" s="2"/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1.25" customHeight="1">
      <c r="A459" s="2"/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1.25" customHeight="1">
      <c r="A460" s="2"/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1.25" customHeight="1">
      <c r="A461" s="2"/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1.25" customHeight="1">
      <c r="A462" s="2"/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1.25" customHeight="1">
      <c r="A463" s="2"/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1.25" customHeight="1">
      <c r="A464" s="2"/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1.25" customHeight="1">
      <c r="A465" s="2"/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1.25" customHeight="1">
      <c r="A466" s="2"/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1.25" customHeight="1">
      <c r="A467" s="2"/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1.25" customHeight="1">
      <c r="A468" s="2"/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1.25" customHeight="1">
      <c r="A469" s="2"/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1.25" customHeight="1">
      <c r="A470" s="2"/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1.25" customHeight="1">
      <c r="A471" s="2"/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1.25" customHeight="1">
      <c r="A472" s="2"/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1.25" customHeight="1">
      <c r="A473" s="2"/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1.25" customHeight="1">
      <c r="A474" s="2"/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1.25" customHeight="1">
      <c r="A475" s="2"/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1.25" customHeight="1">
      <c r="A476" s="2"/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1.25" customHeight="1">
      <c r="A477" s="2"/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1.25" customHeight="1">
      <c r="A478" s="2"/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1.25" customHeight="1">
      <c r="A479" s="2"/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1.25" customHeight="1">
      <c r="A480" s="2"/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1.25" customHeight="1">
      <c r="A481" s="2"/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1.25" customHeight="1">
      <c r="A482" s="2"/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1.25" customHeight="1">
      <c r="A483" s="2"/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1.25" customHeight="1">
      <c r="A484" s="2"/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1.25" customHeight="1">
      <c r="A485" s="2"/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1.25" customHeight="1">
      <c r="A486" s="2"/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1.25" customHeight="1">
      <c r="A487" s="2"/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1.25" customHeight="1">
      <c r="A488" s="2"/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1.25" customHeight="1">
      <c r="A489" s="2"/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1.25" customHeight="1">
      <c r="A490" s="2"/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1.25" customHeight="1">
      <c r="A491" s="2"/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1.25" customHeight="1">
      <c r="A492" s="2"/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1.25" customHeight="1">
      <c r="A493" s="2"/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1.25" customHeight="1">
      <c r="A494" s="2"/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1.25" customHeight="1">
      <c r="A495" s="2"/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1.25" customHeight="1">
      <c r="A496" s="2"/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1.25" customHeight="1">
      <c r="A497" s="2"/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1.25" customHeight="1">
      <c r="A498" s="2"/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1.25" customHeight="1">
      <c r="A499" s="2"/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1.25" customHeight="1">
      <c r="A500" s="2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1.25" customHeight="1">
      <c r="A501" s="2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1.25" customHeight="1">
      <c r="A502" s="2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1.25" customHeight="1">
      <c r="A503" s="2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1.25" customHeight="1">
      <c r="A504" s="2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1.25" customHeight="1">
      <c r="A505" s="2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1.25" customHeight="1">
      <c r="A506" s="2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1.25" customHeight="1">
      <c r="A507" s="2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1.25" customHeight="1">
      <c r="A508" s="2"/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1.25" customHeight="1">
      <c r="A509" s="2"/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1.25" customHeight="1">
      <c r="A510" s="2"/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1.25" customHeight="1">
      <c r="A511" s="2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1.25" customHeight="1">
      <c r="A512" s="2"/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1.25" customHeight="1">
      <c r="A513" s="2"/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1.25" customHeight="1">
      <c r="A514" s="2"/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1.25" customHeight="1">
      <c r="A515" s="2"/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1.25" customHeight="1">
      <c r="A516" s="2"/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1.25" customHeight="1">
      <c r="A517" s="2"/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1.25" customHeight="1">
      <c r="A518" s="2"/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1.25" customHeight="1">
      <c r="A519" s="2"/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1.25" customHeight="1">
      <c r="A520" s="2"/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1.25" customHeight="1">
      <c r="A521" s="2"/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1.25" customHeight="1">
      <c r="A522" s="2"/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1.25" customHeight="1">
      <c r="A523" s="2"/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1.25" customHeight="1">
      <c r="A524" s="2"/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1.25" customHeight="1">
      <c r="A525" s="2"/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1.25" customHeight="1">
      <c r="A526" s="2"/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1.25" customHeight="1">
      <c r="A527" s="2"/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1.25" customHeight="1">
      <c r="A528" s="2"/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1.25" customHeight="1">
      <c r="A529" s="2"/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1.25" customHeight="1">
      <c r="A530" s="2"/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1.25" customHeight="1">
      <c r="A531" s="2"/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1.25" customHeight="1">
      <c r="A532" s="2"/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1.25" customHeight="1">
      <c r="A533" s="2"/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1.25" customHeight="1">
      <c r="A534" s="2"/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1.25" customHeight="1">
      <c r="A535" s="2"/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1.25" customHeight="1">
      <c r="A536" s="2"/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1.25" customHeight="1">
      <c r="A537" s="2"/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1.25" customHeight="1">
      <c r="A538" s="2"/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1.25" customHeight="1">
      <c r="A539" s="2"/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1.25" customHeight="1">
      <c r="A540" s="2"/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1.25" customHeight="1">
      <c r="A541" s="2"/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1.25" customHeight="1">
      <c r="A542" s="2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1.25" customHeight="1">
      <c r="A543" s="2"/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1.25" customHeight="1">
      <c r="A544" s="2"/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1.25" customHeight="1">
      <c r="A545" s="2"/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1.25" customHeight="1">
      <c r="A546" s="2"/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1.25" customHeight="1">
      <c r="A547" s="2"/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1.25" customHeight="1">
      <c r="A548" s="2"/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1.25" customHeight="1">
      <c r="A549" s="2"/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1.25" customHeight="1">
      <c r="A550" s="2"/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1.25" customHeight="1">
      <c r="A551" s="2"/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1.25" customHeight="1">
      <c r="A552" s="2"/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1.25" customHeight="1">
      <c r="A553" s="2"/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1.25" customHeight="1">
      <c r="A554" s="2"/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1.25" customHeight="1">
      <c r="A555" s="2"/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1.25" customHeight="1">
      <c r="A556" s="2"/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1.25" customHeight="1">
      <c r="A557" s="2"/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1.25" customHeight="1">
      <c r="A558" s="2"/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1.25" customHeight="1">
      <c r="A559" s="2"/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1.25" customHeight="1">
      <c r="A560" s="2"/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1.25" customHeight="1">
      <c r="A561" s="2"/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1.25" customHeight="1">
      <c r="A562" s="2"/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1.25" customHeight="1">
      <c r="A563" s="2"/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1.25" customHeight="1">
      <c r="A564" s="2"/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1.25" customHeight="1">
      <c r="A565" s="2"/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1.25" customHeight="1">
      <c r="A566" s="2"/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1.25" customHeight="1">
      <c r="A567" s="2"/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1.25" customHeight="1">
      <c r="A568" s="2"/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1.25" customHeight="1">
      <c r="A569" s="2"/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1.25" customHeight="1">
      <c r="A570" s="2"/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1.25" customHeight="1">
      <c r="A571" s="2"/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1.25" customHeight="1">
      <c r="A572" s="2"/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1.25" customHeight="1">
      <c r="A573" s="2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1.25" customHeight="1">
      <c r="A574" s="2"/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1.25" customHeight="1">
      <c r="A575" s="2"/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1.25" customHeight="1">
      <c r="A576" s="2"/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1.25" customHeight="1">
      <c r="A577" s="2"/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1.25" customHeight="1">
      <c r="A578" s="2"/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1.25" customHeight="1">
      <c r="A579" s="2"/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1.25" customHeight="1">
      <c r="A580" s="2"/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1.25" customHeight="1">
      <c r="A581" s="2"/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1.25" customHeight="1">
      <c r="A582" s="2"/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1.25" customHeight="1">
      <c r="A583" s="2"/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1.25" customHeight="1">
      <c r="A584" s="2"/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1.25" customHeight="1">
      <c r="A585" s="2"/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1.25" customHeight="1">
      <c r="A586" s="2"/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1.25" customHeight="1">
      <c r="A587" s="2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1.25" customHeight="1">
      <c r="A588" s="2"/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1.25" customHeight="1">
      <c r="A589" s="2"/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1.25" customHeight="1">
      <c r="A590" s="2"/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1.25" customHeight="1">
      <c r="A591" s="2"/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1.25" customHeight="1">
      <c r="A592" s="2"/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1.25" customHeight="1">
      <c r="A593" s="2"/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1.25" customHeight="1">
      <c r="A594" s="2"/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1.25" customHeight="1">
      <c r="A595" s="2"/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1.25" customHeight="1">
      <c r="A596" s="2"/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1.25" customHeight="1">
      <c r="A597" s="2"/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1.25" customHeight="1">
      <c r="A598" s="2"/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1.25" customHeight="1">
      <c r="A599" s="2"/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1.25" customHeight="1">
      <c r="A600" s="2"/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1.25" customHeight="1">
      <c r="A601" s="2"/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1.25" customHeight="1">
      <c r="A602" s="2"/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1.25" customHeight="1">
      <c r="A603" s="2"/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1.25" customHeight="1">
      <c r="A604" s="2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1.25" customHeight="1">
      <c r="A605" s="2"/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1.25" customHeight="1">
      <c r="A606" s="2"/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1.25" customHeight="1">
      <c r="A607" s="2"/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1.25" customHeight="1">
      <c r="A608" s="2"/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1.25" customHeight="1">
      <c r="A609" s="2"/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1.25" customHeight="1">
      <c r="A610" s="2"/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1.25" customHeight="1">
      <c r="A611" s="2"/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1.25" customHeight="1">
      <c r="A612" s="2"/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1.25" customHeight="1">
      <c r="A613" s="2"/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1.25" customHeight="1">
      <c r="A614" s="2"/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1.25" customHeight="1">
      <c r="A615" s="2"/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1.25" customHeight="1">
      <c r="A616" s="2"/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1.25" customHeight="1">
      <c r="A617" s="2"/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1.25" customHeight="1">
      <c r="A618" s="2"/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1.25" customHeight="1">
      <c r="A619" s="2"/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1.25" customHeight="1">
      <c r="A620" s="2"/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1.25" customHeight="1">
      <c r="A621" s="2"/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1.25" customHeight="1">
      <c r="A622" s="2"/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1.25" customHeight="1">
      <c r="A623" s="2"/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1.25" customHeight="1">
      <c r="A624" s="2"/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1.25" customHeight="1">
      <c r="A625" s="2"/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1.25" customHeight="1">
      <c r="A626" s="2"/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1.25" customHeight="1">
      <c r="A627" s="2"/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1.25" customHeight="1">
      <c r="A628" s="2"/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1.25" customHeight="1">
      <c r="A629" s="2"/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1.25" customHeight="1">
      <c r="A630" s="2"/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1.25" customHeight="1">
      <c r="A631" s="2"/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1.25" customHeight="1">
      <c r="A632" s="2"/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1.25" customHeight="1">
      <c r="A633" s="2"/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1.25" customHeight="1">
      <c r="A634" s="2"/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1.25" customHeight="1">
      <c r="A635" s="2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1.25" customHeight="1">
      <c r="A636" s="2"/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1.25" customHeight="1">
      <c r="A637" s="2"/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1.25" customHeight="1">
      <c r="A638" s="2"/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1.25" customHeight="1">
      <c r="A639" s="2"/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1.25" customHeight="1">
      <c r="A640" s="2"/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1.25" customHeight="1">
      <c r="A641" s="2"/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1.25" customHeight="1">
      <c r="A642" s="2"/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1.25" customHeight="1">
      <c r="A643" s="2"/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1.25" customHeight="1">
      <c r="A644" s="2"/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1.25" customHeight="1">
      <c r="A645" s="2"/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1.25" customHeight="1">
      <c r="A646" s="2"/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1.25" customHeight="1">
      <c r="A647" s="2"/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1.25" customHeight="1">
      <c r="A648" s="2"/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1.25" customHeight="1">
      <c r="A649" s="2"/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1.25" customHeight="1">
      <c r="A650" s="2"/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1.25" customHeight="1">
      <c r="A651" s="2"/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1.25" customHeight="1">
      <c r="A652" s="2"/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1.25" customHeight="1">
      <c r="A653" s="2"/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1.25" customHeight="1">
      <c r="A654" s="2"/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1.25" customHeight="1">
      <c r="A655" s="2"/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1.25" customHeight="1">
      <c r="A656" s="2"/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1.25" customHeight="1">
      <c r="A657" s="2"/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1.25" customHeight="1">
      <c r="A658" s="2"/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1.25" customHeight="1">
      <c r="A659" s="2"/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1.25" customHeight="1">
      <c r="A660" s="2"/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1.25" customHeight="1">
      <c r="A661" s="2"/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1.25" customHeight="1">
      <c r="A662" s="2"/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1.25" customHeight="1">
      <c r="A663" s="2"/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1.25" customHeight="1">
      <c r="A664" s="2"/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1.25" customHeight="1">
      <c r="A665" s="2"/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1.25" customHeight="1">
      <c r="A666" s="2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1.25" customHeight="1">
      <c r="A667" s="2"/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1.25" customHeight="1">
      <c r="A668" s="2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1.25" customHeight="1">
      <c r="A669" s="2"/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1.25" customHeight="1">
      <c r="A670" s="2"/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1.25" customHeight="1">
      <c r="A671" s="2"/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1.25" customHeight="1">
      <c r="A672" s="2"/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1.25" customHeight="1">
      <c r="A673" s="2"/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1.25" customHeight="1">
      <c r="A674" s="2"/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1.25" customHeight="1">
      <c r="A675" s="2"/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1.25" customHeight="1">
      <c r="A676" s="2"/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1.25" customHeight="1">
      <c r="A677" s="2"/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1.25" customHeight="1">
      <c r="A678" s="2"/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1.25" customHeight="1">
      <c r="A679" s="2"/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1.25" customHeight="1">
      <c r="A680" s="2"/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1.25" customHeight="1">
      <c r="A681" s="2"/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1.25" customHeight="1">
      <c r="A682" s="2"/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1.25" customHeight="1">
      <c r="A683" s="2"/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1.25" customHeight="1">
      <c r="A684" s="2"/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1.25" customHeight="1">
      <c r="A685" s="2"/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1.25" customHeight="1">
      <c r="A686" s="2"/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1.25" customHeight="1">
      <c r="A687" s="2"/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1.25" customHeight="1">
      <c r="A688" s="2"/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1.25" customHeight="1">
      <c r="A689" s="2"/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1.25" customHeight="1">
      <c r="A690" s="2"/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1.25" customHeight="1">
      <c r="A691" s="2"/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1.25" customHeight="1">
      <c r="A692" s="2"/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1.25" customHeight="1">
      <c r="A693" s="2"/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1.25" customHeight="1">
      <c r="A694" s="2"/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1.25" customHeight="1">
      <c r="A695" s="2"/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1.25" customHeight="1">
      <c r="A696" s="2"/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1.25" customHeight="1">
      <c r="A697" s="2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1.25" customHeight="1">
      <c r="A698" s="2"/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1.25" customHeight="1">
      <c r="A699" s="2"/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1.25" customHeight="1">
      <c r="A700" s="2"/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1.25" customHeight="1">
      <c r="A701" s="2"/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1.25" customHeight="1">
      <c r="A702" s="2"/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1.25" customHeight="1">
      <c r="A703" s="2"/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1.25" customHeight="1">
      <c r="A704" s="2"/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1.25" customHeight="1">
      <c r="A705" s="2"/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1.25" customHeight="1">
      <c r="A706" s="2"/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1.25" customHeight="1">
      <c r="A707" s="2"/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1.25" customHeight="1">
      <c r="A708" s="2"/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1.25" customHeight="1">
      <c r="A709" s="2"/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1.25" customHeight="1">
      <c r="A710" s="2"/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1.25" customHeight="1">
      <c r="A711" s="2"/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1.25" customHeight="1">
      <c r="A712" s="2"/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1.25" customHeight="1">
      <c r="A713" s="2"/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1.25" customHeight="1">
      <c r="A714" s="2"/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1.25" customHeight="1">
      <c r="A715" s="2"/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1.25" customHeight="1">
      <c r="A716" s="2"/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1.25" customHeight="1">
      <c r="A717" s="2"/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1.25" customHeight="1">
      <c r="A718" s="2"/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1.25" customHeight="1">
      <c r="A719" s="2"/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1.25" customHeight="1">
      <c r="A720" s="2"/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1.25" customHeight="1">
      <c r="A721" s="2"/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1.25" customHeight="1">
      <c r="A722" s="2"/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1.25" customHeight="1">
      <c r="A723" s="2"/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1.25" customHeight="1">
      <c r="A724" s="2"/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1.25" customHeight="1">
      <c r="A725" s="2"/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1.25" customHeight="1">
      <c r="A726" s="2"/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1.25" customHeight="1">
      <c r="A727" s="2"/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1.25" customHeight="1">
      <c r="A728" s="2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1.25" customHeight="1">
      <c r="A729" s="2"/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1.25" customHeight="1">
      <c r="A730" s="2"/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1.25" customHeight="1">
      <c r="A731" s="2"/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1.25" customHeight="1">
      <c r="A732" s="2"/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1.25" customHeight="1">
      <c r="A733" s="2"/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1.25" customHeight="1">
      <c r="A734" s="2"/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1.25" customHeight="1">
      <c r="A735" s="2"/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1.25" customHeight="1">
      <c r="A736" s="2"/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1.25" customHeight="1">
      <c r="A737" s="2"/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1.25" customHeight="1">
      <c r="A738" s="2"/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1.25" customHeight="1">
      <c r="A739" s="2"/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1.25" customHeight="1">
      <c r="A740" s="2"/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1.25" customHeight="1">
      <c r="A741" s="2"/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1.25" customHeight="1">
      <c r="A742" s="2"/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1.25" customHeight="1">
      <c r="A743" s="2"/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1.25" customHeight="1">
      <c r="A744" s="2"/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1.25" customHeight="1">
      <c r="A745" s="2"/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1.25" customHeight="1">
      <c r="A746" s="2"/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1.25" customHeight="1">
      <c r="A747" s="2"/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1.25" customHeight="1">
      <c r="A748" s="2"/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1.25" customHeight="1">
      <c r="A749" s="2"/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1.25" customHeight="1">
      <c r="A750" s="2"/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1.25" customHeight="1">
      <c r="A751" s="2"/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1.25" customHeight="1">
      <c r="A752" s="2"/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1.25" customHeight="1">
      <c r="A753" s="2"/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1.25" customHeight="1">
      <c r="A754" s="2"/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1.25" customHeight="1">
      <c r="A755" s="2"/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1.25" customHeight="1">
      <c r="A756" s="2"/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1.25" customHeight="1">
      <c r="A757" s="2"/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1.25" customHeight="1">
      <c r="A758" s="2"/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1.25" customHeight="1">
      <c r="A759" s="2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1.25" customHeight="1">
      <c r="A760" s="2"/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1.25" customHeight="1">
      <c r="A761" s="2"/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1.25" customHeight="1">
      <c r="A762" s="2"/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1.25" customHeight="1">
      <c r="A763" s="2"/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1.25" customHeight="1">
      <c r="A764" s="2"/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1.25" customHeight="1">
      <c r="A765" s="2"/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1.25" customHeight="1">
      <c r="A766" s="2"/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1.25" customHeight="1">
      <c r="A767" s="2"/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1.25" customHeight="1">
      <c r="A768" s="2"/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1.25" customHeight="1">
      <c r="A769" s="2"/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1.25" customHeight="1">
      <c r="A770" s="2"/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1.25" customHeight="1">
      <c r="A771" s="2"/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1.25" customHeight="1">
      <c r="A772" s="2"/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1.25" customHeight="1">
      <c r="A773" s="2"/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1.25" customHeight="1">
      <c r="A774" s="2"/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1.25" customHeight="1">
      <c r="A775" s="2"/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1.25" customHeight="1">
      <c r="A776" s="2"/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1.25" customHeight="1">
      <c r="A777" s="2"/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1.25" customHeight="1">
      <c r="A778" s="2"/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1.25" customHeight="1">
      <c r="A779" s="2"/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1.25" customHeight="1">
      <c r="A780" s="2"/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1.25" customHeight="1">
      <c r="A781" s="2"/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1.25" customHeight="1">
      <c r="A782" s="2"/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1.25" customHeight="1">
      <c r="A783" s="2"/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1.25" customHeight="1">
      <c r="A784" s="2"/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1.25" customHeight="1">
      <c r="A785" s="2"/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1.25" customHeight="1">
      <c r="A786" s="2"/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1.25" customHeight="1">
      <c r="A787" s="2"/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1.25" customHeight="1">
      <c r="A788" s="2"/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1.25" customHeight="1">
      <c r="A789" s="2"/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1.25" customHeight="1">
      <c r="A790" s="2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1.25" customHeight="1">
      <c r="A791" s="2"/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1.25" customHeight="1">
      <c r="A792" s="2"/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1.25" customHeight="1">
      <c r="A793" s="2"/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1.25" customHeight="1">
      <c r="A794" s="2"/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1.25" customHeight="1">
      <c r="A795" s="2"/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1.25" customHeight="1">
      <c r="A796" s="2"/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1.25" customHeight="1">
      <c r="A797" s="2"/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1.25" customHeight="1">
      <c r="A798" s="2"/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1.25" customHeight="1">
      <c r="A799" s="2"/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1.25" customHeight="1">
      <c r="A800" s="2"/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1.25" customHeight="1">
      <c r="A801" s="2"/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1.25" customHeight="1">
      <c r="A802" s="2"/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1.25" customHeight="1">
      <c r="A803" s="2"/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1.25" customHeight="1">
      <c r="A804" s="2"/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1.25" customHeight="1">
      <c r="A805" s="2"/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1.25" customHeight="1">
      <c r="A806" s="2"/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1.25" customHeight="1">
      <c r="A807" s="2"/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1.25" customHeight="1">
      <c r="A808" s="2"/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1.25" customHeight="1">
      <c r="A809" s="2"/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1.25" customHeight="1">
      <c r="A810" s="2"/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1.25" customHeight="1">
      <c r="A811" s="2"/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1.25" customHeight="1">
      <c r="A812" s="2"/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1.25" customHeight="1">
      <c r="A813" s="2"/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1.25" customHeight="1">
      <c r="A814" s="2"/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1.25" customHeight="1">
      <c r="A815" s="2"/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1.25" customHeight="1">
      <c r="A816" s="2"/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1.25" customHeight="1">
      <c r="A817" s="2"/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1.25" customHeight="1">
      <c r="A818" s="2"/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1.25" customHeight="1">
      <c r="A819" s="2"/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1.25" customHeight="1">
      <c r="A820" s="2"/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1.25" customHeight="1">
      <c r="A821" s="2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1.25" customHeight="1">
      <c r="A822" s="2"/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1.25" customHeight="1">
      <c r="A823" s="2"/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1.25" customHeight="1">
      <c r="A824" s="2"/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1.25" customHeight="1">
      <c r="A825" s="2"/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1.25" customHeight="1">
      <c r="A826" s="2"/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1.25" customHeight="1">
      <c r="A827" s="2"/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1.25" customHeight="1">
      <c r="A828" s="2"/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1.25" customHeight="1">
      <c r="A829" s="2"/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1.25" customHeight="1">
      <c r="A830" s="2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1.25" customHeight="1">
      <c r="A831" s="2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1.25" customHeight="1">
      <c r="A832" s="2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1.25" customHeight="1">
      <c r="A833" s="2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1.25" customHeight="1">
      <c r="A834" s="2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1.25" customHeight="1">
      <c r="A835" s="2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1.25" customHeight="1">
      <c r="A836" s="2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1.25" customHeight="1">
      <c r="A837" s="2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1.25" customHeight="1">
      <c r="A838" s="2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1.25" customHeight="1">
      <c r="A839" s="2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1.25" customHeight="1">
      <c r="A840" s="2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1.25" customHeight="1">
      <c r="A841" s="2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1.25" customHeight="1">
      <c r="A842" s="2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1.25" customHeight="1">
      <c r="A843" s="2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1.25" customHeight="1">
      <c r="A844" s="2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1.25" customHeight="1">
      <c r="A845" s="2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1.25" customHeight="1">
      <c r="A846" s="2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1.25" customHeight="1">
      <c r="A847" s="2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1.25" customHeight="1">
      <c r="A848" s="2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1.25" customHeight="1">
      <c r="A849" s="2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1.25" customHeight="1">
      <c r="A850" s="2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1.25" customHeight="1">
      <c r="A851" s="2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1.25" customHeight="1">
      <c r="A852" s="2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1.25" customHeight="1">
      <c r="A853" s="2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1.25" customHeight="1">
      <c r="A854" s="2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1.25" customHeight="1">
      <c r="A855" s="2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1.25" customHeight="1">
      <c r="A856" s="2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1.25" customHeight="1">
      <c r="A857" s="2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1.25" customHeight="1">
      <c r="A858" s="2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1.25" customHeight="1">
      <c r="A859" s="2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1.25" customHeight="1">
      <c r="A860" s="2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1.25" customHeight="1">
      <c r="A861" s="2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1.25" customHeight="1">
      <c r="A862" s="2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1.25" customHeight="1">
      <c r="A863" s="2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1.25" customHeight="1">
      <c r="A864" s="2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1.25" customHeight="1">
      <c r="A865" s="2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1.25" customHeight="1">
      <c r="A866" s="2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1.25" customHeight="1">
      <c r="A867" s="2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1.25" customHeight="1">
      <c r="A868" s="2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1.25" customHeight="1">
      <c r="A869" s="2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1.25" customHeight="1">
      <c r="A870" s="2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1.25" customHeight="1">
      <c r="A871" s="2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1.25" customHeight="1">
      <c r="A872" s="2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1.25" customHeight="1">
      <c r="A873" s="2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1.25" customHeight="1">
      <c r="A874" s="2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1.25" customHeight="1">
      <c r="A875" s="2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1.25" customHeight="1">
      <c r="A876" s="2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1.25" customHeight="1">
      <c r="A877" s="2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1.25" customHeight="1">
      <c r="A878" s="2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1.25" customHeight="1">
      <c r="A879" s="2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1.25" customHeight="1">
      <c r="A880" s="2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1.25" customHeight="1">
      <c r="A881" s="2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1.25" customHeight="1">
      <c r="A882" s="2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1.25" customHeight="1">
      <c r="A883" s="2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1.25" customHeight="1">
      <c r="A884" s="2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1.25" customHeight="1">
      <c r="A885" s="2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1.25" customHeight="1">
      <c r="A886" s="2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1.25" customHeight="1">
      <c r="A887" s="2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1.25" customHeight="1">
      <c r="A888" s="2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1.25" customHeight="1">
      <c r="A889" s="2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1.25" customHeight="1">
      <c r="A890" s="2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1.25" customHeight="1">
      <c r="A891" s="2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1.25" customHeight="1">
      <c r="A892" s="2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1.25" customHeight="1">
      <c r="A893" s="2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1.25" customHeight="1">
      <c r="A894" s="2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1.25" customHeight="1">
      <c r="A895" s="2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1.25" customHeight="1">
      <c r="A896" s="2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1.25" customHeight="1">
      <c r="A897" s="2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1.25" customHeight="1">
      <c r="A898" s="2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1.25" customHeight="1">
      <c r="A899" s="2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1.25" customHeight="1">
      <c r="A900" s="2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1.25" customHeight="1">
      <c r="A901" s="2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1.25" customHeight="1">
      <c r="A902" s="2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1.25" customHeight="1">
      <c r="A903" s="2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1.25" customHeight="1">
      <c r="A904" s="2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1.25" customHeight="1">
      <c r="A905" s="2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1.25" customHeight="1">
      <c r="A906" s="2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1.25" customHeight="1">
      <c r="A907" s="2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1.25" customHeight="1">
      <c r="A908" s="2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1.25" customHeight="1">
      <c r="A909" s="2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1.25" customHeight="1">
      <c r="A910" s="2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1.25" customHeight="1">
      <c r="A911" s="2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1.25" customHeight="1">
      <c r="A912" s="2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1.25" customHeight="1">
      <c r="A913" s="2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1.25" customHeight="1">
      <c r="A914" s="2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1.25" customHeight="1">
      <c r="A915" s="2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1.25" customHeight="1">
      <c r="A916" s="2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1.25" customHeight="1">
      <c r="A917" s="2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1.25" customHeight="1">
      <c r="A918" s="2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1.25" customHeight="1">
      <c r="A919" s="2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1.25" customHeight="1">
      <c r="A920" s="2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1.25" customHeight="1">
      <c r="A921" s="2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1.25" customHeight="1">
      <c r="A922" s="2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1.25" customHeight="1">
      <c r="A923" s="2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1.25" customHeight="1">
      <c r="A924" s="2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1.25" customHeight="1">
      <c r="A925" s="2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1.25" customHeight="1">
      <c r="A926" s="2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1.25" customHeight="1">
      <c r="A927" s="2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1.25" customHeight="1">
      <c r="A928" s="2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1.25" customHeight="1">
      <c r="A929" s="2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1.25" customHeight="1">
      <c r="A930" s="2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1.25" customHeight="1">
      <c r="A931" s="2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1.25" customHeight="1">
      <c r="A932" s="2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1.25" customHeight="1">
      <c r="A933" s="2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1.25" customHeight="1">
      <c r="A934" s="2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1.25" customHeight="1">
      <c r="A935" s="2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1.25" customHeight="1">
      <c r="A936" s="2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1.25" customHeight="1">
      <c r="A937" s="2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1.25" customHeight="1">
      <c r="A938" s="2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1.25" customHeight="1">
      <c r="A939" s="2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1.25" customHeight="1">
      <c r="A940" s="2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1.25" customHeight="1">
      <c r="A941" s="2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1.25" customHeight="1">
      <c r="A942" s="2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1.25" customHeight="1">
      <c r="A943" s="2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1.25" customHeight="1">
      <c r="A944" s="2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1.25" customHeight="1">
      <c r="A945" s="2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1.25" customHeight="1">
      <c r="A946" s="2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1.25" customHeight="1">
      <c r="A947" s="2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1.25" customHeight="1">
      <c r="A948" s="2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1.25" customHeight="1">
      <c r="A949" s="2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1.25" customHeight="1">
      <c r="A950" s="2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1.25" customHeight="1">
      <c r="A951" s="2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1.25" customHeight="1">
      <c r="A952" s="2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1.25" customHeight="1">
      <c r="A953" s="2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1.25" customHeight="1">
      <c r="A954" s="2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1.25" customHeight="1">
      <c r="A955" s="2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1.25" customHeight="1">
      <c r="A956" s="2"/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1.25" customHeight="1">
      <c r="A957" s="2"/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1.25" customHeight="1">
      <c r="A958" s="2"/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1.25" customHeight="1">
      <c r="A959" s="2"/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1.25" customHeight="1">
      <c r="A960" s="2"/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1.25" customHeight="1">
      <c r="A961" s="2"/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1.25" customHeight="1">
      <c r="A962" s="2"/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1.25" customHeight="1">
      <c r="A963" s="2"/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1.25" customHeight="1">
      <c r="A964" s="2"/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1.25" customHeight="1">
      <c r="A965" s="2"/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1.25" customHeight="1">
      <c r="A966" s="2"/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1.25" customHeight="1">
      <c r="A967" s="2"/>
      <c r="B967" s="2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1.25" customHeight="1">
      <c r="A968" s="2"/>
      <c r="B968" s="2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1.25" customHeight="1">
      <c r="A969" s="2"/>
      <c r="B969" s="2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1.25" customHeight="1">
      <c r="A970" s="2"/>
      <c r="B970" s="2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1.25" customHeight="1">
      <c r="A971" s="2"/>
      <c r="B971" s="2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1.25" customHeight="1">
      <c r="A972" s="2"/>
      <c r="B972" s="2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1.25" customHeight="1">
      <c r="A973" s="2"/>
      <c r="B973" s="2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1.25" customHeight="1">
      <c r="A974" s="2"/>
      <c r="B974" s="2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1.25" customHeight="1">
      <c r="A975" s="2"/>
      <c r="B975" s="2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1.25" customHeight="1">
      <c r="A976" s="2"/>
      <c r="B976" s="2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1.25" customHeight="1">
      <c r="A977" s="2"/>
      <c r="B977" s="2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1.25" customHeight="1">
      <c r="A978" s="2"/>
      <c r="B978" s="2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1.25" customHeight="1">
      <c r="A979" s="2"/>
      <c r="B979" s="2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1.25" customHeight="1">
      <c r="A980" s="2"/>
      <c r="B980" s="2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1.25" customHeight="1">
      <c r="A981" s="2"/>
      <c r="B981" s="2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1.25" customHeight="1">
      <c r="A982" s="2"/>
      <c r="B982" s="2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1.25" customHeight="1">
      <c r="A983" s="2"/>
      <c r="B983" s="2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1.25" customHeight="1">
      <c r="A984" s="2"/>
      <c r="B984" s="2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1.25" customHeight="1">
      <c r="A985" s="2"/>
      <c r="B985" s="2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1.25" customHeight="1">
      <c r="A986" s="2"/>
      <c r="B986" s="2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1.25" customHeight="1">
      <c r="A987" s="2"/>
      <c r="B987" s="2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1.25" customHeight="1">
      <c r="A988" s="2"/>
      <c r="B988" s="2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1.25" customHeight="1">
      <c r="A989" s="2"/>
      <c r="B989" s="2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1.25" customHeight="1">
      <c r="A990" s="2"/>
      <c r="B990" s="2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1.25" customHeight="1">
      <c r="A991" s="2"/>
      <c r="B991" s="2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5">
    <mergeCell ref="K12:L12"/>
    <mergeCell ref="K8:L8"/>
    <mergeCell ref="B5:C5"/>
    <mergeCell ref="K9:L9"/>
    <mergeCell ref="K5:L5"/>
  </mergeCells>
  <hyperlinks>
    <hyperlink ref="B6" location="Dashboard!A1" display="Dashboard" xr:uid="{00000000-0004-0000-0000-000000000000}"/>
    <hyperlink ref="B7" location="Controls!A1" display="Controls" xr:uid="{00000000-0004-0000-0000-000001000000}"/>
    <hyperlink ref="B8" location="'Revenue Asumptions'!A1" display="Revenue Asumptions" xr:uid="{00000000-0004-0000-0000-000002000000}"/>
    <hyperlink ref="B9" location="'Expense Assumptions'!A1" display="Expense Assumptions" xr:uid="{00000000-0004-0000-0000-000003000000}"/>
    <hyperlink ref="B10" location="'Payroll Assumptions'!A1" display="Payroll Assumptions" xr:uid="{00000000-0004-0000-0000-000004000000}"/>
    <hyperlink ref="B11" location="'Fixed Asset Schedules'!A1" display="Fixed Asset Schedules" xr:uid="{00000000-0004-0000-0000-000005000000}"/>
    <hyperlink ref="B12" location="'Monthly P&amp;L'!A1" display="Monthly P&amp;L" xr:uid="{00000000-0004-0000-0000-000006000000}"/>
    <hyperlink ref="B13" location="'Annual P&amp;L'!A1" display="Annual P&amp;L" xr:uid="{00000000-0004-0000-0000-000007000000}"/>
    <hyperlink ref="B14" location="'Monthly CFS'!A1" display="Monthly CFS" xr:uid="{00000000-0004-0000-0000-000008000000}"/>
    <hyperlink ref="B15" location="'Annual CFS'!A1" display="Annual CFS" xr:uid="{00000000-0004-0000-0000-000009000000}"/>
    <hyperlink ref="B16" location="' Balance Sheet'!A1" display="Balance Sheet" xr:uid="{00000000-0004-0000-0000-00000A000000}"/>
    <hyperlink ref="B17" location="'Annual Balance Sheet'!A1" display="Annual Balance Sheet" xr:uid="{00000000-0004-0000-0000-00000B000000}"/>
    <hyperlink ref="B18" location="'Funding Ask'!A1" display="Funding Ask" xr:uid="{00000000-0004-0000-0000-00000C000000}"/>
    <hyperlink ref="B19" location="Valuation!A1" display="Valuation" xr:uid="{00000000-0004-0000-0000-00000D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Z1000"/>
  <sheetViews>
    <sheetView showGridLines="0" topLeftCell="A4" workbookViewId="0"/>
  </sheetViews>
  <sheetFormatPr defaultColWidth="12.5546875" defaultRowHeight="15" customHeight="1"/>
  <cols>
    <col min="1" max="14" width="11.44140625" style="318" customWidth="1"/>
    <col min="15" max="16" width="5.44140625" style="318" customWidth="1"/>
    <col min="17" max="26" width="11.44140625" style="318" customWidth="1"/>
  </cols>
  <sheetData>
    <row r="1" spans="1:26" ht="11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1.2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1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1.25" customHeight="1">
      <c r="A4" s="471" t="s">
        <v>16</v>
      </c>
      <c r="B4" s="472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"/>
      <c r="P4" s="19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1.25" customHeight="1">
      <c r="A5" s="20"/>
      <c r="B5" s="21"/>
      <c r="C5" s="187"/>
      <c r="D5" s="187"/>
      <c r="E5" s="187"/>
      <c r="F5" s="187"/>
      <c r="G5" s="188"/>
      <c r="H5" s="187"/>
      <c r="I5" s="187"/>
      <c r="J5" s="187"/>
      <c r="K5" s="187"/>
      <c r="L5" s="187"/>
      <c r="M5" s="187"/>
      <c r="N5" s="187"/>
      <c r="O5" s="21"/>
      <c r="P5" s="189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1.25" customHeight="1">
      <c r="A6" s="22" t="s">
        <v>17</v>
      </c>
      <c r="B6" s="475" t="s">
        <v>18</v>
      </c>
      <c r="C6" s="467"/>
      <c r="D6" s="467"/>
      <c r="E6" s="467"/>
      <c r="F6" s="467"/>
      <c r="G6" s="467"/>
      <c r="H6" s="467"/>
      <c r="I6" s="467"/>
      <c r="J6" s="467"/>
      <c r="K6" s="467"/>
      <c r="L6" s="467"/>
      <c r="M6" s="467"/>
      <c r="N6" s="467"/>
      <c r="O6" s="467"/>
      <c r="P6" s="474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39.75" customHeight="1">
      <c r="A7" s="23" t="s">
        <v>19</v>
      </c>
      <c r="B7" s="478" t="s">
        <v>20</v>
      </c>
      <c r="C7" s="479"/>
      <c r="D7" s="479"/>
      <c r="E7" s="479"/>
      <c r="F7" s="479"/>
      <c r="G7" s="479"/>
      <c r="H7" s="479"/>
      <c r="I7" s="479"/>
      <c r="J7" s="479"/>
      <c r="K7" s="479"/>
      <c r="L7" s="479"/>
      <c r="M7" s="479"/>
      <c r="N7" s="479"/>
      <c r="O7" s="24"/>
      <c r="P7" s="25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1.25" customHeight="1">
      <c r="A8" s="22"/>
      <c r="B8" s="319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21"/>
      <c r="P8" s="21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1.25" customHeight="1">
      <c r="A9" s="471" t="s">
        <v>21</v>
      </c>
      <c r="B9" s="472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19"/>
      <c r="P9" s="21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1.25" customHeight="1">
      <c r="A10" s="20"/>
      <c r="B10" s="21"/>
      <c r="C10" s="21"/>
      <c r="D10" s="21"/>
      <c r="E10" s="21"/>
      <c r="F10" s="21"/>
      <c r="G10" s="21"/>
      <c r="H10" s="17"/>
      <c r="I10" s="17"/>
      <c r="J10" s="17"/>
      <c r="K10" s="17"/>
      <c r="L10" s="17"/>
      <c r="M10" s="17"/>
      <c r="N10" s="17"/>
      <c r="O10" s="189"/>
      <c r="P10" s="21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1.25" customHeight="1">
      <c r="A11" s="22"/>
      <c r="B11" s="190"/>
      <c r="C11" s="477" t="s">
        <v>22</v>
      </c>
      <c r="D11" s="467"/>
      <c r="E11" s="467"/>
      <c r="F11" s="467"/>
      <c r="G11" s="467"/>
      <c r="H11" s="17"/>
      <c r="I11" s="17"/>
      <c r="J11" s="17"/>
      <c r="K11" s="17"/>
      <c r="L11" s="17"/>
      <c r="M11" s="17"/>
      <c r="N11" s="17"/>
      <c r="O11" s="189"/>
      <c r="P11" s="21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1.25" customHeight="1">
      <c r="A12" s="22"/>
      <c r="B12" s="2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89"/>
      <c r="P12" s="21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1.25" customHeight="1">
      <c r="A13" s="22"/>
      <c r="B13" s="191"/>
      <c r="C13" s="476" t="s">
        <v>23</v>
      </c>
      <c r="D13" s="467"/>
      <c r="E13" s="467"/>
      <c r="F13" s="467"/>
      <c r="G13" s="467"/>
      <c r="H13" s="467"/>
      <c r="I13" s="467"/>
      <c r="J13" s="467"/>
      <c r="K13" s="467"/>
      <c r="L13" s="467"/>
      <c r="M13" s="467"/>
      <c r="N13" s="467"/>
      <c r="O13" s="474"/>
      <c r="P13" s="21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1.25" customHeight="1">
      <c r="A14" s="22"/>
      <c r="B14" s="27"/>
      <c r="C14" s="467"/>
      <c r="D14" s="467"/>
      <c r="E14" s="467"/>
      <c r="F14" s="467"/>
      <c r="G14" s="467"/>
      <c r="H14" s="467"/>
      <c r="I14" s="467"/>
      <c r="J14" s="467"/>
      <c r="K14" s="467"/>
      <c r="L14" s="467"/>
      <c r="M14" s="467"/>
      <c r="N14" s="467"/>
      <c r="O14" s="474"/>
      <c r="P14" s="21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1.25" customHeight="1">
      <c r="A15" s="22"/>
      <c r="B15" s="192"/>
      <c r="C15" s="480" t="s">
        <v>24</v>
      </c>
      <c r="D15" s="467"/>
      <c r="E15" s="467"/>
      <c r="F15" s="467"/>
      <c r="G15" s="467"/>
      <c r="H15" s="467"/>
      <c r="I15" s="467"/>
      <c r="J15" s="467"/>
      <c r="K15" s="467"/>
      <c r="L15" s="467"/>
      <c r="M15" s="467"/>
      <c r="N15" s="467"/>
      <c r="O15" s="474"/>
      <c r="P15" s="21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1.25" customHeight="1">
      <c r="A16" s="22"/>
      <c r="B16" s="28"/>
      <c r="C16" s="29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189"/>
      <c r="P16" s="21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1.25" customHeight="1">
      <c r="A17" s="22"/>
      <c r="B17" s="321">
        <v>0</v>
      </c>
      <c r="C17" s="473" t="s">
        <v>25</v>
      </c>
      <c r="D17" s="467"/>
      <c r="E17" s="467"/>
      <c r="F17" s="467"/>
      <c r="G17" s="467"/>
      <c r="H17" s="467"/>
      <c r="I17" s="467"/>
      <c r="J17" s="467"/>
      <c r="K17" s="467"/>
      <c r="L17" s="467"/>
      <c r="M17" s="467"/>
      <c r="N17" s="467"/>
      <c r="O17" s="474"/>
      <c r="P17" s="21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1.25" customHeight="1">
      <c r="A18" s="20"/>
      <c r="B18" s="21"/>
      <c r="C18" s="467"/>
      <c r="D18" s="467"/>
      <c r="E18" s="467"/>
      <c r="F18" s="467"/>
      <c r="G18" s="467"/>
      <c r="H18" s="467"/>
      <c r="I18" s="467"/>
      <c r="J18" s="467"/>
      <c r="K18" s="467"/>
      <c r="L18" s="467"/>
      <c r="M18" s="467"/>
      <c r="N18" s="467"/>
      <c r="O18" s="474"/>
      <c r="P18" s="21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1.25" customHeight="1">
      <c r="A19" s="22"/>
      <c r="B19" s="193">
        <v>0</v>
      </c>
      <c r="C19" s="473" t="s">
        <v>26</v>
      </c>
      <c r="D19" s="467"/>
      <c r="E19" s="467"/>
      <c r="F19" s="467"/>
      <c r="G19" s="467"/>
      <c r="H19" s="467"/>
      <c r="I19" s="467"/>
      <c r="J19" s="467"/>
      <c r="K19" s="467"/>
      <c r="L19" s="467"/>
      <c r="M19" s="467"/>
      <c r="N19" s="467"/>
      <c r="O19" s="474"/>
      <c r="P19" s="21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1.25" customHeight="1">
      <c r="A20" s="20"/>
      <c r="B20" s="21"/>
      <c r="C20" s="467"/>
      <c r="D20" s="467"/>
      <c r="E20" s="467"/>
      <c r="F20" s="467"/>
      <c r="G20" s="467"/>
      <c r="H20" s="467"/>
      <c r="I20" s="467"/>
      <c r="J20" s="467"/>
      <c r="K20" s="467"/>
      <c r="L20" s="467"/>
      <c r="M20" s="467"/>
      <c r="N20" s="467"/>
      <c r="O20" s="474"/>
      <c r="P20" s="21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1.25" customHeight="1">
      <c r="A21" s="22"/>
      <c r="B21" s="194"/>
      <c r="C21" s="473" t="s">
        <v>27</v>
      </c>
      <c r="D21" s="467"/>
      <c r="E21" s="467"/>
      <c r="F21" s="467"/>
      <c r="G21" s="467"/>
      <c r="H21" s="467"/>
      <c r="I21" s="467"/>
      <c r="J21" s="467"/>
      <c r="K21" s="467"/>
      <c r="L21" s="467"/>
      <c r="M21" s="467"/>
      <c r="N21" s="467"/>
      <c r="O21" s="474"/>
      <c r="P21" s="21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1.25" customHeight="1">
      <c r="A22" s="22"/>
      <c r="B22" s="21"/>
      <c r="C22" s="467"/>
      <c r="D22" s="467"/>
      <c r="E22" s="467"/>
      <c r="F22" s="467"/>
      <c r="G22" s="467"/>
      <c r="H22" s="467"/>
      <c r="I22" s="467"/>
      <c r="J22" s="467"/>
      <c r="K22" s="467"/>
      <c r="L22" s="467"/>
      <c r="M22" s="467"/>
      <c r="N22" s="467"/>
      <c r="O22" s="474"/>
      <c r="P22" s="21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1.25" customHeight="1">
      <c r="A23" s="30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  <c r="P23" s="21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1.2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1.2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1.2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1.2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1.2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1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1.2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1.2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1.2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1.2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1.2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1.2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1.2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1.2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1.2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1.2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1.2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1.2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1.2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1.2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1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1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1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1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1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1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1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1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1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1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1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1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1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1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1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1.2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1.2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1.2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1.2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1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1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1.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1.2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1.2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1.2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1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1.2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1.2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1.2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1.2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1.2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1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1.2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1.2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1.2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1.2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1.2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1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1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1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1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1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1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1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1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1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1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1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1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1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1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1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1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1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1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1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1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1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1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1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1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1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1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1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1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1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1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1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1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1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1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1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1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1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1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1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1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1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1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1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1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1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1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1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1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1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1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1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1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1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1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1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1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1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1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1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1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1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1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1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1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1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1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1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1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1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1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1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1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1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1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1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1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1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1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1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1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1.2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1.2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1.2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1.2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1.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1.2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1.2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1.2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1.2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1.2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1.2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1.2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1.2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1.2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1.2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1.2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1.2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1.2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1.2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1.2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1.2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1.2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1.2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1.2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1.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1.2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1.2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1.2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1.2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1.2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1.2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1.2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1.2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1.2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1.2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1.2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1.2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1.2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1.2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1.2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1.2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1.2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1.2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1.2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1.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1.2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1.2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1.2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1.2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1.2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1.2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1.2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1.2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1.2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1.2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1.2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1.2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1.2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1.2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1.2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1.2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1.2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1.2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1.2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1.2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1.2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1.2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1.2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1.2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1.2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1.2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1.2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1.2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1.2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1.2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1.2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1.2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1.2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1.2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1.2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1.2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1.2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1.2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1.2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1.2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1.2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1.2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1.2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1.2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1.2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1.2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1.2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1.2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1.2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1.2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1.2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1.2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1.2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1.2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1.2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1.2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1.2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1.2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1.2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1.2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1.2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1.2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1.2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1.2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1.2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1.2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1.2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1.2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1.2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1.2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1.2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1.2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1.2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1.2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1.2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1.2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1.2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1.2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1.2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1.2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1.2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1.2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1.2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1.2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1.2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1.2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1.2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1.2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1.2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1.2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1.2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1.2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1.2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1.2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1.2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1.2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1.2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1.2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1.2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1.2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1.2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1.2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1.2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1.2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1.2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1.2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1.2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1.2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1.2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1.2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1.2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1.2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1.2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1.2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1.2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1.2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1.2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1.2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1.2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1.2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1.2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1.2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1.2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1.2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1.2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1.2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1.2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1.2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1.2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1.2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1.2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1.2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1.2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1.2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1.2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1.2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1.2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1.2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1.2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1.2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1.2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1.2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1.2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1.2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1.2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1.2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1.2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1.2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1.2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1.2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1.2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1.2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1.2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1.2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1.2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1.2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1.2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1.2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1.2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1.2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1.2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1.2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1.2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1.2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1.2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1.2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1.2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1.2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1.2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1.2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1.2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1.2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1.2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1.2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1.2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1.2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1.2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1.2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1.2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1.2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1.2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1.2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1.2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1.2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1.2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1.2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1.2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1.2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1.2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1.2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1.2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1.2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1.2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1.2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1.2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1.2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1.2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1.2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1.2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1.2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1.2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1.2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1.2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1.2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1.2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1.2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1.2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1.2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1.2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1.2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1.2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1.2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1.2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1.2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1.2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1.2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1.2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1.2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1.2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1.2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1.2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1.2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1.2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1.2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1.2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1.2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1.2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1.2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1.2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1.2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1.2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1.2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1.2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1.2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1.2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1.2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1.2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1.2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1.2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1.2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1.2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1.2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1.2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1.2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1.2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1.2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1.2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1.2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1.2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1.2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1.2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1.2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1.2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1.2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1.2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1.2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1.2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1.2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1.2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1.2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1.2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1.2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1.2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1.2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1.2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1.2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1.2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1.2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1.2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1.2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1.2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1.2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1.2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1.2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1.2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1.2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1.2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1.2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1.2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1.2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1.2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1.2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1.2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1.2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1.2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1.2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1.2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1.2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1.2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1.2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1.2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1.2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1.2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1.2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1.2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1.2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1.2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1.2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1.2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1.2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1.2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1.2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1.2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1.2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1.2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1.2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1.2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1.2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1.2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1.2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1.2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1.2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1.2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1.2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1.2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1.2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1.2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1.2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1.2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1.2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1.2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1.2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1.2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1.2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1.2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1.2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1.2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1.2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1.2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1.2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1.2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1.2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1.2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1.2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1.2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1.2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1.2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1.2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1.2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1.2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1.2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1.2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1.2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1.2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1.2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1.2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1.2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1.2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1.2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1.2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1.2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1.2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1.2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1.2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1.2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1.2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1.2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1.2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1.2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1.2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1.2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1.2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1.2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1.2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1.2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1.2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1.2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1.2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1.2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1.2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1.2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1.2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1.2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1.2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1.2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1.2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1.2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1.2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1.2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1.2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1.2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1.2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1.2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1.2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1.2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1.2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1.2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1.2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1.2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1.2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1.2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1.2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1.2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1.2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1.2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1.2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1.2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1.2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1.2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1.2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1.2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1.2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1.2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1.2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1.2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1.2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1.2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1.2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1.2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1.2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1.2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1.2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1.2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1.2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1.2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1.2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1.2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1.2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1.2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1.2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1.2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1.2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1.2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1.2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1.2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1.2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1.2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1.2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1.2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1.2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1.2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1.2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1.2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1.2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1.2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1.2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1.2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1.2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1.2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1.2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1.2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1.2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1.2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1.2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1.2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1.2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1.2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1.2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1.2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1.2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1.2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1.2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1.2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1.2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1.2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1.2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1.2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1.2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1.2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1.2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1.2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1.2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1.2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1.2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1.2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1.2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1.2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1.2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1.2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1.2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1.2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1.2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1.2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1.2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1.2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1.2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1.2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1.2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1.2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1.2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1.2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1.2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1.2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1.2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1.2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1.2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1.2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1.2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1.2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1.2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1.2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1.2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1.2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1.2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1.2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1.2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1.2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1.2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1.2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1.2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1.2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1.2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1.2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1.2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1.2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1.2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1.2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1.2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1.2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1.2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1.2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1.2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1.2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1.2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1.2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1.2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1.2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1.2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1.2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1.2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1.2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1.2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1.2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1.2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1.2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1.2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1.2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1.2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1.2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1.2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1.2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1.2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1.2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1.2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1.2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1.2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1.2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1.2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1.2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1.2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1.2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1.2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1.2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1.2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1.2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1.2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1.2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1.2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1.2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1.2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1.2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1.2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1.2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1.2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1.2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1.2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1.2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1.2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1.2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1.2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1.2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1.2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1.2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1.2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1.2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1.2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1.2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1.2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1.2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1.2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1.2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1.2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1.2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1.2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1.2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1.2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1.2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1.2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1.2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1.2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1.2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1.2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1.2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1.2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1.2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1.2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1.2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1.2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1.2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1.2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1.2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1.2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1.2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1.2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1.2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1.2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1.2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1.2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1.2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1.2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1.2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1.2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1.2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1.2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1.2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1.2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1.2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1.2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1.2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1.2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1.2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1.2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1.2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1.2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1.2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1.2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1.2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1.2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1.2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1.2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1.2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1.2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1.2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1.2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1.2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1.2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1.2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1.2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1.2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1.2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1.2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1.2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1.2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1.2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1.2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1.2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1.2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1.2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1.2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1.2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1.2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1.2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1.2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1.2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1.2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1.2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1.2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1.2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1.2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1.2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1.2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1.2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1.2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1.2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1.2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1.2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1.2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1.2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1.2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1.2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1.2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1.2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1.2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1.2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1.2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1.2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1.2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1.2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1.2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1.2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1.2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1.2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1.2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1.2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1.2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1.2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1.2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1.2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1.2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1.2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1.2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1.2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1.2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1.2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1.2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1.2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1.2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1.2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1.2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1.2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1.2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1.2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1.2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1.2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1.2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1.2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1.2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1.2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1.2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1.2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1.2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1.2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1.2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1.2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1.2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1.2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1.2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1.2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1.2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1.2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1.2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1.2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1.2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1.2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1.2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1.2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1.2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1.2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1.2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1.2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1.2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1.2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1.2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1.2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1.2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1.2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1.2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1.2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1.2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1.2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1.2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1.2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1.2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1.2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1.2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1.2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1.2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1.2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1.2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1.2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1.2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1.2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1.2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1.2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1.2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1.2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1.2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1.2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1.2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1.2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1.2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1.2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1.2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1.2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1.2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1.2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1.2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1.2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1.2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1.2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1.2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1.2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1.2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1.2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1.2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1.2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1.2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1.2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1.2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1.2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1.2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1.2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1.2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1.2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1.2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1.2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1.2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1.2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1.2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1.2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1.2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1.2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1.2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1.2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1.2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1.2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1.2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1.2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1.2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1.2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1.2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1.2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1.2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1.2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1.2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0">
    <mergeCell ref="C21:O22"/>
    <mergeCell ref="C15:O15"/>
    <mergeCell ref="A4:B4"/>
    <mergeCell ref="C19:O20"/>
    <mergeCell ref="B6:P6"/>
    <mergeCell ref="C13:O14"/>
    <mergeCell ref="C11:G11"/>
    <mergeCell ref="C17:O18"/>
    <mergeCell ref="B7:N7"/>
    <mergeCell ref="A9:B9"/>
  </mergeCells>
  <dataValidations count="1">
    <dataValidation type="list" allowBlank="1" showErrorMessage="1" sqref="B19" xr:uid="{00000000-0002-0000-0100-000000000000}">
      <formula1>"0,1,2,3"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Z1000"/>
  <sheetViews>
    <sheetView showGridLines="0" zoomScale="80" zoomScaleNormal="80" workbookViewId="0">
      <selection activeCell="F12" sqref="F12"/>
    </sheetView>
  </sheetViews>
  <sheetFormatPr defaultColWidth="12.5546875" defaultRowHeight="15" customHeight="1"/>
  <cols>
    <col min="1" max="1" width="8.5546875" style="318" customWidth="1"/>
    <col min="2" max="7" width="24.5546875" style="318" customWidth="1"/>
    <col min="8" max="26" width="8.5546875" style="318" customWidth="1"/>
  </cols>
  <sheetData>
    <row r="1" spans="1:26" ht="12.75" customHeight="1">
      <c r="A1" s="31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>
      <c r="A3" s="6"/>
      <c r="B3" s="32" t="s">
        <v>29</v>
      </c>
      <c r="C3" s="322">
        <v>1</v>
      </c>
      <c r="D3" s="322">
        <f>+C3+1</f>
        <v>2</v>
      </c>
      <c r="E3" s="322">
        <f>+D3+1</f>
        <v>3</v>
      </c>
      <c r="F3" s="322">
        <f>+E3+1</f>
        <v>4</v>
      </c>
      <c r="G3" s="322">
        <f>+F3+1</f>
        <v>5</v>
      </c>
      <c r="H3" s="6"/>
      <c r="I3" s="6"/>
      <c r="J3" s="6"/>
      <c r="K3" s="6"/>
      <c r="L3" s="6"/>
      <c r="M3" s="6"/>
      <c r="N3" s="6"/>
      <c r="O3" s="6"/>
      <c r="P3" s="33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6"/>
      <c r="B4" s="195"/>
      <c r="C4" s="196"/>
      <c r="D4" s="196"/>
      <c r="E4" s="196"/>
      <c r="F4" s="196"/>
      <c r="G4" s="19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>
      <c r="A5" s="6"/>
      <c r="B5" s="197" t="s">
        <v>30</v>
      </c>
      <c r="C5" s="323">
        <f>'Annual P&amp;L'!B14/10^6</f>
        <v>8.86754</v>
      </c>
      <c r="D5" s="323">
        <f>'Annual P&amp;L'!C14/10^6</f>
        <v>21.108525019999998</v>
      </c>
      <c r="E5" s="323">
        <f>'Annual P&amp;L'!D14/10^6</f>
        <v>43.092776780000001</v>
      </c>
      <c r="F5" s="323">
        <f>'Annual P&amp;L'!E14/10^6</f>
        <v>95.919145329999992</v>
      </c>
      <c r="G5" s="323">
        <f>'Annual P&amp;L'!F14/10^6</f>
        <v>179.18554187500001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34"/>
      <c r="B6" s="198" t="s">
        <v>31</v>
      </c>
      <c r="C6" s="199"/>
      <c r="D6" s="199">
        <f>'Annual P&amp;L'!C15</f>
        <v>1.3804262535043539</v>
      </c>
      <c r="E6" s="199">
        <f>'Annual P&amp;L'!D15</f>
        <v>1.0414868750502588</v>
      </c>
      <c r="F6" s="199">
        <f>'Annual P&amp;L'!E15</f>
        <v>1.2258752509658999</v>
      </c>
      <c r="G6" s="199">
        <f>'Annual P&amp;L'!F15</f>
        <v>0.86808943364257973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2.75" customHeight="1">
      <c r="A7" s="6"/>
      <c r="B7" s="200"/>
      <c r="C7" s="201"/>
      <c r="D7" s="202"/>
      <c r="E7" s="202"/>
      <c r="F7" s="202"/>
      <c r="G7" s="202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6"/>
      <c r="B8" s="197" t="s">
        <v>32</v>
      </c>
      <c r="C8" s="323" t="e">
        <f>'Annual P&amp;L'!B19/10^6</f>
        <v>#N/A</v>
      </c>
      <c r="D8" s="323" t="e">
        <f>'Annual P&amp;L'!C19/10^6</f>
        <v>#N/A</v>
      </c>
      <c r="E8" s="323" t="e">
        <f>'Annual P&amp;L'!D19/10^6</f>
        <v>#N/A</v>
      </c>
      <c r="F8" s="323" t="e">
        <f>'Annual P&amp;L'!E19/10^6</f>
        <v>#N/A</v>
      </c>
      <c r="G8" s="323" t="e">
        <f>'Annual P&amp;L'!F19/10^6</f>
        <v>#N/A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34"/>
      <c r="B9" s="198" t="s">
        <v>33</v>
      </c>
      <c r="C9" s="199" t="e">
        <f>'Annual P&amp;L'!B20</f>
        <v>#N/A</v>
      </c>
      <c r="D9" s="199" t="e">
        <f>'Annual P&amp;L'!C20</f>
        <v>#N/A</v>
      </c>
      <c r="E9" s="199" t="e">
        <f>'Annual P&amp;L'!D20</f>
        <v>#N/A</v>
      </c>
      <c r="F9" s="199" t="e">
        <f>'Annual P&amp;L'!E20</f>
        <v>#N/A</v>
      </c>
      <c r="G9" s="199" t="e">
        <f>'Annual P&amp;L'!F20</f>
        <v>#N/A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2.75" customHeight="1">
      <c r="A10" s="6"/>
      <c r="B10" s="200"/>
      <c r="C10" s="201"/>
      <c r="D10" s="202"/>
      <c r="E10" s="202"/>
      <c r="F10" s="202"/>
      <c r="G10" s="20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6"/>
      <c r="B11" s="35" t="s">
        <v>34</v>
      </c>
      <c r="C11" s="323" t="e">
        <f>'Annual P&amp;L'!B39/10^6</f>
        <v>#N/A</v>
      </c>
      <c r="D11" s="323" t="e">
        <f>'Annual P&amp;L'!C39/10^6</f>
        <v>#N/A</v>
      </c>
      <c r="E11" s="323" t="e">
        <f>'Annual P&amp;L'!D39/10^6</f>
        <v>#N/A</v>
      </c>
      <c r="F11" s="323" t="e">
        <f>'Annual P&amp;L'!E39/10^6</f>
        <v>#N/A</v>
      </c>
      <c r="G11" s="323" t="e">
        <f>'Annual P&amp;L'!F39/10^6</f>
        <v>#N/A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34"/>
      <c r="B12" s="198" t="s">
        <v>35</v>
      </c>
      <c r="C12" s="199" t="e">
        <f>'Annual P&amp;L'!B40</f>
        <v>#N/A</v>
      </c>
      <c r="D12" s="199" t="e">
        <f>'Annual P&amp;L'!C40</f>
        <v>#N/A</v>
      </c>
      <c r="E12" s="199" t="e">
        <f>'Annual P&amp;L'!D40</f>
        <v>#N/A</v>
      </c>
      <c r="F12" s="199" t="e">
        <f>'Annual P&amp;L'!E40</f>
        <v>#N/A</v>
      </c>
      <c r="G12" s="199" t="e">
        <f>'Annual P&amp;L'!F40</f>
        <v>#N/A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2.75" customHeight="1">
      <c r="A13" s="6"/>
      <c r="B13" s="195"/>
      <c r="C13" s="196"/>
      <c r="D13" s="196"/>
      <c r="E13" s="196"/>
      <c r="F13" s="196"/>
      <c r="G13" s="19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6"/>
      <c r="B14" s="35" t="s">
        <v>36</v>
      </c>
      <c r="C14" s="323" t="e">
        <f>'Annual P&amp;L'!B50/10^6</f>
        <v>#N/A</v>
      </c>
      <c r="D14" s="323" t="e">
        <f>'Annual P&amp;L'!C50/10^6</f>
        <v>#N/A</v>
      </c>
      <c r="E14" s="323" t="e">
        <f>'Annual P&amp;L'!D50/10^6</f>
        <v>#N/A</v>
      </c>
      <c r="F14" s="323" t="e">
        <f>'Annual P&amp;L'!E50/10^6</f>
        <v>#N/A</v>
      </c>
      <c r="G14" s="323" t="e">
        <f>'Annual P&amp;L'!F50/10^6</f>
        <v>#N/A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34"/>
      <c r="B15" s="36" t="s">
        <v>37</v>
      </c>
      <c r="C15" s="37" t="e">
        <f>'Annual P&amp;L'!B51</f>
        <v>#N/A</v>
      </c>
      <c r="D15" s="37" t="e">
        <f>'Annual P&amp;L'!C51</f>
        <v>#N/A</v>
      </c>
      <c r="E15" s="37" t="e">
        <f>'Annual P&amp;L'!D51</f>
        <v>#N/A</v>
      </c>
      <c r="F15" s="37" t="e">
        <f>'Annual P&amp;L'!E51</f>
        <v>#N/A</v>
      </c>
      <c r="G15" s="37" t="e">
        <f>'Annual P&amp;L'!F51</f>
        <v>#N/A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38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39" t="s">
        <v>38</v>
      </c>
      <c r="T43" s="40">
        <v>0.6</v>
      </c>
      <c r="U43" s="6"/>
      <c r="V43" s="6"/>
      <c r="W43" s="6"/>
      <c r="X43" s="6"/>
      <c r="Y43" s="6"/>
      <c r="Z43" s="6"/>
    </row>
    <row r="44" spans="1:26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39" t="s">
        <v>39</v>
      </c>
      <c r="T44" s="40">
        <v>0.3</v>
      </c>
      <c r="U44" s="6"/>
      <c r="V44" s="6"/>
      <c r="W44" s="6"/>
      <c r="X44" s="6"/>
      <c r="Y44" s="6"/>
      <c r="Z44" s="6"/>
    </row>
    <row r="45" spans="1:26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39" t="s">
        <v>40</v>
      </c>
      <c r="T45" s="40">
        <v>0.1</v>
      </c>
      <c r="U45" s="6"/>
      <c r="V45" s="6"/>
      <c r="W45" s="6"/>
      <c r="X45" s="6"/>
      <c r="Y45" s="6"/>
      <c r="Z45" s="6"/>
    </row>
    <row r="46" spans="1:2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A1" location="Index!A1" display="Back To Index" xr:uid="{00000000-0004-0000-0200-000000000000}"/>
  </hyperlink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Z1000"/>
  <sheetViews>
    <sheetView showGridLines="0" workbookViewId="0">
      <pane xSplit="1" ySplit="5" topLeftCell="B144" activePane="bottomRight" state="frozen"/>
      <selection pane="topRight" activeCell="B1" sqref="B1"/>
      <selection pane="bottomLeft" activeCell="A6" sqref="A6"/>
      <selection pane="bottomRight" activeCell="E78" sqref="E78"/>
    </sheetView>
  </sheetViews>
  <sheetFormatPr defaultColWidth="12.5546875" defaultRowHeight="15" customHeight="1"/>
  <cols>
    <col min="1" max="1" width="69.44140625" style="318" customWidth="1"/>
    <col min="2" max="2" width="18.5546875" style="318" customWidth="1"/>
    <col min="3" max="3" width="21.44140625" style="318" customWidth="1"/>
    <col min="4" max="4" width="22.44140625" style="318" customWidth="1"/>
    <col min="5" max="5" width="17.44140625" style="318" customWidth="1"/>
    <col min="6" max="6" width="13.5546875" style="318" customWidth="1"/>
    <col min="7" max="7" width="14.5546875" style="318" customWidth="1"/>
    <col min="8" max="8" width="9.44140625" style="318" customWidth="1"/>
    <col min="9" max="26" width="8.44140625" style="318" customWidth="1"/>
  </cols>
  <sheetData>
    <row r="1" spans="1:26" ht="26.25" customHeight="1">
      <c r="A1" s="203" t="s">
        <v>41</v>
      </c>
      <c r="B1" s="204" t="s">
        <v>42</v>
      </c>
      <c r="C1" s="324" t="s">
        <v>43</v>
      </c>
      <c r="D1" s="204"/>
      <c r="E1" s="439" t="s">
        <v>44</v>
      </c>
      <c r="F1" s="204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</row>
    <row r="2" spans="1:26" ht="11.25" customHeight="1">
      <c r="A2" s="206" t="s">
        <v>45</v>
      </c>
      <c r="B2" s="207"/>
      <c r="C2" s="208"/>
      <c r="D2" s="208"/>
      <c r="E2" s="208"/>
      <c r="F2" s="208"/>
      <c r="G2" s="208"/>
      <c r="H2" s="208"/>
      <c r="I2" s="208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</row>
    <row r="3" spans="1:26" ht="11.25" customHeight="1">
      <c r="A3" s="209" t="s">
        <v>46</v>
      </c>
      <c r="B3" s="207" t="s">
        <v>47</v>
      </c>
      <c r="C3" s="207"/>
      <c r="D3" s="207"/>
      <c r="E3" s="207"/>
      <c r="F3" s="208"/>
      <c r="G3" s="208"/>
      <c r="H3" s="208"/>
      <c r="I3" s="208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</row>
    <row r="4" spans="1:26" ht="11.25" customHeight="1">
      <c r="A4" s="31" t="s">
        <v>28</v>
      </c>
      <c r="B4" s="325"/>
      <c r="C4" s="325"/>
      <c r="D4" s="325"/>
      <c r="E4" s="325"/>
      <c r="F4" s="325"/>
      <c r="G4" s="41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1.25" customHeight="1">
      <c r="A5" s="207" t="s">
        <v>48</v>
      </c>
      <c r="B5" s="326">
        <v>1</v>
      </c>
      <c r="C5" s="326">
        <f>+B5+1</f>
        <v>2</v>
      </c>
      <c r="D5" s="326">
        <f>+C5+1</f>
        <v>3</v>
      </c>
      <c r="E5" s="326">
        <f>+D5+1</f>
        <v>4</v>
      </c>
      <c r="F5" s="326">
        <f>+E5+1</f>
        <v>5</v>
      </c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</row>
    <row r="6" spans="1:26" ht="11.25" customHeight="1">
      <c r="A6" s="43"/>
      <c r="B6" s="44"/>
      <c r="C6" s="44"/>
      <c r="D6" s="44"/>
      <c r="E6" s="44"/>
      <c r="F6" s="44"/>
      <c r="G6" s="41"/>
      <c r="H6" s="43"/>
      <c r="I6" s="43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1.25" customHeight="1">
      <c r="A7" s="210" t="s">
        <v>49</v>
      </c>
      <c r="B7" s="211"/>
      <c r="C7" s="211"/>
      <c r="D7" s="211"/>
      <c r="E7" s="211"/>
      <c r="F7" s="211"/>
      <c r="G7" s="41"/>
      <c r="H7" s="43"/>
      <c r="I7" s="43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1.25" customHeight="1">
      <c r="A8" s="43"/>
      <c r="B8" s="327"/>
      <c r="C8" s="327"/>
      <c r="D8" s="327"/>
      <c r="E8" s="327"/>
      <c r="F8" s="327"/>
      <c r="G8" s="41"/>
      <c r="H8" s="43"/>
      <c r="I8" s="43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1.25" customHeight="1">
      <c r="A9" s="207" t="s">
        <v>50</v>
      </c>
      <c r="B9" s="328"/>
      <c r="C9" s="328"/>
      <c r="D9" s="328"/>
      <c r="E9" s="328"/>
      <c r="F9" s="328"/>
      <c r="G9" s="41"/>
      <c r="H9" s="43"/>
      <c r="I9" s="43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1.25" customHeight="1">
      <c r="A10" s="43"/>
      <c r="B10" s="327"/>
      <c r="C10" s="327"/>
      <c r="D10" s="327"/>
      <c r="E10" s="327"/>
      <c r="F10" s="327"/>
      <c r="G10" s="41"/>
      <c r="H10" s="43"/>
      <c r="I10" s="43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1.25" customHeight="1">
      <c r="A11" s="43" t="s">
        <v>51</v>
      </c>
      <c r="B11" s="321">
        <v>3753756.320355902</v>
      </c>
      <c r="C11" s="321">
        <v>3753756.320355902</v>
      </c>
      <c r="D11" s="321">
        <v>3753756.320355902</v>
      </c>
      <c r="E11" s="321">
        <v>3753756.320355902</v>
      </c>
      <c r="F11" s="321">
        <v>3753756.320355902</v>
      </c>
      <c r="G11" s="41"/>
      <c r="H11" s="43"/>
      <c r="I11" s="43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1.25" customHeight="1">
      <c r="A12" s="43"/>
      <c r="B12" s="327"/>
      <c r="C12" s="327"/>
      <c r="D12" s="327"/>
      <c r="E12" s="327"/>
      <c r="F12" s="327"/>
      <c r="G12" s="41"/>
      <c r="H12" s="43"/>
      <c r="I12" s="43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1.25" customHeight="1">
      <c r="A13" s="43" t="s">
        <v>52</v>
      </c>
      <c r="B13" s="321">
        <v>6000000</v>
      </c>
      <c r="C13" s="321">
        <v>6000000</v>
      </c>
      <c r="D13" s="321">
        <v>6000000</v>
      </c>
      <c r="E13" s="321">
        <v>6000000</v>
      </c>
      <c r="F13" s="321">
        <v>6000000</v>
      </c>
      <c r="G13" s="41"/>
      <c r="H13" s="43"/>
      <c r="I13" s="43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1.25" customHeight="1">
      <c r="A14" s="43"/>
      <c r="B14" s="327"/>
      <c r="C14" s="327"/>
      <c r="D14" s="327"/>
      <c r="E14" s="327"/>
      <c r="F14" s="327"/>
      <c r="G14" s="41"/>
      <c r="H14" s="43"/>
      <c r="I14" s="43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1.25" customHeight="1">
      <c r="A15" s="207" t="s">
        <v>53</v>
      </c>
      <c r="B15" s="328"/>
      <c r="C15" s="328"/>
      <c r="D15" s="328"/>
      <c r="E15" s="328"/>
      <c r="F15" s="328"/>
      <c r="G15" s="41"/>
      <c r="H15" s="43"/>
      <c r="I15" s="43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1.25" customHeight="1">
      <c r="A16" s="43"/>
      <c r="B16" s="327"/>
      <c r="C16" s="327"/>
      <c r="D16" s="327"/>
      <c r="E16" s="327"/>
      <c r="F16" s="327"/>
      <c r="G16" s="41"/>
      <c r="H16" s="43"/>
      <c r="I16" s="43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1.25" customHeight="1">
      <c r="A17" s="43" t="s">
        <v>54</v>
      </c>
      <c r="B17" s="321">
        <v>250000</v>
      </c>
      <c r="C17" s="321">
        <v>250000</v>
      </c>
      <c r="D17" s="321">
        <v>250000</v>
      </c>
      <c r="E17" s="321">
        <v>250000</v>
      </c>
      <c r="F17" s="321">
        <v>250000</v>
      </c>
      <c r="G17" s="41"/>
      <c r="H17" s="43"/>
      <c r="I17" s="43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1.25" customHeight="1">
      <c r="A18" s="42"/>
      <c r="B18" s="45"/>
      <c r="C18" s="44"/>
      <c r="D18" s="44"/>
      <c r="E18" s="44"/>
      <c r="F18" s="44"/>
      <c r="G18" s="41"/>
      <c r="H18" s="43"/>
      <c r="I18" s="43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1.25" customHeight="1">
      <c r="A19" s="207" t="s">
        <v>55</v>
      </c>
      <c r="B19" s="328"/>
      <c r="C19" s="328"/>
      <c r="D19" s="328"/>
      <c r="E19" s="328"/>
      <c r="F19" s="328"/>
      <c r="G19" s="41"/>
      <c r="H19" s="43"/>
      <c r="I19" s="43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1.25" customHeight="1">
      <c r="A20" s="43"/>
      <c r="B20" s="327"/>
      <c r="C20" s="327"/>
      <c r="D20" s="327"/>
      <c r="E20" s="327"/>
      <c r="F20" s="327"/>
      <c r="G20" s="41"/>
      <c r="H20" s="43"/>
      <c r="I20" s="43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1.25" customHeight="1">
      <c r="A21" s="43" t="s">
        <v>56</v>
      </c>
      <c r="B21" s="329">
        <v>1</v>
      </c>
      <c r="C21" s="327"/>
      <c r="D21" s="327"/>
      <c r="E21" s="327"/>
      <c r="F21" s="327"/>
      <c r="G21" s="41"/>
      <c r="H21" s="43"/>
      <c r="I21" s="43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1.25" customHeight="1">
      <c r="A22" s="43"/>
      <c r="B22" s="327"/>
      <c r="C22" s="327"/>
      <c r="D22" s="327"/>
      <c r="E22" s="327"/>
      <c r="F22" s="327"/>
      <c r="G22" s="41"/>
      <c r="H22" s="43"/>
      <c r="I22" s="43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1.25" customHeight="1">
      <c r="A23" s="43" t="s">
        <v>57</v>
      </c>
      <c r="B23" s="321">
        <v>6000000</v>
      </c>
      <c r="C23" s="321">
        <v>6000000</v>
      </c>
      <c r="D23" s="321">
        <v>6000000</v>
      </c>
      <c r="E23" s="321">
        <v>6000000</v>
      </c>
      <c r="F23" s="321">
        <v>6000000</v>
      </c>
      <c r="G23" s="41"/>
      <c r="H23" s="43"/>
      <c r="I23" s="43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1.25" customHeight="1">
      <c r="A24" s="42"/>
      <c r="B24" s="45"/>
      <c r="C24" s="44"/>
      <c r="D24" s="44"/>
      <c r="E24" s="44"/>
      <c r="F24" s="44"/>
      <c r="G24" s="41"/>
      <c r="H24" s="43"/>
      <c r="I24" s="43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1.25" customHeight="1">
      <c r="A25" s="207" t="s">
        <v>58</v>
      </c>
      <c r="B25" s="328"/>
      <c r="C25" s="328"/>
      <c r="D25" s="328"/>
      <c r="E25" s="328"/>
      <c r="F25" s="328"/>
      <c r="G25" s="41"/>
      <c r="H25" s="43"/>
      <c r="I25" s="43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1.25" customHeight="1">
      <c r="A26" s="43"/>
      <c r="B26" s="327"/>
      <c r="C26" s="327"/>
      <c r="D26" s="327"/>
      <c r="E26" s="327"/>
      <c r="F26" s="327"/>
      <c r="G26" s="41"/>
      <c r="H26" s="43"/>
      <c r="I26" s="43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1.25" customHeight="1">
      <c r="A27" s="43" t="s">
        <v>59</v>
      </c>
      <c r="B27" s="321">
        <v>350000</v>
      </c>
      <c r="C27" s="321">
        <v>350000</v>
      </c>
      <c r="D27" s="321">
        <v>350000</v>
      </c>
      <c r="E27" s="321">
        <v>350000</v>
      </c>
      <c r="F27" s="321">
        <v>350000</v>
      </c>
      <c r="G27" s="41"/>
      <c r="H27" s="43"/>
      <c r="I27" s="43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1.25" customHeight="1">
      <c r="A28" s="43"/>
      <c r="B28" s="44"/>
      <c r="C28" s="44"/>
      <c r="D28" s="44"/>
      <c r="E28" s="44"/>
      <c r="F28" s="44"/>
      <c r="G28" s="41"/>
      <c r="H28" s="43"/>
      <c r="I28" s="43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1.25" customHeight="1">
      <c r="A29" s="207" t="s">
        <v>60</v>
      </c>
      <c r="B29" s="328"/>
      <c r="C29" s="328"/>
      <c r="D29" s="328"/>
      <c r="E29" s="328"/>
      <c r="F29" s="328"/>
      <c r="G29" s="41"/>
      <c r="H29" s="43"/>
      <c r="I29" s="43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1.25" customHeight="1">
      <c r="A30" s="43"/>
      <c r="B30" s="327"/>
      <c r="C30" s="327"/>
      <c r="D30" s="327"/>
      <c r="E30" s="327"/>
      <c r="F30" s="327"/>
      <c r="G30" s="41"/>
      <c r="H30" s="43"/>
      <c r="I30" s="43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1.25" customHeight="1">
      <c r="A31" s="43" t="s">
        <v>61</v>
      </c>
      <c r="B31" s="321">
        <v>183000</v>
      </c>
      <c r="C31" s="330">
        <f>B31*(1+C32)</f>
        <v>274500</v>
      </c>
      <c r="D31" s="330">
        <f>C31*(1+D32)</f>
        <v>343125</v>
      </c>
      <c r="E31" s="330">
        <f>D31*(1+E32)</f>
        <v>428906.25</v>
      </c>
      <c r="F31" s="330">
        <f>E31*(1+F32)</f>
        <v>536132.8125</v>
      </c>
      <c r="G31" s="41"/>
      <c r="H31" s="43"/>
      <c r="I31" s="43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1.25" customHeight="1">
      <c r="A32" s="46" t="s">
        <v>62</v>
      </c>
      <c r="B32" s="44"/>
      <c r="C32" s="212">
        <v>0.5</v>
      </c>
      <c r="D32" s="212">
        <v>0.25</v>
      </c>
      <c r="E32" s="212">
        <v>0.25</v>
      </c>
      <c r="F32" s="212">
        <v>0.25</v>
      </c>
      <c r="G32" s="41"/>
      <c r="H32" s="43"/>
      <c r="I32" s="43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1.25" customHeight="1">
      <c r="A33" s="43"/>
      <c r="B33" s="44"/>
      <c r="C33" s="44"/>
      <c r="D33" s="44"/>
      <c r="E33" s="44"/>
      <c r="F33" s="44"/>
      <c r="G33" s="41"/>
      <c r="H33" s="43"/>
      <c r="I33" s="43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1.25" customHeight="1">
      <c r="A34" s="207" t="s">
        <v>63</v>
      </c>
      <c r="B34" s="328"/>
      <c r="C34" s="328"/>
      <c r="D34" s="328"/>
      <c r="E34" s="328"/>
      <c r="F34" s="328"/>
      <c r="G34" s="41"/>
      <c r="H34" s="43"/>
      <c r="I34" s="43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1.25" customHeight="1">
      <c r="A35" s="43"/>
      <c r="B35" s="327"/>
      <c r="C35" s="327"/>
      <c r="D35" s="327"/>
      <c r="E35" s="327"/>
      <c r="F35" s="327"/>
      <c r="G35" s="41"/>
      <c r="H35" s="43"/>
      <c r="I35" s="43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1.25" customHeight="1">
      <c r="A36" s="43" t="s">
        <v>64</v>
      </c>
      <c r="B36" s="321">
        <v>500000</v>
      </c>
      <c r="C36" s="330">
        <f>B36*(1+C37)</f>
        <v>1000000</v>
      </c>
      <c r="D36" s="330">
        <f>C36*(1+D37)</f>
        <v>1200000</v>
      </c>
      <c r="E36" s="330">
        <f>D36*(1+E37)</f>
        <v>1440000</v>
      </c>
      <c r="F36" s="330">
        <f>E36*(1+F37)</f>
        <v>1800000</v>
      </c>
      <c r="G36" s="41"/>
      <c r="H36" s="43"/>
      <c r="I36" s="43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1.25" customHeight="1">
      <c r="A37" s="46" t="s">
        <v>62</v>
      </c>
      <c r="B37" s="44"/>
      <c r="C37" s="212">
        <v>1</v>
      </c>
      <c r="D37" s="212">
        <v>0.2</v>
      </c>
      <c r="E37" s="212">
        <v>0.2</v>
      </c>
      <c r="F37" s="212">
        <v>0.25</v>
      </c>
      <c r="G37" s="41"/>
      <c r="H37" s="43"/>
      <c r="I37" s="43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1.25" customHeight="1">
      <c r="A38" s="43"/>
      <c r="B38" s="44"/>
      <c r="C38" s="44"/>
      <c r="D38" s="44"/>
      <c r="E38" s="44"/>
      <c r="F38" s="44"/>
      <c r="G38" s="41"/>
      <c r="H38" s="43"/>
      <c r="I38" s="43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1.25" customHeight="1">
      <c r="A39" s="43"/>
      <c r="B39" s="44"/>
      <c r="C39" s="44"/>
      <c r="D39" s="44"/>
      <c r="E39" s="44"/>
      <c r="F39" s="44"/>
      <c r="G39" s="41"/>
      <c r="H39" s="43"/>
      <c r="I39" s="43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1.25" customHeight="1">
      <c r="A40" s="210" t="s">
        <v>65</v>
      </c>
      <c r="B40" s="213"/>
      <c r="C40" s="213"/>
      <c r="D40" s="213"/>
      <c r="E40" s="213"/>
      <c r="F40" s="213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</row>
    <row r="41" spans="1:26" ht="11.25" customHeight="1">
      <c r="A41" s="43"/>
      <c r="B41" s="44"/>
      <c r="C41" s="44"/>
      <c r="D41" s="44"/>
      <c r="E41" s="44"/>
      <c r="F41" s="44"/>
      <c r="G41" s="41"/>
      <c r="H41" s="43"/>
      <c r="I41" s="43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1.25" customHeight="1">
      <c r="A42" s="47" t="s">
        <v>66</v>
      </c>
      <c r="B42" s="44"/>
      <c r="C42" s="44"/>
      <c r="D42" s="44"/>
      <c r="E42" s="44"/>
      <c r="F42" s="44"/>
      <c r="G42" s="41"/>
      <c r="H42" s="43"/>
      <c r="I42" s="43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1.25" customHeight="1">
      <c r="A43" s="43"/>
      <c r="B43" s="44"/>
      <c r="C43" s="44"/>
      <c r="D43" s="44"/>
      <c r="E43" s="44"/>
      <c r="F43" s="44"/>
      <c r="G43" s="41"/>
      <c r="H43" s="43"/>
      <c r="I43" s="43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1.25" customHeight="1">
      <c r="A44" s="43" t="s">
        <v>67</v>
      </c>
      <c r="B44" s="321">
        <v>3003005.0562847219</v>
      </c>
      <c r="C44" s="321">
        <v>3003005.0562847219</v>
      </c>
      <c r="D44" s="321">
        <v>3003005.0562847219</v>
      </c>
      <c r="E44" s="321">
        <v>3003005.0562847219</v>
      </c>
      <c r="F44" s="321">
        <v>3003005.0562847219</v>
      </c>
      <c r="G44" s="48"/>
      <c r="H44" s="43"/>
      <c r="I44" s="43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1.25" customHeight="1">
      <c r="A45" s="43"/>
      <c r="B45" s="44"/>
      <c r="C45" s="44"/>
      <c r="D45" s="44"/>
      <c r="E45" s="44"/>
      <c r="F45" s="44"/>
      <c r="G45" s="41"/>
      <c r="H45" s="43"/>
      <c r="I45" s="43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1.25" customHeight="1">
      <c r="A46" s="43" t="s">
        <v>68</v>
      </c>
      <c r="B46" s="321">
        <v>4525325.5811527781</v>
      </c>
      <c r="C46" s="321">
        <v>4525325.5811527781</v>
      </c>
      <c r="D46" s="321">
        <v>4525325.5811527781</v>
      </c>
      <c r="E46" s="321">
        <v>4525325.5811527781</v>
      </c>
      <c r="F46" s="321">
        <v>2909137.8735982138</v>
      </c>
      <c r="G46" s="41"/>
      <c r="H46" s="43"/>
      <c r="I46" s="43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1.25" customHeight="1">
      <c r="A47" s="43"/>
      <c r="B47" s="44"/>
      <c r="C47" s="44"/>
      <c r="D47" s="44"/>
      <c r="E47" s="44"/>
      <c r="F47" s="44"/>
      <c r="G47" s="41"/>
      <c r="H47" s="43"/>
      <c r="I47" s="43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1.25" customHeight="1">
      <c r="A48" s="43" t="s">
        <v>69</v>
      </c>
      <c r="B48" s="212">
        <v>0.5</v>
      </c>
      <c r="C48" s="212">
        <v>0.5</v>
      </c>
      <c r="D48" s="212">
        <v>0.5</v>
      </c>
      <c r="E48" s="212">
        <v>0.5</v>
      </c>
      <c r="F48" s="212">
        <v>0.5</v>
      </c>
      <c r="G48" s="48"/>
      <c r="H48" s="43"/>
      <c r="I48" s="43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1.25" customHeight="1">
      <c r="A49" s="43"/>
      <c r="B49" s="44"/>
      <c r="C49" s="44"/>
      <c r="D49" s="44"/>
      <c r="E49" s="44"/>
      <c r="F49" s="44"/>
      <c r="G49" s="41"/>
      <c r="H49" s="43"/>
      <c r="I49" s="43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1.25" customHeight="1">
      <c r="A50" s="43" t="s">
        <v>70</v>
      </c>
      <c r="B50" s="212">
        <v>0.5</v>
      </c>
      <c r="C50" s="212">
        <v>0.5</v>
      </c>
      <c r="D50" s="212">
        <v>0.5</v>
      </c>
      <c r="E50" s="212">
        <v>0.5</v>
      </c>
      <c r="F50" s="212">
        <v>0.5</v>
      </c>
      <c r="G50" s="48"/>
      <c r="H50" s="43"/>
      <c r="I50" s="43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1.25" customHeight="1">
      <c r="A51" s="43"/>
      <c r="B51" s="44"/>
      <c r="C51" s="44"/>
      <c r="D51" s="44"/>
      <c r="E51" s="44"/>
      <c r="F51" s="44"/>
      <c r="G51" s="41"/>
      <c r="H51" s="43"/>
      <c r="I51" s="43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1.25" customHeight="1">
      <c r="A52" s="43" t="s">
        <v>71</v>
      </c>
      <c r="B52" s="212">
        <v>0.5</v>
      </c>
      <c r="C52" s="212">
        <v>0.5</v>
      </c>
      <c r="D52" s="212">
        <v>0.5</v>
      </c>
      <c r="E52" s="212">
        <v>0.5</v>
      </c>
      <c r="F52" s="212">
        <v>0.5</v>
      </c>
      <c r="G52" s="48"/>
      <c r="H52" s="43"/>
      <c r="I52" s="43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1.25" customHeight="1">
      <c r="A53" s="43"/>
      <c r="B53" s="44"/>
      <c r="C53" s="44"/>
      <c r="D53" s="44"/>
      <c r="E53" s="44"/>
      <c r="F53" s="44"/>
      <c r="G53" s="41"/>
      <c r="H53" s="43"/>
      <c r="I53" s="43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1.25" customHeight="1">
      <c r="A54" s="43" t="s">
        <v>72</v>
      </c>
      <c r="B54" s="212">
        <v>0.35</v>
      </c>
      <c r="C54" s="212">
        <v>0.35</v>
      </c>
      <c r="D54" s="212">
        <v>0.35</v>
      </c>
      <c r="E54" s="212">
        <v>0.3</v>
      </c>
      <c r="F54" s="212">
        <v>0.3</v>
      </c>
      <c r="G54" s="48"/>
      <c r="H54" s="43"/>
      <c r="I54" s="43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1.25" customHeight="1">
      <c r="A55" s="43"/>
      <c r="B55" s="44"/>
      <c r="C55" s="44"/>
      <c r="D55" s="44"/>
      <c r="E55" s="44"/>
      <c r="F55" s="44"/>
      <c r="G55" s="41"/>
      <c r="H55" s="43"/>
      <c r="I55" s="43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1.25" customHeight="1">
      <c r="A56" s="43" t="s">
        <v>73</v>
      </c>
      <c r="B56" s="212">
        <v>0.5</v>
      </c>
      <c r="C56" s="212">
        <v>0.5</v>
      </c>
      <c r="D56" s="212">
        <v>0.5</v>
      </c>
      <c r="E56" s="212">
        <v>0.5</v>
      </c>
      <c r="F56" s="212">
        <v>0.5</v>
      </c>
      <c r="G56" s="48"/>
      <c r="H56" s="43"/>
      <c r="I56" s="43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1.25" customHeight="1">
      <c r="A57" s="43"/>
      <c r="B57" s="44"/>
      <c r="C57" s="44"/>
      <c r="D57" s="44"/>
      <c r="E57" s="44"/>
      <c r="F57" s="44"/>
      <c r="G57" s="41"/>
      <c r="H57" s="43"/>
      <c r="I57" s="43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1.25" customHeight="1">
      <c r="A58" s="43"/>
      <c r="B58" s="44"/>
      <c r="C58" s="44"/>
      <c r="D58" s="44"/>
      <c r="E58" s="44"/>
      <c r="F58" s="44"/>
      <c r="G58" s="41"/>
      <c r="H58" s="43"/>
      <c r="I58" s="43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1.25" customHeight="1">
      <c r="A59" s="47" t="s">
        <v>65</v>
      </c>
      <c r="B59" s="44"/>
      <c r="C59" s="44"/>
      <c r="D59" s="44"/>
      <c r="E59" s="44"/>
      <c r="F59" s="44"/>
      <c r="G59" s="41"/>
      <c r="H59" s="43"/>
      <c r="I59" s="43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1.25" customHeight="1">
      <c r="A60" s="43"/>
      <c r="B60" s="44"/>
      <c r="C60" s="44"/>
      <c r="D60" s="44"/>
      <c r="E60" s="44"/>
      <c r="F60" s="44"/>
      <c r="G60" s="41"/>
      <c r="H60" s="43"/>
      <c r="I60" s="43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1.25" customHeight="1">
      <c r="A61" s="43" t="s">
        <v>74</v>
      </c>
      <c r="B61" s="330">
        <f>'Oper, Cap, Other Assum'!L15</f>
        <v>750</v>
      </c>
      <c r="C61" s="330">
        <f>'Oper, Cap, Other Assum'!G16</f>
        <v>772.5</v>
      </c>
      <c r="D61" s="330">
        <f>'Oper, Cap, Other Assum'!G17</f>
        <v>795.67500000000007</v>
      </c>
      <c r="E61" s="330">
        <f>'Oper, Cap, Other Assum'!G18</f>
        <v>1639.0905000000002</v>
      </c>
      <c r="F61" s="330">
        <f>'Oper, Cap, Other Assum'!G19</f>
        <v>1688.2632150000004</v>
      </c>
      <c r="G61" s="41"/>
      <c r="H61" s="43"/>
      <c r="I61" s="43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1.25" customHeight="1">
      <c r="A62" s="42"/>
      <c r="B62" s="42"/>
      <c r="C62" s="42"/>
      <c r="D62" s="42"/>
      <c r="E62" s="42"/>
      <c r="F62" s="42"/>
      <c r="G62" s="41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1.25" customHeight="1">
      <c r="A63" s="215" t="s">
        <v>75</v>
      </c>
      <c r="B63" s="330">
        <f>'Oper, Cap, Other Assum'!L22</f>
        <v>3000</v>
      </c>
      <c r="C63" s="330">
        <f>'Oper, Cap, Other Assum'!G23</f>
        <v>6180</v>
      </c>
      <c r="D63" s="330">
        <f>'Oper, Cap, Other Assum'!G24</f>
        <v>12180</v>
      </c>
      <c r="E63" s="330">
        <f>'Oper, Cap, Other Assum'!G25</f>
        <v>37930</v>
      </c>
      <c r="F63" s="330">
        <f>'Oper, Cap, Other Assum'!G26</f>
        <v>140180</v>
      </c>
      <c r="G63" s="41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1.25" customHeight="1">
      <c r="A64" s="42"/>
      <c r="B64" s="42"/>
      <c r="C64" s="42"/>
      <c r="D64" s="42"/>
      <c r="E64" s="42"/>
      <c r="F64" s="42"/>
      <c r="G64" s="41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1.25" customHeight="1">
      <c r="A65" s="215" t="s">
        <v>76</v>
      </c>
      <c r="B65" s="330">
        <f>'Oper, Cap, Other Assum'!L29</f>
        <v>3500</v>
      </c>
      <c r="C65" s="330">
        <f>'Oper, Cap, Other Assum'!G30</f>
        <v>3605</v>
      </c>
      <c r="D65" s="330">
        <f>'Oper, Cap, Other Assum'!G31</f>
        <v>3713.15</v>
      </c>
      <c r="E65" s="330">
        <f>'Oper, Cap, Other Assum'!G32</f>
        <v>3824.5445</v>
      </c>
      <c r="F65" s="330">
        <f>'Oper, Cap, Other Assum'!G33</f>
        <v>3939.280835</v>
      </c>
      <c r="G65" s="41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1.25" customHeight="1">
      <c r="A66" s="42"/>
      <c r="B66" s="42"/>
      <c r="C66" s="42"/>
      <c r="D66" s="42"/>
      <c r="E66" s="42"/>
      <c r="F66" s="42"/>
      <c r="G66" s="41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1.25" customHeight="1">
      <c r="A67" s="215" t="s">
        <v>77</v>
      </c>
      <c r="B67" s="330">
        <f>'Oper, Cap, Other Assum'!M36</f>
        <v>40000</v>
      </c>
      <c r="C67" s="330">
        <f>'Oper, Cap, Other Assum'!G37</f>
        <v>41600</v>
      </c>
      <c r="D67" s="330">
        <f>'Oper, Cap, Other Assum'!G38</f>
        <v>43264</v>
      </c>
      <c r="E67" s="330">
        <f>'Oper, Cap, Other Assum'!G39</f>
        <v>89989.12000000001</v>
      </c>
      <c r="F67" s="330">
        <f>'Oper, Cap, Other Assum'!G40</f>
        <v>93588.684800000017</v>
      </c>
      <c r="G67" s="41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1.25" customHeight="1">
      <c r="A68" s="42"/>
      <c r="B68" s="42"/>
      <c r="C68" s="42"/>
      <c r="D68" s="42"/>
      <c r="E68" s="42"/>
      <c r="F68" s="42"/>
      <c r="G68" s="41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1.25" customHeight="1">
      <c r="A69" s="215" t="s">
        <v>78</v>
      </c>
      <c r="B69" s="321">
        <v>5000</v>
      </c>
      <c r="C69" s="330">
        <f>B69*(1+C70)</f>
        <v>5150</v>
      </c>
      <c r="D69" s="330">
        <f>C69*(1+D70)</f>
        <v>5304.5</v>
      </c>
      <c r="E69" s="330">
        <f>D69*(1+E70)</f>
        <v>5463.6350000000002</v>
      </c>
      <c r="F69" s="330">
        <f>E69*(1+F70)</f>
        <v>5627.5440500000004</v>
      </c>
      <c r="G69" s="41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1.25" customHeight="1">
      <c r="A70" s="46" t="s">
        <v>62</v>
      </c>
      <c r="B70" s="49"/>
      <c r="C70" s="212">
        <v>0.03</v>
      </c>
      <c r="D70" s="212">
        <v>0.03</v>
      </c>
      <c r="E70" s="212">
        <v>0.03</v>
      </c>
      <c r="F70" s="212">
        <v>0.03</v>
      </c>
      <c r="G70" s="41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1.25" customHeight="1">
      <c r="A71" s="42"/>
      <c r="B71" s="42"/>
      <c r="C71" s="42"/>
      <c r="D71" s="42"/>
      <c r="E71" s="42"/>
      <c r="F71" s="42"/>
      <c r="G71" s="41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1.25" customHeight="1">
      <c r="A72" s="215" t="s">
        <v>79</v>
      </c>
      <c r="B72" s="330">
        <f>'Oper, Cap, Other Assum'!G58</f>
        <v>15000</v>
      </c>
      <c r="C72" s="330">
        <f>'Oper, Cap, Other Assum'!G59</f>
        <v>16500</v>
      </c>
      <c r="D72" s="330">
        <f>'Oper, Cap, Other Assum'!G60</f>
        <v>18150</v>
      </c>
      <c r="E72" s="330">
        <f>'Oper, Cap, Other Assum'!G61</f>
        <v>19965</v>
      </c>
      <c r="F72" s="330">
        <f>'Oper, Cap, Other Assum'!G62</f>
        <v>21961.5</v>
      </c>
      <c r="G72" s="41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1.25" customHeight="1">
      <c r="A73" s="42"/>
      <c r="B73" s="42"/>
      <c r="C73" s="42"/>
      <c r="D73" s="42"/>
      <c r="E73" s="42"/>
      <c r="F73" s="42"/>
      <c r="G73" s="41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1.25" customHeight="1">
      <c r="A74" s="215" t="s">
        <v>80</v>
      </c>
      <c r="B74" s="330">
        <f>'Oper, Cap, Other Assum'!G65</f>
        <v>20000</v>
      </c>
      <c r="C74" s="330">
        <f>'Oper, Cap, Other Assum'!G66</f>
        <v>20600</v>
      </c>
      <c r="D74" s="330">
        <f>'Oper, Cap, Other Assum'!G67</f>
        <v>21218</v>
      </c>
      <c r="E74" s="330">
        <f>'Oper, Cap, Other Assum'!G68</f>
        <v>21854.54</v>
      </c>
      <c r="F74" s="330">
        <f>'Oper, Cap, Other Assum'!G69</f>
        <v>22510.176200000002</v>
      </c>
      <c r="G74" s="41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1.25" customHeight="1">
      <c r="A75" s="42"/>
      <c r="B75" s="42"/>
      <c r="C75" s="42"/>
      <c r="D75" s="42"/>
      <c r="E75" s="42"/>
      <c r="F75" s="42"/>
      <c r="G75" s="41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1.25" customHeight="1">
      <c r="A76" s="42" t="s">
        <v>81</v>
      </c>
      <c r="B76" s="330">
        <f>'Oper, Cap, Other Assum'!G79</f>
        <v>5000</v>
      </c>
      <c r="C76" s="330">
        <f>'Oper, Cap, Other Assum'!G80</f>
        <v>20000</v>
      </c>
      <c r="D76" s="330">
        <f>'Oper, Cap, Other Assum'!G81</f>
        <v>20000</v>
      </c>
      <c r="E76" s="330">
        <f>'Oper, Cap, Other Assum'!G82</f>
        <v>20000</v>
      </c>
      <c r="F76" s="330">
        <f>'Oper, Cap, Other Assum'!G83</f>
        <v>20000</v>
      </c>
      <c r="G76" s="41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1.25" customHeight="1">
      <c r="A77" s="46"/>
      <c r="B77" s="42"/>
      <c r="C77" s="42"/>
      <c r="D77" s="42"/>
      <c r="E77" s="42"/>
      <c r="F77" s="42"/>
      <c r="G77" s="41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1.25" customHeight="1">
      <c r="A78" s="42"/>
      <c r="B78" s="42"/>
      <c r="C78" s="42"/>
      <c r="D78" s="42"/>
      <c r="E78" s="42"/>
      <c r="F78" s="42"/>
      <c r="G78" s="41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1.25" customHeight="1">
      <c r="A79" s="210" t="s">
        <v>82</v>
      </c>
      <c r="B79" s="211"/>
      <c r="C79" s="211"/>
      <c r="D79" s="211"/>
      <c r="E79" s="211"/>
      <c r="F79" s="211"/>
      <c r="G79" s="41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1.25" customHeight="1">
      <c r="A80" s="42"/>
      <c r="B80" s="42"/>
      <c r="C80" s="42"/>
      <c r="D80" s="42"/>
      <c r="E80" s="42"/>
      <c r="F80" s="42"/>
      <c r="G80" s="41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1.25" customHeight="1">
      <c r="A81" s="42" t="s">
        <v>83</v>
      </c>
      <c r="B81" s="321">
        <v>135000</v>
      </c>
      <c r="C81" s="331">
        <f t="shared" ref="C81:F86" si="0">B81*(1+C$125)</f>
        <v>139050</v>
      </c>
      <c r="D81" s="331">
        <f t="shared" si="0"/>
        <v>143221.5</v>
      </c>
      <c r="E81" s="331">
        <f t="shared" si="0"/>
        <v>147518.14499999999</v>
      </c>
      <c r="F81" s="331">
        <f t="shared" si="0"/>
        <v>151943.68935</v>
      </c>
      <c r="G81" s="41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1.25" customHeight="1">
      <c r="A82" s="42" t="s">
        <v>84</v>
      </c>
      <c r="B82" s="321">
        <v>236250</v>
      </c>
      <c r="C82" s="331">
        <f t="shared" si="0"/>
        <v>243337.5</v>
      </c>
      <c r="D82" s="331">
        <f t="shared" si="0"/>
        <v>250637.625</v>
      </c>
      <c r="E82" s="331">
        <f t="shared" si="0"/>
        <v>258156.75375</v>
      </c>
      <c r="F82" s="331">
        <f t="shared" si="0"/>
        <v>265901.45636250003</v>
      </c>
      <c r="G82" s="41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1.25" customHeight="1">
      <c r="A83" s="42" t="s">
        <v>85</v>
      </c>
      <c r="B83" s="321">
        <v>148500</v>
      </c>
      <c r="C83" s="331">
        <f t="shared" si="0"/>
        <v>152955</v>
      </c>
      <c r="D83" s="331">
        <f t="shared" si="0"/>
        <v>157543.65</v>
      </c>
      <c r="E83" s="331">
        <f t="shared" si="0"/>
        <v>162269.9595</v>
      </c>
      <c r="F83" s="331">
        <f t="shared" si="0"/>
        <v>167138.05828500001</v>
      </c>
      <c r="G83" s="41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1.25" customHeight="1">
      <c r="A84" s="42" t="s">
        <v>86</v>
      </c>
      <c r="B84" s="321">
        <v>195750</v>
      </c>
      <c r="C84" s="331">
        <f t="shared" si="0"/>
        <v>201622.5</v>
      </c>
      <c r="D84" s="331">
        <f t="shared" si="0"/>
        <v>207671.17500000002</v>
      </c>
      <c r="E84" s="331">
        <f t="shared" si="0"/>
        <v>213901.31025000001</v>
      </c>
      <c r="F84" s="331">
        <f t="shared" si="0"/>
        <v>220318.34955750001</v>
      </c>
      <c r="G84" s="41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1.25" customHeight="1">
      <c r="A85" s="42" t="s">
        <v>87</v>
      </c>
      <c r="B85" s="321">
        <v>105975</v>
      </c>
      <c r="C85" s="331">
        <f t="shared" si="0"/>
        <v>109154.25</v>
      </c>
      <c r="D85" s="331">
        <f t="shared" si="0"/>
        <v>112428.8775</v>
      </c>
      <c r="E85" s="331">
        <f t="shared" si="0"/>
        <v>115801.74382500001</v>
      </c>
      <c r="F85" s="331">
        <f t="shared" si="0"/>
        <v>119275.79613975002</v>
      </c>
      <c r="G85" s="41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1.25" customHeight="1">
      <c r="A86" s="42" t="s">
        <v>88</v>
      </c>
      <c r="B86" s="321">
        <v>101250</v>
      </c>
      <c r="C86" s="331">
        <f t="shared" si="0"/>
        <v>104287.5</v>
      </c>
      <c r="D86" s="331">
        <f t="shared" si="0"/>
        <v>107416.125</v>
      </c>
      <c r="E86" s="331">
        <f t="shared" si="0"/>
        <v>110638.60875</v>
      </c>
      <c r="F86" s="331">
        <f t="shared" si="0"/>
        <v>113957.7670125</v>
      </c>
      <c r="G86" s="41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1.25" customHeight="1">
      <c r="A87" s="216" t="s">
        <v>89</v>
      </c>
      <c r="B87" s="332">
        <v>0</v>
      </c>
      <c r="C87" s="331"/>
      <c r="D87" s="331"/>
      <c r="E87" s="331"/>
      <c r="F87" s="331"/>
      <c r="G87" s="41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1.25" customHeight="1">
      <c r="A88" s="42" t="s">
        <v>90</v>
      </c>
      <c r="B88" s="321">
        <v>60000</v>
      </c>
      <c r="C88" s="331">
        <f t="shared" ref="C88:F112" si="1">B88*(1+C$125)</f>
        <v>61800</v>
      </c>
      <c r="D88" s="331">
        <f t="shared" si="1"/>
        <v>63654</v>
      </c>
      <c r="E88" s="331">
        <f t="shared" si="1"/>
        <v>65563.62</v>
      </c>
      <c r="F88" s="331">
        <f t="shared" si="1"/>
        <v>67530.528599999991</v>
      </c>
      <c r="G88" s="41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1.25" customHeight="1">
      <c r="A89" s="42" t="s">
        <v>91</v>
      </c>
      <c r="B89" s="321">
        <v>101250</v>
      </c>
      <c r="C89" s="331">
        <f t="shared" si="1"/>
        <v>104287.5</v>
      </c>
      <c r="D89" s="331">
        <f t="shared" si="1"/>
        <v>107416.125</v>
      </c>
      <c r="E89" s="331">
        <f t="shared" si="1"/>
        <v>110638.60875</v>
      </c>
      <c r="F89" s="331">
        <f t="shared" si="1"/>
        <v>113957.7670125</v>
      </c>
      <c r="G89" s="41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1.25" customHeight="1">
      <c r="A90" s="42" t="s">
        <v>92</v>
      </c>
      <c r="B90" s="321">
        <v>109305</v>
      </c>
      <c r="C90" s="331">
        <f t="shared" si="1"/>
        <v>112584.15000000001</v>
      </c>
      <c r="D90" s="331">
        <f t="shared" si="1"/>
        <v>115961.67450000001</v>
      </c>
      <c r="E90" s="331">
        <f t="shared" si="1"/>
        <v>119440.52473500001</v>
      </c>
      <c r="F90" s="331">
        <f t="shared" si="1"/>
        <v>123023.74047705001</v>
      </c>
      <c r="G90" s="41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1.25" customHeight="1">
      <c r="A91" s="42" t="s">
        <v>93</v>
      </c>
      <c r="B91" s="321">
        <v>121347</v>
      </c>
      <c r="C91" s="331">
        <f t="shared" si="1"/>
        <v>124987.41</v>
      </c>
      <c r="D91" s="331">
        <f t="shared" si="1"/>
        <v>128737.03230000001</v>
      </c>
      <c r="E91" s="331">
        <f t="shared" si="1"/>
        <v>132599.14326900002</v>
      </c>
      <c r="F91" s="331">
        <f t="shared" si="1"/>
        <v>136577.11756707003</v>
      </c>
      <c r="G91" s="41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1.25" customHeight="1">
      <c r="A92" s="42" t="s">
        <v>94</v>
      </c>
      <c r="B92" s="321">
        <v>95550</v>
      </c>
      <c r="C92" s="331">
        <f t="shared" si="1"/>
        <v>98416.5</v>
      </c>
      <c r="D92" s="331">
        <f t="shared" si="1"/>
        <v>101368.995</v>
      </c>
      <c r="E92" s="331">
        <f t="shared" si="1"/>
        <v>104410.06485</v>
      </c>
      <c r="F92" s="331">
        <f t="shared" si="1"/>
        <v>107542.3667955</v>
      </c>
      <c r="G92" s="41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1.25" customHeight="1">
      <c r="A93" s="42" t="s">
        <v>95</v>
      </c>
      <c r="B93" s="321">
        <v>48859</v>
      </c>
      <c r="C93" s="331">
        <f t="shared" si="1"/>
        <v>50324.770000000004</v>
      </c>
      <c r="D93" s="331">
        <f t="shared" si="1"/>
        <v>51834.513100000004</v>
      </c>
      <c r="E93" s="331">
        <f t="shared" si="1"/>
        <v>53389.548493000002</v>
      </c>
      <c r="F93" s="331">
        <f t="shared" si="1"/>
        <v>54991.234947790006</v>
      </c>
      <c r="G93" s="41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1.25" customHeight="1">
      <c r="A94" s="42" t="s">
        <v>96</v>
      </c>
      <c r="B94" s="321">
        <v>148500</v>
      </c>
      <c r="C94" s="331">
        <f t="shared" si="1"/>
        <v>152955</v>
      </c>
      <c r="D94" s="331">
        <f t="shared" si="1"/>
        <v>157543.65</v>
      </c>
      <c r="E94" s="331">
        <f t="shared" si="1"/>
        <v>162269.9595</v>
      </c>
      <c r="F94" s="331">
        <f t="shared" si="1"/>
        <v>167138.05828500001</v>
      </c>
      <c r="G94" s="41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1.25" customHeight="1">
      <c r="A95" s="42" t="s">
        <v>97</v>
      </c>
      <c r="B95" s="321">
        <v>101250</v>
      </c>
      <c r="C95" s="331">
        <f t="shared" si="1"/>
        <v>104287.5</v>
      </c>
      <c r="D95" s="331">
        <f t="shared" si="1"/>
        <v>107416.125</v>
      </c>
      <c r="E95" s="331">
        <f t="shared" si="1"/>
        <v>110638.60875</v>
      </c>
      <c r="F95" s="331">
        <f t="shared" si="1"/>
        <v>113957.7670125</v>
      </c>
      <c r="G95" s="333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1.25" customHeight="1">
      <c r="A96" s="42" t="s">
        <v>98</v>
      </c>
      <c r="B96" s="321">
        <v>148500</v>
      </c>
      <c r="C96" s="331">
        <f t="shared" si="1"/>
        <v>152955</v>
      </c>
      <c r="D96" s="331">
        <f t="shared" si="1"/>
        <v>157543.65</v>
      </c>
      <c r="E96" s="331">
        <f t="shared" si="1"/>
        <v>162269.9595</v>
      </c>
      <c r="F96" s="331">
        <f t="shared" si="1"/>
        <v>167138.05828500001</v>
      </c>
      <c r="G96" s="41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1.25" customHeight="1">
      <c r="A97" s="42" t="s">
        <v>99</v>
      </c>
      <c r="B97" s="321">
        <v>114750</v>
      </c>
      <c r="C97" s="331">
        <f t="shared" si="1"/>
        <v>118192.5</v>
      </c>
      <c r="D97" s="331">
        <f t="shared" si="1"/>
        <v>121738.27500000001</v>
      </c>
      <c r="E97" s="331">
        <f t="shared" si="1"/>
        <v>125390.42325000001</v>
      </c>
      <c r="F97" s="331">
        <f t="shared" si="1"/>
        <v>129152.13594750001</v>
      </c>
      <c r="G97" s="41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1.25" customHeight="1">
      <c r="A98" s="42" t="s">
        <v>100</v>
      </c>
      <c r="B98" s="321">
        <v>148500</v>
      </c>
      <c r="C98" s="331">
        <f t="shared" si="1"/>
        <v>152955</v>
      </c>
      <c r="D98" s="331">
        <f t="shared" si="1"/>
        <v>157543.65</v>
      </c>
      <c r="E98" s="331">
        <f t="shared" si="1"/>
        <v>162269.9595</v>
      </c>
      <c r="F98" s="331">
        <f t="shared" si="1"/>
        <v>167138.05828500001</v>
      </c>
      <c r="G98" s="41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1.25" customHeight="1">
      <c r="A99" s="42" t="s">
        <v>101</v>
      </c>
      <c r="B99" s="321">
        <v>165375</v>
      </c>
      <c r="C99" s="331">
        <f t="shared" si="1"/>
        <v>170336.25</v>
      </c>
      <c r="D99" s="331">
        <f t="shared" si="1"/>
        <v>175446.33749999999</v>
      </c>
      <c r="E99" s="331">
        <f t="shared" si="1"/>
        <v>180709.727625</v>
      </c>
      <c r="F99" s="331">
        <f t="shared" si="1"/>
        <v>186131.01945374999</v>
      </c>
      <c r="G99" s="41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1.25" customHeight="1">
      <c r="A100" s="42" t="s">
        <v>102</v>
      </c>
      <c r="B100" s="321">
        <v>135000</v>
      </c>
      <c r="C100" s="331">
        <f t="shared" si="1"/>
        <v>139050</v>
      </c>
      <c r="D100" s="331">
        <f t="shared" si="1"/>
        <v>143221.5</v>
      </c>
      <c r="E100" s="331">
        <f t="shared" si="1"/>
        <v>147518.14499999999</v>
      </c>
      <c r="F100" s="331">
        <f t="shared" si="1"/>
        <v>151943.68935</v>
      </c>
      <c r="G100" s="41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1.25" customHeight="1">
      <c r="A101" s="42" t="s">
        <v>103</v>
      </c>
      <c r="B101" s="321">
        <v>148500</v>
      </c>
      <c r="C101" s="331">
        <f t="shared" si="1"/>
        <v>152955</v>
      </c>
      <c r="D101" s="331">
        <f t="shared" si="1"/>
        <v>157543.65</v>
      </c>
      <c r="E101" s="331">
        <f t="shared" si="1"/>
        <v>162269.9595</v>
      </c>
      <c r="F101" s="331">
        <f t="shared" si="1"/>
        <v>167138.05828500001</v>
      </c>
      <c r="G101" s="41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1.25" customHeight="1">
      <c r="A102" s="42" t="s">
        <v>104</v>
      </c>
      <c r="B102" s="321">
        <v>148500</v>
      </c>
      <c r="C102" s="331">
        <f t="shared" si="1"/>
        <v>152955</v>
      </c>
      <c r="D102" s="331">
        <f t="shared" si="1"/>
        <v>157543.65</v>
      </c>
      <c r="E102" s="331">
        <f t="shared" si="1"/>
        <v>162269.9595</v>
      </c>
      <c r="F102" s="331">
        <f t="shared" si="1"/>
        <v>167138.05828500001</v>
      </c>
      <c r="G102" s="41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1.25" customHeight="1">
      <c r="A103" s="42" t="s">
        <v>105</v>
      </c>
      <c r="B103" s="321">
        <v>108000</v>
      </c>
      <c r="C103" s="331">
        <f t="shared" si="1"/>
        <v>111240</v>
      </c>
      <c r="D103" s="331">
        <f t="shared" si="1"/>
        <v>114577.2</v>
      </c>
      <c r="E103" s="331">
        <f t="shared" si="1"/>
        <v>118014.516</v>
      </c>
      <c r="F103" s="331">
        <f t="shared" si="1"/>
        <v>121554.95148</v>
      </c>
      <c r="G103" s="41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1.25" customHeight="1">
      <c r="A104" s="42" t="s">
        <v>106</v>
      </c>
      <c r="B104" s="321">
        <v>101250</v>
      </c>
      <c r="C104" s="331">
        <f t="shared" si="1"/>
        <v>104287.5</v>
      </c>
      <c r="D104" s="331">
        <f t="shared" si="1"/>
        <v>107416.125</v>
      </c>
      <c r="E104" s="331">
        <f t="shared" si="1"/>
        <v>110638.60875</v>
      </c>
      <c r="F104" s="331">
        <f t="shared" si="1"/>
        <v>113957.7670125</v>
      </c>
      <c r="G104" s="41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1.25" customHeight="1">
      <c r="A105" s="42" t="s">
        <v>107</v>
      </c>
      <c r="B105" s="321">
        <v>165375</v>
      </c>
      <c r="C105" s="331">
        <f t="shared" si="1"/>
        <v>170336.25</v>
      </c>
      <c r="D105" s="331">
        <f t="shared" si="1"/>
        <v>175446.33749999999</v>
      </c>
      <c r="E105" s="331">
        <f t="shared" si="1"/>
        <v>180709.727625</v>
      </c>
      <c r="F105" s="331">
        <f t="shared" si="1"/>
        <v>186131.01945374999</v>
      </c>
      <c r="G105" s="41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1.25" customHeight="1">
      <c r="A106" s="42" t="s">
        <v>108</v>
      </c>
      <c r="B106" s="321">
        <v>135000</v>
      </c>
      <c r="C106" s="331">
        <f t="shared" si="1"/>
        <v>139050</v>
      </c>
      <c r="D106" s="331">
        <f t="shared" si="1"/>
        <v>143221.5</v>
      </c>
      <c r="E106" s="331">
        <f t="shared" si="1"/>
        <v>147518.14499999999</v>
      </c>
      <c r="F106" s="331">
        <f t="shared" si="1"/>
        <v>151943.68935</v>
      </c>
      <c r="G106" s="41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1.25" customHeight="1">
      <c r="A107" s="42" t="s">
        <v>109</v>
      </c>
      <c r="B107" s="321">
        <v>148500</v>
      </c>
      <c r="C107" s="331">
        <f t="shared" si="1"/>
        <v>152955</v>
      </c>
      <c r="D107" s="331">
        <f t="shared" si="1"/>
        <v>157543.65</v>
      </c>
      <c r="E107" s="331">
        <f t="shared" si="1"/>
        <v>162269.9595</v>
      </c>
      <c r="F107" s="331">
        <f t="shared" si="1"/>
        <v>167138.05828500001</v>
      </c>
      <c r="G107" s="41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1.25" customHeight="1">
      <c r="A108" s="42" t="s">
        <v>110</v>
      </c>
      <c r="B108" s="321">
        <v>108000</v>
      </c>
      <c r="C108" s="331">
        <f t="shared" si="1"/>
        <v>111240</v>
      </c>
      <c r="D108" s="331">
        <f t="shared" si="1"/>
        <v>114577.2</v>
      </c>
      <c r="E108" s="331">
        <f t="shared" si="1"/>
        <v>118014.516</v>
      </c>
      <c r="F108" s="331">
        <f t="shared" si="1"/>
        <v>121554.95148</v>
      </c>
      <c r="G108" s="41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1.25" customHeight="1">
      <c r="A109" s="42" t="s">
        <v>111</v>
      </c>
      <c r="B109" s="321">
        <v>168750</v>
      </c>
      <c r="C109" s="331">
        <f t="shared" si="1"/>
        <v>173812.5</v>
      </c>
      <c r="D109" s="331">
        <f t="shared" si="1"/>
        <v>179026.875</v>
      </c>
      <c r="E109" s="331">
        <f t="shared" si="1"/>
        <v>184397.68124999999</v>
      </c>
      <c r="F109" s="331">
        <f t="shared" si="1"/>
        <v>189929.6116875</v>
      </c>
      <c r="G109" s="41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1.25" customHeight="1">
      <c r="A110" s="42" t="s">
        <v>112</v>
      </c>
      <c r="B110" s="321">
        <v>101250</v>
      </c>
      <c r="C110" s="331">
        <f t="shared" si="1"/>
        <v>104287.5</v>
      </c>
      <c r="D110" s="331">
        <f t="shared" si="1"/>
        <v>107416.125</v>
      </c>
      <c r="E110" s="331">
        <f t="shared" si="1"/>
        <v>110638.60875</v>
      </c>
      <c r="F110" s="331">
        <f t="shared" si="1"/>
        <v>113957.7670125</v>
      </c>
      <c r="G110" s="41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1.25" customHeight="1">
      <c r="A111" s="42" t="s">
        <v>113</v>
      </c>
      <c r="B111" s="321">
        <v>101250</v>
      </c>
      <c r="C111" s="331">
        <f t="shared" si="1"/>
        <v>104287.5</v>
      </c>
      <c r="D111" s="331">
        <f t="shared" si="1"/>
        <v>107416.125</v>
      </c>
      <c r="E111" s="331">
        <f t="shared" si="1"/>
        <v>110638.60875</v>
      </c>
      <c r="F111" s="331">
        <f t="shared" si="1"/>
        <v>113957.7670125</v>
      </c>
      <c r="G111" s="41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1.25" customHeight="1">
      <c r="A112" s="42" t="s">
        <v>114</v>
      </c>
      <c r="B112" s="321">
        <v>101250</v>
      </c>
      <c r="C112" s="331">
        <f t="shared" si="1"/>
        <v>104287.5</v>
      </c>
      <c r="D112" s="331">
        <f t="shared" si="1"/>
        <v>107416.125</v>
      </c>
      <c r="E112" s="331">
        <f t="shared" si="1"/>
        <v>110638.60875</v>
      </c>
      <c r="F112" s="331">
        <f t="shared" si="1"/>
        <v>113957.7670125</v>
      </c>
      <c r="G112" s="41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1.25" customHeight="1">
      <c r="A113" s="217"/>
      <c r="B113" s="332"/>
      <c r="C113" s="334"/>
      <c r="D113" s="334"/>
      <c r="E113" s="334"/>
      <c r="F113" s="334"/>
      <c r="G113" s="218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</row>
    <row r="114" spans="1:26" ht="11.25" customHeight="1">
      <c r="A114" s="42" t="s">
        <v>115</v>
      </c>
      <c r="B114" s="321">
        <v>60000</v>
      </c>
      <c r="C114" s="331">
        <f t="shared" ref="C114:F123" si="2">B114*(1+C$125)</f>
        <v>61800</v>
      </c>
      <c r="D114" s="331">
        <f t="shared" si="2"/>
        <v>63654</v>
      </c>
      <c r="E114" s="331">
        <f t="shared" si="2"/>
        <v>65563.62</v>
      </c>
      <c r="F114" s="331">
        <f t="shared" si="2"/>
        <v>67530.528599999991</v>
      </c>
      <c r="G114" s="41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1.25" customHeight="1">
      <c r="A115" s="42" t="s">
        <v>116</v>
      </c>
      <c r="B115" s="321">
        <v>60000</v>
      </c>
      <c r="C115" s="331">
        <f t="shared" si="2"/>
        <v>61800</v>
      </c>
      <c r="D115" s="331">
        <f t="shared" si="2"/>
        <v>63654</v>
      </c>
      <c r="E115" s="331">
        <f t="shared" si="2"/>
        <v>65563.62</v>
      </c>
      <c r="F115" s="331">
        <f t="shared" si="2"/>
        <v>67530.528599999991</v>
      </c>
      <c r="G115" s="41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1.25" customHeight="1">
      <c r="A116" s="42" t="s">
        <v>117</v>
      </c>
      <c r="B116" s="321">
        <v>0</v>
      </c>
      <c r="C116" s="331">
        <f t="shared" si="2"/>
        <v>0</v>
      </c>
      <c r="D116" s="331">
        <f t="shared" si="2"/>
        <v>0</v>
      </c>
      <c r="E116" s="331">
        <f t="shared" si="2"/>
        <v>0</v>
      </c>
      <c r="F116" s="331">
        <f t="shared" si="2"/>
        <v>0</v>
      </c>
      <c r="G116" s="41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1.25" customHeight="1">
      <c r="A117" s="42" t="s">
        <v>117</v>
      </c>
      <c r="B117" s="321">
        <v>0</v>
      </c>
      <c r="C117" s="331">
        <f t="shared" si="2"/>
        <v>0</v>
      </c>
      <c r="D117" s="331">
        <f t="shared" si="2"/>
        <v>0</v>
      </c>
      <c r="E117" s="331">
        <f t="shared" si="2"/>
        <v>0</v>
      </c>
      <c r="F117" s="331">
        <f t="shared" si="2"/>
        <v>0</v>
      </c>
      <c r="G117" s="41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1.25" customHeight="1">
      <c r="A118" s="42" t="s">
        <v>117</v>
      </c>
      <c r="B118" s="321">
        <v>0</v>
      </c>
      <c r="C118" s="331">
        <f t="shared" si="2"/>
        <v>0</v>
      </c>
      <c r="D118" s="331">
        <f t="shared" si="2"/>
        <v>0</v>
      </c>
      <c r="E118" s="331">
        <f t="shared" si="2"/>
        <v>0</v>
      </c>
      <c r="F118" s="331">
        <f t="shared" si="2"/>
        <v>0</v>
      </c>
      <c r="G118" s="41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1.25" customHeight="1">
      <c r="A119" s="42" t="s">
        <v>117</v>
      </c>
      <c r="B119" s="321">
        <v>0</v>
      </c>
      <c r="C119" s="331">
        <f t="shared" si="2"/>
        <v>0</v>
      </c>
      <c r="D119" s="331">
        <f t="shared" si="2"/>
        <v>0</v>
      </c>
      <c r="E119" s="331">
        <f t="shared" si="2"/>
        <v>0</v>
      </c>
      <c r="F119" s="331">
        <f t="shared" si="2"/>
        <v>0</v>
      </c>
      <c r="G119" s="41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1.25" customHeight="1">
      <c r="A120" s="42" t="s">
        <v>117</v>
      </c>
      <c r="B120" s="321">
        <v>0</v>
      </c>
      <c r="C120" s="331">
        <f t="shared" si="2"/>
        <v>0</v>
      </c>
      <c r="D120" s="331">
        <f t="shared" si="2"/>
        <v>0</v>
      </c>
      <c r="E120" s="331">
        <f t="shared" si="2"/>
        <v>0</v>
      </c>
      <c r="F120" s="331">
        <f t="shared" si="2"/>
        <v>0</v>
      </c>
      <c r="G120" s="41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1.25" customHeight="1">
      <c r="A121" s="42" t="s">
        <v>117</v>
      </c>
      <c r="B121" s="321">
        <v>0</v>
      </c>
      <c r="C121" s="331">
        <f t="shared" si="2"/>
        <v>0</v>
      </c>
      <c r="D121" s="331">
        <f t="shared" si="2"/>
        <v>0</v>
      </c>
      <c r="E121" s="331">
        <f t="shared" si="2"/>
        <v>0</v>
      </c>
      <c r="F121" s="331">
        <f t="shared" si="2"/>
        <v>0</v>
      </c>
      <c r="G121" s="41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1.25" customHeight="1">
      <c r="A122" s="42" t="s">
        <v>117</v>
      </c>
      <c r="B122" s="321">
        <v>0</v>
      </c>
      <c r="C122" s="331">
        <f t="shared" si="2"/>
        <v>0</v>
      </c>
      <c r="D122" s="331">
        <f t="shared" si="2"/>
        <v>0</v>
      </c>
      <c r="E122" s="331">
        <f t="shared" si="2"/>
        <v>0</v>
      </c>
      <c r="F122" s="331">
        <f t="shared" si="2"/>
        <v>0</v>
      </c>
      <c r="G122" s="41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1.25" customHeight="1">
      <c r="A123" s="42" t="s">
        <v>117</v>
      </c>
      <c r="B123" s="321">
        <v>0</v>
      </c>
      <c r="C123" s="331">
        <f t="shared" si="2"/>
        <v>0</v>
      </c>
      <c r="D123" s="331">
        <f t="shared" si="2"/>
        <v>0</v>
      </c>
      <c r="E123" s="331">
        <f t="shared" si="2"/>
        <v>0</v>
      </c>
      <c r="F123" s="331">
        <f t="shared" si="2"/>
        <v>0</v>
      </c>
      <c r="G123" s="41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1.25" customHeight="1">
      <c r="A124" s="42"/>
      <c r="B124" s="42"/>
      <c r="C124" s="42"/>
      <c r="D124" s="42"/>
      <c r="E124" s="42"/>
      <c r="F124" s="42"/>
      <c r="G124" s="41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1.25" customHeight="1">
      <c r="A125" s="42" t="s">
        <v>118</v>
      </c>
      <c r="B125" s="42"/>
      <c r="C125" s="212">
        <v>0.03</v>
      </c>
      <c r="D125" s="212">
        <v>0.03</v>
      </c>
      <c r="E125" s="212">
        <v>0.03</v>
      </c>
      <c r="F125" s="212">
        <v>0.03</v>
      </c>
      <c r="G125" s="41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1.25" customHeight="1">
      <c r="A126" s="42"/>
      <c r="B126" s="42"/>
      <c r="C126" s="42"/>
      <c r="D126" s="42"/>
      <c r="E126" s="42"/>
      <c r="F126" s="42"/>
      <c r="G126" s="41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1.25" customHeight="1">
      <c r="A127" s="42" t="s">
        <v>119</v>
      </c>
      <c r="B127" s="212">
        <v>0.3</v>
      </c>
      <c r="C127" s="212">
        <v>0.3</v>
      </c>
      <c r="D127" s="212">
        <v>0.3</v>
      </c>
      <c r="E127" s="212">
        <v>0.3</v>
      </c>
      <c r="F127" s="212">
        <v>0.3</v>
      </c>
      <c r="G127" s="41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1.25" customHeight="1">
      <c r="A128" s="42"/>
      <c r="B128" s="42"/>
      <c r="C128" s="42"/>
      <c r="D128" s="42"/>
      <c r="E128" s="42"/>
      <c r="F128" s="42"/>
      <c r="G128" s="41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1.25" customHeight="1">
      <c r="A129" s="210" t="s">
        <v>120</v>
      </c>
      <c r="B129" s="211"/>
      <c r="C129" s="211"/>
      <c r="D129" s="211"/>
      <c r="E129" s="211"/>
      <c r="F129" s="211"/>
      <c r="G129" s="41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1.25" customHeight="1">
      <c r="A130" s="42"/>
      <c r="B130" s="42"/>
      <c r="C130" s="42"/>
      <c r="D130" s="42"/>
      <c r="E130" s="42"/>
      <c r="F130" s="42"/>
      <c r="G130" s="41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1.25" customHeight="1">
      <c r="A131" s="42" t="s">
        <v>121</v>
      </c>
      <c r="B131" s="212">
        <v>0.21</v>
      </c>
      <c r="C131" s="212">
        <v>0.21</v>
      </c>
      <c r="D131" s="212">
        <v>0.21</v>
      </c>
      <c r="E131" s="212">
        <v>0.21</v>
      </c>
      <c r="F131" s="212">
        <v>0.21</v>
      </c>
      <c r="G131" s="41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1.25" customHeight="1">
      <c r="A132" s="42"/>
      <c r="B132" s="42"/>
      <c r="C132" s="42"/>
      <c r="D132" s="42"/>
      <c r="E132" s="42"/>
      <c r="F132" s="42"/>
      <c r="G132" s="41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1.25" customHeight="1">
      <c r="A133" s="210" t="s">
        <v>122</v>
      </c>
      <c r="B133" s="211"/>
      <c r="C133" s="211"/>
      <c r="D133" s="211"/>
      <c r="E133" s="211"/>
      <c r="F133" s="211"/>
      <c r="G133" s="41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1.25" customHeight="1">
      <c r="A134" s="42"/>
      <c r="B134" s="42"/>
      <c r="C134" s="42"/>
      <c r="D134" s="42"/>
      <c r="E134" s="42"/>
      <c r="F134" s="42"/>
      <c r="G134" s="41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1.25" customHeight="1">
      <c r="A135" s="42" t="s">
        <v>123</v>
      </c>
      <c r="B135" s="329">
        <v>30</v>
      </c>
      <c r="C135" s="42"/>
      <c r="D135" s="42"/>
      <c r="E135" s="42"/>
      <c r="F135" s="42"/>
      <c r="G135" s="41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1.25" customHeight="1">
      <c r="A136" s="42" t="s">
        <v>124</v>
      </c>
      <c r="B136" s="329">
        <v>15</v>
      </c>
      <c r="C136" s="42"/>
      <c r="D136" s="42"/>
      <c r="E136" s="42"/>
      <c r="F136" s="42"/>
      <c r="G136" s="41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1.25" customHeight="1">
      <c r="A137" s="42" t="s">
        <v>125</v>
      </c>
      <c r="B137" s="212">
        <v>0.02</v>
      </c>
      <c r="C137" s="42"/>
      <c r="D137" s="42"/>
      <c r="E137" s="42"/>
      <c r="F137" s="42"/>
      <c r="G137" s="41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1.25" customHeight="1">
      <c r="A138" s="42" t="s">
        <v>126</v>
      </c>
      <c r="B138" s="329">
        <v>30</v>
      </c>
      <c r="C138" s="42"/>
      <c r="D138" s="42"/>
      <c r="E138" s="42"/>
      <c r="F138" s="42"/>
      <c r="G138" s="41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1.25" customHeight="1">
      <c r="A139" s="42" t="s">
        <v>127</v>
      </c>
      <c r="B139" s="212">
        <v>0.02</v>
      </c>
      <c r="C139" s="42"/>
      <c r="D139" s="42"/>
      <c r="E139" s="42"/>
      <c r="F139" s="42"/>
      <c r="G139" s="41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1.25" customHeight="1">
      <c r="A140" s="42" t="s">
        <v>128</v>
      </c>
      <c r="B140" s="329">
        <v>30</v>
      </c>
      <c r="C140" s="42"/>
      <c r="D140" s="42"/>
      <c r="E140" s="42"/>
      <c r="F140" s="42"/>
      <c r="G140" s="41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1.25" customHeight="1">
      <c r="A141" s="42" t="s">
        <v>129</v>
      </c>
      <c r="B141" s="212">
        <v>0.02</v>
      </c>
      <c r="C141" s="42"/>
      <c r="D141" s="42"/>
      <c r="E141" s="42"/>
      <c r="F141" s="42"/>
      <c r="G141" s="41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1.25" customHeight="1">
      <c r="A142" s="42" t="s">
        <v>130</v>
      </c>
      <c r="B142" s="212">
        <v>0.06</v>
      </c>
      <c r="C142" s="42"/>
      <c r="D142" s="42"/>
      <c r="E142" s="42"/>
      <c r="F142" s="42"/>
      <c r="G142" s="41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1.25" customHeight="1">
      <c r="A143" s="217"/>
      <c r="B143" s="219"/>
      <c r="C143" s="217"/>
      <c r="D143" s="217"/>
      <c r="E143" s="217"/>
      <c r="F143" s="217"/>
      <c r="G143" s="218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</row>
    <row r="144" spans="1:26" ht="11.25" customHeight="1">
      <c r="A144" s="210" t="s">
        <v>131</v>
      </c>
      <c r="B144" s="211"/>
      <c r="C144" s="211"/>
      <c r="D144" s="211"/>
      <c r="E144" s="211"/>
      <c r="F144" s="211"/>
      <c r="G144" s="41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1.25" customHeight="1">
      <c r="A145" s="42"/>
      <c r="B145" s="42"/>
      <c r="C145" s="42"/>
      <c r="D145" s="42"/>
      <c r="E145" s="42"/>
      <c r="F145" s="42"/>
      <c r="G145" s="41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1.25" customHeight="1">
      <c r="A146" s="210" t="s">
        <v>132</v>
      </c>
      <c r="B146" s="220" t="s">
        <v>133</v>
      </c>
      <c r="C146" s="220" t="s">
        <v>134</v>
      </c>
      <c r="D146" s="220" t="s">
        <v>135</v>
      </c>
      <c r="E146" s="220" t="s">
        <v>136</v>
      </c>
      <c r="F146" s="210"/>
      <c r="G146" s="41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1.25" customHeight="1">
      <c r="A147" s="42" t="s">
        <v>137</v>
      </c>
      <c r="B147" s="42" t="s">
        <v>138</v>
      </c>
      <c r="C147" s="42" t="s">
        <v>139</v>
      </c>
      <c r="D147" s="42" t="s">
        <v>140</v>
      </c>
      <c r="E147" s="221" t="s">
        <v>141</v>
      </c>
      <c r="F147" s="42"/>
      <c r="G147" s="41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1.25" customHeight="1">
      <c r="A148" s="42" t="s">
        <v>142</v>
      </c>
      <c r="B148" s="329">
        <v>3</v>
      </c>
      <c r="C148" s="329">
        <v>1</v>
      </c>
      <c r="D148" s="329">
        <v>1</v>
      </c>
      <c r="E148" s="42"/>
      <c r="F148" s="42"/>
      <c r="G148" s="41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1.25" customHeight="1">
      <c r="A149" s="222" t="s">
        <v>143</v>
      </c>
      <c r="B149" s="335">
        <v>35717393.400833331</v>
      </c>
      <c r="C149" s="335">
        <v>130215.35658000001</v>
      </c>
      <c r="D149" s="335">
        <v>136663.06104999999</v>
      </c>
      <c r="E149" s="221" t="s">
        <v>144</v>
      </c>
      <c r="F149" s="42"/>
      <c r="G149" s="41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1.25" customHeight="1">
      <c r="A150" s="222" t="s">
        <v>145</v>
      </c>
      <c r="B150" s="335">
        <v>0</v>
      </c>
      <c r="C150" s="335">
        <v>868102.37719999999</v>
      </c>
      <c r="D150" s="335">
        <v>911087.07366666675</v>
      </c>
      <c r="E150" s="221" t="s">
        <v>144</v>
      </c>
      <c r="F150" s="42"/>
      <c r="G150" s="41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1.25" customHeight="1">
      <c r="A151" s="42" t="s">
        <v>146</v>
      </c>
      <c r="B151" s="321">
        <v>750000</v>
      </c>
      <c r="C151" s="335">
        <v>1062130.6440000001</v>
      </c>
      <c r="D151" s="335">
        <v>1367493.2041499999</v>
      </c>
      <c r="E151" s="221" t="s">
        <v>144</v>
      </c>
      <c r="F151" s="42"/>
      <c r="G151" s="41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1.25" customHeight="1">
      <c r="A152" s="42" t="s">
        <v>147</v>
      </c>
      <c r="B152" s="335">
        <f>150000*$B$177*$B$148</f>
        <v>900000</v>
      </c>
      <c r="C152" s="321">
        <v>150000</v>
      </c>
      <c r="D152" s="321">
        <v>150000</v>
      </c>
      <c r="E152" s="221" t="s">
        <v>148</v>
      </c>
      <c r="F152" s="42"/>
      <c r="G152" s="41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1.25" customHeight="1">
      <c r="A153" s="42" t="s">
        <v>149</v>
      </c>
      <c r="B153" s="335">
        <f>50000*$B$177*$B$148</f>
        <v>300000</v>
      </c>
      <c r="C153" s="321">
        <v>50000</v>
      </c>
      <c r="D153" s="321">
        <v>50000</v>
      </c>
      <c r="E153" s="221" t="s">
        <v>148</v>
      </c>
      <c r="F153" s="42"/>
      <c r="G153" s="41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1.25" customHeight="1">
      <c r="A154" s="42" t="s">
        <v>150</v>
      </c>
      <c r="B154" s="335">
        <f>$B$177*$B$148*160000</f>
        <v>960000</v>
      </c>
      <c r="C154" s="321">
        <v>160000</v>
      </c>
      <c r="D154" s="321">
        <v>160000</v>
      </c>
      <c r="E154" s="221" t="s">
        <v>151</v>
      </c>
      <c r="F154" s="42"/>
      <c r="G154" s="41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1.25" customHeight="1">
      <c r="A155" s="42" t="s">
        <v>152</v>
      </c>
      <c r="B155" s="335">
        <f>$B$177*$B$148*416666.666666667</f>
        <v>2500000.0000000019</v>
      </c>
      <c r="C155" s="321">
        <v>750000</v>
      </c>
      <c r="D155" s="321">
        <v>750000</v>
      </c>
      <c r="E155" s="221" t="s">
        <v>153</v>
      </c>
      <c r="F155" s="42"/>
      <c r="G155" s="41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1.25" customHeight="1">
      <c r="A156" s="42" t="s">
        <v>154</v>
      </c>
      <c r="B156" s="335">
        <f>$B$177*$B$148*416666.666666667</f>
        <v>2500000.0000000019</v>
      </c>
      <c r="C156" s="321">
        <v>0</v>
      </c>
      <c r="D156" s="321">
        <v>0</v>
      </c>
      <c r="E156" s="221" t="s">
        <v>153</v>
      </c>
      <c r="F156" s="42"/>
      <c r="G156" s="41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1.25" customHeight="1">
      <c r="A157" s="42" t="s">
        <v>155</v>
      </c>
      <c r="B157" s="335">
        <f>$B$177*$B$148*116666.666666667</f>
        <v>700000.0000000021</v>
      </c>
      <c r="C157" s="321">
        <v>50000</v>
      </c>
      <c r="D157" s="321">
        <v>50000</v>
      </c>
      <c r="E157" s="221" t="s">
        <v>156</v>
      </c>
      <c r="F157" s="42"/>
      <c r="G157" s="41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1.25" customHeight="1">
      <c r="A158" s="42" t="s">
        <v>157</v>
      </c>
      <c r="B158" s="335">
        <f>$B$177*$B$148*492000</f>
        <v>2952000</v>
      </c>
      <c r="C158" s="321">
        <v>600000</v>
      </c>
      <c r="D158" s="321">
        <v>600000</v>
      </c>
      <c r="E158" s="221" t="s">
        <v>158</v>
      </c>
      <c r="F158" s="42"/>
      <c r="G158" s="41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1.25" customHeight="1">
      <c r="A159" s="42" t="s">
        <v>159</v>
      </c>
      <c r="B159" s="335">
        <f>$B$177*$B$148*500000</f>
        <v>3000000</v>
      </c>
      <c r="C159" s="321">
        <v>150000</v>
      </c>
      <c r="D159" s="321">
        <v>150000</v>
      </c>
      <c r="E159" s="221" t="s">
        <v>158</v>
      </c>
      <c r="F159" s="42"/>
      <c r="G159" s="41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1.25" customHeight="1">
      <c r="A160" s="42" t="s">
        <v>160</v>
      </c>
      <c r="B160" s="335">
        <f>$B$177*$B$148*666666.666666667</f>
        <v>4000000.0000000019</v>
      </c>
      <c r="C160" s="321">
        <v>100000</v>
      </c>
      <c r="D160" s="321">
        <v>100000</v>
      </c>
      <c r="E160" s="221" t="s">
        <v>161</v>
      </c>
      <c r="F160" s="42"/>
      <c r="G160" s="41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1.25" customHeight="1">
      <c r="A161" s="42" t="s">
        <v>162</v>
      </c>
      <c r="B161" s="335">
        <f>$B$177*$B$148*575000</f>
        <v>3450000</v>
      </c>
      <c r="C161" s="321">
        <v>288000</v>
      </c>
      <c r="D161" s="321">
        <v>242000</v>
      </c>
      <c r="E161" s="221" t="s">
        <v>163</v>
      </c>
      <c r="F161" s="42"/>
      <c r="G161" s="41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1.25" customHeight="1">
      <c r="A162" s="42" t="s">
        <v>164</v>
      </c>
      <c r="B162" s="335">
        <f>$B$177*$B$148*150000</f>
        <v>900000</v>
      </c>
      <c r="C162" s="321">
        <v>150000</v>
      </c>
      <c r="D162" s="321">
        <v>150000</v>
      </c>
      <c r="E162" s="221" t="s">
        <v>165</v>
      </c>
      <c r="F162" s="42"/>
      <c r="G162" s="41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1.25" customHeight="1">
      <c r="A163" s="42" t="s">
        <v>166</v>
      </c>
      <c r="B163" s="335">
        <f>$B$177*$B$148*75000</f>
        <v>450000</v>
      </c>
      <c r="C163" s="321">
        <v>75000</v>
      </c>
      <c r="D163" s="321">
        <v>75000</v>
      </c>
      <c r="E163" s="221" t="s">
        <v>165</v>
      </c>
      <c r="F163" s="42"/>
      <c r="G163" s="41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1.25" customHeight="1">
      <c r="A164" s="42" t="s">
        <v>167</v>
      </c>
      <c r="B164" s="335">
        <f>$B$177*$B$148*85000</f>
        <v>510000</v>
      </c>
      <c r="C164" s="321">
        <v>85000</v>
      </c>
      <c r="D164" s="321">
        <v>85000</v>
      </c>
      <c r="E164" s="221" t="s">
        <v>158</v>
      </c>
      <c r="F164" s="42"/>
      <c r="G164" s="41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1.25" customHeight="1">
      <c r="A165" s="42" t="s">
        <v>168</v>
      </c>
      <c r="B165" s="335">
        <f>$B$177*$B$148*150000</f>
        <v>900000</v>
      </c>
      <c r="C165" s="321">
        <v>150000</v>
      </c>
      <c r="D165" s="321">
        <v>150000</v>
      </c>
      <c r="E165" s="221" t="s">
        <v>169</v>
      </c>
      <c r="F165" s="42"/>
      <c r="G165" s="41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1.25" customHeight="1">
      <c r="A166" s="42" t="s">
        <v>170</v>
      </c>
      <c r="B166" s="335">
        <f>$B$177*$B$148*140000</f>
        <v>840000</v>
      </c>
      <c r="C166" s="321">
        <v>140000</v>
      </c>
      <c r="D166" s="321">
        <v>140000</v>
      </c>
      <c r="E166" s="221" t="s">
        <v>148</v>
      </c>
      <c r="F166" s="42"/>
      <c r="G166" s="41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1.25" customHeight="1">
      <c r="A167" s="42" t="s">
        <v>171</v>
      </c>
      <c r="B167" s="335">
        <f>$B$177*$B$148*250000</f>
        <v>1500000</v>
      </c>
      <c r="C167" s="321">
        <v>250000</v>
      </c>
      <c r="D167" s="321">
        <v>250000</v>
      </c>
      <c r="E167" s="221" t="s">
        <v>172</v>
      </c>
      <c r="F167" s="42"/>
      <c r="G167" s="41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1.25" customHeight="1">
      <c r="A168" s="42" t="s">
        <v>173</v>
      </c>
      <c r="B168" s="321">
        <v>1000000</v>
      </c>
      <c r="C168" s="335">
        <v>175000</v>
      </c>
      <c r="D168" s="335">
        <v>175000</v>
      </c>
      <c r="E168" s="221" t="s">
        <v>165</v>
      </c>
      <c r="F168" s="42"/>
      <c r="G168" s="41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1.25" customHeight="1">
      <c r="A169" s="42" t="s">
        <v>174</v>
      </c>
      <c r="B169" s="336">
        <v>1000000</v>
      </c>
      <c r="C169" s="337">
        <v>0</v>
      </c>
      <c r="D169" s="338">
        <v>0</v>
      </c>
      <c r="E169" s="221" t="s">
        <v>175</v>
      </c>
      <c r="F169" s="42"/>
      <c r="G169" s="41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1.25" customHeight="1">
      <c r="A170" s="222" t="s">
        <v>176</v>
      </c>
      <c r="B170" s="335">
        <v>7242727.9500000002</v>
      </c>
      <c r="C170" s="335">
        <v>4969406.7545000007</v>
      </c>
      <c r="D170" s="335">
        <v>4981983.3344150009</v>
      </c>
      <c r="E170" s="221" t="s">
        <v>177</v>
      </c>
      <c r="F170" s="42"/>
      <c r="G170" s="41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1.25" customHeight="1">
      <c r="A171" s="42" t="s">
        <v>178</v>
      </c>
      <c r="B171" s="335">
        <f>SUM(B151:B169)</f>
        <v>29112000.000000007</v>
      </c>
      <c r="C171" s="335">
        <v>4602156.2383000003</v>
      </c>
      <c r="D171" s="335">
        <v>4872264.9725666661</v>
      </c>
      <c r="E171" s="221"/>
      <c r="F171" s="42"/>
      <c r="G171" s="41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1.25" customHeight="1">
      <c r="A172" s="223" t="s">
        <v>179</v>
      </c>
      <c r="B172" s="339">
        <f>SUM(B170:B171)/3</f>
        <v>12118242.650000004</v>
      </c>
      <c r="C172" s="339">
        <v>5430390.6973833339</v>
      </c>
      <c r="D172" s="340">
        <v>5702595.5283025</v>
      </c>
      <c r="E172" s="221"/>
      <c r="F172" s="42"/>
      <c r="G172" s="41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1.25" customHeight="1">
      <c r="A173" s="42" t="s">
        <v>180</v>
      </c>
      <c r="B173" s="335">
        <f>SUM(B149:B170)/$B$148</f>
        <v>24024040.450277776</v>
      </c>
      <c r="C173" s="335">
        <v>6787988.3717291672</v>
      </c>
      <c r="D173" s="335">
        <v>7128244.4103781246</v>
      </c>
      <c r="E173" s="221"/>
      <c r="F173" s="42"/>
      <c r="G173" s="41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1.25" customHeight="1">
      <c r="A174" s="42" t="s">
        <v>181</v>
      </c>
      <c r="B174" s="341">
        <f>B173*$B$148*(1+$B$178)</f>
        <v>90090151.688541651</v>
      </c>
      <c r="C174" s="335">
        <v>658434872.05772913</v>
      </c>
      <c r="D174" s="335">
        <v>691439707.80667806</v>
      </c>
      <c r="E174" s="221"/>
      <c r="F174" s="42"/>
      <c r="G174" s="41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1.25" customHeight="1">
      <c r="A175" s="50" t="s">
        <v>182</v>
      </c>
      <c r="B175" s="342">
        <f>B173*$B$148-B149</f>
        <v>36354727.949999996</v>
      </c>
      <c r="C175" s="337"/>
      <c r="D175" s="338"/>
      <c r="E175" s="221"/>
      <c r="F175" s="42"/>
      <c r="G175" s="41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1.25" customHeight="1">
      <c r="A176" s="42"/>
      <c r="B176" s="42"/>
      <c r="C176" s="335"/>
      <c r="D176" s="343"/>
      <c r="E176" s="42"/>
      <c r="F176" s="42"/>
      <c r="G176" s="41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1.25" customHeight="1">
      <c r="A177" s="42" t="s">
        <v>183</v>
      </c>
      <c r="B177" s="329">
        <v>2</v>
      </c>
      <c r="C177" s="42"/>
      <c r="D177" s="42"/>
      <c r="E177" s="42"/>
      <c r="F177" s="42"/>
      <c r="G177" s="41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1.25" customHeight="1">
      <c r="A178" s="42" t="s">
        <v>184</v>
      </c>
      <c r="B178" s="212">
        <v>0.25</v>
      </c>
      <c r="C178" s="42"/>
      <c r="D178" s="42"/>
      <c r="E178" s="42"/>
      <c r="F178" s="42"/>
      <c r="G178" s="41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1.25" customHeight="1">
      <c r="A179" s="42"/>
      <c r="B179" s="42"/>
      <c r="C179" s="42"/>
      <c r="D179" s="42"/>
      <c r="E179" s="42"/>
      <c r="F179" s="42"/>
      <c r="G179" s="41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1.25" customHeight="1">
      <c r="A180" s="42"/>
      <c r="B180" s="42"/>
      <c r="C180" s="42"/>
      <c r="D180" s="42"/>
      <c r="E180" s="42"/>
      <c r="F180" s="42"/>
      <c r="G180" s="41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1.25" customHeight="1">
      <c r="A181" s="42"/>
      <c r="B181" s="42"/>
      <c r="C181" s="42"/>
      <c r="D181" s="42"/>
      <c r="E181" s="42"/>
      <c r="F181" s="42"/>
      <c r="G181" s="41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1.25" customHeight="1">
      <c r="A182" s="42"/>
      <c r="B182" s="42"/>
      <c r="C182" s="42"/>
      <c r="D182" s="42"/>
      <c r="E182" s="42"/>
      <c r="F182" s="42"/>
      <c r="G182" s="41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1.25" customHeight="1">
      <c r="A183" s="42"/>
      <c r="B183" s="42"/>
      <c r="C183" s="42"/>
      <c r="D183" s="42"/>
      <c r="E183" s="42"/>
      <c r="F183" s="42"/>
      <c r="G183" s="41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1.25" customHeight="1">
      <c r="A184" s="42"/>
      <c r="B184" s="42"/>
      <c r="C184" s="42"/>
      <c r="D184" s="42"/>
      <c r="E184" s="42"/>
      <c r="F184" s="42"/>
      <c r="G184" s="41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1.25" customHeight="1">
      <c r="A185" s="42"/>
      <c r="B185" s="42"/>
      <c r="C185" s="42"/>
      <c r="D185" s="42"/>
      <c r="E185" s="42"/>
      <c r="F185" s="42"/>
      <c r="G185" s="41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1.25" customHeight="1">
      <c r="A186" s="42"/>
      <c r="B186" s="42"/>
      <c r="C186" s="42"/>
      <c r="D186" s="42"/>
      <c r="E186" s="42"/>
      <c r="F186" s="42"/>
      <c r="G186" s="41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1.25" customHeight="1">
      <c r="A187" s="42"/>
      <c r="B187" s="42"/>
      <c r="C187" s="42"/>
      <c r="D187" s="42"/>
      <c r="E187" s="42"/>
      <c r="F187" s="42"/>
      <c r="G187" s="41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1.25" customHeight="1">
      <c r="A188" s="42"/>
      <c r="B188" s="42"/>
      <c r="C188" s="42"/>
      <c r="D188" s="42"/>
      <c r="E188" s="42"/>
      <c r="F188" s="42"/>
      <c r="G188" s="41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1.25" customHeight="1">
      <c r="A189" s="42"/>
      <c r="B189" s="42"/>
      <c r="C189" s="42"/>
      <c r="D189" s="42"/>
      <c r="E189" s="42"/>
      <c r="F189" s="42"/>
      <c r="G189" s="41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1.25" customHeight="1">
      <c r="A190" s="42"/>
      <c r="B190" s="42"/>
      <c r="C190" s="42"/>
      <c r="D190" s="42"/>
      <c r="E190" s="42"/>
      <c r="F190" s="42"/>
      <c r="G190" s="41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1.25" customHeight="1">
      <c r="A191" s="42"/>
      <c r="B191" s="42"/>
      <c r="C191" s="42"/>
      <c r="D191" s="42"/>
      <c r="E191" s="42"/>
      <c r="F191" s="42"/>
      <c r="G191" s="41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1.25" customHeight="1">
      <c r="A192" s="42"/>
      <c r="B192" s="42"/>
      <c r="C192" s="42"/>
      <c r="D192" s="42"/>
      <c r="E192" s="42"/>
      <c r="F192" s="42"/>
      <c r="G192" s="41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1.25" customHeight="1">
      <c r="A193" s="42"/>
      <c r="B193" s="42"/>
      <c r="C193" s="42"/>
      <c r="D193" s="42"/>
      <c r="E193" s="42"/>
      <c r="F193" s="42"/>
      <c r="G193" s="41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1.25" customHeight="1">
      <c r="A194" s="42"/>
      <c r="B194" s="42"/>
      <c r="C194" s="42"/>
      <c r="D194" s="42"/>
      <c r="E194" s="42"/>
      <c r="F194" s="42"/>
      <c r="G194" s="41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1.25" customHeight="1">
      <c r="A195" s="42"/>
      <c r="B195" s="42"/>
      <c r="C195" s="42"/>
      <c r="D195" s="42"/>
      <c r="E195" s="42"/>
      <c r="F195" s="42"/>
      <c r="G195" s="41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1.25" customHeight="1">
      <c r="A196" s="42"/>
      <c r="B196" s="42"/>
      <c r="C196" s="42"/>
      <c r="D196" s="42"/>
      <c r="E196" s="42"/>
      <c r="F196" s="42"/>
      <c r="G196" s="41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1.25" customHeight="1">
      <c r="A197" s="42"/>
      <c r="B197" s="42"/>
      <c r="C197" s="42"/>
      <c r="D197" s="42"/>
      <c r="E197" s="42"/>
      <c r="F197" s="42"/>
      <c r="G197" s="41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1.25" customHeight="1">
      <c r="A198" s="42"/>
      <c r="B198" s="42"/>
      <c r="C198" s="42"/>
      <c r="D198" s="42"/>
      <c r="E198" s="42"/>
      <c r="F198" s="42"/>
      <c r="G198" s="41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1.25" customHeight="1">
      <c r="A199" s="42"/>
      <c r="B199" s="42"/>
      <c r="C199" s="42"/>
      <c r="D199" s="42"/>
      <c r="E199" s="42"/>
      <c r="F199" s="42"/>
      <c r="G199" s="41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1.25" customHeight="1">
      <c r="A200" s="42"/>
      <c r="B200" s="42"/>
      <c r="C200" s="42"/>
      <c r="D200" s="42"/>
      <c r="E200" s="42"/>
      <c r="F200" s="42"/>
      <c r="G200" s="41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1.25" customHeight="1">
      <c r="A201" s="42"/>
      <c r="B201" s="42"/>
      <c r="C201" s="42"/>
      <c r="D201" s="42"/>
      <c r="E201" s="42"/>
      <c r="F201" s="42"/>
      <c r="G201" s="41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1.25" customHeight="1">
      <c r="A202" s="42"/>
      <c r="B202" s="42"/>
      <c r="C202" s="42"/>
      <c r="D202" s="42"/>
      <c r="E202" s="42"/>
      <c r="F202" s="42"/>
      <c r="G202" s="41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1.25" customHeight="1">
      <c r="A203" s="42"/>
      <c r="B203" s="42"/>
      <c r="C203" s="42"/>
      <c r="D203" s="42"/>
      <c r="E203" s="42"/>
      <c r="F203" s="42"/>
      <c r="G203" s="41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1.25" customHeight="1">
      <c r="A204" s="42"/>
      <c r="B204" s="42"/>
      <c r="C204" s="42"/>
      <c r="D204" s="42"/>
      <c r="E204" s="42"/>
      <c r="F204" s="42"/>
      <c r="G204" s="41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1.25" customHeight="1">
      <c r="A205" s="42"/>
      <c r="B205" s="42"/>
      <c r="C205" s="42"/>
      <c r="D205" s="42"/>
      <c r="E205" s="42"/>
      <c r="F205" s="42"/>
      <c r="G205" s="41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1.25" customHeight="1">
      <c r="A206" s="42"/>
      <c r="B206" s="42"/>
      <c r="C206" s="42"/>
      <c r="D206" s="42"/>
      <c r="E206" s="42"/>
      <c r="F206" s="42"/>
      <c r="G206" s="41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1.25" customHeight="1">
      <c r="A207" s="42"/>
      <c r="B207" s="42"/>
      <c r="C207" s="42"/>
      <c r="D207" s="42"/>
      <c r="E207" s="42"/>
      <c r="F207" s="42"/>
      <c r="G207" s="41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1.25" customHeight="1">
      <c r="A208" s="42"/>
      <c r="B208" s="42"/>
      <c r="C208" s="42"/>
      <c r="D208" s="42"/>
      <c r="E208" s="42"/>
      <c r="F208" s="42"/>
      <c r="G208" s="41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1.25" customHeight="1">
      <c r="A209" s="42"/>
      <c r="B209" s="42"/>
      <c r="C209" s="42"/>
      <c r="D209" s="42"/>
      <c r="E209" s="42"/>
      <c r="F209" s="42"/>
      <c r="G209" s="41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1.25" customHeight="1">
      <c r="A210" s="42"/>
      <c r="B210" s="42"/>
      <c r="C210" s="42"/>
      <c r="D210" s="42"/>
      <c r="E210" s="42"/>
      <c r="F210" s="42"/>
      <c r="G210" s="41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1.25" customHeight="1">
      <c r="A211" s="42"/>
      <c r="B211" s="42"/>
      <c r="C211" s="42"/>
      <c r="D211" s="42"/>
      <c r="E211" s="42"/>
      <c r="F211" s="42"/>
      <c r="G211" s="41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1.25" customHeight="1">
      <c r="A212" s="42"/>
      <c r="B212" s="42"/>
      <c r="C212" s="42"/>
      <c r="D212" s="42"/>
      <c r="E212" s="42"/>
      <c r="F212" s="42"/>
      <c r="G212" s="41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1.25" customHeight="1">
      <c r="A213" s="42"/>
      <c r="B213" s="42"/>
      <c r="C213" s="42"/>
      <c r="D213" s="42"/>
      <c r="E213" s="42"/>
      <c r="F213" s="42"/>
      <c r="G213" s="41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1.25" customHeight="1">
      <c r="A214" s="42"/>
      <c r="B214" s="42"/>
      <c r="C214" s="42"/>
      <c r="D214" s="42"/>
      <c r="E214" s="42"/>
      <c r="F214" s="42"/>
      <c r="G214" s="41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1.25" customHeight="1">
      <c r="A215" s="42"/>
      <c r="B215" s="42"/>
      <c r="C215" s="42"/>
      <c r="D215" s="42"/>
      <c r="E215" s="42"/>
      <c r="F215" s="42"/>
      <c r="G215" s="41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1.25" customHeight="1">
      <c r="A216" s="42"/>
      <c r="B216" s="42"/>
      <c r="C216" s="42"/>
      <c r="D216" s="42"/>
      <c r="E216" s="42"/>
      <c r="F216" s="42"/>
      <c r="G216" s="41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1.25" customHeight="1">
      <c r="A217" s="42"/>
      <c r="B217" s="42"/>
      <c r="C217" s="42"/>
      <c r="D217" s="42"/>
      <c r="E217" s="42"/>
      <c r="F217" s="42"/>
      <c r="G217" s="41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1.25" customHeight="1">
      <c r="A218" s="42"/>
      <c r="B218" s="42"/>
      <c r="C218" s="42"/>
      <c r="D218" s="42"/>
      <c r="E218" s="42"/>
      <c r="F218" s="42"/>
      <c r="G218" s="41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1.25" customHeight="1">
      <c r="A219" s="42"/>
      <c r="B219" s="42"/>
      <c r="C219" s="42"/>
      <c r="D219" s="42"/>
      <c r="E219" s="42"/>
      <c r="F219" s="42"/>
      <c r="G219" s="41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1.25" customHeight="1">
      <c r="A220" s="42"/>
      <c r="B220" s="42"/>
      <c r="C220" s="42"/>
      <c r="D220" s="42"/>
      <c r="E220" s="42"/>
      <c r="F220" s="42"/>
      <c r="G220" s="41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1.25" customHeight="1">
      <c r="A221" s="42"/>
      <c r="B221" s="42"/>
      <c r="C221" s="42"/>
      <c r="D221" s="42"/>
      <c r="E221" s="42"/>
      <c r="F221" s="42"/>
      <c r="G221" s="41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1.25" customHeight="1">
      <c r="A222" s="42"/>
      <c r="B222" s="42"/>
      <c r="C222" s="42"/>
      <c r="D222" s="42"/>
      <c r="E222" s="42"/>
      <c r="F222" s="42"/>
      <c r="G222" s="41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1.25" customHeight="1">
      <c r="A223" s="42"/>
      <c r="B223" s="42"/>
      <c r="C223" s="42"/>
      <c r="D223" s="42"/>
      <c r="E223" s="42"/>
      <c r="F223" s="42"/>
      <c r="G223" s="41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1.25" customHeight="1">
      <c r="A224" s="42"/>
      <c r="B224" s="42"/>
      <c r="C224" s="42"/>
      <c r="D224" s="42"/>
      <c r="E224" s="42"/>
      <c r="F224" s="42"/>
      <c r="G224" s="41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1.25" customHeight="1">
      <c r="A225" s="42"/>
      <c r="B225" s="42"/>
      <c r="C225" s="42"/>
      <c r="D225" s="42"/>
      <c r="E225" s="42"/>
      <c r="F225" s="42"/>
      <c r="G225" s="41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1.25" customHeight="1">
      <c r="A226" s="42"/>
      <c r="B226" s="42"/>
      <c r="C226" s="42"/>
      <c r="D226" s="42"/>
      <c r="E226" s="42"/>
      <c r="F226" s="42"/>
      <c r="G226" s="41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1.25" customHeight="1">
      <c r="A227" s="42"/>
      <c r="B227" s="42"/>
      <c r="C227" s="42"/>
      <c r="D227" s="42"/>
      <c r="E227" s="42"/>
      <c r="F227" s="42"/>
      <c r="G227" s="41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1.25" customHeight="1">
      <c r="A228" s="42"/>
      <c r="B228" s="42"/>
      <c r="C228" s="42"/>
      <c r="D228" s="42"/>
      <c r="E228" s="42"/>
      <c r="F228" s="42"/>
      <c r="G228" s="41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1.25" customHeight="1">
      <c r="A229" s="42"/>
      <c r="B229" s="42"/>
      <c r="C229" s="42"/>
      <c r="D229" s="42"/>
      <c r="E229" s="42"/>
      <c r="F229" s="42"/>
      <c r="G229" s="41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1.25" customHeight="1">
      <c r="A230" s="42"/>
      <c r="B230" s="42"/>
      <c r="C230" s="42"/>
      <c r="D230" s="42"/>
      <c r="E230" s="42"/>
      <c r="F230" s="42"/>
      <c r="G230" s="41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1.25" customHeight="1">
      <c r="A231" s="42"/>
      <c r="B231" s="42"/>
      <c r="C231" s="42"/>
      <c r="D231" s="42"/>
      <c r="E231" s="42"/>
      <c r="F231" s="42"/>
      <c r="G231" s="41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1.25" customHeight="1">
      <c r="A232" s="42"/>
      <c r="B232" s="42"/>
      <c r="C232" s="42"/>
      <c r="D232" s="42"/>
      <c r="E232" s="42"/>
      <c r="F232" s="42"/>
      <c r="G232" s="41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1.25" customHeight="1">
      <c r="A233" s="42"/>
      <c r="B233" s="42"/>
      <c r="C233" s="42"/>
      <c r="D233" s="42"/>
      <c r="E233" s="42"/>
      <c r="F233" s="42"/>
      <c r="G233" s="41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1.25" customHeight="1">
      <c r="A234" s="42"/>
      <c r="B234" s="42"/>
      <c r="C234" s="42"/>
      <c r="D234" s="42"/>
      <c r="E234" s="42"/>
      <c r="F234" s="42"/>
      <c r="G234" s="41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1.25" customHeight="1">
      <c r="A235" s="42"/>
      <c r="B235" s="42"/>
      <c r="C235" s="42"/>
      <c r="D235" s="42"/>
      <c r="E235" s="42"/>
      <c r="F235" s="42"/>
      <c r="G235" s="41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1.25" customHeight="1">
      <c r="A236" s="42"/>
      <c r="B236" s="42"/>
      <c r="C236" s="42"/>
      <c r="D236" s="42"/>
      <c r="E236" s="42"/>
      <c r="F236" s="42"/>
      <c r="G236" s="41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1.25" customHeight="1">
      <c r="A237" s="42"/>
      <c r="B237" s="42"/>
      <c r="C237" s="42"/>
      <c r="D237" s="42"/>
      <c r="E237" s="42"/>
      <c r="F237" s="42"/>
      <c r="G237" s="41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1.25" customHeight="1">
      <c r="A238" s="42"/>
      <c r="B238" s="42"/>
      <c r="C238" s="42"/>
      <c r="D238" s="42"/>
      <c r="E238" s="42"/>
      <c r="F238" s="42"/>
      <c r="G238" s="41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1.25" customHeight="1">
      <c r="A239" s="42"/>
      <c r="B239" s="42"/>
      <c r="C239" s="42"/>
      <c r="D239" s="42"/>
      <c r="E239" s="42"/>
      <c r="F239" s="42"/>
      <c r="G239" s="41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1.25" customHeight="1">
      <c r="A240" s="42"/>
      <c r="B240" s="42"/>
      <c r="C240" s="42"/>
      <c r="D240" s="42"/>
      <c r="E240" s="42"/>
      <c r="F240" s="42"/>
      <c r="G240" s="41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1.25" customHeight="1">
      <c r="A241" s="42"/>
      <c r="B241" s="42"/>
      <c r="C241" s="42"/>
      <c r="D241" s="42"/>
      <c r="E241" s="42"/>
      <c r="F241" s="42"/>
      <c r="G241" s="41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1.25" customHeight="1">
      <c r="A242" s="42"/>
      <c r="B242" s="42"/>
      <c r="C242" s="42"/>
      <c r="D242" s="42"/>
      <c r="E242" s="42"/>
      <c r="F242" s="42"/>
      <c r="G242" s="41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1.25" customHeight="1">
      <c r="A243" s="42"/>
      <c r="B243" s="42"/>
      <c r="C243" s="42"/>
      <c r="D243" s="42"/>
      <c r="E243" s="42"/>
      <c r="F243" s="42"/>
      <c r="G243" s="41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1.25" customHeight="1">
      <c r="A244" s="42"/>
      <c r="B244" s="42"/>
      <c r="C244" s="42"/>
      <c r="D244" s="42"/>
      <c r="E244" s="42"/>
      <c r="F244" s="42"/>
      <c r="G244" s="41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1.25" customHeight="1">
      <c r="A245" s="42"/>
      <c r="B245" s="42"/>
      <c r="C245" s="42"/>
      <c r="D245" s="42"/>
      <c r="E245" s="42"/>
      <c r="F245" s="42"/>
      <c r="G245" s="41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1.25" customHeight="1">
      <c r="A246" s="42"/>
      <c r="B246" s="42"/>
      <c r="C246" s="42"/>
      <c r="D246" s="42"/>
      <c r="E246" s="42"/>
      <c r="F246" s="42"/>
      <c r="G246" s="41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1.25" customHeight="1">
      <c r="A247" s="42"/>
      <c r="B247" s="42"/>
      <c r="C247" s="42"/>
      <c r="D247" s="42"/>
      <c r="E247" s="42"/>
      <c r="F247" s="42"/>
      <c r="G247" s="41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1.25" customHeight="1">
      <c r="A248" s="42"/>
      <c r="B248" s="42"/>
      <c r="C248" s="42"/>
      <c r="D248" s="42"/>
      <c r="E248" s="42"/>
      <c r="F248" s="42"/>
      <c r="G248" s="41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1.25" customHeight="1">
      <c r="A249" s="42"/>
      <c r="B249" s="42"/>
      <c r="C249" s="42"/>
      <c r="D249" s="42"/>
      <c r="E249" s="42"/>
      <c r="F249" s="42"/>
      <c r="G249" s="41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1.25" customHeight="1">
      <c r="A250" s="42"/>
      <c r="B250" s="42"/>
      <c r="C250" s="42"/>
      <c r="D250" s="42"/>
      <c r="E250" s="42"/>
      <c r="F250" s="42"/>
      <c r="G250" s="41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1.25" customHeight="1">
      <c r="A251" s="42"/>
      <c r="B251" s="42"/>
      <c r="C251" s="42"/>
      <c r="D251" s="42"/>
      <c r="E251" s="42"/>
      <c r="F251" s="42"/>
      <c r="G251" s="41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1.25" customHeight="1">
      <c r="A252" s="42"/>
      <c r="B252" s="42"/>
      <c r="C252" s="42"/>
      <c r="D252" s="42"/>
      <c r="E252" s="42"/>
      <c r="F252" s="42"/>
      <c r="G252" s="41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1.25" customHeight="1">
      <c r="A253" s="42"/>
      <c r="B253" s="42"/>
      <c r="C253" s="42"/>
      <c r="D253" s="42"/>
      <c r="E253" s="42"/>
      <c r="F253" s="42"/>
      <c r="G253" s="41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1.25" customHeight="1">
      <c r="A254" s="42"/>
      <c r="B254" s="42"/>
      <c r="C254" s="42"/>
      <c r="D254" s="42"/>
      <c r="E254" s="42"/>
      <c r="F254" s="42"/>
      <c r="G254" s="41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1.25" customHeight="1">
      <c r="A255" s="42"/>
      <c r="B255" s="42"/>
      <c r="C255" s="42"/>
      <c r="D255" s="42"/>
      <c r="E255" s="42"/>
      <c r="F255" s="42"/>
      <c r="G255" s="41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1.25" customHeight="1">
      <c r="A256" s="42"/>
      <c r="B256" s="42"/>
      <c r="C256" s="42"/>
      <c r="D256" s="42"/>
      <c r="E256" s="42"/>
      <c r="F256" s="42"/>
      <c r="G256" s="41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1.25" customHeight="1">
      <c r="A257" s="42"/>
      <c r="B257" s="42"/>
      <c r="C257" s="42"/>
      <c r="D257" s="42"/>
      <c r="E257" s="42"/>
      <c r="F257" s="42"/>
      <c r="G257" s="41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1.25" customHeight="1">
      <c r="A258" s="42"/>
      <c r="B258" s="42"/>
      <c r="C258" s="42"/>
      <c r="D258" s="42"/>
      <c r="E258" s="42"/>
      <c r="F258" s="42"/>
      <c r="G258" s="41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1.25" customHeight="1">
      <c r="A259" s="42"/>
      <c r="B259" s="42"/>
      <c r="C259" s="42"/>
      <c r="D259" s="42"/>
      <c r="E259" s="42"/>
      <c r="F259" s="42"/>
      <c r="G259" s="41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1.25" customHeight="1">
      <c r="A260" s="42"/>
      <c r="B260" s="42"/>
      <c r="C260" s="42"/>
      <c r="D260" s="42"/>
      <c r="E260" s="42"/>
      <c r="F260" s="42"/>
      <c r="G260" s="41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1.25" customHeight="1">
      <c r="A261" s="42"/>
      <c r="B261" s="42"/>
      <c r="C261" s="42"/>
      <c r="D261" s="42"/>
      <c r="E261" s="42"/>
      <c r="F261" s="42"/>
      <c r="G261" s="41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1.25" customHeight="1">
      <c r="A262" s="42"/>
      <c r="B262" s="42"/>
      <c r="C262" s="42"/>
      <c r="D262" s="42"/>
      <c r="E262" s="42"/>
      <c r="F262" s="42"/>
      <c r="G262" s="41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1.25" customHeight="1">
      <c r="A263" s="42"/>
      <c r="B263" s="42"/>
      <c r="C263" s="42"/>
      <c r="D263" s="42"/>
      <c r="E263" s="42"/>
      <c r="F263" s="42"/>
      <c r="G263" s="41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1.25" customHeight="1">
      <c r="A264" s="42"/>
      <c r="B264" s="42"/>
      <c r="C264" s="42"/>
      <c r="D264" s="42"/>
      <c r="E264" s="42"/>
      <c r="F264" s="42"/>
      <c r="G264" s="41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1.25" customHeight="1">
      <c r="A265" s="42"/>
      <c r="B265" s="42"/>
      <c r="C265" s="42"/>
      <c r="D265" s="42"/>
      <c r="E265" s="42"/>
      <c r="F265" s="42"/>
      <c r="G265" s="41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1.25" customHeight="1">
      <c r="A266" s="42"/>
      <c r="B266" s="42"/>
      <c r="C266" s="42"/>
      <c r="D266" s="42"/>
      <c r="E266" s="42"/>
      <c r="F266" s="42"/>
      <c r="G266" s="41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1.25" customHeight="1">
      <c r="A267" s="42"/>
      <c r="B267" s="42"/>
      <c r="C267" s="42"/>
      <c r="D267" s="42"/>
      <c r="E267" s="42"/>
      <c r="F267" s="42"/>
      <c r="G267" s="41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1.25" customHeight="1">
      <c r="A268" s="42"/>
      <c r="B268" s="42"/>
      <c r="C268" s="42"/>
      <c r="D268" s="42"/>
      <c r="E268" s="42"/>
      <c r="F268" s="42"/>
      <c r="G268" s="41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1.25" customHeight="1">
      <c r="A269" s="42"/>
      <c r="B269" s="42"/>
      <c r="C269" s="42"/>
      <c r="D269" s="42"/>
      <c r="E269" s="42"/>
      <c r="F269" s="42"/>
      <c r="G269" s="41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1.25" customHeight="1">
      <c r="A270" s="42"/>
      <c r="B270" s="42"/>
      <c r="C270" s="42"/>
      <c r="D270" s="42"/>
      <c r="E270" s="42"/>
      <c r="F270" s="42"/>
      <c r="G270" s="41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1.25" customHeight="1">
      <c r="A271" s="42"/>
      <c r="B271" s="42"/>
      <c r="C271" s="42"/>
      <c r="D271" s="42"/>
      <c r="E271" s="42"/>
      <c r="F271" s="42"/>
      <c r="G271" s="41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1.25" customHeight="1">
      <c r="A272" s="42"/>
      <c r="B272" s="42"/>
      <c r="C272" s="42"/>
      <c r="D272" s="42"/>
      <c r="E272" s="42"/>
      <c r="F272" s="42"/>
      <c r="G272" s="41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1.25" customHeight="1">
      <c r="A273" s="42"/>
      <c r="B273" s="42"/>
      <c r="C273" s="42"/>
      <c r="D273" s="42"/>
      <c r="E273" s="42"/>
      <c r="F273" s="42"/>
      <c r="G273" s="41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1.25" customHeight="1">
      <c r="A274" s="42"/>
      <c r="B274" s="42"/>
      <c r="C274" s="42"/>
      <c r="D274" s="42"/>
      <c r="E274" s="42"/>
      <c r="F274" s="42"/>
      <c r="G274" s="41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1.25" customHeight="1">
      <c r="A275" s="42"/>
      <c r="B275" s="42"/>
      <c r="C275" s="42"/>
      <c r="D275" s="42"/>
      <c r="E275" s="42"/>
      <c r="F275" s="42"/>
      <c r="G275" s="41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1.25" customHeight="1">
      <c r="A276" s="42"/>
      <c r="B276" s="42"/>
      <c r="C276" s="42"/>
      <c r="D276" s="42"/>
      <c r="E276" s="42"/>
      <c r="F276" s="42"/>
      <c r="G276" s="41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1.25" customHeight="1">
      <c r="A277" s="42"/>
      <c r="B277" s="42"/>
      <c r="C277" s="42"/>
      <c r="D277" s="42"/>
      <c r="E277" s="42"/>
      <c r="F277" s="42"/>
      <c r="G277" s="41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1.25" customHeight="1">
      <c r="A278" s="42"/>
      <c r="B278" s="42"/>
      <c r="C278" s="42"/>
      <c r="D278" s="42"/>
      <c r="E278" s="42"/>
      <c r="F278" s="42"/>
      <c r="G278" s="41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1.25" customHeight="1">
      <c r="A279" s="42"/>
      <c r="B279" s="42"/>
      <c r="C279" s="42"/>
      <c r="D279" s="42"/>
      <c r="E279" s="42"/>
      <c r="F279" s="42"/>
      <c r="G279" s="41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1.25" customHeight="1">
      <c r="A280" s="42"/>
      <c r="B280" s="42"/>
      <c r="C280" s="42"/>
      <c r="D280" s="42"/>
      <c r="E280" s="42"/>
      <c r="F280" s="42"/>
      <c r="G280" s="41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1.25" customHeight="1">
      <c r="A281" s="42"/>
      <c r="B281" s="42"/>
      <c r="C281" s="42"/>
      <c r="D281" s="42"/>
      <c r="E281" s="42"/>
      <c r="F281" s="42"/>
      <c r="G281" s="41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1.25" customHeight="1">
      <c r="A282" s="42"/>
      <c r="B282" s="42"/>
      <c r="C282" s="42"/>
      <c r="D282" s="42"/>
      <c r="E282" s="42"/>
      <c r="F282" s="42"/>
      <c r="G282" s="41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1.25" customHeight="1">
      <c r="A283" s="42"/>
      <c r="B283" s="42"/>
      <c r="C283" s="42"/>
      <c r="D283" s="42"/>
      <c r="E283" s="42"/>
      <c r="F283" s="42"/>
      <c r="G283" s="41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1.25" customHeight="1">
      <c r="A284" s="42"/>
      <c r="B284" s="42"/>
      <c r="C284" s="42"/>
      <c r="D284" s="42"/>
      <c r="E284" s="42"/>
      <c r="F284" s="42"/>
      <c r="G284" s="41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1.25" customHeight="1">
      <c r="A285" s="42"/>
      <c r="B285" s="42"/>
      <c r="C285" s="42"/>
      <c r="D285" s="42"/>
      <c r="E285" s="42"/>
      <c r="F285" s="42"/>
      <c r="G285" s="41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1.25" customHeight="1">
      <c r="A286" s="42"/>
      <c r="B286" s="42"/>
      <c r="C286" s="42"/>
      <c r="D286" s="42"/>
      <c r="E286" s="42"/>
      <c r="F286" s="42"/>
      <c r="G286" s="41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1.25" customHeight="1">
      <c r="A287" s="42"/>
      <c r="B287" s="42"/>
      <c r="C287" s="42"/>
      <c r="D287" s="42"/>
      <c r="E287" s="42"/>
      <c r="F287" s="42"/>
      <c r="G287" s="41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1.25" customHeight="1">
      <c r="A288" s="42"/>
      <c r="B288" s="42"/>
      <c r="C288" s="42"/>
      <c r="D288" s="42"/>
      <c r="E288" s="42"/>
      <c r="F288" s="42"/>
      <c r="G288" s="41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1.25" customHeight="1">
      <c r="A289" s="42"/>
      <c r="B289" s="42"/>
      <c r="C289" s="42"/>
      <c r="D289" s="42"/>
      <c r="E289" s="42"/>
      <c r="F289" s="42"/>
      <c r="G289" s="41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1.25" customHeight="1">
      <c r="A290" s="42"/>
      <c r="B290" s="42"/>
      <c r="C290" s="42"/>
      <c r="D290" s="42"/>
      <c r="E290" s="42"/>
      <c r="F290" s="42"/>
      <c r="G290" s="41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1.25" customHeight="1">
      <c r="A291" s="42"/>
      <c r="B291" s="42"/>
      <c r="C291" s="42"/>
      <c r="D291" s="42"/>
      <c r="E291" s="42"/>
      <c r="F291" s="42"/>
      <c r="G291" s="41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1.25" customHeight="1">
      <c r="A292" s="42"/>
      <c r="B292" s="42"/>
      <c r="C292" s="42"/>
      <c r="D292" s="42"/>
      <c r="E292" s="42"/>
      <c r="F292" s="42"/>
      <c r="G292" s="41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1.25" customHeight="1">
      <c r="A293" s="42"/>
      <c r="B293" s="42"/>
      <c r="C293" s="42"/>
      <c r="D293" s="42"/>
      <c r="E293" s="42"/>
      <c r="F293" s="42"/>
      <c r="G293" s="41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1.25" customHeight="1">
      <c r="A294" s="42"/>
      <c r="B294" s="42"/>
      <c r="C294" s="42"/>
      <c r="D294" s="42"/>
      <c r="E294" s="42"/>
      <c r="F294" s="42"/>
      <c r="G294" s="41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1.25" customHeight="1">
      <c r="A295" s="42"/>
      <c r="B295" s="42"/>
      <c r="C295" s="42"/>
      <c r="D295" s="42"/>
      <c r="E295" s="42"/>
      <c r="F295" s="42"/>
      <c r="G295" s="41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1.25" customHeight="1">
      <c r="A296" s="42"/>
      <c r="B296" s="42"/>
      <c r="C296" s="42"/>
      <c r="D296" s="42"/>
      <c r="E296" s="42"/>
      <c r="F296" s="42"/>
      <c r="G296" s="41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1.25" customHeight="1">
      <c r="A297" s="42"/>
      <c r="B297" s="42"/>
      <c r="C297" s="42"/>
      <c r="D297" s="42"/>
      <c r="E297" s="42"/>
      <c r="F297" s="42"/>
      <c r="G297" s="41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1.25" customHeight="1">
      <c r="A298" s="42"/>
      <c r="B298" s="42"/>
      <c r="C298" s="42"/>
      <c r="D298" s="42"/>
      <c r="E298" s="42"/>
      <c r="F298" s="42"/>
      <c r="G298" s="41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1.25" customHeight="1">
      <c r="A299" s="42"/>
      <c r="B299" s="42"/>
      <c r="C299" s="42"/>
      <c r="D299" s="42"/>
      <c r="E299" s="42"/>
      <c r="F299" s="42"/>
      <c r="G299" s="41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1.25" customHeight="1">
      <c r="A300" s="42"/>
      <c r="B300" s="42"/>
      <c r="C300" s="42"/>
      <c r="D300" s="42"/>
      <c r="E300" s="42"/>
      <c r="F300" s="42"/>
      <c r="G300" s="41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1.25" customHeight="1">
      <c r="A301" s="42"/>
      <c r="B301" s="42"/>
      <c r="C301" s="42"/>
      <c r="D301" s="42"/>
      <c r="E301" s="42"/>
      <c r="F301" s="42"/>
      <c r="G301" s="41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1.25" customHeight="1">
      <c r="A302" s="42"/>
      <c r="B302" s="42"/>
      <c r="C302" s="42"/>
      <c r="D302" s="42"/>
      <c r="E302" s="42"/>
      <c r="F302" s="42"/>
      <c r="G302" s="41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1.25" customHeight="1">
      <c r="A303" s="42"/>
      <c r="B303" s="42"/>
      <c r="C303" s="42"/>
      <c r="D303" s="42"/>
      <c r="E303" s="42"/>
      <c r="F303" s="42"/>
      <c r="G303" s="41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1.25" customHeight="1">
      <c r="A304" s="42"/>
      <c r="B304" s="42"/>
      <c r="C304" s="42"/>
      <c r="D304" s="42"/>
      <c r="E304" s="42"/>
      <c r="F304" s="42"/>
      <c r="G304" s="41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1.25" customHeight="1">
      <c r="A305" s="42"/>
      <c r="B305" s="42"/>
      <c r="C305" s="42"/>
      <c r="D305" s="42"/>
      <c r="E305" s="42"/>
      <c r="F305" s="42"/>
      <c r="G305" s="41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1.25" customHeight="1">
      <c r="A306" s="42"/>
      <c r="B306" s="42"/>
      <c r="C306" s="42"/>
      <c r="D306" s="42"/>
      <c r="E306" s="42"/>
      <c r="F306" s="42"/>
      <c r="G306" s="41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1.25" customHeight="1">
      <c r="A307" s="42"/>
      <c r="B307" s="42"/>
      <c r="C307" s="42"/>
      <c r="D307" s="42"/>
      <c r="E307" s="42"/>
      <c r="F307" s="42"/>
      <c r="G307" s="41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1.25" customHeight="1">
      <c r="A308" s="42"/>
      <c r="B308" s="42"/>
      <c r="C308" s="42"/>
      <c r="D308" s="42"/>
      <c r="E308" s="42"/>
      <c r="F308" s="42"/>
      <c r="G308" s="41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1.25" customHeight="1">
      <c r="A309" s="42"/>
      <c r="B309" s="42"/>
      <c r="C309" s="42"/>
      <c r="D309" s="42"/>
      <c r="E309" s="42"/>
      <c r="F309" s="42"/>
      <c r="G309" s="41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1.25" customHeight="1">
      <c r="A310" s="42"/>
      <c r="B310" s="42"/>
      <c r="C310" s="42"/>
      <c r="D310" s="42"/>
      <c r="E310" s="42"/>
      <c r="F310" s="42"/>
      <c r="G310" s="41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1.25" customHeight="1">
      <c r="A311" s="42"/>
      <c r="B311" s="42"/>
      <c r="C311" s="42"/>
      <c r="D311" s="42"/>
      <c r="E311" s="42"/>
      <c r="F311" s="42"/>
      <c r="G311" s="41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1.25" customHeight="1">
      <c r="A312" s="42"/>
      <c r="B312" s="42"/>
      <c r="C312" s="42"/>
      <c r="D312" s="42"/>
      <c r="E312" s="42"/>
      <c r="F312" s="42"/>
      <c r="G312" s="41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1.25" customHeight="1">
      <c r="A313" s="42"/>
      <c r="B313" s="42"/>
      <c r="C313" s="42"/>
      <c r="D313" s="42"/>
      <c r="E313" s="42"/>
      <c r="F313" s="42"/>
      <c r="G313" s="41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1.25" customHeight="1">
      <c r="A314" s="42"/>
      <c r="B314" s="42"/>
      <c r="C314" s="42"/>
      <c r="D314" s="42"/>
      <c r="E314" s="42"/>
      <c r="F314" s="42"/>
      <c r="G314" s="41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1.25" customHeight="1">
      <c r="A315" s="42"/>
      <c r="B315" s="42"/>
      <c r="C315" s="42"/>
      <c r="D315" s="42"/>
      <c r="E315" s="42"/>
      <c r="F315" s="42"/>
      <c r="G315" s="41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1.25" customHeight="1">
      <c r="A316" s="42"/>
      <c r="B316" s="42"/>
      <c r="C316" s="42"/>
      <c r="D316" s="42"/>
      <c r="E316" s="42"/>
      <c r="F316" s="42"/>
      <c r="G316" s="41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1.25" customHeight="1">
      <c r="A317" s="42"/>
      <c r="B317" s="42"/>
      <c r="C317" s="42"/>
      <c r="D317" s="42"/>
      <c r="E317" s="42"/>
      <c r="F317" s="42"/>
      <c r="G317" s="41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1.25" customHeight="1">
      <c r="A318" s="42"/>
      <c r="B318" s="42"/>
      <c r="C318" s="42"/>
      <c r="D318" s="42"/>
      <c r="E318" s="42"/>
      <c r="F318" s="42"/>
      <c r="G318" s="41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1.25" customHeight="1">
      <c r="A319" s="42"/>
      <c r="B319" s="42"/>
      <c r="C319" s="42"/>
      <c r="D319" s="42"/>
      <c r="E319" s="42"/>
      <c r="F319" s="42"/>
      <c r="G319" s="41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1.25" customHeight="1">
      <c r="A320" s="42"/>
      <c r="B320" s="42"/>
      <c r="C320" s="42"/>
      <c r="D320" s="42"/>
      <c r="E320" s="42"/>
      <c r="F320" s="42"/>
      <c r="G320" s="41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1.25" customHeight="1">
      <c r="A321" s="42"/>
      <c r="B321" s="42"/>
      <c r="C321" s="42"/>
      <c r="D321" s="42"/>
      <c r="E321" s="42"/>
      <c r="F321" s="42"/>
      <c r="G321" s="41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1.25" customHeight="1">
      <c r="A322" s="42"/>
      <c r="B322" s="42"/>
      <c r="C322" s="42"/>
      <c r="D322" s="42"/>
      <c r="E322" s="42"/>
      <c r="F322" s="42"/>
      <c r="G322" s="41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1.25" customHeight="1">
      <c r="A323" s="42"/>
      <c r="B323" s="42"/>
      <c r="C323" s="42"/>
      <c r="D323" s="42"/>
      <c r="E323" s="42"/>
      <c r="F323" s="42"/>
      <c r="G323" s="41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1.25" customHeight="1">
      <c r="A324" s="42"/>
      <c r="B324" s="42"/>
      <c r="C324" s="42"/>
      <c r="D324" s="42"/>
      <c r="E324" s="42"/>
      <c r="F324" s="42"/>
      <c r="G324" s="41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1.25" customHeight="1">
      <c r="A325" s="42"/>
      <c r="B325" s="42"/>
      <c r="C325" s="42"/>
      <c r="D325" s="42"/>
      <c r="E325" s="42"/>
      <c r="F325" s="42"/>
      <c r="G325" s="41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1.25" customHeight="1">
      <c r="A326" s="42"/>
      <c r="B326" s="42"/>
      <c r="C326" s="42"/>
      <c r="D326" s="42"/>
      <c r="E326" s="42"/>
      <c r="F326" s="42"/>
      <c r="G326" s="41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1.25" customHeight="1">
      <c r="A327" s="42"/>
      <c r="B327" s="42"/>
      <c r="C327" s="42"/>
      <c r="D327" s="42"/>
      <c r="E327" s="42"/>
      <c r="F327" s="42"/>
      <c r="G327" s="41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1.25" customHeight="1">
      <c r="A328" s="42"/>
      <c r="B328" s="42"/>
      <c r="C328" s="42"/>
      <c r="D328" s="42"/>
      <c r="E328" s="42"/>
      <c r="F328" s="42"/>
      <c r="G328" s="41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1.25" customHeight="1">
      <c r="A329" s="42"/>
      <c r="B329" s="42"/>
      <c r="C329" s="42"/>
      <c r="D329" s="42"/>
      <c r="E329" s="42"/>
      <c r="F329" s="42"/>
      <c r="G329" s="41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1.25" customHeight="1">
      <c r="A330" s="42"/>
      <c r="B330" s="42"/>
      <c r="C330" s="42"/>
      <c r="D330" s="42"/>
      <c r="E330" s="42"/>
      <c r="F330" s="42"/>
      <c r="G330" s="41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1.25" customHeight="1">
      <c r="A331" s="42"/>
      <c r="B331" s="42"/>
      <c r="C331" s="42"/>
      <c r="D331" s="42"/>
      <c r="E331" s="42"/>
      <c r="F331" s="42"/>
      <c r="G331" s="41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1.25" customHeight="1">
      <c r="A332" s="42"/>
      <c r="B332" s="42"/>
      <c r="C332" s="42"/>
      <c r="D332" s="42"/>
      <c r="E332" s="42"/>
      <c r="F332" s="42"/>
      <c r="G332" s="41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1.25" customHeight="1">
      <c r="A333" s="42"/>
      <c r="B333" s="42"/>
      <c r="C333" s="42"/>
      <c r="D333" s="42"/>
      <c r="E333" s="42"/>
      <c r="F333" s="42"/>
      <c r="G333" s="41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1.25" customHeight="1">
      <c r="A334" s="42"/>
      <c r="B334" s="42"/>
      <c r="C334" s="42"/>
      <c r="D334" s="42"/>
      <c r="E334" s="42"/>
      <c r="F334" s="42"/>
      <c r="G334" s="41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1.25" customHeight="1">
      <c r="A335" s="42"/>
      <c r="B335" s="42"/>
      <c r="C335" s="42"/>
      <c r="D335" s="42"/>
      <c r="E335" s="42"/>
      <c r="F335" s="42"/>
      <c r="G335" s="41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1.25" customHeight="1">
      <c r="A336" s="42"/>
      <c r="B336" s="42"/>
      <c r="C336" s="42"/>
      <c r="D336" s="42"/>
      <c r="E336" s="42"/>
      <c r="F336" s="42"/>
      <c r="G336" s="41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1.25" customHeight="1">
      <c r="A337" s="42"/>
      <c r="B337" s="42"/>
      <c r="C337" s="42"/>
      <c r="D337" s="42"/>
      <c r="E337" s="42"/>
      <c r="F337" s="42"/>
      <c r="G337" s="41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1.25" customHeight="1">
      <c r="A338" s="42"/>
      <c r="B338" s="42"/>
      <c r="C338" s="42"/>
      <c r="D338" s="42"/>
      <c r="E338" s="42"/>
      <c r="F338" s="42"/>
      <c r="G338" s="41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1.25" customHeight="1">
      <c r="A339" s="42"/>
      <c r="B339" s="42"/>
      <c r="C339" s="42"/>
      <c r="D339" s="42"/>
      <c r="E339" s="42"/>
      <c r="F339" s="42"/>
      <c r="G339" s="41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1.25" customHeight="1">
      <c r="A340" s="42"/>
      <c r="B340" s="42"/>
      <c r="C340" s="42"/>
      <c r="D340" s="42"/>
      <c r="E340" s="42"/>
      <c r="F340" s="42"/>
      <c r="G340" s="41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1.25" customHeight="1">
      <c r="A341" s="42"/>
      <c r="B341" s="42"/>
      <c r="C341" s="42"/>
      <c r="D341" s="42"/>
      <c r="E341" s="42"/>
      <c r="F341" s="42"/>
      <c r="G341" s="41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1.25" customHeight="1">
      <c r="A342" s="42"/>
      <c r="B342" s="42"/>
      <c r="C342" s="42"/>
      <c r="D342" s="42"/>
      <c r="E342" s="42"/>
      <c r="F342" s="42"/>
      <c r="G342" s="41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1.25" customHeight="1">
      <c r="A343" s="42"/>
      <c r="B343" s="42"/>
      <c r="C343" s="42"/>
      <c r="D343" s="42"/>
      <c r="E343" s="42"/>
      <c r="F343" s="42"/>
      <c r="G343" s="41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1.25" customHeight="1">
      <c r="A344" s="42"/>
      <c r="B344" s="42"/>
      <c r="C344" s="42"/>
      <c r="D344" s="42"/>
      <c r="E344" s="42"/>
      <c r="F344" s="42"/>
      <c r="G344" s="41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1.25" customHeight="1">
      <c r="A345" s="42"/>
      <c r="B345" s="42"/>
      <c r="C345" s="42"/>
      <c r="D345" s="42"/>
      <c r="E345" s="42"/>
      <c r="F345" s="42"/>
      <c r="G345" s="41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1.25" customHeight="1">
      <c r="A346" s="42"/>
      <c r="B346" s="42"/>
      <c r="C346" s="42"/>
      <c r="D346" s="42"/>
      <c r="E346" s="42"/>
      <c r="F346" s="42"/>
      <c r="G346" s="41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1.25" customHeight="1">
      <c r="A347" s="42"/>
      <c r="B347" s="42"/>
      <c r="C347" s="42"/>
      <c r="D347" s="42"/>
      <c r="E347" s="42"/>
      <c r="F347" s="42"/>
      <c r="G347" s="41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1.25" customHeight="1">
      <c r="A348" s="42"/>
      <c r="B348" s="42"/>
      <c r="C348" s="42"/>
      <c r="D348" s="42"/>
      <c r="E348" s="42"/>
      <c r="F348" s="42"/>
      <c r="G348" s="41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1.25" customHeight="1">
      <c r="A349" s="42"/>
      <c r="B349" s="42"/>
      <c r="C349" s="42"/>
      <c r="D349" s="42"/>
      <c r="E349" s="42"/>
      <c r="F349" s="42"/>
      <c r="G349" s="41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1.25" customHeight="1">
      <c r="A350" s="42"/>
      <c r="B350" s="42"/>
      <c r="C350" s="42"/>
      <c r="D350" s="42"/>
      <c r="E350" s="42"/>
      <c r="F350" s="42"/>
      <c r="G350" s="41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1.25" customHeight="1">
      <c r="A351" s="42"/>
      <c r="B351" s="42"/>
      <c r="C351" s="42"/>
      <c r="D351" s="42"/>
      <c r="E351" s="42"/>
      <c r="F351" s="42"/>
      <c r="G351" s="41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1.25" customHeight="1">
      <c r="A352" s="42"/>
      <c r="B352" s="42"/>
      <c r="C352" s="42"/>
      <c r="D352" s="42"/>
      <c r="E352" s="42"/>
      <c r="F352" s="42"/>
      <c r="G352" s="41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1.25" customHeight="1">
      <c r="A353" s="42"/>
      <c r="B353" s="42"/>
      <c r="C353" s="42"/>
      <c r="D353" s="42"/>
      <c r="E353" s="42"/>
      <c r="F353" s="42"/>
      <c r="G353" s="41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1.25" customHeight="1">
      <c r="A354" s="42"/>
      <c r="B354" s="42"/>
      <c r="C354" s="42"/>
      <c r="D354" s="42"/>
      <c r="E354" s="42"/>
      <c r="F354" s="42"/>
      <c r="G354" s="41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1.25" customHeight="1">
      <c r="A355" s="42"/>
      <c r="B355" s="42"/>
      <c r="C355" s="42"/>
      <c r="D355" s="42"/>
      <c r="E355" s="42"/>
      <c r="F355" s="42"/>
      <c r="G355" s="41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1.25" customHeight="1">
      <c r="A356" s="42"/>
      <c r="B356" s="42"/>
      <c r="C356" s="42"/>
      <c r="D356" s="42"/>
      <c r="E356" s="42"/>
      <c r="F356" s="42"/>
      <c r="G356" s="41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1.25" customHeight="1">
      <c r="A357" s="42"/>
      <c r="B357" s="42"/>
      <c r="C357" s="42"/>
      <c r="D357" s="42"/>
      <c r="E357" s="42"/>
      <c r="F357" s="42"/>
      <c r="G357" s="41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1.25" customHeight="1">
      <c r="A358" s="42"/>
      <c r="B358" s="42"/>
      <c r="C358" s="42"/>
      <c r="D358" s="42"/>
      <c r="E358" s="42"/>
      <c r="F358" s="42"/>
      <c r="G358" s="41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1.25" customHeight="1">
      <c r="A359" s="42"/>
      <c r="B359" s="42"/>
      <c r="C359" s="42"/>
      <c r="D359" s="42"/>
      <c r="E359" s="42"/>
      <c r="F359" s="42"/>
      <c r="G359" s="41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1.25" customHeight="1">
      <c r="A360" s="42"/>
      <c r="B360" s="42"/>
      <c r="C360" s="42"/>
      <c r="D360" s="42"/>
      <c r="E360" s="42"/>
      <c r="F360" s="42"/>
      <c r="G360" s="41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1.25" customHeight="1">
      <c r="A361" s="42"/>
      <c r="B361" s="42"/>
      <c r="C361" s="42"/>
      <c r="D361" s="42"/>
      <c r="E361" s="42"/>
      <c r="F361" s="42"/>
      <c r="G361" s="41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1.25" customHeight="1">
      <c r="A362" s="42"/>
      <c r="B362" s="42"/>
      <c r="C362" s="42"/>
      <c r="D362" s="42"/>
      <c r="E362" s="42"/>
      <c r="F362" s="42"/>
      <c r="G362" s="41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1.25" customHeight="1">
      <c r="A363" s="42"/>
      <c r="B363" s="42"/>
      <c r="C363" s="42"/>
      <c r="D363" s="42"/>
      <c r="E363" s="42"/>
      <c r="F363" s="42"/>
      <c r="G363" s="41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1.25" customHeight="1">
      <c r="A364" s="42"/>
      <c r="B364" s="42"/>
      <c r="C364" s="42"/>
      <c r="D364" s="42"/>
      <c r="E364" s="42"/>
      <c r="F364" s="42"/>
      <c r="G364" s="41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1.25" customHeight="1">
      <c r="A365" s="42"/>
      <c r="B365" s="42"/>
      <c r="C365" s="42"/>
      <c r="D365" s="42"/>
      <c r="E365" s="42"/>
      <c r="F365" s="42"/>
      <c r="G365" s="41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1.25" customHeight="1">
      <c r="A366" s="42"/>
      <c r="B366" s="42"/>
      <c r="C366" s="42"/>
      <c r="D366" s="42"/>
      <c r="E366" s="42"/>
      <c r="F366" s="42"/>
      <c r="G366" s="41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1.25" customHeight="1">
      <c r="A367" s="42"/>
      <c r="B367" s="42"/>
      <c r="C367" s="42"/>
      <c r="D367" s="42"/>
      <c r="E367" s="42"/>
      <c r="F367" s="42"/>
      <c r="G367" s="41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1.25" customHeight="1">
      <c r="A368" s="42"/>
      <c r="B368" s="42"/>
      <c r="C368" s="42"/>
      <c r="D368" s="42"/>
      <c r="E368" s="42"/>
      <c r="F368" s="42"/>
      <c r="G368" s="41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1.25" customHeight="1">
      <c r="A369" s="42"/>
      <c r="B369" s="42"/>
      <c r="C369" s="42"/>
      <c r="D369" s="42"/>
      <c r="E369" s="42"/>
      <c r="F369" s="42"/>
      <c r="G369" s="41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1.25" customHeight="1">
      <c r="A370" s="42"/>
      <c r="B370" s="42"/>
      <c r="C370" s="42"/>
      <c r="D370" s="42"/>
      <c r="E370" s="42"/>
      <c r="F370" s="42"/>
      <c r="G370" s="41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1.25" customHeight="1">
      <c r="A371" s="42"/>
      <c r="B371" s="42"/>
      <c r="C371" s="42"/>
      <c r="D371" s="42"/>
      <c r="E371" s="42"/>
      <c r="F371" s="42"/>
      <c r="G371" s="41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1.25" customHeight="1">
      <c r="A372" s="42"/>
      <c r="B372" s="42"/>
      <c r="C372" s="42"/>
      <c r="D372" s="42"/>
      <c r="E372" s="42"/>
      <c r="F372" s="42"/>
      <c r="G372" s="41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1.25" customHeight="1">
      <c r="A373" s="42"/>
      <c r="B373" s="42"/>
      <c r="C373" s="42"/>
      <c r="D373" s="42"/>
      <c r="E373" s="42"/>
      <c r="F373" s="42"/>
      <c r="G373" s="41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1.25" customHeight="1">
      <c r="A374" s="42"/>
      <c r="B374" s="42"/>
      <c r="C374" s="42"/>
      <c r="D374" s="42"/>
      <c r="E374" s="42"/>
      <c r="F374" s="42"/>
      <c r="G374" s="41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1.25" customHeight="1">
      <c r="A375" s="42"/>
      <c r="B375" s="42"/>
      <c r="C375" s="42"/>
      <c r="D375" s="42"/>
      <c r="E375" s="42"/>
      <c r="F375" s="42"/>
      <c r="G375" s="41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1.25" customHeight="1">
      <c r="A376" s="42"/>
      <c r="B376" s="42"/>
      <c r="C376" s="42"/>
      <c r="D376" s="42"/>
      <c r="E376" s="42"/>
      <c r="F376" s="42"/>
      <c r="G376" s="41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1.25" customHeight="1">
      <c r="A377" s="42"/>
      <c r="B377" s="42"/>
      <c r="C377" s="42"/>
      <c r="D377" s="42"/>
      <c r="E377" s="42"/>
      <c r="F377" s="42"/>
      <c r="G377" s="41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1.25" customHeight="1">
      <c r="A378" s="42"/>
      <c r="B378" s="42"/>
      <c r="C378" s="42"/>
      <c r="D378" s="42"/>
      <c r="E378" s="42"/>
      <c r="F378" s="42"/>
      <c r="G378" s="41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1.25" customHeight="1">
      <c r="A379" s="42"/>
      <c r="B379" s="42"/>
      <c r="C379" s="42"/>
      <c r="D379" s="42"/>
      <c r="E379" s="42"/>
      <c r="F379" s="42"/>
      <c r="G379" s="41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1.25" customHeight="1">
      <c r="A380" s="42"/>
      <c r="B380" s="42"/>
      <c r="C380" s="42"/>
      <c r="D380" s="42"/>
      <c r="E380" s="42"/>
      <c r="F380" s="42"/>
      <c r="G380" s="41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1.25" customHeight="1">
      <c r="A381" s="42"/>
      <c r="B381" s="42"/>
      <c r="C381" s="42"/>
      <c r="D381" s="42"/>
      <c r="E381" s="42"/>
      <c r="F381" s="42"/>
      <c r="G381" s="41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1.25" customHeight="1">
      <c r="A382" s="42"/>
      <c r="B382" s="42"/>
      <c r="C382" s="42"/>
      <c r="D382" s="42"/>
      <c r="E382" s="42"/>
      <c r="F382" s="42"/>
      <c r="G382" s="41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1.25" customHeight="1">
      <c r="A383" s="42"/>
      <c r="B383" s="42"/>
      <c r="C383" s="42"/>
      <c r="D383" s="42"/>
      <c r="E383" s="42"/>
      <c r="F383" s="42"/>
      <c r="G383" s="41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1.25" customHeight="1">
      <c r="A384" s="42"/>
      <c r="B384" s="42"/>
      <c r="C384" s="42"/>
      <c r="D384" s="42"/>
      <c r="E384" s="42"/>
      <c r="F384" s="42"/>
      <c r="G384" s="41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1.25" customHeight="1">
      <c r="A385" s="42"/>
      <c r="B385" s="42"/>
      <c r="C385" s="42"/>
      <c r="D385" s="42"/>
      <c r="E385" s="42"/>
      <c r="F385" s="42"/>
      <c r="G385" s="41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1.25" customHeight="1">
      <c r="A386" s="42"/>
      <c r="B386" s="42"/>
      <c r="C386" s="42"/>
      <c r="D386" s="42"/>
      <c r="E386" s="42"/>
      <c r="F386" s="42"/>
      <c r="G386" s="41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1.25" customHeight="1">
      <c r="A387" s="42"/>
      <c r="B387" s="42"/>
      <c r="C387" s="42"/>
      <c r="D387" s="42"/>
      <c r="E387" s="42"/>
      <c r="F387" s="42"/>
      <c r="G387" s="41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1.25" customHeight="1">
      <c r="A388" s="42"/>
      <c r="B388" s="42"/>
      <c r="C388" s="42"/>
      <c r="D388" s="42"/>
      <c r="E388" s="42"/>
      <c r="F388" s="42"/>
      <c r="G388" s="41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1.25" customHeight="1">
      <c r="A389" s="42"/>
      <c r="B389" s="42"/>
      <c r="C389" s="42"/>
      <c r="D389" s="42"/>
      <c r="E389" s="42"/>
      <c r="F389" s="42"/>
      <c r="G389" s="41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1.25" customHeight="1">
      <c r="A390" s="42"/>
      <c r="B390" s="42"/>
      <c r="C390" s="42"/>
      <c r="D390" s="42"/>
      <c r="E390" s="42"/>
      <c r="F390" s="42"/>
      <c r="G390" s="41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1.25" customHeight="1">
      <c r="A391" s="42"/>
      <c r="B391" s="42"/>
      <c r="C391" s="42"/>
      <c r="D391" s="42"/>
      <c r="E391" s="42"/>
      <c r="F391" s="42"/>
      <c r="G391" s="41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1.25" customHeight="1">
      <c r="A392" s="42"/>
      <c r="B392" s="42"/>
      <c r="C392" s="42"/>
      <c r="D392" s="42"/>
      <c r="E392" s="42"/>
      <c r="F392" s="42"/>
      <c r="G392" s="41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1.25" customHeight="1">
      <c r="A393" s="42"/>
      <c r="B393" s="42"/>
      <c r="C393" s="42"/>
      <c r="D393" s="42"/>
      <c r="E393" s="42"/>
      <c r="F393" s="42"/>
      <c r="G393" s="41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1.25" customHeight="1">
      <c r="A394" s="42"/>
      <c r="B394" s="42"/>
      <c r="C394" s="42"/>
      <c r="D394" s="42"/>
      <c r="E394" s="42"/>
      <c r="F394" s="42"/>
      <c r="G394" s="41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1.25" customHeight="1">
      <c r="A395" s="42"/>
      <c r="B395" s="42"/>
      <c r="C395" s="42"/>
      <c r="D395" s="42"/>
      <c r="E395" s="42"/>
      <c r="F395" s="42"/>
      <c r="G395" s="41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1.25" customHeight="1">
      <c r="A396" s="42"/>
      <c r="B396" s="42"/>
      <c r="C396" s="42"/>
      <c r="D396" s="42"/>
      <c r="E396" s="42"/>
      <c r="F396" s="42"/>
      <c r="G396" s="41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1.25" customHeight="1">
      <c r="A397" s="42"/>
      <c r="B397" s="42"/>
      <c r="C397" s="42"/>
      <c r="D397" s="42"/>
      <c r="E397" s="42"/>
      <c r="F397" s="42"/>
      <c r="G397" s="41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1.25" customHeight="1">
      <c r="A398" s="42"/>
      <c r="B398" s="42"/>
      <c r="C398" s="42"/>
      <c r="D398" s="42"/>
      <c r="E398" s="42"/>
      <c r="F398" s="42"/>
      <c r="G398" s="41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1.25" customHeight="1">
      <c r="A399" s="42"/>
      <c r="B399" s="42"/>
      <c r="C399" s="42"/>
      <c r="D399" s="42"/>
      <c r="E399" s="42"/>
      <c r="F399" s="42"/>
      <c r="G399" s="41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1.25" customHeight="1">
      <c r="A400" s="42"/>
      <c r="B400" s="42"/>
      <c r="C400" s="42"/>
      <c r="D400" s="42"/>
      <c r="E400" s="42"/>
      <c r="F400" s="42"/>
      <c r="G400" s="41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1.25" customHeight="1">
      <c r="A401" s="42"/>
      <c r="B401" s="42"/>
      <c r="C401" s="42"/>
      <c r="D401" s="42"/>
      <c r="E401" s="42"/>
      <c r="F401" s="42"/>
      <c r="G401" s="41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1.25" customHeight="1">
      <c r="A402" s="42"/>
      <c r="B402" s="42"/>
      <c r="C402" s="42"/>
      <c r="D402" s="42"/>
      <c r="E402" s="42"/>
      <c r="F402" s="42"/>
      <c r="G402" s="41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1.25" customHeight="1">
      <c r="A403" s="42"/>
      <c r="B403" s="42"/>
      <c r="C403" s="42"/>
      <c r="D403" s="42"/>
      <c r="E403" s="42"/>
      <c r="F403" s="42"/>
      <c r="G403" s="41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1.25" customHeight="1">
      <c r="A404" s="42"/>
      <c r="B404" s="42"/>
      <c r="C404" s="42"/>
      <c r="D404" s="42"/>
      <c r="E404" s="42"/>
      <c r="F404" s="42"/>
      <c r="G404" s="41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1.25" customHeight="1">
      <c r="A405" s="42"/>
      <c r="B405" s="42"/>
      <c r="C405" s="42"/>
      <c r="D405" s="42"/>
      <c r="E405" s="42"/>
      <c r="F405" s="42"/>
      <c r="G405" s="41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1.25" customHeight="1">
      <c r="A406" s="42"/>
      <c r="B406" s="42"/>
      <c r="C406" s="42"/>
      <c r="D406" s="42"/>
      <c r="E406" s="42"/>
      <c r="F406" s="42"/>
      <c r="G406" s="41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1.25" customHeight="1">
      <c r="A407" s="42"/>
      <c r="B407" s="42"/>
      <c r="C407" s="42"/>
      <c r="D407" s="42"/>
      <c r="E407" s="42"/>
      <c r="F407" s="42"/>
      <c r="G407" s="41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1.25" customHeight="1">
      <c r="A408" s="42"/>
      <c r="B408" s="42"/>
      <c r="C408" s="42"/>
      <c r="D408" s="42"/>
      <c r="E408" s="42"/>
      <c r="F408" s="42"/>
      <c r="G408" s="41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1.25" customHeight="1">
      <c r="A409" s="42"/>
      <c r="B409" s="42"/>
      <c r="C409" s="42"/>
      <c r="D409" s="42"/>
      <c r="E409" s="42"/>
      <c r="F409" s="42"/>
      <c r="G409" s="41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1.25" customHeight="1">
      <c r="A410" s="42"/>
      <c r="B410" s="42"/>
      <c r="C410" s="42"/>
      <c r="D410" s="42"/>
      <c r="E410" s="42"/>
      <c r="F410" s="42"/>
      <c r="G410" s="41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1.25" customHeight="1">
      <c r="A411" s="42"/>
      <c r="B411" s="42"/>
      <c r="C411" s="42"/>
      <c r="D411" s="42"/>
      <c r="E411" s="42"/>
      <c r="F411" s="42"/>
      <c r="G411" s="41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1.25" customHeight="1">
      <c r="A412" s="42"/>
      <c r="B412" s="42"/>
      <c r="C412" s="42"/>
      <c r="D412" s="42"/>
      <c r="E412" s="42"/>
      <c r="F412" s="42"/>
      <c r="G412" s="41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1.25" customHeight="1">
      <c r="A413" s="42"/>
      <c r="B413" s="42"/>
      <c r="C413" s="42"/>
      <c r="D413" s="42"/>
      <c r="E413" s="42"/>
      <c r="F413" s="42"/>
      <c r="G413" s="41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1.25" customHeight="1">
      <c r="A414" s="42"/>
      <c r="B414" s="42"/>
      <c r="C414" s="42"/>
      <c r="D414" s="42"/>
      <c r="E414" s="42"/>
      <c r="F414" s="42"/>
      <c r="G414" s="41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1.25" customHeight="1">
      <c r="A415" s="42"/>
      <c r="B415" s="42"/>
      <c r="C415" s="42"/>
      <c r="D415" s="42"/>
      <c r="E415" s="42"/>
      <c r="F415" s="42"/>
      <c r="G415" s="41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1.25" customHeight="1">
      <c r="A416" s="42"/>
      <c r="B416" s="42"/>
      <c r="C416" s="42"/>
      <c r="D416" s="42"/>
      <c r="E416" s="42"/>
      <c r="F416" s="42"/>
      <c r="G416" s="41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1.25" customHeight="1">
      <c r="A417" s="42"/>
      <c r="B417" s="42"/>
      <c r="C417" s="42"/>
      <c r="D417" s="42"/>
      <c r="E417" s="42"/>
      <c r="F417" s="42"/>
      <c r="G417" s="41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1.25" customHeight="1">
      <c r="A418" s="42"/>
      <c r="B418" s="42"/>
      <c r="C418" s="42"/>
      <c r="D418" s="42"/>
      <c r="E418" s="42"/>
      <c r="F418" s="42"/>
      <c r="G418" s="41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1.25" customHeight="1">
      <c r="A419" s="42"/>
      <c r="B419" s="42"/>
      <c r="C419" s="42"/>
      <c r="D419" s="42"/>
      <c r="E419" s="42"/>
      <c r="F419" s="42"/>
      <c r="G419" s="41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1.25" customHeight="1">
      <c r="A420" s="42"/>
      <c r="B420" s="42"/>
      <c r="C420" s="42"/>
      <c r="D420" s="42"/>
      <c r="E420" s="42"/>
      <c r="F420" s="42"/>
      <c r="G420" s="41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1.25" customHeight="1">
      <c r="A421" s="42"/>
      <c r="B421" s="42"/>
      <c r="C421" s="42"/>
      <c r="D421" s="42"/>
      <c r="E421" s="42"/>
      <c r="F421" s="42"/>
      <c r="G421" s="41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1.25" customHeight="1">
      <c r="A422" s="42"/>
      <c r="B422" s="42"/>
      <c r="C422" s="42"/>
      <c r="D422" s="42"/>
      <c r="E422" s="42"/>
      <c r="F422" s="42"/>
      <c r="G422" s="41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1.25" customHeight="1">
      <c r="A423" s="42"/>
      <c r="B423" s="42"/>
      <c r="C423" s="42"/>
      <c r="D423" s="42"/>
      <c r="E423" s="42"/>
      <c r="F423" s="42"/>
      <c r="G423" s="41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1.25" customHeight="1">
      <c r="A424" s="42"/>
      <c r="B424" s="42"/>
      <c r="C424" s="42"/>
      <c r="D424" s="42"/>
      <c r="E424" s="42"/>
      <c r="F424" s="42"/>
      <c r="G424" s="41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1.25" customHeight="1">
      <c r="A425" s="42"/>
      <c r="B425" s="42"/>
      <c r="C425" s="42"/>
      <c r="D425" s="42"/>
      <c r="E425" s="42"/>
      <c r="F425" s="42"/>
      <c r="G425" s="41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1.25" customHeight="1">
      <c r="A426" s="42"/>
      <c r="B426" s="42"/>
      <c r="C426" s="42"/>
      <c r="D426" s="42"/>
      <c r="E426" s="42"/>
      <c r="F426" s="42"/>
      <c r="G426" s="41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1.25" customHeight="1">
      <c r="A427" s="42"/>
      <c r="B427" s="42"/>
      <c r="C427" s="42"/>
      <c r="D427" s="42"/>
      <c r="E427" s="42"/>
      <c r="F427" s="42"/>
      <c r="G427" s="41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1.25" customHeight="1">
      <c r="A428" s="42"/>
      <c r="B428" s="42"/>
      <c r="C428" s="42"/>
      <c r="D428" s="42"/>
      <c r="E428" s="42"/>
      <c r="F428" s="42"/>
      <c r="G428" s="41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1.25" customHeight="1">
      <c r="A429" s="42"/>
      <c r="B429" s="42"/>
      <c r="C429" s="42"/>
      <c r="D429" s="42"/>
      <c r="E429" s="42"/>
      <c r="F429" s="42"/>
      <c r="G429" s="41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1.25" customHeight="1">
      <c r="A430" s="42"/>
      <c r="B430" s="42"/>
      <c r="C430" s="42"/>
      <c r="D430" s="42"/>
      <c r="E430" s="42"/>
      <c r="F430" s="42"/>
      <c r="G430" s="41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1.25" customHeight="1">
      <c r="A431" s="42"/>
      <c r="B431" s="42"/>
      <c r="C431" s="42"/>
      <c r="D431" s="42"/>
      <c r="E431" s="42"/>
      <c r="F431" s="42"/>
      <c r="G431" s="41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1.25" customHeight="1">
      <c r="A432" s="42"/>
      <c r="B432" s="42"/>
      <c r="C432" s="42"/>
      <c r="D432" s="42"/>
      <c r="E432" s="42"/>
      <c r="F432" s="42"/>
      <c r="G432" s="41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1.25" customHeight="1">
      <c r="A433" s="42"/>
      <c r="B433" s="42"/>
      <c r="C433" s="42"/>
      <c r="D433" s="42"/>
      <c r="E433" s="42"/>
      <c r="F433" s="42"/>
      <c r="G433" s="41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1.25" customHeight="1">
      <c r="A434" s="42"/>
      <c r="B434" s="42"/>
      <c r="C434" s="42"/>
      <c r="D434" s="42"/>
      <c r="E434" s="42"/>
      <c r="F434" s="42"/>
      <c r="G434" s="41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1.25" customHeight="1">
      <c r="A435" s="42"/>
      <c r="B435" s="42"/>
      <c r="C435" s="42"/>
      <c r="D435" s="42"/>
      <c r="E435" s="42"/>
      <c r="F435" s="42"/>
      <c r="G435" s="41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1.25" customHeight="1">
      <c r="A436" s="42"/>
      <c r="B436" s="42"/>
      <c r="C436" s="42"/>
      <c r="D436" s="42"/>
      <c r="E436" s="42"/>
      <c r="F436" s="42"/>
      <c r="G436" s="41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1.25" customHeight="1">
      <c r="A437" s="42"/>
      <c r="B437" s="42"/>
      <c r="C437" s="42"/>
      <c r="D437" s="42"/>
      <c r="E437" s="42"/>
      <c r="F437" s="42"/>
      <c r="G437" s="41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1.25" customHeight="1">
      <c r="A438" s="42"/>
      <c r="B438" s="42"/>
      <c r="C438" s="42"/>
      <c r="D438" s="42"/>
      <c r="E438" s="42"/>
      <c r="F438" s="42"/>
      <c r="G438" s="41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1.25" customHeight="1">
      <c r="A439" s="42"/>
      <c r="B439" s="42"/>
      <c r="C439" s="42"/>
      <c r="D439" s="42"/>
      <c r="E439" s="42"/>
      <c r="F439" s="42"/>
      <c r="G439" s="41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1.25" customHeight="1">
      <c r="A440" s="42"/>
      <c r="B440" s="42"/>
      <c r="C440" s="42"/>
      <c r="D440" s="42"/>
      <c r="E440" s="42"/>
      <c r="F440" s="42"/>
      <c r="G440" s="41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1.25" customHeight="1">
      <c r="A441" s="42"/>
      <c r="B441" s="42"/>
      <c r="C441" s="42"/>
      <c r="D441" s="42"/>
      <c r="E441" s="42"/>
      <c r="F441" s="42"/>
      <c r="G441" s="41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1.25" customHeight="1">
      <c r="A442" s="42"/>
      <c r="B442" s="42"/>
      <c r="C442" s="42"/>
      <c r="D442" s="42"/>
      <c r="E442" s="42"/>
      <c r="F442" s="42"/>
      <c r="G442" s="41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1.25" customHeight="1">
      <c r="A443" s="42"/>
      <c r="B443" s="42"/>
      <c r="C443" s="42"/>
      <c r="D443" s="42"/>
      <c r="E443" s="42"/>
      <c r="F443" s="42"/>
      <c r="G443" s="41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1.25" customHeight="1">
      <c r="A444" s="42"/>
      <c r="B444" s="42"/>
      <c r="C444" s="42"/>
      <c r="D444" s="42"/>
      <c r="E444" s="42"/>
      <c r="F444" s="42"/>
      <c r="G444" s="41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1.25" customHeight="1">
      <c r="A445" s="42"/>
      <c r="B445" s="42"/>
      <c r="C445" s="42"/>
      <c r="D445" s="42"/>
      <c r="E445" s="42"/>
      <c r="F445" s="42"/>
      <c r="G445" s="41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1.25" customHeight="1">
      <c r="A446" s="42"/>
      <c r="B446" s="42"/>
      <c r="C446" s="42"/>
      <c r="D446" s="42"/>
      <c r="E446" s="42"/>
      <c r="F446" s="42"/>
      <c r="G446" s="41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1.25" customHeight="1">
      <c r="A447" s="42"/>
      <c r="B447" s="42"/>
      <c r="C447" s="42"/>
      <c r="D447" s="42"/>
      <c r="E447" s="42"/>
      <c r="F447" s="42"/>
      <c r="G447" s="41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1.25" customHeight="1">
      <c r="A448" s="42"/>
      <c r="B448" s="42"/>
      <c r="C448" s="42"/>
      <c r="D448" s="42"/>
      <c r="E448" s="42"/>
      <c r="F448" s="42"/>
      <c r="G448" s="41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1.25" customHeight="1">
      <c r="A449" s="42"/>
      <c r="B449" s="42"/>
      <c r="C449" s="42"/>
      <c r="D449" s="42"/>
      <c r="E449" s="42"/>
      <c r="F449" s="42"/>
      <c r="G449" s="41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1.25" customHeight="1">
      <c r="A450" s="42"/>
      <c r="B450" s="42"/>
      <c r="C450" s="42"/>
      <c r="D450" s="42"/>
      <c r="E450" s="42"/>
      <c r="F450" s="42"/>
      <c r="G450" s="41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1.25" customHeight="1">
      <c r="A451" s="42"/>
      <c r="B451" s="42"/>
      <c r="C451" s="42"/>
      <c r="D451" s="42"/>
      <c r="E451" s="42"/>
      <c r="F451" s="42"/>
      <c r="G451" s="41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1.25" customHeight="1">
      <c r="A452" s="42"/>
      <c r="B452" s="42"/>
      <c r="C452" s="42"/>
      <c r="D452" s="42"/>
      <c r="E452" s="42"/>
      <c r="F452" s="42"/>
      <c r="G452" s="41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1.25" customHeight="1">
      <c r="A453" s="42"/>
      <c r="B453" s="42"/>
      <c r="C453" s="42"/>
      <c r="D453" s="42"/>
      <c r="E453" s="42"/>
      <c r="F453" s="42"/>
      <c r="G453" s="41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1.25" customHeight="1">
      <c r="A454" s="42"/>
      <c r="B454" s="42"/>
      <c r="C454" s="42"/>
      <c r="D454" s="42"/>
      <c r="E454" s="42"/>
      <c r="F454" s="42"/>
      <c r="G454" s="41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1.25" customHeight="1">
      <c r="A455" s="42"/>
      <c r="B455" s="42"/>
      <c r="C455" s="42"/>
      <c r="D455" s="42"/>
      <c r="E455" s="42"/>
      <c r="F455" s="42"/>
      <c r="G455" s="41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1.25" customHeight="1">
      <c r="A456" s="42"/>
      <c r="B456" s="42"/>
      <c r="C456" s="42"/>
      <c r="D456" s="42"/>
      <c r="E456" s="42"/>
      <c r="F456" s="42"/>
      <c r="G456" s="41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1.25" customHeight="1">
      <c r="A457" s="42"/>
      <c r="B457" s="42"/>
      <c r="C457" s="42"/>
      <c r="D457" s="42"/>
      <c r="E457" s="42"/>
      <c r="F457" s="42"/>
      <c r="G457" s="41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1.25" customHeight="1">
      <c r="A458" s="42"/>
      <c r="B458" s="42"/>
      <c r="C458" s="42"/>
      <c r="D458" s="42"/>
      <c r="E458" s="42"/>
      <c r="F458" s="42"/>
      <c r="G458" s="41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1.25" customHeight="1">
      <c r="A459" s="42"/>
      <c r="B459" s="42"/>
      <c r="C459" s="42"/>
      <c r="D459" s="42"/>
      <c r="E459" s="42"/>
      <c r="F459" s="42"/>
      <c r="G459" s="41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1.25" customHeight="1">
      <c r="A460" s="42"/>
      <c r="B460" s="42"/>
      <c r="C460" s="42"/>
      <c r="D460" s="42"/>
      <c r="E460" s="42"/>
      <c r="F460" s="42"/>
      <c r="G460" s="41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1.25" customHeight="1">
      <c r="A461" s="42"/>
      <c r="B461" s="42"/>
      <c r="C461" s="42"/>
      <c r="D461" s="42"/>
      <c r="E461" s="42"/>
      <c r="F461" s="42"/>
      <c r="G461" s="41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1.25" customHeight="1">
      <c r="A462" s="42"/>
      <c r="B462" s="42"/>
      <c r="C462" s="42"/>
      <c r="D462" s="42"/>
      <c r="E462" s="42"/>
      <c r="F462" s="42"/>
      <c r="G462" s="41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1.25" customHeight="1">
      <c r="A463" s="42"/>
      <c r="B463" s="42"/>
      <c r="C463" s="42"/>
      <c r="D463" s="42"/>
      <c r="E463" s="42"/>
      <c r="F463" s="42"/>
      <c r="G463" s="41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1.25" customHeight="1">
      <c r="A464" s="42"/>
      <c r="B464" s="42"/>
      <c r="C464" s="42"/>
      <c r="D464" s="42"/>
      <c r="E464" s="42"/>
      <c r="F464" s="42"/>
      <c r="G464" s="41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1.25" customHeight="1">
      <c r="A465" s="42"/>
      <c r="B465" s="42"/>
      <c r="C465" s="42"/>
      <c r="D465" s="42"/>
      <c r="E465" s="42"/>
      <c r="F465" s="42"/>
      <c r="G465" s="41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1.25" customHeight="1">
      <c r="A466" s="42"/>
      <c r="B466" s="42"/>
      <c r="C466" s="42"/>
      <c r="D466" s="42"/>
      <c r="E466" s="42"/>
      <c r="F466" s="42"/>
      <c r="G466" s="41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1.25" customHeight="1">
      <c r="A467" s="42"/>
      <c r="B467" s="42"/>
      <c r="C467" s="42"/>
      <c r="D467" s="42"/>
      <c r="E467" s="42"/>
      <c r="F467" s="42"/>
      <c r="G467" s="41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1.25" customHeight="1">
      <c r="A468" s="42"/>
      <c r="B468" s="42"/>
      <c r="C468" s="42"/>
      <c r="D468" s="42"/>
      <c r="E468" s="42"/>
      <c r="F468" s="42"/>
      <c r="G468" s="41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1.25" customHeight="1">
      <c r="A469" s="42"/>
      <c r="B469" s="42"/>
      <c r="C469" s="42"/>
      <c r="D469" s="42"/>
      <c r="E469" s="42"/>
      <c r="F469" s="42"/>
      <c r="G469" s="41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1.25" customHeight="1">
      <c r="A470" s="42"/>
      <c r="B470" s="42"/>
      <c r="C470" s="42"/>
      <c r="D470" s="42"/>
      <c r="E470" s="42"/>
      <c r="F470" s="42"/>
      <c r="G470" s="41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1.25" customHeight="1">
      <c r="A471" s="42"/>
      <c r="B471" s="42"/>
      <c r="C471" s="42"/>
      <c r="D471" s="42"/>
      <c r="E471" s="42"/>
      <c r="F471" s="42"/>
      <c r="G471" s="41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1.25" customHeight="1">
      <c r="A472" s="42"/>
      <c r="B472" s="42"/>
      <c r="C472" s="42"/>
      <c r="D472" s="42"/>
      <c r="E472" s="42"/>
      <c r="F472" s="42"/>
      <c r="G472" s="41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1.25" customHeight="1">
      <c r="A473" s="42"/>
      <c r="B473" s="42"/>
      <c r="C473" s="42"/>
      <c r="D473" s="42"/>
      <c r="E473" s="42"/>
      <c r="F473" s="42"/>
      <c r="G473" s="41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1.25" customHeight="1">
      <c r="A474" s="42"/>
      <c r="B474" s="42"/>
      <c r="C474" s="42"/>
      <c r="D474" s="42"/>
      <c r="E474" s="42"/>
      <c r="F474" s="42"/>
      <c r="G474" s="41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1.25" customHeight="1">
      <c r="A475" s="42"/>
      <c r="B475" s="42"/>
      <c r="C475" s="42"/>
      <c r="D475" s="42"/>
      <c r="E475" s="42"/>
      <c r="F475" s="42"/>
      <c r="G475" s="41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1.25" customHeight="1">
      <c r="A476" s="42"/>
      <c r="B476" s="42"/>
      <c r="C476" s="42"/>
      <c r="D476" s="42"/>
      <c r="E476" s="42"/>
      <c r="F476" s="42"/>
      <c r="G476" s="41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1.25" customHeight="1">
      <c r="A477" s="42"/>
      <c r="B477" s="42"/>
      <c r="C477" s="42"/>
      <c r="D477" s="42"/>
      <c r="E477" s="42"/>
      <c r="F477" s="42"/>
      <c r="G477" s="41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1.25" customHeight="1">
      <c r="A478" s="42"/>
      <c r="B478" s="42"/>
      <c r="C478" s="42"/>
      <c r="D478" s="42"/>
      <c r="E478" s="42"/>
      <c r="F478" s="42"/>
      <c r="G478" s="41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1.25" customHeight="1">
      <c r="A479" s="42"/>
      <c r="B479" s="42"/>
      <c r="C479" s="42"/>
      <c r="D479" s="42"/>
      <c r="E479" s="42"/>
      <c r="F479" s="42"/>
      <c r="G479" s="41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1.25" customHeight="1">
      <c r="A480" s="42"/>
      <c r="B480" s="42"/>
      <c r="C480" s="42"/>
      <c r="D480" s="42"/>
      <c r="E480" s="42"/>
      <c r="F480" s="42"/>
      <c r="G480" s="41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1.25" customHeight="1">
      <c r="A481" s="42"/>
      <c r="B481" s="42"/>
      <c r="C481" s="42"/>
      <c r="D481" s="42"/>
      <c r="E481" s="42"/>
      <c r="F481" s="42"/>
      <c r="G481" s="41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1.25" customHeight="1">
      <c r="A482" s="42"/>
      <c r="B482" s="42"/>
      <c r="C482" s="42"/>
      <c r="D482" s="42"/>
      <c r="E482" s="42"/>
      <c r="F482" s="42"/>
      <c r="G482" s="41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1.25" customHeight="1">
      <c r="A483" s="42"/>
      <c r="B483" s="42"/>
      <c r="C483" s="42"/>
      <c r="D483" s="42"/>
      <c r="E483" s="42"/>
      <c r="F483" s="42"/>
      <c r="G483" s="41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1.25" customHeight="1">
      <c r="A484" s="42"/>
      <c r="B484" s="42"/>
      <c r="C484" s="42"/>
      <c r="D484" s="42"/>
      <c r="E484" s="42"/>
      <c r="F484" s="42"/>
      <c r="G484" s="41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1.25" customHeight="1">
      <c r="A485" s="42"/>
      <c r="B485" s="42"/>
      <c r="C485" s="42"/>
      <c r="D485" s="42"/>
      <c r="E485" s="42"/>
      <c r="F485" s="42"/>
      <c r="G485" s="41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1.25" customHeight="1">
      <c r="A486" s="42"/>
      <c r="B486" s="42"/>
      <c r="C486" s="42"/>
      <c r="D486" s="42"/>
      <c r="E486" s="42"/>
      <c r="F486" s="42"/>
      <c r="G486" s="41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1.25" customHeight="1">
      <c r="A487" s="42"/>
      <c r="B487" s="42"/>
      <c r="C487" s="42"/>
      <c r="D487" s="42"/>
      <c r="E487" s="42"/>
      <c r="F487" s="42"/>
      <c r="G487" s="41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1.25" customHeight="1">
      <c r="A488" s="42"/>
      <c r="B488" s="42"/>
      <c r="C488" s="42"/>
      <c r="D488" s="42"/>
      <c r="E488" s="42"/>
      <c r="F488" s="42"/>
      <c r="G488" s="41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1.25" customHeight="1">
      <c r="A489" s="42"/>
      <c r="B489" s="42"/>
      <c r="C489" s="42"/>
      <c r="D489" s="42"/>
      <c r="E489" s="42"/>
      <c r="F489" s="42"/>
      <c r="G489" s="41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1.25" customHeight="1">
      <c r="A490" s="42"/>
      <c r="B490" s="42"/>
      <c r="C490" s="42"/>
      <c r="D490" s="42"/>
      <c r="E490" s="42"/>
      <c r="F490" s="42"/>
      <c r="G490" s="41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1.25" customHeight="1">
      <c r="A491" s="42"/>
      <c r="B491" s="42"/>
      <c r="C491" s="42"/>
      <c r="D491" s="42"/>
      <c r="E491" s="42"/>
      <c r="F491" s="42"/>
      <c r="G491" s="41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1.25" customHeight="1">
      <c r="A492" s="42"/>
      <c r="B492" s="42"/>
      <c r="C492" s="42"/>
      <c r="D492" s="42"/>
      <c r="E492" s="42"/>
      <c r="F492" s="42"/>
      <c r="G492" s="41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1.25" customHeight="1">
      <c r="A493" s="42"/>
      <c r="B493" s="42"/>
      <c r="C493" s="42"/>
      <c r="D493" s="42"/>
      <c r="E493" s="42"/>
      <c r="F493" s="42"/>
      <c r="G493" s="41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1.25" customHeight="1">
      <c r="A494" s="42"/>
      <c r="B494" s="42"/>
      <c r="C494" s="42"/>
      <c r="D494" s="42"/>
      <c r="E494" s="42"/>
      <c r="F494" s="42"/>
      <c r="G494" s="41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1.25" customHeight="1">
      <c r="A495" s="42"/>
      <c r="B495" s="42"/>
      <c r="C495" s="42"/>
      <c r="D495" s="42"/>
      <c r="E495" s="42"/>
      <c r="F495" s="42"/>
      <c r="G495" s="41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1.25" customHeight="1">
      <c r="A496" s="42"/>
      <c r="B496" s="42"/>
      <c r="C496" s="42"/>
      <c r="D496" s="42"/>
      <c r="E496" s="42"/>
      <c r="F496" s="42"/>
      <c r="G496" s="41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1.25" customHeight="1">
      <c r="A497" s="42"/>
      <c r="B497" s="42"/>
      <c r="C497" s="42"/>
      <c r="D497" s="42"/>
      <c r="E497" s="42"/>
      <c r="F497" s="42"/>
      <c r="G497" s="41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1.25" customHeight="1">
      <c r="A498" s="42"/>
      <c r="B498" s="42"/>
      <c r="C498" s="42"/>
      <c r="D498" s="42"/>
      <c r="E498" s="42"/>
      <c r="F498" s="42"/>
      <c r="G498" s="41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1.25" customHeight="1">
      <c r="A499" s="42"/>
      <c r="B499" s="42"/>
      <c r="C499" s="42"/>
      <c r="D499" s="42"/>
      <c r="E499" s="42"/>
      <c r="F499" s="42"/>
      <c r="G499" s="41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1.25" customHeight="1">
      <c r="A500" s="42"/>
      <c r="B500" s="42"/>
      <c r="C500" s="42"/>
      <c r="D500" s="42"/>
      <c r="E500" s="42"/>
      <c r="F500" s="42"/>
      <c r="G500" s="41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1.25" customHeight="1">
      <c r="A501" s="42"/>
      <c r="B501" s="42"/>
      <c r="C501" s="42"/>
      <c r="D501" s="42"/>
      <c r="E501" s="42"/>
      <c r="F501" s="42"/>
      <c r="G501" s="41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1.25" customHeight="1">
      <c r="A502" s="42"/>
      <c r="B502" s="42"/>
      <c r="C502" s="42"/>
      <c r="D502" s="42"/>
      <c r="E502" s="42"/>
      <c r="F502" s="42"/>
      <c r="G502" s="41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1.25" customHeight="1">
      <c r="A503" s="42"/>
      <c r="B503" s="42"/>
      <c r="C503" s="42"/>
      <c r="D503" s="42"/>
      <c r="E503" s="42"/>
      <c r="F503" s="42"/>
      <c r="G503" s="41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1.25" customHeight="1">
      <c r="A504" s="42"/>
      <c r="B504" s="42"/>
      <c r="C504" s="42"/>
      <c r="D504" s="42"/>
      <c r="E504" s="42"/>
      <c r="F504" s="42"/>
      <c r="G504" s="41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1.25" customHeight="1">
      <c r="A505" s="42"/>
      <c r="B505" s="42"/>
      <c r="C505" s="42"/>
      <c r="D505" s="42"/>
      <c r="E505" s="42"/>
      <c r="F505" s="42"/>
      <c r="G505" s="41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1.25" customHeight="1">
      <c r="A506" s="42"/>
      <c r="B506" s="42"/>
      <c r="C506" s="42"/>
      <c r="D506" s="42"/>
      <c r="E506" s="42"/>
      <c r="F506" s="42"/>
      <c r="G506" s="41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1.25" customHeight="1">
      <c r="A507" s="42"/>
      <c r="B507" s="42"/>
      <c r="C507" s="42"/>
      <c r="D507" s="42"/>
      <c r="E507" s="42"/>
      <c r="F507" s="42"/>
      <c r="G507" s="41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1.25" customHeight="1">
      <c r="A508" s="42"/>
      <c r="B508" s="42"/>
      <c r="C508" s="42"/>
      <c r="D508" s="42"/>
      <c r="E508" s="42"/>
      <c r="F508" s="42"/>
      <c r="G508" s="41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1.25" customHeight="1">
      <c r="A509" s="42"/>
      <c r="B509" s="42"/>
      <c r="C509" s="42"/>
      <c r="D509" s="42"/>
      <c r="E509" s="42"/>
      <c r="F509" s="42"/>
      <c r="G509" s="41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1.25" customHeight="1">
      <c r="A510" s="42"/>
      <c r="B510" s="42"/>
      <c r="C510" s="42"/>
      <c r="D510" s="42"/>
      <c r="E510" s="42"/>
      <c r="F510" s="42"/>
      <c r="G510" s="41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1.25" customHeight="1">
      <c r="A511" s="42"/>
      <c r="B511" s="42"/>
      <c r="C511" s="42"/>
      <c r="D511" s="42"/>
      <c r="E511" s="42"/>
      <c r="F511" s="42"/>
      <c r="G511" s="41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1.25" customHeight="1">
      <c r="A512" s="42"/>
      <c r="B512" s="42"/>
      <c r="C512" s="42"/>
      <c r="D512" s="42"/>
      <c r="E512" s="42"/>
      <c r="F512" s="42"/>
      <c r="G512" s="41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1.25" customHeight="1">
      <c r="A513" s="42"/>
      <c r="B513" s="42"/>
      <c r="C513" s="42"/>
      <c r="D513" s="42"/>
      <c r="E513" s="42"/>
      <c r="F513" s="42"/>
      <c r="G513" s="41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1.25" customHeight="1">
      <c r="A514" s="42"/>
      <c r="B514" s="42"/>
      <c r="C514" s="42"/>
      <c r="D514" s="42"/>
      <c r="E514" s="42"/>
      <c r="F514" s="42"/>
      <c r="G514" s="41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1.25" customHeight="1">
      <c r="A515" s="42"/>
      <c r="B515" s="42"/>
      <c r="C515" s="42"/>
      <c r="D515" s="42"/>
      <c r="E515" s="42"/>
      <c r="F515" s="42"/>
      <c r="G515" s="41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1.25" customHeight="1">
      <c r="A516" s="42"/>
      <c r="B516" s="42"/>
      <c r="C516" s="42"/>
      <c r="D516" s="42"/>
      <c r="E516" s="42"/>
      <c r="F516" s="42"/>
      <c r="G516" s="41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1.25" customHeight="1">
      <c r="A517" s="42"/>
      <c r="B517" s="42"/>
      <c r="C517" s="42"/>
      <c r="D517" s="42"/>
      <c r="E517" s="42"/>
      <c r="F517" s="42"/>
      <c r="G517" s="41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1.25" customHeight="1">
      <c r="A518" s="42"/>
      <c r="B518" s="42"/>
      <c r="C518" s="42"/>
      <c r="D518" s="42"/>
      <c r="E518" s="42"/>
      <c r="F518" s="42"/>
      <c r="G518" s="41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1.25" customHeight="1">
      <c r="A519" s="42"/>
      <c r="B519" s="42"/>
      <c r="C519" s="42"/>
      <c r="D519" s="42"/>
      <c r="E519" s="42"/>
      <c r="F519" s="42"/>
      <c r="G519" s="41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1.25" customHeight="1">
      <c r="A520" s="42"/>
      <c r="B520" s="42"/>
      <c r="C520" s="42"/>
      <c r="D520" s="42"/>
      <c r="E520" s="42"/>
      <c r="F520" s="42"/>
      <c r="G520" s="41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1.25" customHeight="1">
      <c r="A521" s="42"/>
      <c r="B521" s="42"/>
      <c r="C521" s="42"/>
      <c r="D521" s="42"/>
      <c r="E521" s="42"/>
      <c r="F521" s="42"/>
      <c r="G521" s="41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1.25" customHeight="1">
      <c r="A522" s="42"/>
      <c r="B522" s="42"/>
      <c r="C522" s="42"/>
      <c r="D522" s="42"/>
      <c r="E522" s="42"/>
      <c r="F522" s="42"/>
      <c r="G522" s="41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1.25" customHeight="1">
      <c r="A523" s="42"/>
      <c r="B523" s="42"/>
      <c r="C523" s="42"/>
      <c r="D523" s="42"/>
      <c r="E523" s="42"/>
      <c r="F523" s="42"/>
      <c r="G523" s="41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1.25" customHeight="1">
      <c r="A524" s="42"/>
      <c r="B524" s="42"/>
      <c r="C524" s="42"/>
      <c r="D524" s="42"/>
      <c r="E524" s="42"/>
      <c r="F524" s="42"/>
      <c r="G524" s="41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1.25" customHeight="1">
      <c r="A525" s="42"/>
      <c r="B525" s="42"/>
      <c r="C525" s="42"/>
      <c r="D525" s="42"/>
      <c r="E525" s="42"/>
      <c r="F525" s="42"/>
      <c r="G525" s="41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1.25" customHeight="1">
      <c r="A526" s="42"/>
      <c r="B526" s="42"/>
      <c r="C526" s="42"/>
      <c r="D526" s="42"/>
      <c r="E526" s="42"/>
      <c r="F526" s="42"/>
      <c r="G526" s="41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1.25" customHeight="1">
      <c r="A527" s="42"/>
      <c r="B527" s="42"/>
      <c r="C527" s="42"/>
      <c r="D527" s="42"/>
      <c r="E527" s="42"/>
      <c r="F527" s="42"/>
      <c r="G527" s="41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1.25" customHeight="1">
      <c r="A528" s="42"/>
      <c r="B528" s="42"/>
      <c r="C528" s="42"/>
      <c r="D528" s="42"/>
      <c r="E528" s="42"/>
      <c r="F528" s="42"/>
      <c r="G528" s="41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1.25" customHeight="1">
      <c r="A529" s="42"/>
      <c r="B529" s="42"/>
      <c r="C529" s="42"/>
      <c r="D529" s="42"/>
      <c r="E529" s="42"/>
      <c r="F529" s="42"/>
      <c r="G529" s="41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1.25" customHeight="1">
      <c r="A530" s="42"/>
      <c r="B530" s="42"/>
      <c r="C530" s="42"/>
      <c r="D530" s="42"/>
      <c r="E530" s="42"/>
      <c r="F530" s="42"/>
      <c r="G530" s="41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1.25" customHeight="1">
      <c r="A531" s="42"/>
      <c r="B531" s="42"/>
      <c r="C531" s="42"/>
      <c r="D531" s="42"/>
      <c r="E531" s="42"/>
      <c r="F531" s="42"/>
      <c r="G531" s="41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1.25" customHeight="1">
      <c r="A532" s="42"/>
      <c r="B532" s="42"/>
      <c r="C532" s="42"/>
      <c r="D532" s="42"/>
      <c r="E532" s="42"/>
      <c r="F532" s="42"/>
      <c r="G532" s="41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1.25" customHeight="1">
      <c r="A533" s="42"/>
      <c r="B533" s="42"/>
      <c r="C533" s="42"/>
      <c r="D533" s="42"/>
      <c r="E533" s="42"/>
      <c r="F533" s="42"/>
      <c r="G533" s="41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1.25" customHeight="1">
      <c r="A534" s="42"/>
      <c r="B534" s="42"/>
      <c r="C534" s="42"/>
      <c r="D534" s="42"/>
      <c r="E534" s="42"/>
      <c r="F534" s="42"/>
      <c r="G534" s="41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1.25" customHeight="1">
      <c r="A535" s="42"/>
      <c r="B535" s="42"/>
      <c r="C535" s="42"/>
      <c r="D535" s="42"/>
      <c r="E535" s="42"/>
      <c r="F535" s="42"/>
      <c r="G535" s="41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1.25" customHeight="1">
      <c r="A536" s="42"/>
      <c r="B536" s="42"/>
      <c r="C536" s="42"/>
      <c r="D536" s="42"/>
      <c r="E536" s="42"/>
      <c r="F536" s="42"/>
      <c r="G536" s="41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1.25" customHeight="1">
      <c r="A537" s="42"/>
      <c r="B537" s="42"/>
      <c r="C537" s="42"/>
      <c r="D537" s="42"/>
      <c r="E537" s="42"/>
      <c r="F537" s="42"/>
      <c r="G537" s="41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1.25" customHeight="1">
      <c r="A538" s="42"/>
      <c r="B538" s="42"/>
      <c r="C538" s="42"/>
      <c r="D538" s="42"/>
      <c r="E538" s="42"/>
      <c r="F538" s="42"/>
      <c r="G538" s="41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1.25" customHeight="1">
      <c r="A539" s="42"/>
      <c r="B539" s="42"/>
      <c r="C539" s="42"/>
      <c r="D539" s="42"/>
      <c r="E539" s="42"/>
      <c r="F539" s="42"/>
      <c r="G539" s="41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1.25" customHeight="1">
      <c r="A540" s="42"/>
      <c r="B540" s="42"/>
      <c r="C540" s="42"/>
      <c r="D540" s="42"/>
      <c r="E540" s="42"/>
      <c r="F540" s="42"/>
      <c r="G540" s="41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1.25" customHeight="1">
      <c r="A541" s="42"/>
      <c r="B541" s="42"/>
      <c r="C541" s="42"/>
      <c r="D541" s="42"/>
      <c r="E541" s="42"/>
      <c r="F541" s="42"/>
      <c r="G541" s="41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1.25" customHeight="1">
      <c r="A542" s="42"/>
      <c r="B542" s="42"/>
      <c r="C542" s="42"/>
      <c r="D542" s="42"/>
      <c r="E542" s="42"/>
      <c r="F542" s="42"/>
      <c r="G542" s="41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1.25" customHeight="1">
      <c r="A543" s="42"/>
      <c r="B543" s="42"/>
      <c r="C543" s="42"/>
      <c r="D543" s="42"/>
      <c r="E543" s="42"/>
      <c r="F543" s="42"/>
      <c r="G543" s="41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1.25" customHeight="1">
      <c r="A544" s="42"/>
      <c r="B544" s="42"/>
      <c r="C544" s="42"/>
      <c r="D544" s="42"/>
      <c r="E544" s="42"/>
      <c r="F544" s="42"/>
      <c r="G544" s="41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1.25" customHeight="1">
      <c r="A545" s="42"/>
      <c r="B545" s="42"/>
      <c r="C545" s="42"/>
      <c r="D545" s="42"/>
      <c r="E545" s="42"/>
      <c r="F545" s="42"/>
      <c r="G545" s="41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1.25" customHeight="1">
      <c r="A546" s="42"/>
      <c r="B546" s="42"/>
      <c r="C546" s="42"/>
      <c r="D546" s="42"/>
      <c r="E546" s="42"/>
      <c r="F546" s="42"/>
      <c r="G546" s="41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1.25" customHeight="1">
      <c r="A547" s="42"/>
      <c r="B547" s="42"/>
      <c r="C547" s="42"/>
      <c r="D547" s="42"/>
      <c r="E547" s="42"/>
      <c r="F547" s="42"/>
      <c r="G547" s="41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1.25" customHeight="1">
      <c r="A548" s="42"/>
      <c r="B548" s="42"/>
      <c r="C548" s="42"/>
      <c r="D548" s="42"/>
      <c r="E548" s="42"/>
      <c r="F548" s="42"/>
      <c r="G548" s="41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1.25" customHeight="1">
      <c r="A549" s="42"/>
      <c r="B549" s="42"/>
      <c r="C549" s="42"/>
      <c r="D549" s="42"/>
      <c r="E549" s="42"/>
      <c r="F549" s="42"/>
      <c r="G549" s="41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1.25" customHeight="1">
      <c r="A550" s="42"/>
      <c r="B550" s="42"/>
      <c r="C550" s="42"/>
      <c r="D550" s="42"/>
      <c r="E550" s="42"/>
      <c r="F550" s="42"/>
      <c r="G550" s="41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1.25" customHeight="1">
      <c r="A551" s="42"/>
      <c r="B551" s="42"/>
      <c r="C551" s="42"/>
      <c r="D551" s="42"/>
      <c r="E551" s="42"/>
      <c r="F551" s="42"/>
      <c r="G551" s="41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1.25" customHeight="1">
      <c r="A552" s="42"/>
      <c r="B552" s="42"/>
      <c r="C552" s="42"/>
      <c r="D552" s="42"/>
      <c r="E552" s="42"/>
      <c r="F552" s="42"/>
      <c r="G552" s="41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1.25" customHeight="1">
      <c r="A553" s="42"/>
      <c r="B553" s="42"/>
      <c r="C553" s="42"/>
      <c r="D553" s="42"/>
      <c r="E553" s="42"/>
      <c r="F553" s="42"/>
      <c r="G553" s="41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1.25" customHeight="1">
      <c r="A554" s="42"/>
      <c r="B554" s="42"/>
      <c r="C554" s="42"/>
      <c r="D554" s="42"/>
      <c r="E554" s="42"/>
      <c r="F554" s="42"/>
      <c r="G554" s="41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1.25" customHeight="1">
      <c r="A555" s="42"/>
      <c r="B555" s="42"/>
      <c r="C555" s="42"/>
      <c r="D555" s="42"/>
      <c r="E555" s="42"/>
      <c r="F555" s="42"/>
      <c r="G555" s="41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1.25" customHeight="1">
      <c r="A556" s="42"/>
      <c r="B556" s="42"/>
      <c r="C556" s="42"/>
      <c r="D556" s="42"/>
      <c r="E556" s="42"/>
      <c r="F556" s="42"/>
      <c r="G556" s="41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1.25" customHeight="1">
      <c r="A557" s="42"/>
      <c r="B557" s="42"/>
      <c r="C557" s="42"/>
      <c r="D557" s="42"/>
      <c r="E557" s="42"/>
      <c r="F557" s="42"/>
      <c r="G557" s="41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1.25" customHeight="1">
      <c r="A558" s="42"/>
      <c r="B558" s="42"/>
      <c r="C558" s="42"/>
      <c r="D558" s="42"/>
      <c r="E558" s="42"/>
      <c r="F558" s="42"/>
      <c r="G558" s="41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1.25" customHeight="1">
      <c r="A559" s="42"/>
      <c r="B559" s="42"/>
      <c r="C559" s="42"/>
      <c r="D559" s="42"/>
      <c r="E559" s="42"/>
      <c r="F559" s="42"/>
      <c r="G559" s="41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1.25" customHeight="1">
      <c r="A560" s="42"/>
      <c r="B560" s="42"/>
      <c r="C560" s="42"/>
      <c r="D560" s="42"/>
      <c r="E560" s="42"/>
      <c r="F560" s="42"/>
      <c r="G560" s="41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1.25" customHeight="1">
      <c r="A561" s="42"/>
      <c r="B561" s="42"/>
      <c r="C561" s="42"/>
      <c r="D561" s="42"/>
      <c r="E561" s="42"/>
      <c r="F561" s="42"/>
      <c r="G561" s="41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1.25" customHeight="1">
      <c r="A562" s="42"/>
      <c r="B562" s="42"/>
      <c r="C562" s="42"/>
      <c r="D562" s="42"/>
      <c r="E562" s="42"/>
      <c r="F562" s="42"/>
      <c r="G562" s="41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1.25" customHeight="1">
      <c r="A563" s="42"/>
      <c r="B563" s="42"/>
      <c r="C563" s="42"/>
      <c r="D563" s="42"/>
      <c r="E563" s="42"/>
      <c r="F563" s="42"/>
      <c r="G563" s="41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1.25" customHeight="1">
      <c r="A564" s="42"/>
      <c r="B564" s="42"/>
      <c r="C564" s="42"/>
      <c r="D564" s="42"/>
      <c r="E564" s="42"/>
      <c r="F564" s="42"/>
      <c r="G564" s="41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1.25" customHeight="1">
      <c r="A565" s="42"/>
      <c r="B565" s="42"/>
      <c r="C565" s="42"/>
      <c r="D565" s="42"/>
      <c r="E565" s="42"/>
      <c r="F565" s="42"/>
      <c r="G565" s="41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1.25" customHeight="1">
      <c r="A566" s="42"/>
      <c r="B566" s="42"/>
      <c r="C566" s="42"/>
      <c r="D566" s="42"/>
      <c r="E566" s="42"/>
      <c r="F566" s="42"/>
      <c r="G566" s="41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1.25" customHeight="1">
      <c r="A567" s="42"/>
      <c r="B567" s="42"/>
      <c r="C567" s="42"/>
      <c r="D567" s="42"/>
      <c r="E567" s="42"/>
      <c r="F567" s="42"/>
      <c r="G567" s="41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1.25" customHeight="1">
      <c r="A568" s="42"/>
      <c r="B568" s="42"/>
      <c r="C568" s="42"/>
      <c r="D568" s="42"/>
      <c r="E568" s="42"/>
      <c r="F568" s="42"/>
      <c r="G568" s="41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1.25" customHeight="1">
      <c r="A569" s="42"/>
      <c r="B569" s="42"/>
      <c r="C569" s="42"/>
      <c r="D569" s="42"/>
      <c r="E569" s="42"/>
      <c r="F569" s="42"/>
      <c r="G569" s="41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1.25" customHeight="1">
      <c r="A570" s="42"/>
      <c r="B570" s="42"/>
      <c r="C570" s="42"/>
      <c r="D570" s="42"/>
      <c r="E570" s="42"/>
      <c r="F570" s="42"/>
      <c r="G570" s="41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1.25" customHeight="1">
      <c r="A571" s="42"/>
      <c r="B571" s="42"/>
      <c r="C571" s="42"/>
      <c r="D571" s="42"/>
      <c r="E571" s="42"/>
      <c r="F571" s="42"/>
      <c r="G571" s="41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1.25" customHeight="1">
      <c r="A572" s="42"/>
      <c r="B572" s="42"/>
      <c r="C572" s="42"/>
      <c r="D572" s="42"/>
      <c r="E572" s="42"/>
      <c r="F572" s="42"/>
      <c r="G572" s="41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1.25" customHeight="1">
      <c r="A573" s="42"/>
      <c r="B573" s="42"/>
      <c r="C573" s="42"/>
      <c r="D573" s="42"/>
      <c r="E573" s="42"/>
      <c r="F573" s="42"/>
      <c r="G573" s="41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1.25" customHeight="1">
      <c r="A574" s="42"/>
      <c r="B574" s="42"/>
      <c r="C574" s="42"/>
      <c r="D574" s="42"/>
      <c r="E574" s="42"/>
      <c r="F574" s="42"/>
      <c r="G574" s="41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1.25" customHeight="1">
      <c r="A575" s="42"/>
      <c r="B575" s="42"/>
      <c r="C575" s="42"/>
      <c r="D575" s="42"/>
      <c r="E575" s="42"/>
      <c r="F575" s="42"/>
      <c r="G575" s="41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1.25" customHeight="1">
      <c r="A576" s="42"/>
      <c r="B576" s="42"/>
      <c r="C576" s="42"/>
      <c r="D576" s="42"/>
      <c r="E576" s="42"/>
      <c r="F576" s="42"/>
      <c r="G576" s="41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1.25" customHeight="1">
      <c r="A577" s="42"/>
      <c r="B577" s="42"/>
      <c r="C577" s="42"/>
      <c r="D577" s="42"/>
      <c r="E577" s="42"/>
      <c r="F577" s="42"/>
      <c r="G577" s="41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1.25" customHeight="1">
      <c r="A578" s="42"/>
      <c r="B578" s="42"/>
      <c r="C578" s="42"/>
      <c r="D578" s="42"/>
      <c r="E578" s="42"/>
      <c r="F578" s="42"/>
      <c r="G578" s="41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1.25" customHeight="1">
      <c r="A579" s="42"/>
      <c r="B579" s="42"/>
      <c r="C579" s="42"/>
      <c r="D579" s="42"/>
      <c r="E579" s="42"/>
      <c r="F579" s="42"/>
      <c r="G579" s="41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1.25" customHeight="1">
      <c r="A580" s="42"/>
      <c r="B580" s="42"/>
      <c r="C580" s="42"/>
      <c r="D580" s="42"/>
      <c r="E580" s="42"/>
      <c r="F580" s="42"/>
      <c r="G580" s="41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1.25" customHeight="1">
      <c r="A581" s="42"/>
      <c r="B581" s="42"/>
      <c r="C581" s="42"/>
      <c r="D581" s="42"/>
      <c r="E581" s="42"/>
      <c r="F581" s="42"/>
      <c r="G581" s="41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1.25" customHeight="1">
      <c r="A582" s="42"/>
      <c r="B582" s="42"/>
      <c r="C582" s="42"/>
      <c r="D582" s="42"/>
      <c r="E582" s="42"/>
      <c r="F582" s="42"/>
      <c r="G582" s="41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1.25" customHeight="1">
      <c r="A583" s="42"/>
      <c r="B583" s="42"/>
      <c r="C583" s="42"/>
      <c r="D583" s="42"/>
      <c r="E583" s="42"/>
      <c r="F583" s="42"/>
      <c r="G583" s="41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1.25" customHeight="1">
      <c r="A584" s="42"/>
      <c r="B584" s="42"/>
      <c r="C584" s="42"/>
      <c r="D584" s="42"/>
      <c r="E584" s="42"/>
      <c r="F584" s="42"/>
      <c r="G584" s="41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1.25" customHeight="1">
      <c r="A585" s="42"/>
      <c r="B585" s="42"/>
      <c r="C585" s="42"/>
      <c r="D585" s="42"/>
      <c r="E585" s="42"/>
      <c r="F585" s="42"/>
      <c r="G585" s="41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1.25" customHeight="1">
      <c r="A586" s="42"/>
      <c r="B586" s="42"/>
      <c r="C586" s="42"/>
      <c r="D586" s="42"/>
      <c r="E586" s="42"/>
      <c r="F586" s="42"/>
      <c r="G586" s="41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1.25" customHeight="1">
      <c r="A587" s="42"/>
      <c r="B587" s="42"/>
      <c r="C587" s="42"/>
      <c r="D587" s="42"/>
      <c r="E587" s="42"/>
      <c r="F587" s="42"/>
      <c r="G587" s="41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1.25" customHeight="1">
      <c r="A588" s="42"/>
      <c r="B588" s="42"/>
      <c r="C588" s="42"/>
      <c r="D588" s="42"/>
      <c r="E588" s="42"/>
      <c r="F588" s="42"/>
      <c r="G588" s="41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1.25" customHeight="1">
      <c r="A589" s="42"/>
      <c r="B589" s="42"/>
      <c r="C589" s="42"/>
      <c r="D589" s="42"/>
      <c r="E589" s="42"/>
      <c r="F589" s="42"/>
      <c r="G589" s="41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1.25" customHeight="1">
      <c r="A590" s="42"/>
      <c r="B590" s="42"/>
      <c r="C590" s="42"/>
      <c r="D590" s="42"/>
      <c r="E590" s="42"/>
      <c r="F590" s="42"/>
      <c r="G590" s="41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1.25" customHeight="1">
      <c r="A591" s="42"/>
      <c r="B591" s="42"/>
      <c r="C591" s="42"/>
      <c r="D591" s="42"/>
      <c r="E591" s="42"/>
      <c r="F591" s="42"/>
      <c r="G591" s="41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1.25" customHeight="1">
      <c r="A592" s="42"/>
      <c r="B592" s="42"/>
      <c r="C592" s="42"/>
      <c r="D592" s="42"/>
      <c r="E592" s="42"/>
      <c r="F592" s="42"/>
      <c r="G592" s="41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1.25" customHeight="1">
      <c r="A593" s="42"/>
      <c r="B593" s="42"/>
      <c r="C593" s="42"/>
      <c r="D593" s="42"/>
      <c r="E593" s="42"/>
      <c r="F593" s="42"/>
      <c r="G593" s="41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1.25" customHeight="1">
      <c r="A594" s="42"/>
      <c r="B594" s="42"/>
      <c r="C594" s="42"/>
      <c r="D594" s="42"/>
      <c r="E594" s="42"/>
      <c r="F594" s="42"/>
      <c r="G594" s="41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1.25" customHeight="1">
      <c r="A595" s="42"/>
      <c r="B595" s="42"/>
      <c r="C595" s="42"/>
      <c r="D595" s="42"/>
      <c r="E595" s="42"/>
      <c r="F595" s="42"/>
      <c r="G595" s="41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1.25" customHeight="1">
      <c r="A596" s="42"/>
      <c r="B596" s="42"/>
      <c r="C596" s="42"/>
      <c r="D596" s="42"/>
      <c r="E596" s="42"/>
      <c r="F596" s="42"/>
      <c r="G596" s="41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1.25" customHeight="1">
      <c r="A597" s="42"/>
      <c r="B597" s="42"/>
      <c r="C597" s="42"/>
      <c r="D597" s="42"/>
      <c r="E597" s="42"/>
      <c r="F597" s="42"/>
      <c r="G597" s="41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1.25" customHeight="1">
      <c r="A598" s="42"/>
      <c r="B598" s="42"/>
      <c r="C598" s="42"/>
      <c r="D598" s="42"/>
      <c r="E598" s="42"/>
      <c r="F598" s="42"/>
      <c r="G598" s="41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1.25" customHeight="1">
      <c r="A599" s="42"/>
      <c r="B599" s="42"/>
      <c r="C599" s="42"/>
      <c r="D599" s="42"/>
      <c r="E599" s="42"/>
      <c r="F599" s="42"/>
      <c r="G599" s="41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1.25" customHeight="1">
      <c r="A600" s="42"/>
      <c r="B600" s="42"/>
      <c r="C600" s="42"/>
      <c r="D600" s="42"/>
      <c r="E600" s="42"/>
      <c r="F600" s="42"/>
      <c r="G600" s="41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1.25" customHeight="1">
      <c r="A601" s="42"/>
      <c r="B601" s="42"/>
      <c r="C601" s="42"/>
      <c r="D601" s="42"/>
      <c r="E601" s="42"/>
      <c r="F601" s="42"/>
      <c r="G601" s="41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1.25" customHeight="1">
      <c r="A602" s="42"/>
      <c r="B602" s="42"/>
      <c r="C602" s="42"/>
      <c r="D602" s="42"/>
      <c r="E602" s="42"/>
      <c r="F602" s="42"/>
      <c r="G602" s="41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1.25" customHeight="1">
      <c r="A603" s="42"/>
      <c r="B603" s="42"/>
      <c r="C603" s="42"/>
      <c r="D603" s="42"/>
      <c r="E603" s="42"/>
      <c r="F603" s="42"/>
      <c r="G603" s="41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1.25" customHeight="1">
      <c r="A604" s="42"/>
      <c r="B604" s="42"/>
      <c r="C604" s="42"/>
      <c r="D604" s="42"/>
      <c r="E604" s="42"/>
      <c r="F604" s="42"/>
      <c r="G604" s="41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1.25" customHeight="1">
      <c r="A605" s="42"/>
      <c r="B605" s="42"/>
      <c r="C605" s="42"/>
      <c r="D605" s="42"/>
      <c r="E605" s="42"/>
      <c r="F605" s="42"/>
      <c r="G605" s="41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1.25" customHeight="1">
      <c r="A606" s="42"/>
      <c r="B606" s="42"/>
      <c r="C606" s="42"/>
      <c r="D606" s="42"/>
      <c r="E606" s="42"/>
      <c r="F606" s="42"/>
      <c r="G606" s="41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1.25" customHeight="1">
      <c r="A607" s="42"/>
      <c r="B607" s="42"/>
      <c r="C607" s="42"/>
      <c r="D607" s="42"/>
      <c r="E607" s="42"/>
      <c r="F607" s="42"/>
      <c r="G607" s="41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1.25" customHeight="1">
      <c r="A608" s="42"/>
      <c r="B608" s="42"/>
      <c r="C608" s="42"/>
      <c r="D608" s="42"/>
      <c r="E608" s="42"/>
      <c r="F608" s="42"/>
      <c r="G608" s="41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1.25" customHeight="1">
      <c r="A609" s="42"/>
      <c r="B609" s="42"/>
      <c r="C609" s="42"/>
      <c r="D609" s="42"/>
      <c r="E609" s="42"/>
      <c r="F609" s="42"/>
      <c r="G609" s="41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1.25" customHeight="1">
      <c r="A610" s="42"/>
      <c r="B610" s="42"/>
      <c r="C610" s="42"/>
      <c r="D610" s="42"/>
      <c r="E610" s="42"/>
      <c r="F610" s="42"/>
      <c r="G610" s="41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1.25" customHeight="1">
      <c r="A611" s="42"/>
      <c r="B611" s="42"/>
      <c r="C611" s="42"/>
      <c r="D611" s="42"/>
      <c r="E611" s="42"/>
      <c r="F611" s="42"/>
      <c r="G611" s="41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1.25" customHeight="1">
      <c r="A612" s="42"/>
      <c r="B612" s="42"/>
      <c r="C612" s="42"/>
      <c r="D612" s="42"/>
      <c r="E612" s="42"/>
      <c r="F612" s="42"/>
      <c r="G612" s="41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1.25" customHeight="1">
      <c r="A613" s="42"/>
      <c r="B613" s="42"/>
      <c r="C613" s="42"/>
      <c r="D613" s="42"/>
      <c r="E613" s="42"/>
      <c r="F613" s="42"/>
      <c r="G613" s="41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1.25" customHeight="1">
      <c r="A614" s="42"/>
      <c r="B614" s="42"/>
      <c r="C614" s="42"/>
      <c r="D614" s="42"/>
      <c r="E614" s="42"/>
      <c r="F614" s="42"/>
      <c r="G614" s="41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1.25" customHeight="1">
      <c r="A615" s="42"/>
      <c r="B615" s="42"/>
      <c r="C615" s="42"/>
      <c r="D615" s="42"/>
      <c r="E615" s="42"/>
      <c r="F615" s="42"/>
      <c r="G615" s="41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1.25" customHeight="1">
      <c r="A616" s="42"/>
      <c r="B616" s="42"/>
      <c r="C616" s="42"/>
      <c r="D616" s="42"/>
      <c r="E616" s="42"/>
      <c r="F616" s="42"/>
      <c r="G616" s="41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1.25" customHeight="1">
      <c r="A617" s="42"/>
      <c r="B617" s="42"/>
      <c r="C617" s="42"/>
      <c r="D617" s="42"/>
      <c r="E617" s="42"/>
      <c r="F617" s="42"/>
      <c r="G617" s="41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1.25" customHeight="1">
      <c r="A618" s="42"/>
      <c r="B618" s="42"/>
      <c r="C618" s="42"/>
      <c r="D618" s="42"/>
      <c r="E618" s="42"/>
      <c r="F618" s="42"/>
      <c r="G618" s="41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1.25" customHeight="1">
      <c r="A619" s="42"/>
      <c r="B619" s="42"/>
      <c r="C619" s="42"/>
      <c r="D619" s="42"/>
      <c r="E619" s="42"/>
      <c r="F619" s="42"/>
      <c r="G619" s="41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1.25" customHeight="1">
      <c r="A620" s="42"/>
      <c r="B620" s="42"/>
      <c r="C620" s="42"/>
      <c r="D620" s="42"/>
      <c r="E620" s="42"/>
      <c r="F620" s="42"/>
      <c r="G620" s="41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1.25" customHeight="1">
      <c r="A621" s="42"/>
      <c r="B621" s="42"/>
      <c r="C621" s="42"/>
      <c r="D621" s="42"/>
      <c r="E621" s="42"/>
      <c r="F621" s="42"/>
      <c r="G621" s="41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1.25" customHeight="1">
      <c r="A622" s="42"/>
      <c r="B622" s="42"/>
      <c r="C622" s="42"/>
      <c r="D622" s="42"/>
      <c r="E622" s="42"/>
      <c r="F622" s="42"/>
      <c r="G622" s="41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1.25" customHeight="1">
      <c r="A623" s="42"/>
      <c r="B623" s="42"/>
      <c r="C623" s="42"/>
      <c r="D623" s="42"/>
      <c r="E623" s="42"/>
      <c r="F623" s="42"/>
      <c r="G623" s="41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1.25" customHeight="1">
      <c r="A624" s="42"/>
      <c r="B624" s="42"/>
      <c r="C624" s="42"/>
      <c r="D624" s="42"/>
      <c r="E624" s="42"/>
      <c r="F624" s="42"/>
      <c r="G624" s="41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1.25" customHeight="1">
      <c r="A625" s="42"/>
      <c r="B625" s="42"/>
      <c r="C625" s="42"/>
      <c r="D625" s="42"/>
      <c r="E625" s="42"/>
      <c r="F625" s="42"/>
      <c r="G625" s="41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1.25" customHeight="1">
      <c r="A626" s="42"/>
      <c r="B626" s="42"/>
      <c r="C626" s="42"/>
      <c r="D626" s="42"/>
      <c r="E626" s="42"/>
      <c r="F626" s="42"/>
      <c r="G626" s="41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1.25" customHeight="1">
      <c r="A627" s="42"/>
      <c r="B627" s="42"/>
      <c r="C627" s="42"/>
      <c r="D627" s="42"/>
      <c r="E627" s="42"/>
      <c r="F627" s="42"/>
      <c r="G627" s="41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1.25" customHeight="1">
      <c r="A628" s="42"/>
      <c r="B628" s="42"/>
      <c r="C628" s="42"/>
      <c r="D628" s="42"/>
      <c r="E628" s="42"/>
      <c r="F628" s="42"/>
      <c r="G628" s="41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1.25" customHeight="1">
      <c r="A629" s="42"/>
      <c r="B629" s="42"/>
      <c r="C629" s="42"/>
      <c r="D629" s="42"/>
      <c r="E629" s="42"/>
      <c r="F629" s="42"/>
      <c r="G629" s="41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1.25" customHeight="1">
      <c r="A630" s="42"/>
      <c r="B630" s="42"/>
      <c r="C630" s="42"/>
      <c r="D630" s="42"/>
      <c r="E630" s="42"/>
      <c r="F630" s="42"/>
      <c r="G630" s="41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1.25" customHeight="1">
      <c r="A631" s="42"/>
      <c r="B631" s="42"/>
      <c r="C631" s="42"/>
      <c r="D631" s="42"/>
      <c r="E631" s="42"/>
      <c r="F631" s="42"/>
      <c r="G631" s="41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1.25" customHeight="1">
      <c r="A632" s="42"/>
      <c r="B632" s="42"/>
      <c r="C632" s="42"/>
      <c r="D632" s="42"/>
      <c r="E632" s="42"/>
      <c r="F632" s="42"/>
      <c r="G632" s="41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1.25" customHeight="1">
      <c r="A633" s="42"/>
      <c r="B633" s="42"/>
      <c r="C633" s="42"/>
      <c r="D633" s="42"/>
      <c r="E633" s="42"/>
      <c r="F633" s="42"/>
      <c r="G633" s="41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1.25" customHeight="1">
      <c r="A634" s="42"/>
      <c r="B634" s="42"/>
      <c r="C634" s="42"/>
      <c r="D634" s="42"/>
      <c r="E634" s="42"/>
      <c r="F634" s="42"/>
      <c r="G634" s="41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1.25" customHeight="1">
      <c r="A635" s="42"/>
      <c r="B635" s="42"/>
      <c r="C635" s="42"/>
      <c r="D635" s="42"/>
      <c r="E635" s="42"/>
      <c r="F635" s="42"/>
      <c r="G635" s="41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1.25" customHeight="1">
      <c r="A636" s="42"/>
      <c r="B636" s="42"/>
      <c r="C636" s="42"/>
      <c r="D636" s="42"/>
      <c r="E636" s="42"/>
      <c r="F636" s="42"/>
      <c r="G636" s="41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1.25" customHeight="1">
      <c r="A637" s="42"/>
      <c r="B637" s="42"/>
      <c r="C637" s="42"/>
      <c r="D637" s="42"/>
      <c r="E637" s="42"/>
      <c r="F637" s="42"/>
      <c r="G637" s="41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1.25" customHeight="1">
      <c r="A638" s="42"/>
      <c r="B638" s="42"/>
      <c r="C638" s="42"/>
      <c r="D638" s="42"/>
      <c r="E638" s="42"/>
      <c r="F638" s="42"/>
      <c r="G638" s="41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1.25" customHeight="1">
      <c r="A639" s="42"/>
      <c r="B639" s="42"/>
      <c r="C639" s="42"/>
      <c r="D639" s="42"/>
      <c r="E639" s="42"/>
      <c r="F639" s="42"/>
      <c r="G639" s="41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1.25" customHeight="1">
      <c r="A640" s="42"/>
      <c r="B640" s="42"/>
      <c r="C640" s="42"/>
      <c r="D640" s="42"/>
      <c r="E640" s="42"/>
      <c r="F640" s="42"/>
      <c r="G640" s="41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1.25" customHeight="1">
      <c r="A641" s="42"/>
      <c r="B641" s="42"/>
      <c r="C641" s="42"/>
      <c r="D641" s="42"/>
      <c r="E641" s="42"/>
      <c r="F641" s="42"/>
      <c r="G641" s="41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1.25" customHeight="1">
      <c r="A642" s="42"/>
      <c r="B642" s="42"/>
      <c r="C642" s="42"/>
      <c r="D642" s="42"/>
      <c r="E642" s="42"/>
      <c r="F642" s="42"/>
      <c r="G642" s="41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1.25" customHeight="1">
      <c r="A643" s="42"/>
      <c r="B643" s="42"/>
      <c r="C643" s="42"/>
      <c r="D643" s="42"/>
      <c r="E643" s="42"/>
      <c r="F643" s="42"/>
      <c r="G643" s="41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1.25" customHeight="1">
      <c r="A644" s="42"/>
      <c r="B644" s="42"/>
      <c r="C644" s="42"/>
      <c r="D644" s="42"/>
      <c r="E644" s="42"/>
      <c r="F644" s="42"/>
      <c r="G644" s="41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1.25" customHeight="1">
      <c r="A645" s="42"/>
      <c r="B645" s="42"/>
      <c r="C645" s="42"/>
      <c r="D645" s="42"/>
      <c r="E645" s="42"/>
      <c r="F645" s="42"/>
      <c r="G645" s="41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1.25" customHeight="1">
      <c r="A646" s="42"/>
      <c r="B646" s="42"/>
      <c r="C646" s="42"/>
      <c r="D646" s="42"/>
      <c r="E646" s="42"/>
      <c r="F646" s="42"/>
      <c r="G646" s="41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1.25" customHeight="1">
      <c r="A647" s="42"/>
      <c r="B647" s="42"/>
      <c r="C647" s="42"/>
      <c r="D647" s="42"/>
      <c r="E647" s="42"/>
      <c r="F647" s="42"/>
      <c r="G647" s="41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1.25" customHeight="1">
      <c r="A648" s="42"/>
      <c r="B648" s="42"/>
      <c r="C648" s="42"/>
      <c r="D648" s="42"/>
      <c r="E648" s="42"/>
      <c r="F648" s="42"/>
      <c r="G648" s="41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1.25" customHeight="1">
      <c r="A649" s="42"/>
      <c r="B649" s="42"/>
      <c r="C649" s="42"/>
      <c r="D649" s="42"/>
      <c r="E649" s="42"/>
      <c r="F649" s="42"/>
      <c r="G649" s="41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1.25" customHeight="1">
      <c r="A650" s="42"/>
      <c r="B650" s="42"/>
      <c r="C650" s="42"/>
      <c r="D650" s="42"/>
      <c r="E650" s="42"/>
      <c r="F650" s="42"/>
      <c r="G650" s="41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1.25" customHeight="1">
      <c r="A651" s="42"/>
      <c r="B651" s="42"/>
      <c r="C651" s="42"/>
      <c r="D651" s="42"/>
      <c r="E651" s="42"/>
      <c r="F651" s="42"/>
      <c r="G651" s="41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1.25" customHeight="1">
      <c r="A652" s="42"/>
      <c r="B652" s="42"/>
      <c r="C652" s="42"/>
      <c r="D652" s="42"/>
      <c r="E652" s="42"/>
      <c r="F652" s="42"/>
      <c r="G652" s="41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1.25" customHeight="1">
      <c r="A653" s="42"/>
      <c r="B653" s="42"/>
      <c r="C653" s="42"/>
      <c r="D653" s="42"/>
      <c r="E653" s="42"/>
      <c r="F653" s="42"/>
      <c r="G653" s="41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1.25" customHeight="1">
      <c r="A654" s="42"/>
      <c r="B654" s="42"/>
      <c r="C654" s="42"/>
      <c r="D654" s="42"/>
      <c r="E654" s="42"/>
      <c r="F654" s="42"/>
      <c r="G654" s="41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1.25" customHeight="1">
      <c r="A655" s="42"/>
      <c r="B655" s="42"/>
      <c r="C655" s="42"/>
      <c r="D655" s="42"/>
      <c r="E655" s="42"/>
      <c r="F655" s="42"/>
      <c r="G655" s="41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1.25" customHeight="1">
      <c r="A656" s="42"/>
      <c r="B656" s="42"/>
      <c r="C656" s="42"/>
      <c r="D656" s="42"/>
      <c r="E656" s="42"/>
      <c r="F656" s="42"/>
      <c r="G656" s="41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1.25" customHeight="1">
      <c r="A657" s="42"/>
      <c r="B657" s="42"/>
      <c r="C657" s="42"/>
      <c r="D657" s="42"/>
      <c r="E657" s="42"/>
      <c r="F657" s="42"/>
      <c r="G657" s="41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1.25" customHeight="1">
      <c r="A658" s="42"/>
      <c r="B658" s="42"/>
      <c r="C658" s="42"/>
      <c r="D658" s="42"/>
      <c r="E658" s="42"/>
      <c r="F658" s="42"/>
      <c r="G658" s="41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1.25" customHeight="1">
      <c r="A659" s="42"/>
      <c r="B659" s="42"/>
      <c r="C659" s="42"/>
      <c r="D659" s="42"/>
      <c r="E659" s="42"/>
      <c r="F659" s="42"/>
      <c r="G659" s="41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1.25" customHeight="1">
      <c r="A660" s="42"/>
      <c r="B660" s="42"/>
      <c r="C660" s="42"/>
      <c r="D660" s="42"/>
      <c r="E660" s="42"/>
      <c r="F660" s="42"/>
      <c r="G660" s="41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1.25" customHeight="1">
      <c r="A661" s="42"/>
      <c r="B661" s="42"/>
      <c r="C661" s="42"/>
      <c r="D661" s="42"/>
      <c r="E661" s="42"/>
      <c r="F661" s="42"/>
      <c r="G661" s="41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1.25" customHeight="1">
      <c r="A662" s="42"/>
      <c r="B662" s="42"/>
      <c r="C662" s="42"/>
      <c r="D662" s="42"/>
      <c r="E662" s="42"/>
      <c r="F662" s="42"/>
      <c r="G662" s="41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1.25" customHeight="1">
      <c r="A663" s="42"/>
      <c r="B663" s="42"/>
      <c r="C663" s="42"/>
      <c r="D663" s="42"/>
      <c r="E663" s="42"/>
      <c r="F663" s="42"/>
      <c r="G663" s="41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1.25" customHeight="1">
      <c r="A664" s="42"/>
      <c r="B664" s="42"/>
      <c r="C664" s="42"/>
      <c r="D664" s="42"/>
      <c r="E664" s="42"/>
      <c r="F664" s="42"/>
      <c r="G664" s="41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1.25" customHeight="1">
      <c r="A665" s="42"/>
      <c r="B665" s="42"/>
      <c r="C665" s="42"/>
      <c r="D665" s="42"/>
      <c r="E665" s="42"/>
      <c r="F665" s="42"/>
      <c r="G665" s="41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1.25" customHeight="1">
      <c r="A666" s="42"/>
      <c r="B666" s="42"/>
      <c r="C666" s="42"/>
      <c r="D666" s="42"/>
      <c r="E666" s="42"/>
      <c r="F666" s="42"/>
      <c r="G666" s="41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1.25" customHeight="1">
      <c r="A667" s="42"/>
      <c r="B667" s="42"/>
      <c r="C667" s="42"/>
      <c r="D667" s="42"/>
      <c r="E667" s="42"/>
      <c r="F667" s="42"/>
      <c r="G667" s="41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1.25" customHeight="1">
      <c r="A668" s="42"/>
      <c r="B668" s="42"/>
      <c r="C668" s="42"/>
      <c r="D668" s="42"/>
      <c r="E668" s="42"/>
      <c r="F668" s="42"/>
      <c r="G668" s="41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1.25" customHeight="1">
      <c r="A669" s="42"/>
      <c r="B669" s="42"/>
      <c r="C669" s="42"/>
      <c r="D669" s="42"/>
      <c r="E669" s="42"/>
      <c r="F669" s="42"/>
      <c r="G669" s="41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1.25" customHeight="1">
      <c r="A670" s="42"/>
      <c r="B670" s="42"/>
      <c r="C670" s="42"/>
      <c r="D670" s="42"/>
      <c r="E670" s="42"/>
      <c r="F670" s="42"/>
      <c r="G670" s="41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1.25" customHeight="1">
      <c r="A671" s="42"/>
      <c r="B671" s="42"/>
      <c r="C671" s="42"/>
      <c r="D671" s="42"/>
      <c r="E671" s="42"/>
      <c r="F671" s="42"/>
      <c r="G671" s="41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1.25" customHeight="1">
      <c r="A672" s="42"/>
      <c r="B672" s="42"/>
      <c r="C672" s="42"/>
      <c r="D672" s="42"/>
      <c r="E672" s="42"/>
      <c r="F672" s="42"/>
      <c r="G672" s="41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1.25" customHeight="1">
      <c r="A673" s="42"/>
      <c r="B673" s="42"/>
      <c r="C673" s="42"/>
      <c r="D673" s="42"/>
      <c r="E673" s="42"/>
      <c r="F673" s="42"/>
      <c r="G673" s="41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1.25" customHeight="1">
      <c r="A674" s="42"/>
      <c r="B674" s="42"/>
      <c r="C674" s="42"/>
      <c r="D674" s="42"/>
      <c r="E674" s="42"/>
      <c r="F674" s="42"/>
      <c r="G674" s="41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1.25" customHeight="1">
      <c r="A675" s="42"/>
      <c r="B675" s="42"/>
      <c r="C675" s="42"/>
      <c r="D675" s="42"/>
      <c r="E675" s="42"/>
      <c r="F675" s="42"/>
      <c r="G675" s="41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1.25" customHeight="1">
      <c r="A676" s="42"/>
      <c r="B676" s="42"/>
      <c r="C676" s="42"/>
      <c r="D676" s="42"/>
      <c r="E676" s="42"/>
      <c r="F676" s="42"/>
      <c r="G676" s="41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1.25" customHeight="1">
      <c r="A677" s="42"/>
      <c r="B677" s="42"/>
      <c r="C677" s="42"/>
      <c r="D677" s="42"/>
      <c r="E677" s="42"/>
      <c r="F677" s="42"/>
      <c r="G677" s="41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1.25" customHeight="1">
      <c r="A678" s="42"/>
      <c r="B678" s="42"/>
      <c r="C678" s="42"/>
      <c r="D678" s="42"/>
      <c r="E678" s="42"/>
      <c r="F678" s="42"/>
      <c r="G678" s="41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1.25" customHeight="1">
      <c r="A679" s="42"/>
      <c r="B679" s="42"/>
      <c r="C679" s="42"/>
      <c r="D679" s="42"/>
      <c r="E679" s="42"/>
      <c r="F679" s="42"/>
      <c r="G679" s="41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1.25" customHeight="1">
      <c r="A680" s="42"/>
      <c r="B680" s="42"/>
      <c r="C680" s="42"/>
      <c r="D680" s="42"/>
      <c r="E680" s="42"/>
      <c r="F680" s="42"/>
      <c r="G680" s="41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1.25" customHeight="1">
      <c r="A681" s="42"/>
      <c r="B681" s="42"/>
      <c r="C681" s="42"/>
      <c r="D681" s="42"/>
      <c r="E681" s="42"/>
      <c r="F681" s="42"/>
      <c r="G681" s="41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1.25" customHeight="1">
      <c r="A682" s="42"/>
      <c r="B682" s="42"/>
      <c r="C682" s="42"/>
      <c r="D682" s="42"/>
      <c r="E682" s="42"/>
      <c r="F682" s="42"/>
      <c r="G682" s="41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1.25" customHeight="1">
      <c r="A683" s="42"/>
      <c r="B683" s="42"/>
      <c r="C683" s="42"/>
      <c r="D683" s="42"/>
      <c r="E683" s="42"/>
      <c r="F683" s="42"/>
      <c r="G683" s="41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1.25" customHeight="1">
      <c r="A684" s="42"/>
      <c r="B684" s="42"/>
      <c r="C684" s="42"/>
      <c r="D684" s="42"/>
      <c r="E684" s="42"/>
      <c r="F684" s="42"/>
      <c r="G684" s="41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1.25" customHeight="1">
      <c r="A685" s="42"/>
      <c r="B685" s="42"/>
      <c r="C685" s="42"/>
      <c r="D685" s="42"/>
      <c r="E685" s="42"/>
      <c r="F685" s="42"/>
      <c r="G685" s="41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1.25" customHeight="1">
      <c r="A686" s="42"/>
      <c r="B686" s="42"/>
      <c r="C686" s="42"/>
      <c r="D686" s="42"/>
      <c r="E686" s="42"/>
      <c r="F686" s="42"/>
      <c r="G686" s="41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1.25" customHeight="1">
      <c r="A687" s="42"/>
      <c r="B687" s="42"/>
      <c r="C687" s="42"/>
      <c r="D687" s="42"/>
      <c r="E687" s="42"/>
      <c r="F687" s="42"/>
      <c r="G687" s="41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1.25" customHeight="1">
      <c r="A688" s="42"/>
      <c r="B688" s="42"/>
      <c r="C688" s="42"/>
      <c r="D688" s="42"/>
      <c r="E688" s="42"/>
      <c r="F688" s="42"/>
      <c r="G688" s="41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1.25" customHeight="1">
      <c r="A689" s="42"/>
      <c r="B689" s="42"/>
      <c r="C689" s="42"/>
      <c r="D689" s="42"/>
      <c r="E689" s="42"/>
      <c r="F689" s="42"/>
      <c r="G689" s="41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1.25" customHeight="1">
      <c r="A690" s="42"/>
      <c r="B690" s="42"/>
      <c r="C690" s="42"/>
      <c r="D690" s="42"/>
      <c r="E690" s="42"/>
      <c r="F690" s="42"/>
      <c r="G690" s="41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1.25" customHeight="1">
      <c r="A691" s="42"/>
      <c r="B691" s="42"/>
      <c r="C691" s="42"/>
      <c r="D691" s="42"/>
      <c r="E691" s="42"/>
      <c r="F691" s="42"/>
      <c r="G691" s="41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1.25" customHeight="1">
      <c r="A692" s="42"/>
      <c r="B692" s="42"/>
      <c r="C692" s="42"/>
      <c r="D692" s="42"/>
      <c r="E692" s="42"/>
      <c r="F692" s="42"/>
      <c r="G692" s="41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1.25" customHeight="1">
      <c r="A693" s="42"/>
      <c r="B693" s="42"/>
      <c r="C693" s="42"/>
      <c r="D693" s="42"/>
      <c r="E693" s="42"/>
      <c r="F693" s="42"/>
      <c r="G693" s="41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1.25" customHeight="1">
      <c r="A694" s="42"/>
      <c r="B694" s="42"/>
      <c r="C694" s="42"/>
      <c r="D694" s="42"/>
      <c r="E694" s="42"/>
      <c r="F694" s="42"/>
      <c r="G694" s="41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1.25" customHeight="1">
      <c r="A695" s="42"/>
      <c r="B695" s="42"/>
      <c r="C695" s="42"/>
      <c r="D695" s="42"/>
      <c r="E695" s="42"/>
      <c r="F695" s="42"/>
      <c r="G695" s="41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1.25" customHeight="1">
      <c r="A696" s="42"/>
      <c r="B696" s="42"/>
      <c r="C696" s="42"/>
      <c r="D696" s="42"/>
      <c r="E696" s="42"/>
      <c r="F696" s="42"/>
      <c r="G696" s="41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1.25" customHeight="1">
      <c r="A697" s="42"/>
      <c r="B697" s="42"/>
      <c r="C697" s="42"/>
      <c r="D697" s="42"/>
      <c r="E697" s="42"/>
      <c r="F697" s="42"/>
      <c r="G697" s="41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1.25" customHeight="1">
      <c r="A698" s="42"/>
      <c r="B698" s="42"/>
      <c r="C698" s="42"/>
      <c r="D698" s="42"/>
      <c r="E698" s="42"/>
      <c r="F698" s="42"/>
      <c r="G698" s="41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1.25" customHeight="1">
      <c r="A699" s="42"/>
      <c r="B699" s="42"/>
      <c r="C699" s="42"/>
      <c r="D699" s="42"/>
      <c r="E699" s="42"/>
      <c r="F699" s="42"/>
      <c r="G699" s="41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1.25" customHeight="1">
      <c r="A700" s="42"/>
      <c r="B700" s="42"/>
      <c r="C700" s="42"/>
      <c r="D700" s="42"/>
      <c r="E700" s="42"/>
      <c r="F700" s="42"/>
      <c r="G700" s="41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1.25" customHeight="1">
      <c r="A701" s="42"/>
      <c r="B701" s="42"/>
      <c r="C701" s="42"/>
      <c r="D701" s="42"/>
      <c r="E701" s="42"/>
      <c r="F701" s="42"/>
      <c r="G701" s="41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1.25" customHeight="1">
      <c r="A702" s="42"/>
      <c r="B702" s="42"/>
      <c r="C702" s="42"/>
      <c r="D702" s="42"/>
      <c r="E702" s="42"/>
      <c r="F702" s="42"/>
      <c r="G702" s="41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1.25" customHeight="1">
      <c r="A703" s="42"/>
      <c r="B703" s="42"/>
      <c r="C703" s="42"/>
      <c r="D703" s="42"/>
      <c r="E703" s="42"/>
      <c r="F703" s="42"/>
      <c r="G703" s="41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1.25" customHeight="1">
      <c r="A704" s="42"/>
      <c r="B704" s="42"/>
      <c r="C704" s="42"/>
      <c r="D704" s="42"/>
      <c r="E704" s="42"/>
      <c r="F704" s="42"/>
      <c r="G704" s="41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1.25" customHeight="1">
      <c r="A705" s="42"/>
      <c r="B705" s="42"/>
      <c r="C705" s="42"/>
      <c r="D705" s="42"/>
      <c r="E705" s="42"/>
      <c r="F705" s="42"/>
      <c r="G705" s="41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1.25" customHeight="1">
      <c r="A706" s="42"/>
      <c r="B706" s="42"/>
      <c r="C706" s="42"/>
      <c r="D706" s="42"/>
      <c r="E706" s="42"/>
      <c r="F706" s="42"/>
      <c r="G706" s="41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1.25" customHeight="1">
      <c r="A707" s="42"/>
      <c r="B707" s="42"/>
      <c r="C707" s="42"/>
      <c r="D707" s="42"/>
      <c r="E707" s="42"/>
      <c r="F707" s="42"/>
      <c r="G707" s="41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1.25" customHeight="1">
      <c r="A708" s="42"/>
      <c r="B708" s="42"/>
      <c r="C708" s="42"/>
      <c r="D708" s="42"/>
      <c r="E708" s="42"/>
      <c r="F708" s="42"/>
      <c r="G708" s="41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1.25" customHeight="1">
      <c r="A709" s="42"/>
      <c r="B709" s="42"/>
      <c r="C709" s="42"/>
      <c r="D709" s="42"/>
      <c r="E709" s="42"/>
      <c r="F709" s="42"/>
      <c r="G709" s="41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1.25" customHeight="1">
      <c r="A710" s="42"/>
      <c r="B710" s="42"/>
      <c r="C710" s="42"/>
      <c r="D710" s="42"/>
      <c r="E710" s="42"/>
      <c r="F710" s="42"/>
      <c r="G710" s="41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1.25" customHeight="1">
      <c r="A711" s="42"/>
      <c r="B711" s="42"/>
      <c r="C711" s="42"/>
      <c r="D711" s="42"/>
      <c r="E711" s="42"/>
      <c r="F711" s="42"/>
      <c r="G711" s="41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1.25" customHeight="1">
      <c r="A712" s="42"/>
      <c r="B712" s="42"/>
      <c r="C712" s="42"/>
      <c r="D712" s="42"/>
      <c r="E712" s="42"/>
      <c r="F712" s="42"/>
      <c r="G712" s="41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1.25" customHeight="1">
      <c r="A713" s="42"/>
      <c r="B713" s="42"/>
      <c r="C713" s="42"/>
      <c r="D713" s="42"/>
      <c r="E713" s="42"/>
      <c r="F713" s="42"/>
      <c r="G713" s="41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1.25" customHeight="1">
      <c r="A714" s="42"/>
      <c r="B714" s="42"/>
      <c r="C714" s="42"/>
      <c r="D714" s="42"/>
      <c r="E714" s="42"/>
      <c r="F714" s="42"/>
      <c r="G714" s="41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1.25" customHeight="1">
      <c r="A715" s="42"/>
      <c r="B715" s="42"/>
      <c r="C715" s="42"/>
      <c r="D715" s="42"/>
      <c r="E715" s="42"/>
      <c r="F715" s="42"/>
      <c r="G715" s="41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1.25" customHeight="1">
      <c r="A716" s="42"/>
      <c r="B716" s="42"/>
      <c r="C716" s="42"/>
      <c r="D716" s="42"/>
      <c r="E716" s="42"/>
      <c r="F716" s="42"/>
      <c r="G716" s="41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1.25" customHeight="1">
      <c r="A717" s="42"/>
      <c r="B717" s="42"/>
      <c r="C717" s="42"/>
      <c r="D717" s="42"/>
      <c r="E717" s="42"/>
      <c r="F717" s="42"/>
      <c r="G717" s="41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1.25" customHeight="1">
      <c r="A718" s="42"/>
      <c r="B718" s="42"/>
      <c r="C718" s="42"/>
      <c r="D718" s="42"/>
      <c r="E718" s="42"/>
      <c r="F718" s="42"/>
      <c r="G718" s="41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1.25" customHeight="1">
      <c r="A719" s="42"/>
      <c r="B719" s="42"/>
      <c r="C719" s="42"/>
      <c r="D719" s="42"/>
      <c r="E719" s="42"/>
      <c r="F719" s="42"/>
      <c r="G719" s="41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1.25" customHeight="1">
      <c r="A720" s="42"/>
      <c r="B720" s="42"/>
      <c r="C720" s="42"/>
      <c r="D720" s="42"/>
      <c r="E720" s="42"/>
      <c r="F720" s="42"/>
      <c r="G720" s="41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1.25" customHeight="1">
      <c r="A721" s="42"/>
      <c r="B721" s="42"/>
      <c r="C721" s="42"/>
      <c r="D721" s="42"/>
      <c r="E721" s="42"/>
      <c r="F721" s="42"/>
      <c r="G721" s="41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1.25" customHeight="1">
      <c r="A722" s="42"/>
      <c r="B722" s="42"/>
      <c r="C722" s="42"/>
      <c r="D722" s="42"/>
      <c r="E722" s="42"/>
      <c r="F722" s="42"/>
      <c r="G722" s="41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1.25" customHeight="1">
      <c r="A723" s="42"/>
      <c r="B723" s="42"/>
      <c r="C723" s="42"/>
      <c r="D723" s="42"/>
      <c r="E723" s="42"/>
      <c r="F723" s="42"/>
      <c r="G723" s="41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1.25" customHeight="1">
      <c r="A724" s="42"/>
      <c r="B724" s="42"/>
      <c r="C724" s="42"/>
      <c r="D724" s="42"/>
      <c r="E724" s="42"/>
      <c r="F724" s="42"/>
      <c r="G724" s="41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1.25" customHeight="1">
      <c r="A725" s="42"/>
      <c r="B725" s="42"/>
      <c r="C725" s="42"/>
      <c r="D725" s="42"/>
      <c r="E725" s="42"/>
      <c r="F725" s="42"/>
      <c r="G725" s="41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1.25" customHeight="1">
      <c r="A726" s="42"/>
      <c r="B726" s="42"/>
      <c r="C726" s="42"/>
      <c r="D726" s="42"/>
      <c r="E726" s="42"/>
      <c r="F726" s="42"/>
      <c r="G726" s="41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1.25" customHeight="1">
      <c r="A727" s="42"/>
      <c r="B727" s="42"/>
      <c r="C727" s="42"/>
      <c r="D727" s="42"/>
      <c r="E727" s="42"/>
      <c r="F727" s="42"/>
      <c r="G727" s="41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1.25" customHeight="1">
      <c r="A728" s="42"/>
      <c r="B728" s="42"/>
      <c r="C728" s="42"/>
      <c r="D728" s="42"/>
      <c r="E728" s="42"/>
      <c r="F728" s="42"/>
      <c r="G728" s="41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1.25" customHeight="1">
      <c r="A729" s="42"/>
      <c r="B729" s="42"/>
      <c r="C729" s="42"/>
      <c r="D729" s="42"/>
      <c r="E729" s="42"/>
      <c r="F729" s="42"/>
      <c r="G729" s="41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1.25" customHeight="1">
      <c r="A730" s="42"/>
      <c r="B730" s="42"/>
      <c r="C730" s="42"/>
      <c r="D730" s="42"/>
      <c r="E730" s="42"/>
      <c r="F730" s="42"/>
      <c r="G730" s="41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1.25" customHeight="1">
      <c r="A731" s="42"/>
      <c r="B731" s="42"/>
      <c r="C731" s="42"/>
      <c r="D731" s="42"/>
      <c r="E731" s="42"/>
      <c r="F731" s="42"/>
      <c r="G731" s="41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1.25" customHeight="1">
      <c r="A732" s="42"/>
      <c r="B732" s="42"/>
      <c r="C732" s="42"/>
      <c r="D732" s="42"/>
      <c r="E732" s="42"/>
      <c r="F732" s="42"/>
      <c r="G732" s="41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1.25" customHeight="1">
      <c r="A733" s="42"/>
      <c r="B733" s="42"/>
      <c r="C733" s="42"/>
      <c r="D733" s="42"/>
      <c r="E733" s="42"/>
      <c r="F733" s="42"/>
      <c r="G733" s="41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1.25" customHeight="1">
      <c r="A734" s="42"/>
      <c r="B734" s="42"/>
      <c r="C734" s="42"/>
      <c r="D734" s="42"/>
      <c r="E734" s="42"/>
      <c r="F734" s="42"/>
      <c r="G734" s="41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1.25" customHeight="1">
      <c r="A735" s="42"/>
      <c r="B735" s="42"/>
      <c r="C735" s="42"/>
      <c r="D735" s="42"/>
      <c r="E735" s="42"/>
      <c r="F735" s="42"/>
      <c r="G735" s="41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1.25" customHeight="1">
      <c r="A736" s="42"/>
      <c r="B736" s="42"/>
      <c r="C736" s="42"/>
      <c r="D736" s="42"/>
      <c r="E736" s="42"/>
      <c r="F736" s="42"/>
      <c r="G736" s="41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1.25" customHeight="1">
      <c r="A737" s="42"/>
      <c r="B737" s="42"/>
      <c r="C737" s="42"/>
      <c r="D737" s="42"/>
      <c r="E737" s="42"/>
      <c r="F737" s="42"/>
      <c r="G737" s="41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1.25" customHeight="1">
      <c r="A738" s="42"/>
      <c r="B738" s="42"/>
      <c r="C738" s="42"/>
      <c r="D738" s="42"/>
      <c r="E738" s="42"/>
      <c r="F738" s="42"/>
      <c r="G738" s="41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1.25" customHeight="1">
      <c r="A739" s="42"/>
      <c r="B739" s="42"/>
      <c r="C739" s="42"/>
      <c r="D739" s="42"/>
      <c r="E739" s="42"/>
      <c r="F739" s="42"/>
      <c r="G739" s="41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1.25" customHeight="1">
      <c r="A740" s="42"/>
      <c r="B740" s="42"/>
      <c r="C740" s="42"/>
      <c r="D740" s="42"/>
      <c r="E740" s="42"/>
      <c r="F740" s="42"/>
      <c r="G740" s="41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1.25" customHeight="1">
      <c r="A741" s="42"/>
      <c r="B741" s="42"/>
      <c r="C741" s="42"/>
      <c r="D741" s="42"/>
      <c r="E741" s="42"/>
      <c r="F741" s="42"/>
      <c r="G741" s="41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1.25" customHeight="1">
      <c r="A742" s="42"/>
      <c r="B742" s="42"/>
      <c r="C742" s="42"/>
      <c r="D742" s="42"/>
      <c r="E742" s="42"/>
      <c r="F742" s="42"/>
      <c r="G742" s="41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1.25" customHeight="1">
      <c r="A743" s="42"/>
      <c r="B743" s="42"/>
      <c r="C743" s="42"/>
      <c r="D743" s="42"/>
      <c r="E743" s="42"/>
      <c r="F743" s="42"/>
      <c r="G743" s="41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1.25" customHeight="1">
      <c r="A744" s="42"/>
      <c r="B744" s="42"/>
      <c r="C744" s="42"/>
      <c r="D744" s="42"/>
      <c r="E744" s="42"/>
      <c r="F744" s="42"/>
      <c r="G744" s="41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1.25" customHeight="1">
      <c r="A745" s="42"/>
      <c r="B745" s="42"/>
      <c r="C745" s="42"/>
      <c r="D745" s="42"/>
      <c r="E745" s="42"/>
      <c r="F745" s="42"/>
      <c r="G745" s="41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1.25" customHeight="1">
      <c r="A746" s="42"/>
      <c r="B746" s="42"/>
      <c r="C746" s="42"/>
      <c r="D746" s="42"/>
      <c r="E746" s="42"/>
      <c r="F746" s="42"/>
      <c r="G746" s="41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1.25" customHeight="1">
      <c r="A747" s="42"/>
      <c r="B747" s="42"/>
      <c r="C747" s="42"/>
      <c r="D747" s="42"/>
      <c r="E747" s="42"/>
      <c r="F747" s="42"/>
      <c r="G747" s="41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1.25" customHeight="1">
      <c r="A748" s="42"/>
      <c r="B748" s="42"/>
      <c r="C748" s="42"/>
      <c r="D748" s="42"/>
      <c r="E748" s="42"/>
      <c r="F748" s="42"/>
      <c r="G748" s="41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1.25" customHeight="1">
      <c r="A749" s="42"/>
      <c r="B749" s="42"/>
      <c r="C749" s="42"/>
      <c r="D749" s="42"/>
      <c r="E749" s="42"/>
      <c r="F749" s="42"/>
      <c r="G749" s="41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1.25" customHeight="1">
      <c r="A750" s="42"/>
      <c r="B750" s="42"/>
      <c r="C750" s="42"/>
      <c r="D750" s="42"/>
      <c r="E750" s="42"/>
      <c r="F750" s="42"/>
      <c r="G750" s="41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1.25" customHeight="1">
      <c r="A751" s="42"/>
      <c r="B751" s="42"/>
      <c r="C751" s="42"/>
      <c r="D751" s="42"/>
      <c r="E751" s="42"/>
      <c r="F751" s="42"/>
      <c r="G751" s="41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1.25" customHeight="1">
      <c r="A752" s="42"/>
      <c r="B752" s="42"/>
      <c r="C752" s="42"/>
      <c r="D752" s="42"/>
      <c r="E752" s="42"/>
      <c r="F752" s="42"/>
      <c r="G752" s="41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1.25" customHeight="1">
      <c r="A753" s="42"/>
      <c r="B753" s="42"/>
      <c r="C753" s="42"/>
      <c r="D753" s="42"/>
      <c r="E753" s="42"/>
      <c r="F753" s="42"/>
      <c r="G753" s="41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1.25" customHeight="1">
      <c r="A754" s="42"/>
      <c r="B754" s="42"/>
      <c r="C754" s="42"/>
      <c r="D754" s="42"/>
      <c r="E754" s="42"/>
      <c r="F754" s="42"/>
      <c r="G754" s="41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1.25" customHeight="1">
      <c r="A755" s="42"/>
      <c r="B755" s="42"/>
      <c r="C755" s="42"/>
      <c r="D755" s="42"/>
      <c r="E755" s="42"/>
      <c r="F755" s="42"/>
      <c r="G755" s="41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1.25" customHeight="1">
      <c r="A756" s="42"/>
      <c r="B756" s="42"/>
      <c r="C756" s="42"/>
      <c r="D756" s="42"/>
      <c r="E756" s="42"/>
      <c r="F756" s="42"/>
      <c r="G756" s="41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1.25" customHeight="1">
      <c r="A757" s="42"/>
      <c r="B757" s="42"/>
      <c r="C757" s="42"/>
      <c r="D757" s="42"/>
      <c r="E757" s="42"/>
      <c r="F757" s="42"/>
      <c r="G757" s="41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1.25" customHeight="1">
      <c r="A758" s="42"/>
      <c r="B758" s="42"/>
      <c r="C758" s="42"/>
      <c r="D758" s="42"/>
      <c r="E758" s="42"/>
      <c r="F758" s="42"/>
      <c r="G758" s="41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1.25" customHeight="1">
      <c r="A759" s="42"/>
      <c r="B759" s="42"/>
      <c r="C759" s="42"/>
      <c r="D759" s="42"/>
      <c r="E759" s="42"/>
      <c r="F759" s="42"/>
      <c r="G759" s="41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1.25" customHeight="1">
      <c r="A760" s="42"/>
      <c r="B760" s="42"/>
      <c r="C760" s="42"/>
      <c r="D760" s="42"/>
      <c r="E760" s="42"/>
      <c r="F760" s="42"/>
      <c r="G760" s="41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1.25" customHeight="1">
      <c r="A761" s="42"/>
      <c r="B761" s="42"/>
      <c r="C761" s="42"/>
      <c r="D761" s="42"/>
      <c r="E761" s="42"/>
      <c r="F761" s="42"/>
      <c r="G761" s="41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1.25" customHeight="1">
      <c r="A762" s="42"/>
      <c r="B762" s="42"/>
      <c r="C762" s="42"/>
      <c r="D762" s="42"/>
      <c r="E762" s="42"/>
      <c r="F762" s="42"/>
      <c r="G762" s="41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1.25" customHeight="1">
      <c r="A763" s="42"/>
      <c r="B763" s="42"/>
      <c r="C763" s="42"/>
      <c r="D763" s="42"/>
      <c r="E763" s="42"/>
      <c r="F763" s="42"/>
      <c r="G763" s="41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1.25" customHeight="1">
      <c r="A764" s="42"/>
      <c r="B764" s="42"/>
      <c r="C764" s="42"/>
      <c r="D764" s="42"/>
      <c r="E764" s="42"/>
      <c r="F764" s="42"/>
      <c r="G764" s="41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1.25" customHeight="1">
      <c r="A765" s="42"/>
      <c r="B765" s="42"/>
      <c r="C765" s="42"/>
      <c r="D765" s="42"/>
      <c r="E765" s="42"/>
      <c r="F765" s="42"/>
      <c r="G765" s="41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1.25" customHeight="1">
      <c r="A766" s="42"/>
      <c r="B766" s="42"/>
      <c r="C766" s="42"/>
      <c r="D766" s="42"/>
      <c r="E766" s="42"/>
      <c r="F766" s="42"/>
      <c r="G766" s="41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1.25" customHeight="1">
      <c r="A767" s="42"/>
      <c r="B767" s="42"/>
      <c r="C767" s="42"/>
      <c r="D767" s="42"/>
      <c r="E767" s="42"/>
      <c r="F767" s="42"/>
      <c r="G767" s="41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1.25" customHeight="1">
      <c r="A768" s="42"/>
      <c r="B768" s="42"/>
      <c r="C768" s="42"/>
      <c r="D768" s="42"/>
      <c r="E768" s="42"/>
      <c r="F768" s="42"/>
      <c r="G768" s="41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1.25" customHeight="1">
      <c r="A769" s="42"/>
      <c r="B769" s="42"/>
      <c r="C769" s="42"/>
      <c r="D769" s="42"/>
      <c r="E769" s="42"/>
      <c r="F769" s="42"/>
      <c r="G769" s="41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1.25" customHeight="1">
      <c r="A770" s="42"/>
      <c r="B770" s="42"/>
      <c r="C770" s="42"/>
      <c r="D770" s="42"/>
      <c r="E770" s="42"/>
      <c r="F770" s="42"/>
      <c r="G770" s="41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1.25" customHeight="1">
      <c r="A771" s="42"/>
      <c r="B771" s="42"/>
      <c r="C771" s="42"/>
      <c r="D771" s="42"/>
      <c r="E771" s="42"/>
      <c r="F771" s="42"/>
      <c r="G771" s="41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1.25" customHeight="1">
      <c r="A772" s="42"/>
      <c r="B772" s="42"/>
      <c r="C772" s="42"/>
      <c r="D772" s="42"/>
      <c r="E772" s="42"/>
      <c r="F772" s="42"/>
      <c r="G772" s="41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1.25" customHeight="1">
      <c r="A773" s="42"/>
      <c r="B773" s="42"/>
      <c r="C773" s="42"/>
      <c r="D773" s="42"/>
      <c r="E773" s="42"/>
      <c r="F773" s="42"/>
      <c r="G773" s="41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1.25" customHeight="1">
      <c r="A774" s="42"/>
      <c r="B774" s="42"/>
      <c r="C774" s="42"/>
      <c r="D774" s="42"/>
      <c r="E774" s="42"/>
      <c r="F774" s="42"/>
      <c r="G774" s="41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1.25" customHeight="1">
      <c r="A775" s="42"/>
      <c r="B775" s="42"/>
      <c r="C775" s="42"/>
      <c r="D775" s="42"/>
      <c r="E775" s="42"/>
      <c r="F775" s="42"/>
      <c r="G775" s="41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1.25" customHeight="1">
      <c r="A776" s="42"/>
      <c r="B776" s="42"/>
      <c r="C776" s="42"/>
      <c r="D776" s="42"/>
      <c r="E776" s="42"/>
      <c r="F776" s="42"/>
      <c r="G776" s="41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1.25" customHeight="1">
      <c r="A777" s="42"/>
      <c r="B777" s="42"/>
      <c r="C777" s="42"/>
      <c r="D777" s="42"/>
      <c r="E777" s="42"/>
      <c r="F777" s="42"/>
      <c r="G777" s="41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1.25" customHeight="1">
      <c r="A778" s="42"/>
      <c r="B778" s="42"/>
      <c r="C778" s="42"/>
      <c r="D778" s="42"/>
      <c r="E778" s="42"/>
      <c r="F778" s="42"/>
      <c r="G778" s="41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1.25" customHeight="1">
      <c r="A779" s="42"/>
      <c r="B779" s="42"/>
      <c r="C779" s="42"/>
      <c r="D779" s="42"/>
      <c r="E779" s="42"/>
      <c r="F779" s="42"/>
      <c r="G779" s="41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1.25" customHeight="1">
      <c r="A780" s="42"/>
      <c r="B780" s="42"/>
      <c r="C780" s="42"/>
      <c r="D780" s="42"/>
      <c r="E780" s="42"/>
      <c r="F780" s="42"/>
      <c r="G780" s="41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1.25" customHeight="1">
      <c r="A781" s="42"/>
      <c r="B781" s="42"/>
      <c r="C781" s="42"/>
      <c r="D781" s="42"/>
      <c r="E781" s="42"/>
      <c r="F781" s="42"/>
      <c r="G781" s="41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1.25" customHeight="1">
      <c r="A782" s="42"/>
      <c r="B782" s="42"/>
      <c r="C782" s="42"/>
      <c r="D782" s="42"/>
      <c r="E782" s="42"/>
      <c r="F782" s="42"/>
      <c r="G782" s="41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1.25" customHeight="1">
      <c r="A783" s="42"/>
      <c r="B783" s="42"/>
      <c r="C783" s="42"/>
      <c r="D783" s="42"/>
      <c r="E783" s="42"/>
      <c r="F783" s="42"/>
      <c r="G783" s="41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1.25" customHeight="1">
      <c r="A784" s="42"/>
      <c r="B784" s="42"/>
      <c r="C784" s="42"/>
      <c r="D784" s="42"/>
      <c r="E784" s="42"/>
      <c r="F784" s="42"/>
      <c r="G784" s="41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1.25" customHeight="1">
      <c r="A785" s="42"/>
      <c r="B785" s="42"/>
      <c r="C785" s="42"/>
      <c r="D785" s="42"/>
      <c r="E785" s="42"/>
      <c r="F785" s="42"/>
      <c r="G785" s="41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1.25" customHeight="1">
      <c r="A786" s="42"/>
      <c r="B786" s="42"/>
      <c r="C786" s="42"/>
      <c r="D786" s="42"/>
      <c r="E786" s="42"/>
      <c r="F786" s="42"/>
      <c r="G786" s="41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1.25" customHeight="1">
      <c r="A787" s="42"/>
      <c r="B787" s="42"/>
      <c r="C787" s="42"/>
      <c r="D787" s="42"/>
      <c r="E787" s="42"/>
      <c r="F787" s="42"/>
      <c r="G787" s="41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1.25" customHeight="1">
      <c r="A788" s="42"/>
      <c r="B788" s="42"/>
      <c r="C788" s="42"/>
      <c r="D788" s="42"/>
      <c r="E788" s="42"/>
      <c r="F788" s="42"/>
      <c r="G788" s="41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1.25" customHeight="1">
      <c r="A789" s="42"/>
      <c r="B789" s="42"/>
      <c r="C789" s="42"/>
      <c r="D789" s="42"/>
      <c r="E789" s="42"/>
      <c r="F789" s="42"/>
      <c r="G789" s="41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1.25" customHeight="1">
      <c r="A790" s="42"/>
      <c r="B790" s="42"/>
      <c r="C790" s="42"/>
      <c r="D790" s="42"/>
      <c r="E790" s="42"/>
      <c r="F790" s="42"/>
      <c r="G790" s="41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1.25" customHeight="1">
      <c r="A791" s="42"/>
      <c r="B791" s="42"/>
      <c r="C791" s="42"/>
      <c r="D791" s="42"/>
      <c r="E791" s="42"/>
      <c r="F791" s="42"/>
      <c r="G791" s="41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1.25" customHeight="1">
      <c r="A792" s="42"/>
      <c r="B792" s="42"/>
      <c r="C792" s="42"/>
      <c r="D792" s="42"/>
      <c r="E792" s="42"/>
      <c r="F792" s="42"/>
      <c r="G792" s="41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1.25" customHeight="1">
      <c r="A793" s="42"/>
      <c r="B793" s="42"/>
      <c r="C793" s="42"/>
      <c r="D793" s="42"/>
      <c r="E793" s="42"/>
      <c r="F793" s="42"/>
      <c r="G793" s="41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1.25" customHeight="1">
      <c r="A794" s="42"/>
      <c r="B794" s="42"/>
      <c r="C794" s="42"/>
      <c r="D794" s="42"/>
      <c r="E794" s="42"/>
      <c r="F794" s="42"/>
      <c r="G794" s="41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1.25" customHeight="1">
      <c r="A795" s="42"/>
      <c r="B795" s="42"/>
      <c r="C795" s="42"/>
      <c r="D795" s="42"/>
      <c r="E795" s="42"/>
      <c r="F795" s="42"/>
      <c r="G795" s="41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1.25" customHeight="1">
      <c r="A796" s="42"/>
      <c r="B796" s="42"/>
      <c r="C796" s="42"/>
      <c r="D796" s="42"/>
      <c r="E796" s="42"/>
      <c r="F796" s="42"/>
      <c r="G796" s="41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1.25" customHeight="1">
      <c r="A797" s="42"/>
      <c r="B797" s="42"/>
      <c r="C797" s="42"/>
      <c r="D797" s="42"/>
      <c r="E797" s="42"/>
      <c r="F797" s="42"/>
      <c r="G797" s="41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1.25" customHeight="1">
      <c r="A798" s="42"/>
      <c r="B798" s="42"/>
      <c r="C798" s="42"/>
      <c r="D798" s="42"/>
      <c r="E798" s="42"/>
      <c r="F798" s="42"/>
      <c r="G798" s="41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1.25" customHeight="1">
      <c r="A799" s="42"/>
      <c r="B799" s="42"/>
      <c r="C799" s="42"/>
      <c r="D799" s="42"/>
      <c r="E799" s="42"/>
      <c r="F799" s="42"/>
      <c r="G799" s="41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1.25" customHeight="1">
      <c r="A800" s="42"/>
      <c r="B800" s="42"/>
      <c r="C800" s="42"/>
      <c r="D800" s="42"/>
      <c r="E800" s="42"/>
      <c r="F800" s="42"/>
      <c r="G800" s="41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1.25" customHeight="1">
      <c r="A801" s="42"/>
      <c r="B801" s="42"/>
      <c r="C801" s="42"/>
      <c r="D801" s="42"/>
      <c r="E801" s="42"/>
      <c r="F801" s="42"/>
      <c r="G801" s="41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1.25" customHeight="1">
      <c r="A802" s="42"/>
      <c r="B802" s="42"/>
      <c r="C802" s="42"/>
      <c r="D802" s="42"/>
      <c r="E802" s="42"/>
      <c r="F802" s="42"/>
      <c r="G802" s="41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1.25" customHeight="1">
      <c r="A803" s="42"/>
      <c r="B803" s="42"/>
      <c r="C803" s="42"/>
      <c r="D803" s="42"/>
      <c r="E803" s="42"/>
      <c r="F803" s="42"/>
      <c r="G803" s="41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1.25" customHeight="1">
      <c r="A804" s="42"/>
      <c r="B804" s="42"/>
      <c r="C804" s="42"/>
      <c r="D804" s="42"/>
      <c r="E804" s="42"/>
      <c r="F804" s="42"/>
      <c r="G804" s="41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1.25" customHeight="1">
      <c r="A805" s="42"/>
      <c r="B805" s="42"/>
      <c r="C805" s="42"/>
      <c r="D805" s="42"/>
      <c r="E805" s="42"/>
      <c r="F805" s="42"/>
      <c r="G805" s="41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1.25" customHeight="1">
      <c r="A806" s="42"/>
      <c r="B806" s="42"/>
      <c r="C806" s="42"/>
      <c r="D806" s="42"/>
      <c r="E806" s="42"/>
      <c r="F806" s="42"/>
      <c r="G806" s="41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1.25" customHeight="1">
      <c r="A807" s="42"/>
      <c r="B807" s="42"/>
      <c r="C807" s="42"/>
      <c r="D807" s="42"/>
      <c r="E807" s="42"/>
      <c r="F807" s="42"/>
      <c r="G807" s="41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1.25" customHeight="1">
      <c r="A808" s="42"/>
      <c r="B808" s="42"/>
      <c r="C808" s="42"/>
      <c r="D808" s="42"/>
      <c r="E808" s="42"/>
      <c r="F808" s="42"/>
      <c r="G808" s="41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1.25" customHeight="1">
      <c r="A809" s="42"/>
      <c r="B809" s="42"/>
      <c r="C809" s="42"/>
      <c r="D809" s="42"/>
      <c r="E809" s="42"/>
      <c r="F809" s="42"/>
      <c r="G809" s="41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1.25" customHeight="1">
      <c r="A810" s="42"/>
      <c r="B810" s="42"/>
      <c r="C810" s="42"/>
      <c r="D810" s="42"/>
      <c r="E810" s="42"/>
      <c r="F810" s="42"/>
      <c r="G810" s="41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1.25" customHeight="1">
      <c r="A811" s="42"/>
      <c r="B811" s="42"/>
      <c r="C811" s="42"/>
      <c r="D811" s="42"/>
      <c r="E811" s="42"/>
      <c r="F811" s="42"/>
      <c r="G811" s="41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1.25" customHeight="1">
      <c r="A812" s="42"/>
      <c r="B812" s="42"/>
      <c r="C812" s="42"/>
      <c r="D812" s="42"/>
      <c r="E812" s="42"/>
      <c r="F812" s="42"/>
      <c r="G812" s="41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1.25" customHeight="1">
      <c r="A813" s="42"/>
      <c r="B813" s="42"/>
      <c r="C813" s="42"/>
      <c r="D813" s="42"/>
      <c r="E813" s="42"/>
      <c r="F813" s="42"/>
      <c r="G813" s="41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1.25" customHeight="1">
      <c r="A814" s="42"/>
      <c r="B814" s="42"/>
      <c r="C814" s="42"/>
      <c r="D814" s="42"/>
      <c r="E814" s="42"/>
      <c r="F814" s="42"/>
      <c r="G814" s="41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1.25" customHeight="1">
      <c r="A815" s="42"/>
      <c r="B815" s="42"/>
      <c r="C815" s="42"/>
      <c r="D815" s="42"/>
      <c r="E815" s="42"/>
      <c r="F815" s="42"/>
      <c r="G815" s="41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1.25" customHeight="1">
      <c r="A816" s="42"/>
      <c r="B816" s="42"/>
      <c r="C816" s="42"/>
      <c r="D816" s="42"/>
      <c r="E816" s="42"/>
      <c r="F816" s="42"/>
      <c r="G816" s="41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1.25" customHeight="1">
      <c r="A817" s="42"/>
      <c r="B817" s="42"/>
      <c r="C817" s="42"/>
      <c r="D817" s="42"/>
      <c r="E817" s="42"/>
      <c r="F817" s="42"/>
      <c r="G817" s="41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1.25" customHeight="1">
      <c r="A818" s="42"/>
      <c r="B818" s="42"/>
      <c r="C818" s="42"/>
      <c r="D818" s="42"/>
      <c r="E818" s="42"/>
      <c r="F818" s="42"/>
      <c r="G818" s="41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1.25" customHeight="1">
      <c r="A819" s="42"/>
      <c r="B819" s="42"/>
      <c r="C819" s="42"/>
      <c r="D819" s="42"/>
      <c r="E819" s="42"/>
      <c r="F819" s="42"/>
      <c r="G819" s="41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1.25" customHeight="1">
      <c r="A820" s="42"/>
      <c r="B820" s="42"/>
      <c r="C820" s="42"/>
      <c r="D820" s="42"/>
      <c r="E820" s="42"/>
      <c r="F820" s="42"/>
      <c r="G820" s="41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1.25" customHeight="1">
      <c r="A821" s="42"/>
      <c r="B821" s="42"/>
      <c r="C821" s="42"/>
      <c r="D821" s="42"/>
      <c r="E821" s="42"/>
      <c r="F821" s="42"/>
      <c r="G821" s="41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1.25" customHeight="1">
      <c r="A822" s="42"/>
      <c r="B822" s="42"/>
      <c r="C822" s="42"/>
      <c r="D822" s="42"/>
      <c r="E822" s="42"/>
      <c r="F822" s="42"/>
      <c r="G822" s="41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1.25" customHeight="1">
      <c r="A823" s="42"/>
      <c r="B823" s="42"/>
      <c r="C823" s="42"/>
      <c r="D823" s="42"/>
      <c r="E823" s="42"/>
      <c r="F823" s="42"/>
      <c r="G823" s="41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1.25" customHeight="1">
      <c r="A824" s="42"/>
      <c r="B824" s="42"/>
      <c r="C824" s="42"/>
      <c r="D824" s="42"/>
      <c r="E824" s="42"/>
      <c r="F824" s="42"/>
      <c r="G824" s="41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1.25" customHeight="1">
      <c r="A825" s="42"/>
      <c r="B825" s="42"/>
      <c r="C825" s="42"/>
      <c r="D825" s="42"/>
      <c r="E825" s="42"/>
      <c r="F825" s="42"/>
      <c r="G825" s="41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1.25" customHeight="1">
      <c r="A826" s="42"/>
      <c r="B826" s="42"/>
      <c r="C826" s="42"/>
      <c r="D826" s="42"/>
      <c r="E826" s="42"/>
      <c r="F826" s="42"/>
      <c r="G826" s="41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1.25" customHeight="1">
      <c r="A827" s="42"/>
      <c r="B827" s="42"/>
      <c r="C827" s="42"/>
      <c r="D827" s="42"/>
      <c r="E827" s="42"/>
      <c r="F827" s="42"/>
      <c r="G827" s="41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1.25" customHeight="1">
      <c r="A828" s="42"/>
      <c r="B828" s="42"/>
      <c r="C828" s="42"/>
      <c r="D828" s="42"/>
      <c r="E828" s="42"/>
      <c r="F828" s="42"/>
      <c r="G828" s="41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1.25" customHeight="1">
      <c r="A829" s="42"/>
      <c r="B829" s="42"/>
      <c r="C829" s="42"/>
      <c r="D829" s="42"/>
      <c r="E829" s="42"/>
      <c r="F829" s="42"/>
      <c r="G829" s="41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1.25" customHeight="1">
      <c r="A830" s="42"/>
      <c r="B830" s="42"/>
      <c r="C830" s="42"/>
      <c r="D830" s="42"/>
      <c r="E830" s="42"/>
      <c r="F830" s="42"/>
      <c r="G830" s="41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1.25" customHeight="1">
      <c r="A831" s="42"/>
      <c r="B831" s="42"/>
      <c r="C831" s="42"/>
      <c r="D831" s="42"/>
      <c r="E831" s="42"/>
      <c r="F831" s="42"/>
      <c r="G831" s="41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1.25" customHeight="1">
      <c r="A832" s="42"/>
      <c r="B832" s="42"/>
      <c r="C832" s="42"/>
      <c r="D832" s="42"/>
      <c r="E832" s="42"/>
      <c r="F832" s="42"/>
      <c r="G832" s="41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1.25" customHeight="1">
      <c r="A833" s="42"/>
      <c r="B833" s="42"/>
      <c r="C833" s="42"/>
      <c r="D833" s="42"/>
      <c r="E833" s="42"/>
      <c r="F833" s="42"/>
      <c r="G833" s="41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1.25" customHeight="1">
      <c r="A834" s="42"/>
      <c r="B834" s="42"/>
      <c r="C834" s="42"/>
      <c r="D834" s="42"/>
      <c r="E834" s="42"/>
      <c r="F834" s="42"/>
      <c r="G834" s="41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1.25" customHeight="1">
      <c r="A835" s="42"/>
      <c r="B835" s="42"/>
      <c r="C835" s="42"/>
      <c r="D835" s="42"/>
      <c r="E835" s="42"/>
      <c r="F835" s="42"/>
      <c r="G835" s="41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1.25" customHeight="1">
      <c r="A836" s="42"/>
      <c r="B836" s="42"/>
      <c r="C836" s="42"/>
      <c r="D836" s="42"/>
      <c r="E836" s="42"/>
      <c r="F836" s="42"/>
      <c r="G836" s="41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1.25" customHeight="1">
      <c r="A837" s="42"/>
      <c r="B837" s="42"/>
      <c r="C837" s="42"/>
      <c r="D837" s="42"/>
      <c r="E837" s="42"/>
      <c r="F837" s="42"/>
      <c r="G837" s="41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1.25" customHeight="1">
      <c r="A838" s="42"/>
      <c r="B838" s="42"/>
      <c r="C838" s="42"/>
      <c r="D838" s="42"/>
      <c r="E838" s="42"/>
      <c r="F838" s="42"/>
      <c r="G838" s="41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1.25" customHeight="1">
      <c r="A839" s="42"/>
      <c r="B839" s="42"/>
      <c r="C839" s="42"/>
      <c r="D839" s="42"/>
      <c r="E839" s="42"/>
      <c r="F839" s="42"/>
      <c r="G839" s="41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1.25" customHeight="1">
      <c r="A840" s="42"/>
      <c r="B840" s="42"/>
      <c r="C840" s="42"/>
      <c r="D840" s="42"/>
      <c r="E840" s="42"/>
      <c r="F840" s="42"/>
      <c r="G840" s="41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1.25" customHeight="1">
      <c r="A841" s="42"/>
      <c r="B841" s="42"/>
      <c r="C841" s="42"/>
      <c r="D841" s="42"/>
      <c r="E841" s="42"/>
      <c r="F841" s="42"/>
      <c r="G841" s="41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1.25" customHeight="1">
      <c r="A842" s="42"/>
      <c r="B842" s="42"/>
      <c r="C842" s="42"/>
      <c r="D842" s="42"/>
      <c r="E842" s="42"/>
      <c r="F842" s="42"/>
      <c r="G842" s="41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1.25" customHeight="1">
      <c r="A843" s="42"/>
      <c r="B843" s="42"/>
      <c r="C843" s="42"/>
      <c r="D843" s="42"/>
      <c r="E843" s="42"/>
      <c r="F843" s="42"/>
      <c r="G843" s="41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1.25" customHeight="1">
      <c r="A844" s="42"/>
      <c r="B844" s="42"/>
      <c r="C844" s="42"/>
      <c r="D844" s="42"/>
      <c r="E844" s="42"/>
      <c r="F844" s="42"/>
      <c r="G844" s="41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1.25" customHeight="1">
      <c r="A845" s="42"/>
      <c r="B845" s="42"/>
      <c r="C845" s="42"/>
      <c r="D845" s="42"/>
      <c r="E845" s="42"/>
      <c r="F845" s="42"/>
      <c r="G845" s="41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1.25" customHeight="1">
      <c r="A846" s="42"/>
      <c r="B846" s="42"/>
      <c r="C846" s="42"/>
      <c r="D846" s="42"/>
      <c r="E846" s="42"/>
      <c r="F846" s="42"/>
      <c r="G846" s="41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1.25" customHeight="1">
      <c r="A847" s="42"/>
      <c r="B847" s="42"/>
      <c r="C847" s="42"/>
      <c r="D847" s="42"/>
      <c r="E847" s="42"/>
      <c r="F847" s="42"/>
      <c r="G847" s="41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1.25" customHeight="1">
      <c r="A848" s="42"/>
      <c r="B848" s="42"/>
      <c r="C848" s="42"/>
      <c r="D848" s="42"/>
      <c r="E848" s="42"/>
      <c r="F848" s="42"/>
      <c r="G848" s="41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1.25" customHeight="1">
      <c r="A849" s="42"/>
      <c r="B849" s="42"/>
      <c r="C849" s="42"/>
      <c r="D849" s="42"/>
      <c r="E849" s="42"/>
      <c r="F849" s="42"/>
      <c r="G849" s="41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1.25" customHeight="1">
      <c r="A850" s="42"/>
      <c r="B850" s="42"/>
      <c r="C850" s="42"/>
      <c r="D850" s="42"/>
      <c r="E850" s="42"/>
      <c r="F850" s="42"/>
      <c r="G850" s="41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1.25" customHeight="1">
      <c r="A851" s="42"/>
      <c r="B851" s="42"/>
      <c r="C851" s="42"/>
      <c r="D851" s="42"/>
      <c r="E851" s="42"/>
      <c r="F851" s="42"/>
      <c r="G851" s="41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1.25" customHeight="1">
      <c r="A852" s="42"/>
      <c r="B852" s="42"/>
      <c r="C852" s="42"/>
      <c r="D852" s="42"/>
      <c r="E852" s="42"/>
      <c r="F852" s="42"/>
      <c r="G852" s="41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1.25" customHeight="1">
      <c r="A853" s="42"/>
      <c r="B853" s="42"/>
      <c r="C853" s="42"/>
      <c r="D853" s="42"/>
      <c r="E853" s="42"/>
      <c r="F853" s="42"/>
      <c r="G853" s="41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1.25" customHeight="1">
      <c r="A854" s="42"/>
      <c r="B854" s="42"/>
      <c r="C854" s="42"/>
      <c r="D854" s="42"/>
      <c r="E854" s="42"/>
      <c r="F854" s="42"/>
      <c r="G854" s="41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1.25" customHeight="1">
      <c r="A855" s="42"/>
      <c r="B855" s="42"/>
      <c r="C855" s="42"/>
      <c r="D855" s="42"/>
      <c r="E855" s="42"/>
      <c r="F855" s="42"/>
      <c r="G855" s="41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1.25" customHeight="1">
      <c r="A856" s="42"/>
      <c r="B856" s="42"/>
      <c r="C856" s="42"/>
      <c r="D856" s="42"/>
      <c r="E856" s="42"/>
      <c r="F856" s="42"/>
      <c r="G856" s="41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1.25" customHeight="1">
      <c r="A857" s="42"/>
      <c r="B857" s="42"/>
      <c r="C857" s="42"/>
      <c r="D857" s="42"/>
      <c r="E857" s="42"/>
      <c r="F857" s="42"/>
      <c r="G857" s="41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1.25" customHeight="1">
      <c r="A858" s="42"/>
      <c r="B858" s="42"/>
      <c r="C858" s="42"/>
      <c r="D858" s="42"/>
      <c r="E858" s="42"/>
      <c r="F858" s="42"/>
      <c r="G858" s="41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1.25" customHeight="1">
      <c r="A859" s="42"/>
      <c r="B859" s="42"/>
      <c r="C859" s="42"/>
      <c r="D859" s="42"/>
      <c r="E859" s="42"/>
      <c r="F859" s="42"/>
      <c r="G859" s="41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1.25" customHeight="1">
      <c r="A860" s="42"/>
      <c r="B860" s="42"/>
      <c r="C860" s="42"/>
      <c r="D860" s="42"/>
      <c r="E860" s="42"/>
      <c r="F860" s="42"/>
      <c r="G860" s="41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1.25" customHeight="1">
      <c r="A861" s="42"/>
      <c r="B861" s="42"/>
      <c r="C861" s="42"/>
      <c r="D861" s="42"/>
      <c r="E861" s="42"/>
      <c r="F861" s="42"/>
      <c r="G861" s="41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1.25" customHeight="1">
      <c r="A862" s="42"/>
      <c r="B862" s="42"/>
      <c r="C862" s="42"/>
      <c r="D862" s="42"/>
      <c r="E862" s="42"/>
      <c r="F862" s="42"/>
      <c r="G862" s="41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1.25" customHeight="1">
      <c r="A863" s="42"/>
      <c r="B863" s="42"/>
      <c r="C863" s="42"/>
      <c r="D863" s="42"/>
      <c r="E863" s="42"/>
      <c r="F863" s="42"/>
      <c r="G863" s="41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1.25" customHeight="1">
      <c r="A864" s="42"/>
      <c r="B864" s="42"/>
      <c r="C864" s="42"/>
      <c r="D864" s="42"/>
      <c r="E864" s="42"/>
      <c r="F864" s="42"/>
      <c r="G864" s="41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1.25" customHeight="1">
      <c r="A865" s="42"/>
      <c r="B865" s="42"/>
      <c r="C865" s="42"/>
      <c r="D865" s="42"/>
      <c r="E865" s="42"/>
      <c r="F865" s="42"/>
      <c r="G865" s="41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1.25" customHeight="1">
      <c r="A866" s="42"/>
      <c r="B866" s="42"/>
      <c r="C866" s="42"/>
      <c r="D866" s="42"/>
      <c r="E866" s="42"/>
      <c r="F866" s="42"/>
      <c r="G866" s="41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1.25" customHeight="1">
      <c r="A867" s="42"/>
      <c r="B867" s="42"/>
      <c r="C867" s="42"/>
      <c r="D867" s="42"/>
      <c r="E867" s="42"/>
      <c r="F867" s="42"/>
      <c r="G867" s="41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1.25" customHeight="1">
      <c r="A868" s="42"/>
      <c r="B868" s="42"/>
      <c r="C868" s="42"/>
      <c r="D868" s="42"/>
      <c r="E868" s="42"/>
      <c r="F868" s="42"/>
      <c r="G868" s="41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1.25" customHeight="1">
      <c r="A869" s="42"/>
      <c r="B869" s="42"/>
      <c r="C869" s="42"/>
      <c r="D869" s="42"/>
      <c r="E869" s="42"/>
      <c r="F869" s="42"/>
      <c r="G869" s="41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1.25" customHeight="1">
      <c r="A870" s="42"/>
      <c r="B870" s="42"/>
      <c r="C870" s="42"/>
      <c r="D870" s="42"/>
      <c r="E870" s="42"/>
      <c r="F870" s="42"/>
      <c r="G870" s="41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1.25" customHeight="1">
      <c r="A871" s="42"/>
      <c r="B871" s="42"/>
      <c r="C871" s="42"/>
      <c r="D871" s="42"/>
      <c r="E871" s="42"/>
      <c r="F871" s="42"/>
      <c r="G871" s="41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1.25" customHeight="1">
      <c r="A872" s="42"/>
      <c r="B872" s="42"/>
      <c r="C872" s="42"/>
      <c r="D872" s="42"/>
      <c r="E872" s="42"/>
      <c r="F872" s="42"/>
      <c r="G872" s="41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1.25" customHeight="1">
      <c r="A873" s="42"/>
      <c r="B873" s="42"/>
      <c r="C873" s="42"/>
      <c r="D873" s="42"/>
      <c r="E873" s="42"/>
      <c r="F873" s="42"/>
      <c r="G873" s="41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1.25" customHeight="1">
      <c r="A874" s="42"/>
      <c r="B874" s="42"/>
      <c r="C874" s="42"/>
      <c r="D874" s="42"/>
      <c r="E874" s="42"/>
      <c r="F874" s="42"/>
      <c r="G874" s="41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1.25" customHeight="1">
      <c r="A875" s="42"/>
      <c r="B875" s="42"/>
      <c r="C875" s="42"/>
      <c r="D875" s="42"/>
      <c r="E875" s="42"/>
      <c r="F875" s="42"/>
      <c r="G875" s="41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1.25" customHeight="1">
      <c r="A876" s="42"/>
      <c r="B876" s="42"/>
      <c r="C876" s="42"/>
      <c r="D876" s="42"/>
      <c r="E876" s="42"/>
      <c r="F876" s="42"/>
      <c r="G876" s="41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1.25" customHeight="1">
      <c r="A877" s="42"/>
      <c r="B877" s="42"/>
      <c r="C877" s="42"/>
      <c r="D877" s="42"/>
      <c r="E877" s="42"/>
      <c r="F877" s="42"/>
      <c r="G877" s="41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1.25" customHeight="1">
      <c r="A878" s="42"/>
      <c r="B878" s="42"/>
      <c r="C878" s="42"/>
      <c r="D878" s="42"/>
      <c r="E878" s="42"/>
      <c r="F878" s="42"/>
      <c r="G878" s="41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1.25" customHeight="1">
      <c r="A879" s="42"/>
      <c r="B879" s="42"/>
      <c r="C879" s="42"/>
      <c r="D879" s="42"/>
      <c r="E879" s="42"/>
      <c r="F879" s="42"/>
      <c r="G879" s="41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1.25" customHeight="1">
      <c r="A880" s="42"/>
      <c r="B880" s="42"/>
      <c r="C880" s="42"/>
      <c r="D880" s="42"/>
      <c r="E880" s="42"/>
      <c r="F880" s="42"/>
      <c r="G880" s="41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1.25" customHeight="1">
      <c r="A881" s="42"/>
      <c r="B881" s="42"/>
      <c r="C881" s="42"/>
      <c r="D881" s="42"/>
      <c r="E881" s="42"/>
      <c r="F881" s="42"/>
      <c r="G881" s="41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1.25" customHeight="1">
      <c r="A882" s="42"/>
      <c r="B882" s="42"/>
      <c r="C882" s="42"/>
      <c r="D882" s="42"/>
      <c r="E882" s="42"/>
      <c r="F882" s="42"/>
      <c r="G882" s="41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1.25" customHeight="1">
      <c r="A883" s="42"/>
      <c r="B883" s="42"/>
      <c r="C883" s="42"/>
      <c r="D883" s="42"/>
      <c r="E883" s="42"/>
      <c r="F883" s="42"/>
      <c r="G883" s="41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1.25" customHeight="1">
      <c r="A884" s="42"/>
      <c r="B884" s="42"/>
      <c r="C884" s="42"/>
      <c r="D884" s="42"/>
      <c r="E884" s="42"/>
      <c r="F884" s="42"/>
      <c r="G884" s="41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1.25" customHeight="1">
      <c r="A885" s="42"/>
      <c r="B885" s="42"/>
      <c r="C885" s="42"/>
      <c r="D885" s="42"/>
      <c r="E885" s="42"/>
      <c r="F885" s="42"/>
      <c r="G885" s="41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1.25" customHeight="1">
      <c r="A886" s="42"/>
      <c r="B886" s="42"/>
      <c r="C886" s="42"/>
      <c r="D886" s="42"/>
      <c r="E886" s="42"/>
      <c r="F886" s="42"/>
      <c r="G886" s="41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1.25" customHeight="1">
      <c r="A887" s="42"/>
      <c r="B887" s="42"/>
      <c r="C887" s="42"/>
      <c r="D887" s="42"/>
      <c r="E887" s="42"/>
      <c r="F887" s="42"/>
      <c r="G887" s="41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1.25" customHeight="1">
      <c r="A888" s="42"/>
      <c r="B888" s="42"/>
      <c r="C888" s="42"/>
      <c r="D888" s="42"/>
      <c r="E888" s="42"/>
      <c r="F888" s="42"/>
      <c r="G888" s="41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1.25" customHeight="1">
      <c r="A889" s="42"/>
      <c r="B889" s="42"/>
      <c r="C889" s="42"/>
      <c r="D889" s="42"/>
      <c r="E889" s="42"/>
      <c r="F889" s="42"/>
      <c r="G889" s="41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1.25" customHeight="1">
      <c r="A890" s="42"/>
      <c r="B890" s="42"/>
      <c r="C890" s="42"/>
      <c r="D890" s="42"/>
      <c r="E890" s="42"/>
      <c r="F890" s="42"/>
      <c r="G890" s="41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1.25" customHeight="1">
      <c r="A891" s="42"/>
      <c r="B891" s="42"/>
      <c r="C891" s="42"/>
      <c r="D891" s="42"/>
      <c r="E891" s="42"/>
      <c r="F891" s="42"/>
      <c r="G891" s="41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1.25" customHeight="1">
      <c r="A892" s="42"/>
      <c r="B892" s="42"/>
      <c r="C892" s="42"/>
      <c r="D892" s="42"/>
      <c r="E892" s="42"/>
      <c r="F892" s="42"/>
      <c r="G892" s="41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1.25" customHeight="1">
      <c r="A893" s="42"/>
      <c r="B893" s="42"/>
      <c r="C893" s="42"/>
      <c r="D893" s="42"/>
      <c r="E893" s="42"/>
      <c r="F893" s="42"/>
      <c r="G893" s="41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1.25" customHeight="1">
      <c r="A894" s="42"/>
      <c r="B894" s="42"/>
      <c r="C894" s="42"/>
      <c r="D894" s="42"/>
      <c r="E894" s="42"/>
      <c r="F894" s="42"/>
      <c r="G894" s="41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1.25" customHeight="1">
      <c r="A895" s="42"/>
      <c r="B895" s="42"/>
      <c r="C895" s="42"/>
      <c r="D895" s="42"/>
      <c r="E895" s="42"/>
      <c r="F895" s="42"/>
      <c r="G895" s="41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1.25" customHeight="1">
      <c r="A896" s="42"/>
      <c r="B896" s="42"/>
      <c r="C896" s="42"/>
      <c r="D896" s="42"/>
      <c r="E896" s="42"/>
      <c r="F896" s="42"/>
      <c r="G896" s="41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1.25" customHeight="1">
      <c r="A897" s="42"/>
      <c r="B897" s="42"/>
      <c r="C897" s="42"/>
      <c r="D897" s="42"/>
      <c r="E897" s="42"/>
      <c r="F897" s="42"/>
      <c r="G897" s="41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1.25" customHeight="1">
      <c r="A898" s="42"/>
      <c r="B898" s="42"/>
      <c r="C898" s="42"/>
      <c r="D898" s="42"/>
      <c r="E898" s="42"/>
      <c r="F898" s="42"/>
      <c r="G898" s="41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1.25" customHeight="1">
      <c r="A899" s="42"/>
      <c r="B899" s="42"/>
      <c r="C899" s="42"/>
      <c r="D899" s="42"/>
      <c r="E899" s="42"/>
      <c r="F899" s="42"/>
      <c r="G899" s="41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1.25" customHeight="1">
      <c r="A900" s="42"/>
      <c r="B900" s="42"/>
      <c r="C900" s="42"/>
      <c r="D900" s="42"/>
      <c r="E900" s="42"/>
      <c r="F900" s="42"/>
      <c r="G900" s="41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1.25" customHeight="1">
      <c r="A901" s="42"/>
      <c r="B901" s="42"/>
      <c r="C901" s="42"/>
      <c r="D901" s="42"/>
      <c r="E901" s="42"/>
      <c r="F901" s="42"/>
      <c r="G901" s="41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1.25" customHeight="1">
      <c r="A902" s="42"/>
      <c r="B902" s="42"/>
      <c r="C902" s="42"/>
      <c r="D902" s="42"/>
      <c r="E902" s="42"/>
      <c r="F902" s="42"/>
      <c r="G902" s="41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1.25" customHeight="1">
      <c r="A903" s="42"/>
      <c r="B903" s="42"/>
      <c r="C903" s="42"/>
      <c r="D903" s="42"/>
      <c r="E903" s="42"/>
      <c r="F903" s="42"/>
      <c r="G903" s="41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1.25" customHeight="1">
      <c r="A904" s="42"/>
      <c r="B904" s="42"/>
      <c r="C904" s="42"/>
      <c r="D904" s="42"/>
      <c r="E904" s="42"/>
      <c r="F904" s="42"/>
      <c r="G904" s="41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1.25" customHeight="1">
      <c r="A905" s="42"/>
      <c r="B905" s="42"/>
      <c r="C905" s="42"/>
      <c r="D905" s="42"/>
      <c r="E905" s="42"/>
      <c r="F905" s="42"/>
      <c r="G905" s="41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1.25" customHeight="1">
      <c r="A906" s="42"/>
      <c r="B906" s="42"/>
      <c r="C906" s="42"/>
      <c r="D906" s="42"/>
      <c r="E906" s="42"/>
      <c r="F906" s="42"/>
      <c r="G906" s="41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1.25" customHeight="1">
      <c r="A907" s="42"/>
      <c r="B907" s="42"/>
      <c r="C907" s="42"/>
      <c r="D907" s="42"/>
      <c r="E907" s="42"/>
      <c r="F907" s="42"/>
      <c r="G907" s="41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1.25" customHeight="1">
      <c r="A908" s="42"/>
      <c r="B908" s="42"/>
      <c r="C908" s="42"/>
      <c r="D908" s="42"/>
      <c r="E908" s="42"/>
      <c r="F908" s="42"/>
      <c r="G908" s="41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1.25" customHeight="1">
      <c r="A909" s="42"/>
      <c r="B909" s="42"/>
      <c r="C909" s="42"/>
      <c r="D909" s="42"/>
      <c r="E909" s="42"/>
      <c r="F909" s="42"/>
      <c r="G909" s="41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1.25" customHeight="1">
      <c r="A910" s="42"/>
      <c r="B910" s="42"/>
      <c r="C910" s="42"/>
      <c r="D910" s="42"/>
      <c r="E910" s="42"/>
      <c r="F910" s="42"/>
      <c r="G910" s="41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1.25" customHeight="1">
      <c r="A911" s="42"/>
      <c r="B911" s="42"/>
      <c r="C911" s="42"/>
      <c r="D911" s="42"/>
      <c r="E911" s="42"/>
      <c r="F911" s="42"/>
      <c r="G911" s="41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1.25" customHeight="1">
      <c r="A912" s="42"/>
      <c r="B912" s="42"/>
      <c r="C912" s="42"/>
      <c r="D912" s="42"/>
      <c r="E912" s="42"/>
      <c r="F912" s="42"/>
      <c r="G912" s="41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1.25" customHeight="1">
      <c r="A913" s="42"/>
      <c r="B913" s="42"/>
      <c r="C913" s="42"/>
      <c r="D913" s="42"/>
      <c r="E913" s="42"/>
      <c r="F913" s="42"/>
      <c r="G913" s="41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1.25" customHeight="1">
      <c r="A914" s="42"/>
      <c r="B914" s="42"/>
      <c r="C914" s="42"/>
      <c r="D914" s="42"/>
      <c r="E914" s="42"/>
      <c r="F914" s="42"/>
      <c r="G914" s="41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1.25" customHeight="1">
      <c r="A915" s="42"/>
      <c r="B915" s="42"/>
      <c r="C915" s="42"/>
      <c r="D915" s="42"/>
      <c r="E915" s="42"/>
      <c r="F915" s="42"/>
      <c r="G915" s="41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1.25" customHeight="1">
      <c r="A916" s="42"/>
      <c r="B916" s="42"/>
      <c r="C916" s="42"/>
      <c r="D916" s="42"/>
      <c r="E916" s="42"/>
      <c r="F916" s="42"/>
      <c r="G916" s="41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1.25" customHeight="1">
      <c r="A917" s="42"/>
      <c r="B917" s="42"/>
      <c r="C917" s="42"/>
      <c r="D917" s="42"/>
      <c r="E917" s="42"/>
      <c r="F917" s="42"/>
      <c r="G917" s="41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1.25" customHeight="1">
      <c r="A918" s="42"/>
      <c r="B918" s="42"/>
      <c r="C918" s="42"/>
      <c r="D918" s="42"/>
      <c r="E918" s="42"/>
      <c r="F918" s="42"/>
      <c r="G918" s="41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1.25" customHeight="1">
      <c r="A919" s="42"/>
      <c r="B919" s="42"/>
      <c r="C919" s="42"/>
      <c r="D919" s="42"/>
      <c r="E919" s="42"/>
      <c r="F919" s="42"/>
      <c r="G919" s="41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1.25" customHeight="1">
      <c r="A920" s="42"/>
      <c r="B920" s="42"/>
      <c r="C920" s="42"/>
      <c r="D920" s="42"/>
      <c r="E920" s="42"/>
      <c r="F920" s="42"/>
      <c r="G920" s="41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1.25" customHeight="1">
      <c r="A921" s="42"/>
      <c r="B921" s="42"/>
      <c r="C921" s="42"/>
      <c r="D921" s="42"/>
      <c r="E921" s="42"/>
      <c r="F921" s="42"/>
      <c r="G921" s="41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1.25" customHeight="1">
      <c r="A922" s="42"/>
      <c r="B922" s="42"/>
      <c r="C922" s="42"/>
      <c r="D922" s="42"/>
      <c r="E922" s="42"/>
      <c r="F922" s="42"/>
      <c r="G922" s="41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1.25" customHeight="1">
      <c r="A923" s="42"/>
      <c r="B923" s="42"/>
      <c r="C923" s="42"/>
      <c r="D923" s="42"/>
      <c r="E923" s="42"/>
      <c r="F923" s="42"/>
      <c r="G923" s="41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1.25" customHeight="1">
      <c r="A924" s="42"/>
      <c r="B924" s="42"/>
      <c r="C924" s="42"/>
      <c r="D924" s="42"/>
      <c r="E924" s="42"/>
      <c r="F924" s="42"/>
      <c r="G924" s="41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1.25" customHeight="1">
      <c r="A925" s="42"/>
      <c r="B925" s="42"/>
      <c r="C925" s="42"/>
      <c r="D925" s="42"/>
      <c r="E925" s="42"/>
      <c r="F925" s="42"/>
      <c r="G925" s="41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1.25" customHeight="1">
      <c r="A926" s="42"/>
      <c r="B926" s="42"/>
      <c r="C926" s="42"/>
      <c r="D926" s="42"/>
      <c r="E926" s="42"/>
      <c r="F926" s="42"/>
      <c r="G926" s="41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1.25" customHeight="1">
      <c r="A927" s="42"/>
      <c r="B927" s="42"/>
      <c r="C927" s="42"/>
      <c r="D927" s="42"/>
      <c r="E927" s="42"/>
      <c r="F927" s="42"/>
      <c r="G927" s="41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1.25" customHeight="1">
      <c r="A928" s="42"/>
      <c r="B928" s="42"/>
      <c r="C928" s="42"/>
      <c r="D928" s="42"/>
      <c r="E928" s="42"/>
      <c r="F928" s="42"/>
      <c r="G928" s="41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1.25" customHeight="1">
      <c r="A929" s="42"/>
      <c r="B929" s="42"/>
      <c r="C929" s="42"/>
      <c r="D929" s="42"/>
      <c r="E929" s="42"/>
      <c r="F929" s="42"/>
      <c r="G929" s="41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1.25" customHeight="1">
      <c r="A930" s="42"/>
      <c r="B930" s="42"/>
      <c r="C930" s="42"/>
      <c r="D930" s="42"/>
      <c r="E930" s="42"/>
      <c r="F930" s="42"/>
      <c r="G930" s="41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1.25" customHeight="1">
      <c r="A931" s="42"/>
      <c r="B931" s="42"/>
      <c r="C931" s="42"/>
      <c r="D931" s="42"/>
      <c r="E931" s="42"/>
      <c r="F931" s="42"/>
      <c r="G931" s="41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1.25" customHeight="1">
      <c r="A932" s="42"/>
      <c r="B932" s="42"/>
      <c r="C932" s="42"/>
      <c r="D932" s="42"/>
      <c r="E932" s="42"/>
      <c r="F932" s="42"/>
      <c r="G932" s="41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1.25" customHeight="1">
      <c r="A933" s="42"/>
      <c r="B933" s="42"/>
      <c r="C933" s="42"/>
      <c r="D933" s="42"/>
      <c r="E933" s="42"/>
      <c r="F933" s="42"/>
      <c r="G933" s="41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1.25" customHeight="1">
      <c r="A934" s="42"/>
      <c r="B934" s="42"/>
      <c r="C934" s="42"/>
      <c r="D934" s="42"/>
      <c r="E934" s="42"/>
      <c r="F934" s="42"/>
      <c r="G934" s="41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1.25" customHeight="1">
      <c r="A935" s="42"/>
      <c r="B935" s="42"/>
      <c r="C935" s="42"/>
      <c r="D935" s="42"/>
      <c r="E935" s="42"/>
      <c r="F935" s="42"/>
      <c r="G935" s="41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1.25" customHeight="1">
      <c r="A936" s="42"/>
      <c r="B936" s="42"/>
      <c r="C936" s="42"/>
      <c r="D936" s="42"/>
      <c r="E936" s="42"/>
      <c r="F936" s="42"/>
      <c r="G936" s="41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1.25" customHeight="1">
      <c r="A937" s="42"/>
      <c r="B937" s="42"/>
      <c r="C937" s="42"/>
      <c r="D937" s="42"/>
      <c r="E937" s="42"/>
      <c r="F937" s="42"/>
      <c r="G937" s="41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1.25" customHeight="1">
      <c r="A938" s="42"/>
      <c r="B938" s="42"/>
      <c r="C938" s="42"/>
      <c r="D938" s="42"/>
      <c r="E938" s="42"/>
      <c r="F938" s="42"/>
      <c r="G938" s="41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1.25" customHeight="1">
      <c r="A939" s="42"/>
      <c r="B939" s="42"/>
      <c r="C939" s="42"/>
      <c r="D939" s="42"/>
      <c r="E939" s="42"/>
      <c r="F939" s="42"/>
      <c r="G939" s="41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1.25" customHeight="1">
      <c r="A940" s="42"/>
      <c r="B940" s="42"/>
      <c r="C940" s="42"/>
      <c r="D940" s="42"/>
      <c r="E940" s="42"/>
      <c r="F940" s="42"/>
      <c r="G940" s="41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1.25" customHeight="1">
      <c r="A941" s="42"/>
      <c r="B941" s="42"/>
      <c r="C941" s="42"/>
      <c r="D941" s="42"/>
      <c r="E941" s="42"/>
      <c r="F941" s="42"/>
      <c r="G941" s="41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1.25" customHeight="1">
      <c r="A942" s="42"/>
      <c r="B942" s="42"/>
      <c r="C942" s="42"/>
      <c r="D942" s="42"/>
      <c r="E942" s="42"/>
      <c r="F942" s="42"/>
      <c r="G942" s="41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1.25" customHeight="1">
      <c r="A943" s="42"/>
      <c r="B943" s="42"/>
      <c r="C943" s="42"/>
      <c r="D943" s="42"/>
      <c r="E943" s="42"/>
      <c r="F943" s="42"/>
      <c r="G943" s="41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1.25" customHeight="1">
      <c r="A944" s="42"/>
      <c r="B944" s="42"/>
      <c r="C944" s="42"/>
      <c r="D944" s="42"/>
      <c r="E944" s="42"/>
      <c r="F944" s="42"/>
      <c r="G944" s="41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1.25" customHeight="1">
      <c r="A945" s="42"/>
      <c r="B945" s="42"/>
      <c r="C945" s="42"/>
      <c r="D945" s="42"/>
      <c r="E945" s="42"/>
      <c r="F945" s="42"/>
      <c r="G945" s="41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1.25" customHeight="1">
      <c r="A946" s="42"/>
      <c r="B946" s="42"/>
      <c r="C946" s="42"/>
      <c r="D946" s="42"/>
      <c r="E946" s="42"/>
      <c r="F946" s="42"/>
      <c r="G946" s="41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1.25" customHeight="1">
      <c r="A947" s="42"/>
      <c r="B947" s="42"/>
      <c r="C947" s="42"/>
      <c r="D947" s="42"/>
      <c r="E947" s="42"/>
      <c r="F947" s="42"/>
      <c r="G947" s="41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1.25" customHeight="1">
      <c r="A948" s="42"/>
      <c r="B948" s="42"/>
      <c r="C948" s="42"/>
      <c r="D948" s="42"/>
      <c r="E948" s="42"/>
      <c r="F948" s="42"/>
      <c r="G948" s="41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1.25" customHeight="1">
      <c r="A949" s="42"/>
      <c r="B949" s="42"/>
      <c r="C949" s="42"/>
      <c r="D949" s="42"/>
      <c r="E949" s="42"/>
      <c r="F949" s="42"/>
      <c r="G949" s="41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1.25" customHeight="1">
      <c r="A950" s="42"/>
      <c r="B950" s="42"/>
      <c r="C950" s="42"/>
      <c r="D950" s="42"/>
      <c r="E950" s="42"/>
      <c r="F950" s="42"/>
      <c r="G950" s="41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1.25" customHeight="1">
      <c r="A951" s="42"/>
      <c r="B951" s="42"/>
      <c r="C951" s="42"/>
      <c r="D951" s="42"/>
      <c r="E951" s="42"/>
      <c r="F951" s="42"/>
      <c r="G951" s="41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1.25" customHeight="1">
      <c r="A952" s="42"/>
      <c r="B952" s="42"/>
      <c r="C952" s="42"/>
      <c r="D952" s="42"/>
      <c r="E952" s="42"/>
      <c r="F952" s="42"/>
      <c r="G952" s="41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1.25" customHeight="1">
      <c r="A953" s="42"/>
      <c r="B953" s="42"/>
      <c r="C953" s="42"/>
      <c r="D953" s="42"/>
      <c r="E953" s="42"/>
      <c r="F953" s="42"/>
      <c r="G953" s="41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1.25" customHeight="1">
      <c r="A954" s="42"/>
      <c r="B954" s="42"/>
      <c r="C954" s="42"/>
      <c r="D954" s="42"/>
      <c r="E954" s="42"/>
      <c r="F954" s="42"/>
      <c r="G954" s="41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1.25" customHeight="1">
      <c r="A955" s="42"/>
      <c r="B955" s="42"/>
      <c r="C955" s="42"/>
      <c r="D955" s="42"/>
      <c r="E955" s="42"/>
      <c r="F955" s="42"/>
      <c r="G955" s="41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1.25" customHeight="1">
      <c r="A956" s="42"/>
      <c r="B956" s="42"/>
      <c r="C956" s="42"/>
      <c r="D956" s="42"/>
      <c r="E956" s="42"/>
      <c r="F956" s="42"/>
      <c r="G956" s="41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1.25" customHeight="1">
      <c r="A957" s="42"/>
      <c r="B957" s="42"/>
      <c r="C957" s="42"/>
      <c r="D957" s="42"/>
      <c r="E957" s="42"/>
      <c r="F957" s="42"/>
      <c r="G957" s="41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1.25" customHeight="1">
      <c r="A958" s="42"/>
      <c r="B958" s="42"/>
      <c r="C958" s="42"/>
      <c r="D958" s="42"/>
      <c r="E958" s="42"/>
      <c r="F958" s="42"/>
      <c r="G958" s="41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1.25" customHeight="1">
      <c r="A959" s="42"/>
      <c r="B959" s="42"/>
      <c r="C959" s="42"/>
      <c r="D959" s="42"/>
      <c r="E959" s="42"/>
      <c r="F959" s="42"/>
      <c r="G959" s="41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1.25" customHeight="1">
      <c r="A960" s="42"/>
      <c r="B960" s="42"/>
      <c r="C960" s="42"/>
      <c r="D960" s="42"/>
      <c r="E960" s="42"/>
      <c r="F960" s="42"/>
      <c r="G960" s="41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1.25" customHeight="1">
      <c r="A961" s="42"/>
      <c r="B961" s="42"/>
      <c r="C961" s="42"/>
      <c r="D961" s="42"/>
      <c r="E961" s="42"/>
      <c r="F961" s="42"/>
      <c r="G961" s="41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1.25" customHeight="1">
      <c r="A962" s="42"/>
      <c r="B962" s="42"/>
      <c r="C962" s="42"/>
      <c r="D962" s="42"/>
      <c r="E962" s="42"/>
      <c r="F962" s="42"/>
      <c r="G962" s="41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1.25" customHeight="1">
      <c r="A963" s="42"/>
      <c r="B963" s="42"/>
      <c r="C963" s="42"/>
      <c r="D963" s="42"/>
      <c r="E963" s="42"/>
      <c r="F963" s="42"/>
      <c r="G963" s="41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1.25" customHeight="1">
      <c r="A964" s="42"/>
      <c r="B964" s="42"/>
      <c r="C964" s="42"/>
      <c r="D964" s="42"/>
      <c r="E964" s="42"/>
      <c r="F964" s="42"/>
      <c r="G964" s="41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1.25" customHeight="1">
      <c r="A965" s="42"/>
      <c r="B965" s="42"/>
      <c r="C965" s="42"/>
      <c r="D965" s="42"/>
      <c r="E965" s="42"/>
      <c r="F965" s="42"/>
      <c r="G965" s="41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1.25" customHeight="1">
      <c r="A966" s="42"/>
      <c r="B966" s="42"/>
      <c r="C966" s="42"/>
      <c r="D966" s="42"/>
      <c r="E966" s="42"/>
      <c r="F966" s="42"/>
      <c r="G966" s="41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1.25" customHeight="1">
      <c r="A967" s="42"/>
      <c r="B967" s="42"/>
      <c r="C967" s="42"/>
      <c r="D967" s="42"/>
      <c r="E967" s="42"/>
      <c r="F967" s="42"/>
      <c r="G967" s="41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1.25" customHeight="1">
      <c r="A968" s="42"/>
      <c r="B968" s="42"/>
      <c r="C968" s="42"/>
      <c r="D968" s="42"/>
      <c r="E968" s="42"/>
      <c r="F968" s="42"/>
      <c r="G968" s="41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1.25" customHeight="1">
      <c r="A969" s="42"/>
      <c r="B969" s="42"/>
      <c r="C969" s="42"/>
      <c r="D969" s="42"/>
      <c r="E969" s="42"/>
      <c r="F969" s="42"/>
      <c r="G969" s="41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1.25" customHeight="1">
      <c r="A970" s="42"/>
      <c r="B970" s="42"/>
      <c r="C970" s="42"/>
      <c r="D970" s="42"/>
      <c r="E970" s="42"/>
      <c r="F970" s="42"/>
      <c r="G970" s="41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1.25" customHeight="1">
      <c r="A971" s="42"/>
      <c r="B971" s="42"/>
      <c r="C971" s="42"/>
      <c r="D971" s="42"/>
      <c r="E971" s="42"/>
      <c r="F971" s="42"/>
      <c r="G971" s="41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1.25" customHeight="1">
      <c r="A972" s="42"/>
      <c r="B972" s="42"/>
      <c r="C972" s="42"/>
      <c r="D972" s="42"/>
      <c r="E972" s="42"/>
      <c r="F972" s="42"/>
      <c r="G972" s="41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1.25" customHeight="1">
      <c r="A973" s="42"/>
      <c r="B973" s="42"/>
      <c r="C973" s="42"/>
      <c r="D973" s="42"/>
      <c r="E973" s="42"/>
      <c r="F973" s="42"/>
      <c r="G973" s="41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1.25" customHeight="1">
      <c r="A974" s="42"/>
      <c r="B974" s="42"/>
      <c r="C974" s="42"/>
      <c r="D974" s="42"/>
      <c r="E974" s="42"/>
      <c r="F974" s="42"/>
      <c r="G974" s="41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1.25" customHeight="1">
      <c r="A975" s="42"/>
      <c r="B975" s="42"/>
      <c r="C975" s="42"/>
      <c r="D975" s="42"/>
      <c r="E975" s="42"/>
      <c r="F975" s="42"/>
      <c r="G975" s="41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1.25" customHeight="1">
      <c r="A976" s="42"/>
      <c r="B976" s="42"/>
      <c r="C976" s="42"/>
      <c r="D976" s="42"/>
      <c r="E976" s="42"/>
      <c r="F976" s="42"/>
      <c r="G976" s="41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1.25" customHeight="1">
      <c r="A977" s="42"/>
      <c r="B977" s="42"/>
      <c r="C977" s="42"/>
      <c r="D977" s="42"/>
      <c r="E977" s="42"/>
      <c r="F977" s="42"/>
      <c r="G977" s="41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1.25" customHeight="1">
      <c r="A978" s="42"/>
      <c r="B978" s="42"/>
      <c r="C978" s="42"/>
      <c r="D978" s="42"/>
      <c r="E978" s="42"/>
      <c r="F978" s="42"/>
      <c r="G978" s="41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1.25" customHeight="1">
      <c r="A979" s="42"/>
      <c r="B979" s="42"/>
      <c r="C979" s="42"/>
      <c r="D979" s="42"/>
      <c r="E979" s="42"/>
      <c r="F979" s="42"/>
      <c r="G979" s="41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1.25" customHeight="1">
      <c r="A980" s="42"/>
      <c r="B980" s="42"/>
      <c r="C980" s="42"/>
      <c r="D980" s="42"/>
      <c r="E980" s="42"/>
      <c r="F980" s="42"/>
      <c r="G980" s="41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1.25" customHeight="1">
      <c r="A981" s="42"/>
      <c r="B981" s="42"/>
      <c r="C981" s="42"/>
      <c r="D981" s="42"/>
      <c r="E981" s="42"/>
      <c r="F981" s="42"/>
      <c r="G981" s="41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1.25" customHeight="1">
      <c r="A982" s="42"/>
      <c r="B982" s="42"/>
      <c r="C982" s="42"/>
      <c r="D982" s="42"/>
      <c r="E982" s="42"/>
      <c r="F982" s="42"/>
      <c r="G982" s="41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1.25" customHeight="1">
      <c r="A983" s="42"/>
      <c r="B983" s="42"/>
      <c r="C983" s="42"/>
      <c r="D983" s="42"/>
      <c r="E983" s="42"/>
      <c r="F983" s="42"/>
      <c r="G983" s="41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1.25" customHeight="1">
      <c r="A984" s="42"/>
      <c r="B984" s="42"/>
      <c r="C984" s="42"/>
      <c r="D984" s="42"/>
      <c r="E984" s="42"/>
      <c r="F984" s="42"/>
      <c r="G984" s="41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1.25" customHeight="1">
      <c r="A985" s="42"/>
      <c r="B985" s="42"/>
      <c r="C985" s="42"/>
      <c r="D985" s="42"/>
      <c r="E985" s="42"/>
      <c r="F985" s="42"/>
      <c r="G985" s="41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1.25" customHeight="1">
      <c r="A986" s="42"/>
      <c r="B986" s="42"/>
      <c r="C986" s="42"/>
      <c r="D986" s="42"/>
      <c r="E986" s="42"/>
      <c r="F986" s="42"/>
      <c r="G986" s="41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1.25" customHeight="1">
      <c r="A987" s="42"/>
      <c r="B987" s="42"/>
      <c r="C987" s="42"/>
      <c r="D987" s="42"/>
      <c r="E987" s="42"/>
      <c r="F987" s="42"/>
      <c r="G987" s="41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1.25" customHeight="1">
      <c r="A988" s="42"/>
      <c r="B988" s="42"/>
      <c r="C988" s="42"/>
      <c r="D988" s="42"/>
      <c r="E988" s="42"/>
      <c r="F988" s="42"/>
      <c r="G988" s="41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1.25" customHeight="1">
      <c r="A989" s="42"/>
      <c r="B989" s="42"/>
      <c r="C989" s="42"/>
      <c r="D989" s="42"/>
      <c r="E989" s="42"/>
      <c r="F989" s="42"/>
      <c r="G989" s="41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1.25" customHeight="1">
      <c r="A990" s="42"/>
      <c r="B990" s="42"/>
      <c r="C990" s="42"/>
      <c r="D990" s="42"/>
      <c r="E990" s="42"/>
      <c r="F990" s="42"/>
      <c r="G990" s="41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1.25" customHeight="1">
      <c r="A991" s="42"/>
      <c r="B991" s="42"/>
      <c r="C991" s="42"/>
      <c r="D991" s="42"/>
      <c r="E991" s="42"/>
      <c r="F991" s="42"/>
      <c r="G991" s="41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1.25" customHeight="1">
      <c r="A992" s="42"/>
      <c r="B992" s="42"/>
      <c r="C992" s="42"/>
      <c r="D992" s="42"/>
      <c r="E992" s="42"/>
      <c r="F992" s="42"/>
      <c r="G992" s="41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1.25" customHeight="1">
      <c r="A993" s="42"/>
      <c r="B993" s="42"/>
      <c r="C993" s="42"/>
      <c r="D993" s="42"/>
      <c r="E993" s="42"/>
      <c r="F993" s="42"/>
      <c r="G993" s="41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1.25" customHeight="1">
      <c r="A994" s="42"/>
      <c r="B994" s="42"/>
      <c r="C994" s="42"/>
      <c r="D994" s="42"/>
      <c r="E994" s="42"/>
      <c r="F994" s="42"/>
      <c r="G994" s="41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1.25" customHeight="1">
      <c r="A995" s="42"/>
      <c r="B995" s="42"/>
      <c r="C995" s="42"/>
      <c r="D995" s="42"/>
      <c r="E995" s="42"/>
      <c r="F995" s="42"/>
      <c r="G995" s="41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1.25" customHeight="1">
      <c r="A996" s="42"/>
      <c r="B996" s="42"/>
      <c r="C996" s="42"/>
      <c r="D996" s="42"/>
      <c r="E996" s="42"/>
      <c r="F996" s="42"/>
      <c r="G996" s="41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1.25" customHeight="1">
      <c r="A997" s="42"/>
      <c r="B997" s="42"/>
      <c r="C997" s="42"/>
      <c r="D997" s="42"/>
      <c r="E997" s="42"/>
      <c r="F997" s="42"/>
      <c r="G997" s="41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1.25" customHeight="1">
      <c r="A998" s="42"/>
      <c r="B998" s="42"/>
      <c r="C998" s="42"/>
      <c r="D998" s="42"/>
      <c r="E998" s="42"/>
      <c r="F998" s="42"/>
      <c r="G998" s="41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1.25" customHeight="1">
      <c r="A999" s="42"/>
      <c r="B999" s="42"/>
      <c r="C999" s="42"/>
      <c r="D999" s="42"/>
      <c r="E999" s="42"/>
      <c r="F999" s="42"/>
      <c r="G999" s="41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1.25" customHeight="1">
      <c r="A1000" s="42"/>
      <c r="B1000" s="42"/>
      <c r="C1000" s="42"/>
      <c r="D1000" s="42"/>
      <c r="E1000" s="42"/>
      <c r="F1000" s="42"/>
      <c r="G1000" s="41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hyperlinks>
    <hyperlink ref="A4" location="Index!A1" display="Back To Index" xr:uid="{00000000-0004-0000-0300-000000000000}"/>
  </hyperlinks>
  <pageMargins left="0.7" right="0.7" top="0.75" bottom="0.75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DD1000"/>
  <sheetViews>
    <sheetView showGridLines="0" zoomScale="120" zoomScaleNormal="120" workbookViewId="0">
      <pane xSplit="1" ySplit="5" topLeftCell="AY22" activePane="bottomRight" state="frozen"/>
      <selection pane="topRight" activeCell="B1" sqref="B1"/>
      <selection pane="bottomLeft" activeCell="A6" sqref="A6"/>
      <selection pane="bottomRight" activeCell="BI10" sqref="BI10"/>
    </sheetView>
  </sheetViews>
  <sheetFormatPr defaultColWidth="12.5546875" defaultRowHeight="15" customHeight="1"/>
  <cols>
    <col min="1" max="1" width="35.83203125" style="318" customWidth="1"/>
    <col min="2" max="61" width="15.44140625" style="318" customWidth="1"/>
  </cols>
  <sheetData>
    <row r="1" spans="1:90" ht="26.25" customHeight="1">
      <c r="A1" s="244" t="s">
        <v>41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</row>
    <row r="2" spans="1:90" ht="11.25" customHeight="1">
      <c r="A2" s="245" t="s">
        <v>185</v>
      </c>
      <c r="B2" s="246" t="str">
        <f>Controls!C1</f>
        <v>July</v>
      </c>
      <c r="C2" s="246" t="str">
        <f>TEXT(DATE(2000, MATCH(B2, {"January","February","March","April","May","June","July","August","September","October","November","December"}, 0) + 1, 1), "mmmm")</f>
        <v>August</v>
      </c>
      <c r="D2" s="246" t="str">
        <f>TEXT(DATE(2000, MATCH(C2, {"January","February","March","April","May","June","July","August","September","October","November","December"}, 0) + 1, 1), "mmmm")</f>
        <v>September</v>
      </c>
      <c r="E2" s="246" t="str">
        <f>TEXT(DATE(2000, MATCH(D2, {"January","February","March","April","May","June","July","August","September","October","November","December"}, 0) + 1, 1), "mmmm")</f>
        <v>October</v>
      </c>
      <c r="F2" s="246" t="str">
        <f>TEXT(DATE(2000, MATCH(E2, {"January","February","March","April","May","June","July","August","September","October","November","December"}, 0) + 1, 1), "mmmm")</f>
        <v>November</v>
      </c>
      <c r="G2" s="246" t="str">
        <f>TEXT(DATE(2000, MATCH(F2, {"January","February","March","April","May","June","July","August","September","October","November","December"}, 0) + 1, 1), "mmmm")</f>
        <v>December</v>
      </c>
      <c r="H2" s="246" t="str">
        <f>TEXT(DATE(2000, MATCH(G2, {"January","February","March","April","May","June","July","August","September","October","November","December"}, 0) + 1, 1), "mmmm")</f>
        <v>January</v>
      </c>
      <c r="I2" s="246" t="str">
        <f>TEXT(DATE(2000, MATCH(H2, {"January","February","March","April","May","June","July","August","September","October","November","December"}, 0) + 1, 1), "mmmm")</f>
        <v>February</v>
      </c>
      <c r="J2" s="246" t="str">
        <f>TEXT(DATE(2000, MATCH(I2, {"January","February","March","April","May","June","July","August","September","October","November","December"}, 0) + 1, 1), "mmmm")</f>
        <v>March</v>
      </c>
      <c r="K2" s="246" t="str">
        <f>TEXT(DATE(2000, MATCH(J2, {"January","February","March","April","May","June","July","August","September","October","November","December"}, 0) + 1, 1), "mmmm")</f>
        <v>April</v>
      </c>
      <c r="L2" s="246" t="str">
        <f>TEXT(DATE(2000, MATCH(K2, {"January","February","March","April","May","June","July","August","September","October","November","December"}, 0) + 1, 1), "mmmm")</f>
        <v>May</v>
      </c>
      <c r="M2" s="246" t="str">
        <f>TEXT(DATE(2000, MATCH(L2, {"January","February","March","April","May","June","July","August","September","October","November","December"}, 0) + 1, 1), "mmmm")</f>
        <v>June</v>
      </c>
      <c r="N2" s="246" t="str">
        <f>TEXT(DATE(2000, MATCH(M2, {"January","February","March","April","May","June","July","August","September","October","November","December"}, 0) + 1, 1), "mmmm")</f>
        <v>July</v>
      </c>
      <c r="O2" s="246" t="str">
        <f>TEXT(DATE(2000, MATCH(N2, {"January","February","March","April","May","June","July","August","September","October","November","December"}, 0) + 1, 1), "mmmm")</f>
        <v>August</v>
      </c>
      <c r="P2" s="246" t="str">
        <f>TEXT(DATE(2000, MATCH(O2, {"January","February","March","April","May","June","July","August","September","October","November","December"}, 0) + 1, 1), "mmmm")</f>
        <v>September</v>
      </c>
      <c r="Q2" s="246" t="str">
        <f>TEXT(DATE(2000, MATCH(P2, {"January","February","March","April","May","June","July","August","September","October","November","December"}, 0) + 1, 1), "mmmm")</f>
        <v>October</v>
      </c>
      <c r="R2" s="246" t="str">
        <f>TEXT(DATE(2000, MATCH(Q2, {"January","February","March","April","May","June","July","August","September","October","November","December"}, 0) + 1, 1), "mmmm")</f>
        <v>November</v>
      </c>
      <c r="S2" s="246" t="str">
        <f>TEXT(DATE(2000, MATCH(R2, {"January","February","March","April","May","June","July","August","September","October","November","December"}, 0) + 1, 1), "mmmm")</f>
        <v>December</v>
      </c>
      <c r="T2" s="246" t="str">
        <f>TEXT(DATE(2000, MATCH(S2, {"January","February","March","April","May","June","July","August","September","October","November","December"}, 0) + 1, 1), "mmmm")</f>
        <v>January</v>
      </c>
      <c r="U2" s="246" t="str">
        <f>TEXT(DATE(2000, MATCH(T2, {"January","February","March","April","May","June","July","August","September","October","November","December"}, 0) + 1, 1), "mmmm")</f>
        <v>February</v>
      </c>
      <c r="V2" s="246" t="str">
        <f>TEXT(DATE(2000, MATCH(U2, {"January","February","March","April","May","June","July","August","September","October","November","December"}, 0) + 1, 1), "mmmm")</f>
        <v>March</v>
      </c>
      <c r="W2" s="246" t="str">
        <f>TEXT(DATE(2000, MATCH(V2, {"January","February","March","April","May","June","July","August","September","October","November","December"}, 0) + 1, 1), "mmmm")</f>
        <v>April</v>
      </c>
      <c r="X2" s="246" t="str">
        <f>TEXT(DATE(2000, MATCH(W2, {"January","February","March","April","May","June","July","August","September","October","November","December"}, 0) + 1, 1), "mmmm")</f>
        <v>May</v>
      </c>
      <c r="Y2" s="246" t="str">
        <f>TEXT(DATE(2000, MATCH(X2, {"January","February","March","April","May","June","July","August","September","October","November","December"}, 0) + 1, 1), "mmmm")</f>
        <v>June</v>
      </c>
      <c r="Z2" s="246" t="str">
        <f>TEXT(DATE(2000, MATCH(Y2, {"January","February","March","April","May","June","July","August","September","October","November","December"}, 0) + 1, 1), "mmmm")</f>
        <v>July</v>
      </c>
      <c r="AA2" s="246" t="str">
        <f>TEXT(DATE(2000, MATCH(Z2, {"January","February","March","April","May","June","July","August","September","October","November","December"}, 0) + 1, 1), "mmmm")</f>
        <v>August</v>
      </c>
      <c r="AB2" s="246" t="str">
        <f>TEXT(DATE(2000, MATCH(AA2, {"January","February","March","April","May","June","July","August","September","October","November","December"}, 0) + 1, 1), "mmmm")</f>
        <v>September</v>
      </c>
      <c r="AC2" s="246" t="str">
        <f>TEXT(DATE(2000, MATCH(AB2, {"January","February","March","April","May","June","July","August","September","October","November","December"}, 0) + 1, 1), "mmmm")</f>
        <v>October</v>
      </c>
      <c r="AD2" s="246" t="str">
        <f>TEXT(DATE(2000, MATCH(AC2, {"January","February","March","April","May","June","July","August","September","October","November","December"}, 0) + 1, 1), "mmmm")</f>
        <v>November</v>
      </c>
      <c r="AE2" s="246" t="str">
        <f>TEXT(DATE(2000, MATCH(AD2, {"January","February","March","April","May","June","July","August","September","October","November","December"}, 0) + 1, 1), "mmmm")</f>
        <v>December</v>
      </c>
      <c r="AF2" s="246" t="str">
        <f>TEXT(DATE(2000, MATCH(AE2, {"January","February","March","April","May","June","July","August","September","October","November","December"}, 0) + 1, 1), "mmmm")</f>
        <v>January</v>
      </c>
      <c r="AG2" s="246" t="str">
        <f>TEXT(DATE(2000, MATCH(AF2, {"January","February","March","April","May","June","July","August","September","October","November","December"}, 0) + 1, 1), "mmmm")</f>
        <v>February</v>
      </c>
      <c r="AH2" s="246" t="str">
        <f>TEXT(DATE(2000, MATCH(AG2, {"January","February","March","April","May","June","July","August","September","October","November","December"}, 0) + 1, 1), "mmmm")</f>
        <v>March</v>
      </c>
      <c r="AI2" s="246" t="str">
        <f>TEXT(DATE(2000, MATCH(AH2, {"January","February","March","April","May","June","July","August","September","October","November","December"}, 0) + 1, 1), "mmmm")</f>
        <v>April</v>
      </c>
      <c r="AJ2" s="246" t="str">
        <f>TEXT(DATE(2000, MATCH(AI2, {"January","February","March","April","May","June","July","August","September","October","November","December"}, 0) + 1, 1), "mmmm")</f>
        <v>May</v>
      </c>
      <c r="AK2" s="246" t="str">
        <f>TEXT(DATE(2000, MATCH(AJ2, {"January","February","March","April","May","June","July","August","September","October","November","December"}, 0) + 1, 1), "mmmm")</f>
        <v>June</v>
      </c>
      <c r="AL2" s="246" t="str">
        <f>TEXT(DATE(2000, MATCH(AK2, {"January","February","March","April","May","June","July","August","September","October","November","December"}, 0) + 1, 1), "mmmm")</f>
        <v>July</v>
      </c>
      <c r="AM2" s="246" t="str">
        <f>TEXT(DATE(2000, MATCH(AL2, {"January","February","March","April","May","June","July","August","September","October","November","December"}, 0) + 1, 1), "mmmm")</f>
        <v>August</v>
      </c>
      <c r="AN2" s="246" t="str">
        <f>TEXT(DATE(2000, MATCH(AM2, {"January","February","March","April","May","June","July","August","September","October","November","December"}, 0) + 1, 1), "mmmm")</f>
        <v>September</v>
      </c>
      <c r="AO2" s="246" t="str">
        <f>TEXT(DATE(2000, MATCH(AN2, {"January","February","March","April","May","June","July","August","September","October","November","December"}, 0) + 1, 1), "mmmm")</f>
        <v>October</v>
      </c>
      <c r="AP2" s="246" t="str">
        <f>TEXT(DATE(2000, MATCH(AO2, {"January","February","March","April","May","June","July","August","September","October","November","December"}, 0) + 1, 1), "mmmm")</f>
        <v>November</v>
      </c>
      <c r="AQ2" s="246" t="str">
        <f>TEXT(DATE(2000, MATCH(AP2, {"January","February","March","April","May","June","July","August","September","October","November","December"}, 0) + 1, 1), "mmmm")</f>
        <v>December</v>
      </c>
      <c r="AR2" s="246" t="str">
        <f>TEXT(DATE(2000, MATCH(AQ2, {"January","February","March","April","May","June","July","August","September","October","November","December"}, 0) + 1, 1), "mmmm")</f>
        <v>January</v>
      </c>
      <c r="AS2" s="246" t="str">
        <f>TEXT(DATE(2000, MATCH(AR2, {"January","February","March","April","May","June","July","August","September","October","November","December"}, 0) + 1, 1), "mmmm")</f>
        <v>February</v>
      </c>
      <c r="AT2" s="246" t="str">
        <f>TEXT(DATE(2000, MATCH(AS2, {"January","February","March","April","May","June","July","August","September","October","November","December"}, 0) + 1, 1), "mmmm")</f>
        <v>March</v>
      </c>
      <c r="AU2" s="246" t="str">
        <f>TEXT(DATE(2000, MATCH(AT2, {"January","February","March","April","May","June","July","August","September","October","November","December"}, 0) + 1, 1), "mmmm")</f>
        <v>April</v>
      </c>
      <c r="AV2" s="246" t="str">
        <f>TEXT(DATE(2000, MATCH(AU2, {"January","February","March","April","May","June","July","August","September","October","November","December"}, 0) + 1, 1), "mmmm")</f>
        <v>May</v>
      </c>
      <c r="AW2" s="246" t="str">
        <f>TEXT(DATE(2000, MATCH(AV2, {"January","February","March","April","May","June","July","August","September","October","November","December"}, 0) + 1, 1), "mmmm")</f>
        <v>June</v>
      </c>
      <c r="AX2" s="246" t="str">
        <f>TEXT(DATE(2000, MATCH(AW2, {"January","February","March","April","May","June","July","August","September","October","November","December"}, 0) + 1, 1), "mmmm")</f>
        <v>July</v>
      </c>
      <c r="AY2" s="246" t="str">
        <f>TEXT(DATE(2000, MATCH(AX2, {"January","February","March","April","May","June","July","August","September","October","November","December"}, 0) + 1, 1), "mmmm")</f>
        <v>August</v>
      </c>
      <c r="AZ2" s="246" t="str">
        <f>TEXT(DATE(2000, MATCH(AY2, {"January","February","March","April","May","June","July","August","September","October","November","December"}, 0) + 1, 1), "mmmm")</f>
        <v>September</v>
      </c>
      <c r="BA2" s="246" t="str">
        <f>TEXT(DATE(2000, MATCH(AZ2, {"January","February","March","April","May","June","July","August","September","October","November","December"}, 0) + 1, 1), "mmmm")</f>
        <v>October</v>
      </c>
      <c r="BB2" s="246" t="str">
        <f>TEXT(DATE(2000, MATCH(BA2, {"January","February","March","April","May","June","July","August","September","October","November","December"}, 0) + 1, 1), "mmmm")</f>
        <v>November</v>
      </c>
      <c r="BC2" s="246" t="str">
        <f>TEXT(DATE(2000, MATCH(BB2, {"January","February","March","April","May","June","July","August","September","October","November","December"}, 0) + 1, 1), "mmmm")</f>
        <v>December</v>
      </c>
      <c r="BD2" s="246" t="str">
        <f>TEXT(DATE(2000, MATCH(BC2, {"January","February","March","April","May","June","July","August","September","October","November","December"}, 0) + 1, 1), "mmmm")</f>
        <v>January</v>
      </c>
      <c r="BE2" s="246" t="str">
        <f>TEXT(DATE(2000, MATCH(BD2, {"January","February","March","April","May","June","July","August","September","October","November","December"}, 0) + 1, 1), "mmmm")</f>
        <v>February</v>
      </c>
      <c r="BF2" s="246" t="str">
        <f>TEXT(DATE(2000, MATCH(BE2, {"January","February","March","April","May","June","July","August","September","October","November","December"}, 0) + 1, 1), "mmmm")</f>
        <v>March</v>
      </c>
      <c r="BG2" s="246" t="str">
        <f>TEXT(DATE(2000, MATCH(BF2, {"January","February","March","April","May","June","July","August","September","October","November","December"}, 0) + 1, 1), "mmmm")</f>
        <v>April</v>
      </c>
      <c r="BH2" s="246" t="str">
        <f>TEXT(DATE(2000, MATCH(BG2, {"January","February","March","April","May","June","July","August","September","October","November","December"}, 0) + 1, 1), "mmmm")</f>
        <v>May</v>
      </c>
      <c r="BI2" s="246" t="str">
        <f>TEXT(DATE(2000, MATCH(BH2, {"January","February","March","April","May","June","July","August","September","October","November","December"}, 0) + 1, 1), "mmmm")</f>
        <v>June</v>
      </c>
    </row>
    <row r="3" spans="1:90" ht="11.25" customHeight="1">
      <c r="A3" s="209" t="s">
        <v>46</v>
      </c>
      <c r="B3" s="344">
        <v>1</v>
      </c>
      <c r="C3" s="344">
        <f t="shared" ref="C3:AH3" si="0">IF(MOD(B4,B5) = 0,B3+1,B3)</f>
        <v>1</v>
      </c>
      <c r="D3" s="344">
        <f t="shared" si="0"/>
        <v>1</v>
      </c>
      <c r="E3" s="344">
        <f t="shared" si="0"/>
        <v>1</v>
      </c>
      <c r="F3" s="344">
        <f t="shared" si="0"/>
        <v>1</v>
      </c>
      <c r="G3" s="344">
        <f t="shared" si="0"/>
        <v>1</v>
      </c>
      <c r="H3" s="344">
        <f t="shared" si="0"/>
        <v>1</v>
      </c>
      <c r="I3" s="344">
        <f t="shared" si="0"/>
        <v>1</v>
      </c>
      <c r="J3" s="344">
        <f t="shared" si="0"/>
        <v>1</v>
      </c>
      <c r="K3" s="344">
        <f t="shared" si="0"/>
        <v>1</v>
      </c>
      <c r="L3" s="344">
        <f t="shared" si="0"/>
        <v>1</v>
      </c>
      <c r="M3" s="344">
        <f t="shared" si="0"/>
        <v>1</v>
      </c>
      <c r="N3" s="344">
        <f t="shared" si="0"/>
        <v>2</v>
      </c>
      <c r="O3" s="344">
        <f t="shared" si="0"/>
        <v>2</v>
      </c>
      <c r="P3" s="344">
        <f t="shared" si="0"/>
        <v>2</v>
      </c>
      <c r="Q3" s="344">
        <f t="shared" si="0"/>
        <v>2</v>
      </c>
      <c r="R3" s="344">
        <f t="shared" si="0"/>
        <v>2</v>
      </c>
      <c r="S3" s="344">
        <f t="shared" si="0"/>
        <v>2</v>
      </c>
      <c r="T3" s="344">
        <f t="shared" si="0"/>
        <v>2</v>
      </c>
      <c r="U3" s="344">
        <f t="shared" si="0"/>
        <v>2</v>
      </c>
      <c r="V3" s="344">
        <f t="shared" si="0"/>
        <v>2</v>
      </c>
      <c r="W3" s="344">
        <f t="shared" si="0"/>
        <v>2</v>
      </c>
      <c r="X3" s="344">
        <f t="shared" si="0"/>
        <v>2</v>
      </c>
      <c r="Y3" s="344">
        <f t="shared" si="0"/>
        <v>2</v>
      </c>
      <c r="Z3" s="344">
        <f t="shared" si="0"/>
        <v>3</v>
      </c>
      <c r="AA3" s="344">
        <f t="shared" si="0"/>
        <v>3</v>
      </c>
      <c r="AB3" s="344">
        <f t="shared" si="0"/>
        <v>3</v>
      </c>
      <c r="AC3" s="344">
        <f t="shared" si="0"/>
        <v>3</v>
      </c>
      <c r="AD3" s="344">
        <f t="shared" si="0"/>
        <v>3</v>
      </c>
      <c r="AE3" s="344">
        <f t="shared" si="0"/>
        <v>3</v>
      </c>
      <c r="AF3" s="344">
        <f t="shared" si="0"/>
        <v>3</v>
      </c>
      <c r="AG3" s="344">
        <f t="shared" si="0"/>
        <v>3</v>
      </c>
      <c r="AH3" s="344">
        <f t="shared" si="0"/>
        <v>3</v>
      </c>
      <c r="AI3" s="344">
        <f t="shared" ref="AI3:BI3" si="1">IF(MOD(AH4,AH5) = 0,AH3+1,AH3)</f>
        <v>3</v>
      </c>
      <c r="AJ3" s="344">
        <f t="shared" si="1"/>
        <v>3</v>
      </c>
      <c r="AK3" s="344">
        <f t="shared" si="1"/>
        <v>3</v>
      </c>
      <c r="AL3" s="344">
        <f t="shared" si="1"/>
        <v>4</v>
      </c>
      <c r="AM3" s="344">
        <f t="shared" si="1"/>
        <v>4</v>
      </c>
      <c r="AN3" s="344">
        <f t="shared" si="1"/>
        <v>4</v>
      </c>
      <c r="AO3" s="344">
        <f t="shared" si="1"/>
        <v>4</v>
      </c>
      <c r="AP3" s="344">
        <f t="shared" si="1"/>
        <v>4</v>
      </c>
      <c r="AQ3" s="344">
        <f t="shared" si="1"/>
        <v>4</v>
      </c>
      <c r="AR3" s="344">
        <f t="shared" si="1"/>
        <v>4</v>
      </c>
      <c r="AS3" s="344">
        <f t="shared" si="1"/>
        <v>4</v>
      </c>
      <c r="AT3" s="344">
        <f t="shared" si="1"/>
        <v>4</v>
      </c>
      <c r="AU3" s="344">
        <f t="shared" si="1"/>
        <v>4</v>
      </c>
      <c r="AV3" s="344">
        <f t="shared" si="1"/>
        <v>4</v>
      </c>
      <c r="AW3" s="344">
        <f t="shared" si="1"/>
        <v>4</v>
      </c>
      <c r="AX3" s="344">
        <f t="shared" si="1"/>
        <v>5</v>
      </c>
      <c r="AY3" s="344">
        <f t="shared" si="1"/>
        <v>5</v>
      </c>
      <c r="AZ3" s="344">
        <f t="shared" si="1"/>
        <v>5</v>
      </c>
      <c r="BA3" s="344">
        <f t="shared" si="1"/>
        <v>5</v>
      </c>
      <c r="BB3" s="344">
        <f t="shared" si="1"/>
        <v>5</v>
      </c>
      <c r="BC3" s="344">
        <f t="shared" si="1"/>
        <v>5</v>
      </c>
      <c r="BD3" s="344">
        <f t="shared" si="1"/>
        <v>5</v>
      </c>
      <c r="BE3" s="344">
        <f t="shared" si="1"/>
        <v>5</v>
      </c>
      <c r="BF3" s="344">
        <f t="shared" si="1"/>
        <v>5</v>
      </c>
      <c r="BG3" s="344">
        <f t="shared" si="1"/>
        <v>5</v>
      </c>
      <c r="BH3" s="344">
        <f t="shared" si="1"/>
        <v>5</v>
      </c>
      <c r="BI3" s="344">
        <f t="shared" si="1"/>
        <v>5</v>
      </c>
    </row>
    <row r="4" spans="1:90" ht="11.25" customHeight="1">
      <c r="A4" s="31" t="s">
        <v>28</v>
      </c>
      <c r="B4" s="345">
        <v>1</v>
      </c>
      <c r="C4" s="345">
        <f t="shared" ref="C4:AH4" si="2">B4+1</f>
        <v>2</v>
      </c>
      <c r="D4" s="345">
        <f t="shared" si="2"/>
        <v>3</v>
      </c>
      <c r="E4" s="345">
        <f t="shared" si="2"/>
        <v>4</v>
      </c>
      <c r="F4" s="345">
        <f t="shared" si="2"/>
        <v>5</v>
      </c>
      <c r="G4" s="345">
        <f t="shared" si="2"/>
        <v>6</v>
      </c>
      <c r="H4" s="345">
        <f t="shared" si="2"/>
        <v>7</v>
      </c>
      <c r="I4" s="345">
        <f t="shared" si="2"/>
        <v>8</v>
      </c>
      <c r="J4" s="345">
        <f t="shared" si="2"/>
        <v>9</v>
      </c>
      <c r="K4" s="345">
        <f t="shared" si="2"/>
        <v>10</v>
      </c>
      <c r="L4" s="345">
        <f t="shared" si="2"/>
        <v>11</v>
      </c>
      <c r="M4" s="345">
        <f t="shared" si="2"/>
        <v>12</v>
      </c>
      <c r="N4" s="345">
        <f t="shared" si="2"/>
        <v>13</v>
      </c>
      <c r="O4" s="345">
        <f t="shared" si="2"/>
        <v>14</v>
      </c>
      <c r="P4" s="345">
        <f t="shared" si="2"/>
        <v>15</v>
      </c>
      <c r="Q4" s="345">
        <f t="shared" si="2"/>
        <v>16</v>
      </c>
      <c r="R4" s="345">
        <f t="shared" si="2"/>
        <v>17</v>
      </c>
      <c r="S4" s="345">
        <f t="shared" si="2"/>
        <v>18</v>
      </c>
      <c r="T4" s="345">
        <f t="shared" si="2"/>
        <v>19</v>
      </c>
      <c r="U4" s="345">
        <f t="shared" si="2"/>
        <v>20</v>
      </c>
      <c r="V4" s="345">
        <f t="shared" si="2"/>
        <v>21</v>
      </c>
      <c r="W4" s="345">
        <f t="shared" si="2"/>
        <v>22</v>
      </c>
      <c r="X4" s="345">
        <f t="shared" si="2"/>
        <v>23</v>
      </c>
      <c r="Y4" s="345">
        <f t="shared" si="2"/>
        <v>24</v>
      </c>
      <c r="Z4" s="345">
        <f t="shared" si="2"/>
        <v>25</v>
      </c>
      <c r="AA4" s="345">
        <f t="shared" si="2"/>
        <v>26</v>
      </c>
      <c r="AB4" s="345">
        <f t="shared" si="2"/>
        <v>27</v>
      </c>
      <c r="AC4" s="345">
        <f t="shared" si="2"/>
        <v>28</v>
      </c>
      <c r="AD4" s="345">
        <f t="shared" si="2"/>
        <v>29</v>
      </c>
      <c r="AE4" s="345">
        <f t="shared" si="2"/>
        <v>30</v>
      </c>
      <c r="AF4" s="345">
        <f t="shared" si="2"/>
        <v>31</v>
      </c>
      <c r="AG4" s="345">
        <f t="shared" si="2"/>
        <v>32</v>
      </c>
      <c r="AH4" s="345">
        <f t="shared" si="2"/>
        <v>33</v>
      </c>
      <c r="AI4" s="345">
        <f t="shared" ref="AI4:BI4" si="3">AH4+1</f>
        <v>34</v>
      </c>
      <c r="AJ4" s="345">
        <f t="shared" si="3"/>
        <v>35</v>
      </c>
      <c r="AK4" s="345">
        <f t="shared" si="3"/>
        <v>36</v>
      </c>
      <c r="AL4" s="345">
        <f t="shared" si="3"/>
        <v>37</v>
      </c>
      <c r="AM4" s="345">
        <f t="shared" si="3"/>
        <v>38</v>
      </c>
      <c r="AN4" s="345">
        <f t="shared" si="3"/>
        <v>39</v>
      </c>
      <c r="AO4" s="345">
        <f t="shared" si="3"/>
        <v>40</v>
      </c>
      <c r="AP4" s="345">
        <f t="shared" si="3"/>
        <v>41</v>
      </c>
      <c r="AQ4" s="345">
        <f t="shared" si="3"/>
        <v>42</v>
      </c>
      <c r="AR4" s="345">
        <f t="shared" si="3"/>
        <v>43</v>
      </c>
      <c r="AS4" s="345">
        <f t="shared" si="3"/>
        <v>44</v>
      </c>
      <c r="AT4" s="345">
        <f t="shared" si="3"/>
        <v>45</v>
      </c>
      <c r="AU4" s="345">
        <f t="shared" si="3"/>
        <v>46</v>
      </c>
      <c r="AV4" s="345">
        <f t="shared" si="3"/>
        <v>47</v>
      </c>
      <c r="AW4" s="345">
        <f t="shared" si="3"/>
        <v>48</v>
      </c>
      <c r="AX4" s="345">
        <f t="shared" si="3"/>
        <v>49</v>
      </c>
      <c r="AY4" s="345">
        <f t="shared" si="3"/>
        <v>50</v>
      </c>
      <c r="AZ4" s="345">
        <f t="shared" si="3"/>
        <v>51</v>
      </c>
      <c r="BA4" s="345">
        <f t="shared" si="3"/>
        <v>52</v>
      </c>
      <c r="BB4" s="345">
        <f t="shared" si="3"/>
        <v>53</v>
      </c>
      <c r="BC4" s="345">
        <f t="shared" si="3"/>
        <v>54</v>
      </c>
      <c r="BD4" s="345">
        <f t="shared" si="3"/>
        <v>55</v>
      </c>
      <c r="BE4" s="345">
        <f t="shared" si="3"/>
        <v>56</v>
      </c>
      <c r="BF4" s="345">
        <f t="shared" si="3"/>
        <v>57</v>
      </c>
      <c r="BG4" s="345">
        <f t="shared" si="3"/>
        <v>58</v>
      </c>
      <c r="BH4" s="345">
        <f t="shared" si="3"/>
        <v>59</v>
      </c>
      <c r="BI4" s="345">
        <f t="shared" si="3"/>
        <v>60</v>
      </c>
    </row>
    <row r="5" spans="1:90" ht="11.25" customHeight="1">
      <c r="A5" s="247" t="s">
        <v>186</v>
      </c>
      <c r="B5" s="346">
        <v>12</v>
      </c>
      <c r="C5" s="346">
        <v>12</v>
      </c>
      <c r="D5" s="346">
        <v>12</v>
      </c>
      <c r="E5" s="346">
        <v>12</v>
      </c>
      <c r="F5" s="346">
        <v>12</v>
      </c>
      <c r="G5" s="346">
        <v>12</v>
      </c>
      <c r="H5" s="346">
        <v>12</v>
      </c>
      <c r="I5" s="346">
        <v>12</v>
      </c>
      <c r="J5" s="346">
        <v>12</v>
      </c>
      <c r="K5" s="346">
        <v>12</v>
      </c>
      <c r="L5" s="346">
        <v>12</v>
      </c>
      <c r="M5" s="346">
        <v>12</v>
      </c>
      <c r="N5" s="346">
        <v>12</v>
      </c>
      <c r="O5" s="346">
        <v>12</v>
      </c>
      <c r="P5" s="346">
        <v>12</v>
      </c>
      <c r="Q5" s="346">
        <v>12</v>
      </c>
      <c r="R5" s="346">
        <v>12</v>
      </c>
      <c r="S5" s="346">
        <v>12</v>
      </c>
      <c r="T5" s="346">
        <v>12</v>
      </c>
      <c r="U5" s="346">
        <v>12</v>
      </c>
      <c r="V5" s="346">
        <v>12</v>
      </c>
      <c r="W5" s="346">
        <v>12</v>
      </c>
      <c r="X5" s="346">
        <v>12</v>
      </c>
      <c r="Y5" s="346">
        <v>12</v>
      </c>
      <c r="Z5" s="346">
        <v>12</v>
      </c>
      <c r="AA5" s="346">
        <v>12</v>
      </c>
      <c r="AB5" s="346">
        <v>12</v>
      </c>
      <c r="AC5" s="346">
        <v>12</v>
      </c>
      <c r="AD5" s="346">
        <v>12</v>
      </c>
      <c r="AE5" s="346">
        <v>12</v>
      </c>
      <c r="AF5" s="346">
        <v>12</v>
      </c>
      <c r="AG5" s="346">
        <v>12</v>
      </c>
      <c r="AH5" s="346">
        <v>12</v>
      </c>
      <c r="AI5" s="346">
        <v>12</v>
      </c>
      <c r="AJ5" s="346">
        <v>12</v>
      </c>
      <c r="AK5" s="346">
        <v>12</v>
      </c>
      <c r="AL5" s="346">
        <v>12</v>
      </c>
      <c r="AM5" s="346">
        <v>12</v>
      </c>
      <c r="AN5" s="346">
        <v>12</v>
      </c>
      <c r="AO5" s="346">
        <v>12</v>
      </c>
      <c r="AP5" s="346">
        <v>12</v>
      </c>
      <c r="AQ5" s="346">
        <v>12</v>
      </c>
      <c r="AR5" s="346">
        <v>12</v>
      </c>
      <c r="AS5" s="346">
        <v>12</v>
      </c>
      <c r="AT5" s="346">
        <v>12</v>
      </c>
      <c r="AU5" s="346">
        <v>12</v>
      </c>
      <c r="AV5" s="346">
        <v>12</v>
      </c>
      <c r="AW5" s="346">
        <v>12</v>
      </c>
      <c r="AX5" s="346">
        <v>12</v>
      </c>
      <c r="AY5" s="346">
        <v>12</v>
      </c>
      <c r="AZ5" s="346">
        <v>12</v>
      </c>
      <c r="BA5" s="346">
        <v>12</v>
      </c>
      <c r="BB5" s="346">
        <v>12</v>
      </c>
      <c r="BC5" s="346">
        <v>12</v>
      </c>
      <c r="BD5" s="346">
        <v>12</v>
      </c>
      <c r="BE5" s="346">
        <v>12</v>
      </c>
      <c r="BF5" s="346">
        <v>12</v>
      </c>
      <c r="BG5" s="346">
        <v>12</v>
      </c>
      <c r="BH5" s="346">
        <v>12</v>
      </c>
      <c r="BI5" s="346">
        <v>12</v>
      </c>
    </row>
    <row r="6" spans="1:90" ht="11.25" customHeight="1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</row>
    <row r="7" spans="1:90" ht="11.25" customHeight="1">
      <c r="A7" s="47" t="s">
        <v>187</v>
      </c>
      <c r="B7" s="347"/>
      <c r="C7" s="347"/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  <c r="AA7" s="347"/>
      <c r="AB7" s="347"/>
      <c r="AC7" s="347"/>
      <c r="AD7" s="347"/>
      <c r="AE7" s="347"/>
      <c r="AF7" s="347"/>
      <c r="AG7" s="347"/>
      <c r="AH7" s="347"/>
      <c r="AI7" s="347"/>
      <c r="AJ7" s="347"/>
      <c r="AK7" s="347"/>
      <c r="AL7" s="347"/>
      <c r="AM7" s="347"/>
      <c r="AN7" s="347"/>
      <c r="AO7" s="347"/>
      <c r="AP7" s="347"/>
      <c r="AQ7" s="347"/>
      <c r="AR7" s="347"/>
      <c r="AS7" s="347"/>
      <c r="AT7" s="347"/>
      <c r="AU7" s="347"/>
      <c r="AV7" s="347"/>
      <c r="AW7" s="347"/>
      <c r="AX7" s="347"/>
      <c r="AY7" s="347"/>
      <c r="AZ7" s="347"/>
      <c r="BA7" s="347"/>
      <c r="BB7" s="347"/>
      <c r="BC7" s="347"/>
      <c r="BD7" s="347"/>
      <c r="BE7" s="347"/>
      <c r="BF7" s="347"/>
      <c r="BG7" s="347"/>
      <c r="BH7" s="347"/>
      <c r="BI7" s="347"/>
    </row>
    <row r="8" spans="1:90" ht="11.25" customHeight="1">
      <c r="A8" s="43"/>
      <c r="B8" s="347"/>
      <c r="C8" s="347"/>
      <c r="D8" s="347"/>
      <c r="E8" s="347"/>
      <c r="F8" s="347"/>
      <c r="G8" s="347"/>
      <c r="H8" s="347"/>
      <c r="I8" s="347"/>
      <c r="J8" s="347"/>
      <c r="K8" s="347"/>
      <c r="L8" s="347"/>
      <c r="M8" s="347"/>
      <c r="N8" s="347"/>
      <c r="O8" s="347"/>
      <c r="P8" s="347"/>
      <c r="Q8" s="347"/>
      <c r="R8" s="347"/>
      <c r="S8" s="347"/>
      <c r="T8" s="347"/>
      <c r="U8" s="347"/>
      <c r="V8" s="347"/>
      <c r="W8" s="347"/>
      <c r="X8" s="347"/>
      <c r="Y8" s="347"/>
      <c r="Z8" s="347"/>
      <c r="AA8" s="347"/>
      <c r="AB8" s="347"/>
      <c r="AC8" s="347"/>
      <c r="AD8" s="347"/>
      <c r="AE8" s="347"/>
      <c r="AF8" s="347"/>
      <c r="AG8" s="347"/>
      <c r="AH8" s="347"/>
      <c r="AI8" s="347"/>
      <c r="AJ8" s="347"/>
      <c r="AK8" s="347"/>
      <c r="AL8" s="347"/>
      <c r="AM8" s="347"/>
      <c r="AN8" s="347"/>
      <c r="AO8" s="347"/>
      <c r="AP8" s="347"/>
      <c r="AQ8" s="347"/>
      <c r="AR8" s="347"/>
      <c r="AS8" s="347"/>
      <c r="AT8" s="347"/>
      <c r="AU8" s="347"/>
      <c r="AV8" s="347"/>
      <c r="AW8" s="347"/>
      <c r="AX8" s="347"/>
      <c r="AY8" s="347"/>
      <c r="AZ8" s="347"/>
      <c r="BA8" s="347"/>
      <c r="BB8" s="347"/>
      <c r="BC8" s="347"/>
      <c r="BD8" s="347"/>
      <c r="BE8" s="347"/>
      <c r="BF8" s="347"/>
      <c r="BG8" s="347"/>
      <c r="BH8" s="347"/>
      <c r="BI8" s="347"/>
    </row>
    <row r="9" spans="1:90" ht="11.25" customHeight="1">
      <c r="A9" s="43" t="s">
        <v>188</v>
      </c>
      <c r="B9" s="329">
        <v>0</v>
      </c>
      <c r="C9" s="329">
        <v>0</v>
      </c>
      <c r="D9" s="329">
        <v>0</v>
      </c>
      <c r="E9" s="329">
        <v>0</v>
      </c>
      <c r="F9" s="329">
        <v>0</v>
      </c>
      <c r="G9" s="329">
        <v>0</v>
      </c>
      <c r="H9" s="329">
        <v>0</v>
      </c>
      <c r="I9" s="329">
        <v>0</v>
      </c>
      <c r="J9" s="329">
        <v>0</v>
      </c>
      <c r="K9" s="329">
        <v>0</v>
      </c>
      <c r="L9" s="329">
        <v>0</v>
      </c>
      <c r="M9" s="329">
        <v>0</v>
      </c>
      <c r="N9" s="329">
        <v>0</v>
      </c>
      <c r="O9" s="329">
        <v>0</v>
      </c>
      <c r="P9" s="329">
        <v>0</v>
      </c>
      <c r="Q9" s="329">
        <v>0</v>
      </c>
      <c r="R9" s="329">
        <v>0</v>
      </c>
      <c r="S9" s="329">
        <v>0</v>
      </c>
      <c r="T9" s="329">
        <v>0</v>
      </c>
      <c r="U9" s="329">
        <v>0</v>
      </c>
      <c r="V9" s="329">
        <v>0</v>
      </c>
      <c r="W9" s="329">
        <v>0</v>
      </c>
      <c r="X9" s="329">
        <v>0</v>
      </c>
      <c r="Y9" s="329">
        <v>0</v>
      </c>
      <c r="Z9" s="329">
        <v>0</v>
      </c>
      <c r="AA9" s="329">
        <v>0</v>
      </c>
      <c r="AB9" s="329">
        <v>0</v>
      </c>
      <c r="AC9" s="329">
        <v>0</v>
      </c>
      <c r="AD9" s="329">
        <v>0</v>
      </c>
      <c r="AE9" s="329">
        <v>0</v>
      </c>
      <c r="AF9" s="329">
        <v>0</v>
      </c>
      <c r="AG9" s="329">
        <v>0</v>
      </c>
      <c r="AH9" s="329">
        <v>0</v>
      </c>
      <c r="AI9" s="329">
        <v>0</v>
      </c>
      <c r="AJ9" s="329">
        <v>0</v>
      </c>
      <c r="AK9" s="329">
        <v>0</v>
      </c>
      <c r="AL9" s="329">
        <v>0</v>
      </c>
      <c r="AM9" s="329">
        <v>0</v>
      </c>
      <c r="AN9" s="329">
        <v>0</v>
      </c>
      <c r="AO9" s="329">
        <v>0</v>
      </c>
      <c r="AP9" s="329">
        <v>0</v>
      </c>
      <c r="AQ9" s="329">
        <v>0</v>
      </c>
      <c r="AR9" s="329">
        <v>0</v>
      </c>
      <c r="AS9" s="329">
        <v>0</v>
      </c>
      <c r="AT9" s="329">
        <v>0</v>
      </c>
      <c r="AU9" s="329">
        <v>0</v>
      </c>
      <c r="AV9" s="329">
        <v>0</v>
      </c>
      <c r="AW9" s="329">
        <v>0</v>
      </c>
      <c r="AX9" s="329">
        <v>0</v>
      </c>
      <c r="AY9" s="329">
        <v>0</v>
      </c>
      <c r="AZ9" s="329">
        <v>0</v>
      </c>
      <c r="BA9" s="329">
        <v>0</v>
      </c>
      <c r="BB9" s="329">
        <v>0</v>
      </c>
      <c r="BC9" s="329">
        <v>0</v>
      </c>
      <c r="BD9" s="329">
        <v>0</v>
      </c>
      <c r="BE9" s="329">
        <v>0</v>
      </c>
      <c r="BF9" s="329">
        <v>0</v>
      </c>
      <c r="BG9" s="329">
        <v>0</v>
      </c>
      <c r="BH9" s="329">
        <v>0</v>
      </c>
      <c r="BI9" s="329">
        <v>0</v>
      </c>
    </row>
    <row r="10" spans="1:90" ht="11.25" customHeight="1">
      <c r="A10" s="43"/>
      <c r="B10" s="348"/>
      <c r="C10" s="348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8"/>
      <c r="AK10" s="348"/>
      <c r="AL10" s="348"/>
      <c r="AM10" s="348"/>
      <c r="AN10" s="348"/>
      <c r="AO10" s="348"/>
      <c r="AP10" s="348"/>
      <c r="AQ10" s="348"/>
      <c r="AR10" s="348"/>
      <c r="AS10" s="348"/>
      <c r="AT10" s="348"/>
      <c r="AU10" s="348"/>
      <c r="AV10" s="348"/>
      <c r="AW10" s="348"/>
      <c r="AX10" s="348"/>
      <c r="AY10" s="348"/>
      <c r="AZ10" s="348"/>
      <c r="BA10" s="348"/>
      <c r="BB10" s="348"/>
      <c r="BC10" s="348"/>
      <c r="BD10" s="348"/>
      <c r="BE10" s="348"/>
      <c r="BF10" s="348"/>
      <c r="BG10" s="348"/>
      <c r="BH10" s="348"/>
      <c r="BI10" s="348"/>
    </row>
    <row r="11" spans="1:90" ht="11.25" customHeight="1">
      <c r="A11" s="43" t="s">
        <v>189</v>
      </c>
      <c r="B11" s="329">
        <v>0</v>
      </c>
      <c r="C11" s="329">
        <v>0</v>
      </c>
      <c r="D11" s="329">
        <v>0</v>
      </c>
      <c r="E11" s="329">
        <v>0</v>
      </c>
      <c r="F11" s="329">
        <v>0</v>
      </c>
      <c r="G11" s="329">
        <v>0</v>
      </c>
      <c r="H11" s="329">
        <v>0</v>
      </c>
      <c r="I11" s="329">
        <v>0</v>
      </c>
      <c r="J11" s="329">
        <v>0</v>
      </c>
      <c r="K11" s="329">
        <v>0</v>
      </c>
      <c r="L11" s="329">
        <v>0</v>
      </c>
      <c r="M11" s="329">
        <v>0</v>
      </c>
      <c r="N11" s="329">
        <v>0</v>
      </c>
      <c r="O11" s="329">
        <v>0</v>
      </c>
      <c r="P11" s="329">
        <v>0</v>
      </c>
      <c r="Q11" s="329">
        <v>0</v>
      </c>
      <c r="R11" s="329">
        <v>0</v>
      </c>
      <c r="S11" s="329">
        <v>0</v>
      </c>
      <c r="T11" s="329">
        <v>0</v>
      </c>
      <c r="U11" s="329">
        <v>0</v>
      </c>
      <c r="V11" s="329">
        <v>0</v>
      </c>
      <c r="W11" s="329">
        <v>0</v>
      </c>
      <c r="X11" s="329">
        <v>0</v>
      </c>
      <c r="Y11" s="329">
        <v>0</v>
      </c>
      <c r="Z11" s="329">
        <v>0</v>
      </c>
      <c r="AA11" s="329">
        <v>0</v>
      </c>
      <c r="AB11" s="329">
        <v>0</v>
      </c>
      <c r="AC11" s="329">
        <v>0</v>
      </c>
      <c r="AD11" s="329">
        <v>0</v>
      </c>
      <c r="AE11" s="329">
        <v>0</v>
      </c>
      <c r="AF11" s="329">
        <v>0</v>
      </c>
      <c r="AG11" s="329">
        <v>0</v>
      </c>
      <c r="AH11" s="329">
        <v>0</v>
      </c>
      <c r="AI11" s="329">
        <v>0</v>
      </c>
      <c r="AJ11" s="329">
        <v>0</v>
      </c>
      <c r="AK11" s="329">
        <v>0</v>
      </c>
      <c r="AL11" s="329">
        <v>0</v>
      </c>
      <c r="AM11" s="329">
        <v>0</v>
      </c>
      <c r="AN11" s="329">
        <v>0</v>
      </c>
      <c r="AO11" s="329">
        <v>0</v>
      </c>
      <c r="AP11" s="329">
        <v>0</v>
      </c>
      <c r="AQ11" s="329">
        <v>0</v>
      </c>
      <c r="AR11" s="329">
        <v>0</v>
      </c>
      <c r="AS11" s="329">
        <v>0</v>
      </c>
      <c r="AT11" s="329">
        <v>0</v>
      </c>
      <c r="AU11" s="329">
        <v>0</v>
      </c>
      <c r="AV11" s="329">
        <v>0</v>
      </c>
      <c r="AW11" s="329">
        <v>0</v>
      </c>
      <c r="AX11" s="329">
        <v>0</v>
      </c>
      <c r="AY11" s="329">
        <v>0</v>
      </c>
      <c r="AZ11" s="329">
        <v>0</v>
      </c>
      <c r="BA11" s="329">
        <v>0</v>
      </c>
      <c r="BB11" s="329">
        <v>0</v>
      </c>
      <c r="BC11" s="329">
        <v>0</v>
      </c>
      <c r="BD11" s="329">
        <v>0</v>
      </c>
      <c r="BE11" s="329">
        <v>0</v>
      </c>
      <c r="BF11" s="329">
        <v>0</v>
      </c>
      <c r="BG11" s="329">
        <v>0</v>
      </c>
      <c r="BH11" s="329">
        <v>0</v>
      </c>
      <c r="BI11" s="329">
        <v>0</v>
      </c>
      <c r="BJ11" s="329">
        <v>0</v>
      </c>
      <c r="BK11" s="329">
        <v>0</v>
      </c>
      <c r="BL11" s="329">
        <v>1</v>
      </c>
      <c r="BM11" s="329">
        <v>0</v>
      </c>
      <c r="BN11" s="329">
        <v>2</v>
      </c>
      <c r="BO11" s="329">
        <v>0</v>
      </c>
      <c r="BP11" s="329">
        <v>3</v>
      </c>
      <c r="BQ11" s="329">
        <v>0</v>
      </c>
      <c r="BR11" s="329">
        <v>4</v>
      </c>
      <c r="BS11" s="329">
        <v>0</v>
      </c>
      <c r="BT11" s="329">
        <v>4</v>
      </c>
      <c r="BU11" s="329">
        <v>0</v>
      </c>
      <c r="BV11" s="329">
        <v>4</v>
      </c>
      <c r="BW11" s="329">
        <v>0</v>
      </c>
      <c r="BX11" s="329">
        <v>4</v>
      </c>
      <c r="BY11" s="329">
        <v>0</v>
      </c>
      <c r="BZ11" s="329">
        <v>5</v>
      </c>
      <c r="CA11" s="329">
        <v>0</v>
      </c>
      <c r="CB11" s="329">
        <v>5</v>
      </c>
      <c r="CC11" s="329">
        <v>0</v>
      </c>
      <c r="CD11" s="329">
        <v>0</v>
      </c>
      <c r="CE11" s="329">
        <v>6</v>
      </c>
      <c r="CF11" s="329">
        <v>0</v>
      </c>
      <c r="CG11" s="329">
        <v>6</v>
      </c>
      <c r="CH11" s="329">
        <v>0</v>
      </c>
      <c r="CI11" s="329">
        <v>0</v>
      </c>
      <c r="CJ11" s="329">
        <v>6</v>
      </c>
      <c r="CK11" s="329">
        <v>0</v>
      </c>
      <c r="CL11" s="329">
        <v>6</v>
      </c>
    </row>
    <row r="12" spans="1:90" ht="11.25" customHeight="1">
      <c r="A12" s="43"/>
      <c r="B12" s="347"/>
      <c r="C12" s="347"/>
      <c r="D12" s="347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  <c r="Z12" s="347"/>
      <c r="AA12" s="347"/>
      <c r="AB12" s="347"/>
      <c r="AC12" s="347"/>
      <c r="AD12" s="347"/>
      <c r="AE12" s="347"/>
      <c r="AF12" s="347"/>
      <c r="AG12" s="347"/>
      <c r="AH12" s="347"/>
      <c r="AI12" s="347"/>
      <c r="AJ12" s="347"/>
      <c r="AK12" s="347"/>
      <c r="AL12" s="347"/>
      <c r="AM12" s="347"/>
      <c r="AN12" s="347"/>
      <c r="AO12" s="347"/>
      <c r="AP12" s="347"/>
      <c r="AQ12" s="347"/>
      <c r="AR12" s="347"/>
      <c r="AS12" s="347"/>
      <c r="AT12" s="347"/>
      <c r="AU12" s="347"/>
      <c r="AV12" s="347"/>
      <c r="AW12" s="347"/>
      <c r="AX12" s="347"/>
      <c r="AY12" s="347"/>
      <c r="AZ12" s="347"/>
      <c r="BA12" s="347"/>
      <c r="BB12" s="347"/>
      <c r="BC12" s="347"/>
      <c r="BD12" s="347"/>
      <c r="BE12" s="347"/>
      <c r="BF12" s="347"/>
      <c r="BG12" s="347"/>
      <c r="BH12" s="347"/>
      <c r="BI12" s="347"/>
    </row>
    <row r="13" spans="1:90" ht="11.25" customHeight="1">
      <c r="A13" s="87" t="s">
        <v>190</v>
      </c>
      <c r="B13" s="347"/>
      <c r="C13" s="347"/>
      <c r="D13" s="347"/>
      <c r="E13" s="347"/>
      <c r="F13" s="347"/>
      <c r="G13" s="347"/>
      <c r="H13" s="347"/>
      <c r="I13" s="347"/>
      <c r="J13" s="347"/>
      <c r="K13" s="347"/>
      <c r="L13" s="347"/>
      <c r="M13" s="347"/>
      <c r="N13" s="347"/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  <c r="Z13" s="347"/>
      <c r="AA13" s="347"/>
      <c r="AB13" s="347"/>
      <c r="AC13" s="347"/>
      <c r="AD13" s="347"/>
      <c r="AE13" s="347"/>
      <c r="AF13" s="347"/>
      <c r="AG13" s="347"/>
      <c r="AH13" s="347"/>
      <c r="AI13" s="347"/>
      <c r="AJ13" s="347"/>
      <c r="AK13" s="347"/>
      <c r="AL13" s="347"/>
      <c r="AM13" s="347"/>
      <c r="AN13" s="347"/>
      <c r="AO13" s="347"/>
      <c r="AP13" s="347"/>
      <c r="AQ13" s="347"/>
      <c r="AR13" s="347"/>
      <c r="AS13" s="347"/>
      <c r="AT13" s="347"/>
      <c r="AU13" s="347"/>
      <c r="AV13" s="347"/>
      <c r="AW13" s="347"/>
      <c r="AX13" s="347"/>
      <c r="AY13" s="347"/>
      <c r="AZ13" s="347"/>
      <c r="BA13" s="347"/>
      <c r="BB13" s="347"/>
      <c r="BC13" s="347"/>
      <c r="BD13" s="347"/>
      <c r="BE13" s="347"/>
      <c r="BF13" s="347"/>
      <c r="BG13" s="347"/>
      <c r="BH13" s="347"/>
      <c r="BI13" s="347"/>
    </row>
    <row r="14" spans="1:90" ht="11.25" customHeight="1">
      <c r="A14" s="43"/>
      <c r="B14" s="347"/>
      <c r="C14" s="347"/>
      <c r="D14" s="347"/>
      <c r="E14" s="347"/>
      <c r="F14" s="347"/>
      <c r="G14" s="347"/>
      <c r="H14" s="347"/>
      <c r="I14" s="347"/>
      <c r="J14" s="347"/>
      <c r="K14" s="347"/>
      <c r="L14" s="347"/>
      <c r="M14" s="347"/>
      <c r="N14" s="347"/>
      <c r="O14" s="347"/>
      <c r="P14" s="347"/>
      <c r="Q14" s="347"/>
      <c r="R14" s="347"/>
      <c r="S14" s="347"/>
      <c r="T14" s="347"/>
      <c r="U14" s="347"/>
      <c r="V14" s="347"/>
      <c r="W14" s="347"/>
      <c r="X14" s="347"/>
      <c r="Y14" s="347"/>
      <c r="Z14" s="347"/>
      <c r="AA14" s="347"/>
      <c r="AB14" s="347"/>
      <c r="AC14" s="347"/>
      <c r="AD14" s="347"/>
      <c r="AE14" s="347"/>
      <c r="AF14" s="347"/>
      <c r="AG14" s="347"/>
      <c r="AH14" s="347"/>
      <c r="AI14" s="347"/>
      <c r="AJ14" s="347"/>
      <c r="AK14" s="347"/>
      <c r="AL14" s="347"/>
      <c r="AM14" s="347"/>
      <c r="AN14" s="347"/>
      <c r="AO14" s="347"/>
      <c r="AP14" s="347"/>
      <c r="AQ14" s="347"/>
      <c r="AR14" s="347"/>
      <c r="AS14" s="347"/>
      <c r="AT14" s="347"/>
      <c r="AU14" s="347"/>
      <c r="AV14" s="347"/>
      <c r="AW14" s="347"/>
      <c r="AX14" s="347"/>
      <c r="AY14" s="347"/>
      <c r="AZ14" s="347"/>
      <c r="BA14" s="347"/>
      <c r="BB14" s="347"/>
      <c r="BC14" s="347"/>
      <c r="BD14" s="347"/>
      <c r="BE14" s="347"/>
      <c r="BF14" s="347"/>
      <c r="BG14" s="347"/>
      <c r="BH14" s="347"/>
      <c r="BI14" s="347"/>
    </row>
    <row r="15" spans="1:90" ht="11.25" customHeight="1">
      <c r="A15" s="440" t="s">
        <v>51</v>
      </c>
      <c r="B15" s="349">
        <f>((HLOOKUP(B$3,Controls!$A$5:$F$178,MATCH($A15,Controls!$A$5:$A$178,0),0))*B9)+(SUM(B17:B22))</f>
        <v>0</v>
      </c>
      <c r="C15" s="349">
        <f>((HLOOKUP(C$3,Controls!$A$5:$F$178,MATCH($A15,Controls!$A$5:$A$178,0),0))*C9)+(SUM(C17:C22))</f>
        <v>0</v>
      </c>
      <c r="D15" s="349">
        <f>((HLOOKUP(D$3,Controls!$A$5:$F$178,MATCH($A15,Controls!$A$5:$A$178,0),0))*D9)+(SUM(D17:D22))</f>
        <v>0</v>
      </c>
      <c r="E15" s="349">
        <f>((HLOOKUP(E$3,Controls!$A$5:$F$178,MATCH($A15,Controls!$A$5:$A$178,0),0))*E9)+(SUM(E17:E22))</f>
        <v>0</v>
      </c>
      <c r="F15" s="349">
        <f>((HLOOKUP(F$3,Controls!$A$5:$F$178,MATCH($A15,Controls!$A$5:$A$178,0),0))*F9)+(SUM(F17:F22))</f>
        <v>0</v>
      </c>
      <c r="G15" s="349">
        <f>((HLOOKUP(G$3,Controls!$A$5:$F$178,MATCH($A15,Controls!$A$5:$A$178,0),0))*G9)+(SUM(G17:G22))</f>
        <v>0</v>
      </c>
      <c r="H15" s="349">
        <f>((HLOOKUP(H$3,Controls!$A$5:$F$178,MATCH($A15,Controls!$A$5:$A$178,0),0))*H9)+(SUM(H17:H22))</f>
        <v>0</v>
      </c>
      <c r="I15" s="349">
        <f>((HLOOKUP(I$3,Controls!$A$5:$F$178,MATCH($A15,Controls!$A$5:$A$178,0),0))*I9)+(SUM(I17:I22))</f>
        <v>0</v>
      </c>
      <c r="J15" s="349">
        <f>((HLOOKUP(J$3,Controls!$A$5:$F$178,MATCH($A15,Controls!$A$5:$A$178,0),0))*J9)+(SUM(J17:J22))</f>
        <v>0</v>
      </c>
      <c r="K15" s="349">
        <f>((HLOOKUP(K$3,Controls!$A$5:$F$178,MATCH($A15,Controls!$A$5:$A$178,0),0))*K9)+(SUM(K17:K22))</f>
        <v>0</v>
      </c>
      <c r="L15" s="349">
        <f>((HLOOKUP(L$3,Controls!$A$5:$F$178,MATCH($A15,Controls!$A$5:$A$178,0),0))*L9)+(SUM(L17:L22))</f>
        <v>0</v>
      </c>
      <c r="M15" s="349">
        <f>((HLOOKUP(M$3,Controls!$A$5:$F$178,MATCH($A15,Controls!$A$5:$A$178,0),0))*M9)+(SUM(M17:M22))</f>
        <v>0</v>
      </c>
      <c r="N15" s="349">
        <f>((HLOOKUP(N$3,Controls!$A$5:$F$178,MATCH($A15,Controls!$A$5:$A$178,0),0))*N9)+(SUM(N17:N22))</f>
        <v>0</v>
      </c>
      <c r="O15" s="349">
        <f>((HLOOKUP(O$3,Controls!$A$5:$F$178,MATCH($A15,Controls!$A$5:$A$178,0),0))*O9)+(SUM(O17:O22))</f>
        <v>0</v>
      </c>
      <c r="P15" s="349">
        <f>((HLOOKUP(P$3,Controls!$A$5:$F$178,MATCH($A15,Controls!$A$5:$A$178,0),0))*P9)+(SUM(P17:P22))</f>
        <v>0</v>
      </c>
      <c r="Q15" s="349">
        <f>((HLOOKUP(Q$3,Controls!$A$5:$F$178,MATCH($A15,Controls!$A$5:$A$178,0),0))*Q9)+(SUM(Q17:Q22))</f>
        <v>0</v>
      </c>
      <c r="R15" s="349">
        <f>((HLOOKUP(R$3,Controls!$A$5:$F$178,MATCH($A15,Controls!$A$5:$A$178,0),0))*R9)+(SUM(R17:R22))</f>
        <v>0</v>
      </c>
      <c r="S15" s="349">
        <f>((HLOOKUP(S$3,Controls!$A$5:$F$178,MATCH($A15,Controls!$A$5:$A$178,0),0))*S9)+(SUM(S17:S22))</f>
        <v>0</v>
      </c>
      <c r="T15" s="349">
        <f>((HLOOKUP(T$3,Controls!$A$5:$F$178,MATCH($A15,Controls!$A$5:$A$178,0),0))*T9)+(SUM(T17:T22))</f>
        <v>0</v>
      </c>
      <c r="U15" s="349">
        <f>((HLOOKUP(U$3,Controls!$A$5:$F$178,MATCH($A15,Controls!$A$5:$A$178,0),0))*U9)+(SUM(U17:U22))</f>
        <v>0</v>
      </c>
      <c r="V15" s="349">
        <f>((HLOOKUP(V$3,Controls!$A$5:$F$178,MATCH($A15,Controls!$A$5:$A$178,0),0))*V9)+(SUM(V17:V22))</f>
        <v>0</v>
      </c>
      <c r="W15" s="349">
        <f>((HLOOKUP(W$3,Controls!$A$5:$F$178,MATCH($A15,Controls!$A$5:$A$178,0),0))*W9)+(SUM(W17:W22))</f>
        <v>0</v>
      </c>
      <c r="X15" s="349">
        <f>((HLOOKUP(X$3,Controls!$A$5:$F$178,MATCH($A15,Controls!$A$5:$A$178,0),0))*X9)+(SUM(X17:X22))</f>
        <v>0</v>
      </c>
      <c r="Y15" s="349">
        <f>((HLOOKUP(Y$3,Controls!$A$5:$F$178,MATCH($A15,Controls!$A$5:$A$178,0),0))*Y9)+(SUM(Y17:Y22))</f>
        <v>0</v>
      </c>
      <c r="Z15" s="349">
        <f>((HLOOKUP(Z$3,Controls!$A$5:$F$178,MATCH($A15,Controls!$A$5:$A$178,0),0))*Z9)+(SUM(Z17:Z22))</f>
        <v>0</v>
      </c>
      <c r="AA15" s="349">
        <f>((HLOOKUP(AA$3,Controls!$A$5:$F$178,MATCH($A15,Controls!$A$5:$A$178,0),0))*AA9)+(SUM(AA17:AA22))</f>
        <v>0</v>
      </c>
      <c r="AB15" s="349">
        <f>((HLOOKUP(AB$3,Controls!$A$5:$F$178,MATCH($A15,Controls!$A$5:$A$178,0),0))*AB9)+(SUM(AB17:AB22))</f>
        <v>0</v>
      </c>
      <c r="AC15" s="349">
        <f>((HLOOKUP(AC$3,Controls!$A$5:$F$178,MATCH($A15,Controls!$A$5:$A$178,0),0))*AC9)+(SUM(AC17:AC22))</f>
        <v>0</v>
      </c>
      <c r="AD15" s="349">
        <f>((HLOOKUP(AD$3,Controls!$A$5:$F$178,MATCH($A15,Controls!$A$5:$A$178,0),0))*AD9)+(SUM(AD17:AD22))</f>
        <v>0</v>
      </c>
      <c r="AE15" s="349">
        <f>((HLOOKUP(AE$3,Controls!$A$5:$F$178,MATCH($A15,Controls!$A$5:$A$178,0),0))*AE9)+(SUM(AE17:AE22))</f>
        <v>0</v>
      </c>
      <c r="AF15" s="349">
        <f>((HLOOKUP(AF$3,Controls!$A$5:$F$178,MATCH($A15,Controls!$A$5:$A$178,0),0))*AF9)+(SUM(AF17:AF22))</f>
        <v>0</v>
      </c>
      <c r="AG15" s="349">
        <f>((HLOOKUP(AG$3,Controls!$A$5:$F$178,MATCH($A15,Controls!$A$5:$A$178,0),0))*AG9)+(SUM(AG17:AG22))</f>
        <v>0</v>
      </c>
      <c r="AH15" s="349">
        <f>((HLOOKUP(AH$3,Controls!$A$5:$F$178,MATCH($A15,Controls!$A$5:$A$178,0),0))*AH9)+(SUM(AH17:AH22))</f>
        <v>0</v>
      </c>
      <c r="AI15" s="349">
        <f>((HLOOKUP(AI$3,Controls!$A$5:$F$178,MATCH($A15,Controls!$A$5:$A$178,0),0))*AI9)+(SUM(AI17:AI22))</f>
        <v>1092592.27</v>
      </c>
      <c r="AJ15" s="349">
        <f>((HLOOKUP(AJ$3,Controls!$A$5:$F$178,MATCH($A15,Controls!$A$5:$A$178,0),0))*AJ9)+(SUM(AJ17:AJ22))</f>
        <v>1092592.27</v>
      </c>
      <c r="AK15" s="349">
        <f>((HLOOKUP(AK$3,Controls!$A$5:$F$178,MATCH($A15,Controls!$A$5:$A$178,0),0))*AK9)+(SUM(AK17:AK22))</f>
        <v>1092592.27</v>
      </c>
      <c r="AL15" s="349">
        <f>((HLOOKUP(AL$3,Controls!$A$5:$F$178,MATCH($A15,Controls!$A$5:$A$178,0),0))*AL9)+(SUM(AL17:AL22))</f>
        <v>1092592.27</v>
      </c>
      <c r="AM15" s="349">
        <f>((HLOOKUP(AM$3,Controls!$A$5:$F$178,MATCH($A15,Controls!$A$5:$A$178,0),0))*AM9)+(SUM(AM17:AM22))</f>
        <v>1092592.27</v>
      </c>
      <c r="AN15" s="349">
        <f>((HLOOKUP(AN$3,Controls!$A$5:$F$178,MATCH($A15,Controls!$A$5:$A$178,0),0))*AN9)+(SUM(AN17:AN22))</f>
        <v>1092592.27</v>
      </c>
      <c r="AO15" s="349">
        <f>((HLOOKUP(AO$3,Controls!$A$5:$F$178,MATCH($A15,Controls!$A$5:$A$178,0),0))*AO9)+(SUM(AO17:AO22))</f>
        <v>1092592.27</v>
      </c>
      <c r="AP15" s="349">
        <f>((HLOOKUP(AP$3,Controls!$A$5:$F$178,MATCH($A15,Controls!$A$5:$A$178,0),0))*AP9)+(SUM(AP17:AP22))</f>
        <v>1092592.27</v>
      </c>
      <c r="AQ15" s="349">
        <f>((HLOOKUP(AQ$3,Controls!$A$5:$F$178,MATCH($A15,Controls!$A$5:$A$178,0),0))*AQ9)+(SUM(AQ17:AQ22))</f>
        <v>1092592.27</v>
      </c>
      <c r="AR15" s="349">
        <f>((HLOOKUP(AR$3,Controls!$A$5:$F$178,MATCH($A15,Controls!$A$5:$A$178,0),0))*AR9)+(SUM(AR17:AR22))</f>
        <v>2583333</v>
      </c>
      <c r="AS15" s="349">
        <f>((HLOOKUP(AS$3,Controls!$A$5:$F$178,MATCH($A15,Controls!$A$5:$A$178,0),0))*AS9)+(SUM(AS17:AS22))</f>
        <v>2583333</v>
      </c>
      <c r="AT15" s="349">
        <f>((HLOOKUP(AT$3,Controls!$A$5:$F$178,MATCH($A15,Controls!$A$5:$A$178,0),0))*AT9)+(SUM(AT17:AT22))</f>
        <v>2583333</v>
      </c>
      <c r="AU15" s="349">
        <f>((HLOOKUP(AU$3,Controls!$A$5:$F$178,MATCH($A15,Controls!$A$5:$A$178,0),0))*AU9)+(SUM(AU17:AU22))</f>
        <v>2583333</v>
      </c>
      <c r="AV15" s="349">
        <f>((HLOOKUP(AV$3,Controls!$A$5:$F$178,MATCH($A15,Controls!$A$5:$A$178,0),0))*AV9)+(SUM(AV17:AV22))</f>
        <v>2583333</v>
      </c>
      <c r="AW15" s="349">
        <f>((HLOOKUP(AW$3,Controls!$A$5:$F$178,MATCH($A15,Controls!$A$5:$A$178,0),0))*AW9)+(SUM(AW17:AW22))</f>
        <v>2583333</v>
      </c>
      <c r="AX15" s="349">
        <f>((HLOOKUP(AX$3,Controls!$A$5:$F$178,MATCH($A15,Controls!$A$5:$A$178,0),0))*AX9)+(SUM(AX17:AX22))</f>
        <v>2583333</v>
      </c>
      <c r="AY15" s="349">
        <f>((HLOOKUP(AY$3,Controls!$A$5:$F$178,MATCH($A15,Controls!$A$5:$A$178,0),0))*AY9)+(SUM(AY17:AY22))</f>
        <v>2583333</v>
      </c>
      <c r="AZ15" s="349">
        <f>((HLOOKUP(AZ$3,Controls!$A$5:$F$178,MATCH($A15,Controls!$A$5:$A$178,0),0))*AZ9)+(SUM(AZ17:AZ22))</f>
        <v>2583333</v>
      </c>
      <c r="BA15" s="349">
        <f>((HLOOKUP(BA$3,Controls!$A$5:$F$178,MATCH($A15,Controls!$A$5:$A$178,0),0))*BA9)+(SUM(BA17:BA22))</f>
        <v>2583333</v>
      </c>
      <c r="BB15" s="349">
        <f>((HLOOKUP(BB$3,Controls!$A$5:$F$178,MATCH($A15,Controls!$A$5:$A$178,0),0))*BB9)+(SUM(BB17:BB22))</f>
        <v>2583333</v>
      </c>
      <c r="BC15" s="349">
        <f>((HLOOKUP(BC$3,Controls!$A$5:$F$178,MATCH($A15,Controls!$A$5:$A$178,0),0))*BC9)+(SUM(BC17:BC22))</f>
        <v>2583333</v>
      </c>
      <c r="BD15" s="349">
        <f>((HLOOKUP(BD$3,Controls!$A$5:$F$178,MATCH($A15,Controls!$A$5:$A$178,0),0))*BD9)+(SUM(BD17:BD22))</f>
        <v>6833332.8399999999</v>
      </c>
      <c r="BE15" s="349">
        <f>((HLOOKUP(BE$3,Controls!$A$5:$F$178,MATCH($A15,Controls!$A$5:$A$178,0),0))*BE9)+(SUM(BE17:BE22))</f>
        <v>6833332.8399999999</v>
      </c>
      <c r="BF15" s="349">
        <f>((HLOOKUP(BF$3,Controls!$A$5:$F$178,MATCH($A15,Controls!$A$5:$A$178,0),0))*BF9)+(SUM(BF17:BF22))</f>
        <v>6833332.8399999999</v>
      </c>
      <c r="BG15" s="349">
        <f>((HLOOKUP(BG$3,Controls!$A$5:$F$178,MATCH($A15,Controls!$A$5:$A$178,0),0))*BG9)+(SUM(BG17:BG22))</f>
        <v>6833332.8399999999</v>
      </c>
      <c r="BH15" s="349">
        <f>((HLOOKUP(BH$3,Controls!$A$5:$F$178,MATCH($A15,Controls!$A$5:$A$178,0),0))*BH9)+(SUM(BH17:BH22))</f>
        <v>6833332.8399999999</v>
      </c>
      <c r="BI15" s="349">
        <f>((HLOOKUP(BI$3,Controls!$A$5:$F$178,MATCH($A15,Controls!$A$5:$A$178,0),0))*BI9)+(SUM(BI17:BI22))</f>
        <v>6833332.8399999999</v>
      </c>
    </row>
    <row r="16" spans="1:90" ht="11.25" customHeight="1">
      <c r="A16" s="43"/>
      <c r="B16" s="347"/>
      <c r="C16" s="347"/>
      <c r="D16" s="347"/>
      <c r="E16" s="347"/>
      <c r="F16" s="347"/>
      <c r="G16" s="347"/>
      <c r="H16" s="347"/>
      <c r="I16" s="347"/>
      <c r="J16" s="347"/>
      <c r="K16" s="347"/>
      <c r="L16" s="347"/>
      <c r="M16" s="347"/>
      <c r="N16" s="347"/>
      <c r="O16" s="347"/>
      <c r="P16" s="347"/>
      <c r="Q16" s="347"/>
      <c r="R16" s="347"/>
      <c r="S16" s="347"/>
      <c r="T16" s="347"/>
      <c r="U16" s="347"/>
      <c r="V16" s="347"/>
      <c r="W16" s="347"/>
      <c r="X16" s="347"/>
      <c r="Y16" s="347"/>
      <c r="Z16" s="347"/>
      <c r="AA16" s="347"/>
      <c r="AB16" s="347"/>
      <c r="AC16" s="347"/>
      <c r="AD16" s="347"/>
      <c r="AE16" s="347"/>
      <c r="AF16" s="347"/>
      <c r="AG16" s="347"/>
      <c r="AH16" s="347"/>
      <c r="AI16" s="347"/>
      <c r="AJ16" s="347"/>
      <c r="AK16" s="347"/>
      <c r="AL16" s="347"/>
      <c r="AM16" s="347"/>
      <c r="AN16" s="347"/>
      <c r="AO16" s="347"/>
      <c r="AP16" s="347"/>
      <c r="AQ16" s="347"/>
      <c r="AR16" s="347"/>
      <c r="AS16" s="347"/>
      <c r="AT16" s="347"/>
      <c r="AU16" s="347"/>
      <c r="AV16" s="347"/>
      <c r="AW16" s="347"/>
      <c r="AX16" s="347"/>
      <c r="AY16" s="347"/>
      <c r="AZ16" s="347"/>
      <c r="BA16" s="347"/>
      <c r="BB16" s="347"/>
      <c r="BC16" s="347"/>
      <c r="BD16" s="347"/>
      <c r="BE16" s="347"/>
      <c r="BF16" s="347"/>
      <c r="BG16" s="347"/>
      <c r="BH16" s="347"/>
      <c r="BI16" s="347"/>
    </row>
    <row r="17" spans="1:61" ht="11.25" customHeight="1">
      <c r="A17" s="440" t="s">
        <v>191</v>
      </c>
      <c r="B17" s="321">
        <v>0</v>
      </c>
      <c r="C17" s="321">
        <v>0</v>
      </c>
      <c r="D17" s="321">
        <v>0</v>
      </c>
      <c r="E17" s="321">
        <v>0</v>
      </c>
      <c r="F17" s="321">
        <v>0</v>
      </c>
      <c r="G17" s="321">
        <v>0</v>
      </c>
      <c r="H17" s="321">
        <v>0</v>
      </c>
      <c r="I17" s="321">
        <v>0</v>
      </c>
      <c r="J17" s="321">
        <v>0</v>
      </c>
      <c r="K17" s="321">
        <v>0</v>
      </c>
      <c r="L17" s="321">
        <v>0</v>
      </c>
      <c r="M17" s="321">
        <v>0</v>
      </c>
      <c r="N17" s="321">
        <v>0</v>
      </c>
      <c r="O17" s="321">
        <v>0</v>
      </c>
      <c r="P17" s="321">
        <v>0</v>
      </c>
      <c r="Q17" s="321">
        <v>0</v>
      </c>
      <c r="R17" s="321">
        <v>0</v>
      </c>
      <c r="S17" s="321">
        <v>0</v>
      </c>
      <c r="T17" s="321">
        <v>0</v>
      </c>
      <c r="U17" s="321">
        <v>0</v>
      </c>
      <c r="V17" s="321">
        <v>0</v>
      </c>
      <c r="W17" s="321">
        <v>0</v>
      </c>
      <c r="X17" s="321">
        <v>0</v>
      </c>
      <c r="Y17" s="321">
        <v>0</v>
      </c>
      <c r="Z17" s="321">
        <v>0</v>
      </c>
      <c r="AA17" s="321">
        <v>0</v>
      </c>
      <c r="AB17" s="321">
        <v>0</v>
      </c>
      <c r="AC17" s="321">
        <v>0</v>
      </c>
      <c r="AD17" s="321">
        <v>0</v>
      </c>
      <c r="AE17" s="321">
        <v>0</v>
      </c>
      <c r="AF17" s="321">
        <v>0</v>
      </c>
      <c r="AG17" s="321">
        <v>0</v>
      </c>
      <c r="AH17" s="321">
        <v>0</v>
      </c>
      <c r="AI17" s="321">
        <v>1092592.27</v>
      </c>
      <c r="AJ17" s="321">
        <v>1092592.27</v>
      </c>
      <c r="AK17" s="321">
        <v>1092592.27</v>
      </c>
      <c r="AL17" s="321">
        <v>1092592.27</v>
      </c>
      <c r="AM17" s="321">
        <v>1092592.27</v>
      </c>
      <c r="AN17" s="321">
        <v>1092592.27</v>
      </c>
      <c r="AO17" s="321">
        <v>1092592.27</v>
      </c>
      <c r="AP17" s="321">
        <v>1092592.27</v>
      </c>
      <c r="AQ17" s="321">
        <v>1092592.27</v>
      </c>
      <c r="AR17" s="321">
        <v>2583333</v>
      </c>
      <c r="AS17" s="321">
        <v>2583333</v>
      </c>
      <c r="AT17" s="321">
        <v>2583333</v>
      </c>
      <c r="AU17" s="321">
        <v>2583333</v>
      </c>
      <c r="AV17" s="321">
        <v>2583333</v>
      </c>
      <c r="AW17" s="321">
        <v>2583333</v>
      </c>
      <c r="AX17" s="321">
        <v>2583333</v>
      </c>
      <c r="AY17" s="321">
        <v>2583333</v>
      </c>
      <c r="AZ17" s="321">
        <v>2583333</v>
      </c>
      <c r="BA17" s="321">
        <v>2583333</v>
      </c>
      <c r="BB17" s="321">
        <v>2583333</v>
      </c>
      <c r="BC17" s="321">
        <v>2583333</v>
      </c>
      <c r="BD17" s="321">
        <v>6833332.8399999999</v>
      </c>
      <c r="BE17" s="321">
        <v>6833332.8399999999</v>
      </c>
      <c r="BF17" s="321">
        <v>6833332.8399999999</v>
      </c>
      <c r="BG17" s="321">
        <v>6833332.8399999999</v>
      </c>
      <c r="BH17" s="321">
        <v>6833332.8399999999</v>
      </c>
      <c r="BI17" s="321">
        <v>6833332.8399999999</v>
      </c>
    </row>
    <row r="18" spans="1:61" ht="11.25" customHeight="1">
      <c r="A18" s="47" t="s">
        <v>192</v>
      </c>
      <c r="B18" s="321">
        <v>0</v>
      </c>
      <c r="C18" s="321">
        <v>0</v>
      </c>
      <c r="D18" s="321">
        <v>0</v>
      </c>
      <c r="E18" s="321">
        <v>0</v>
      </c>
      <c r="F18" s="321">
        <v>0</v>
      </c>
      <c r="G18" s="321">
        <v>0</v>
      </c>
      <c r="H18" s="321">
        <v>0</v>
      </c>
      <c r="I18" s="321">
        <v>0</v>
      </c>
      <c r="J18" s="321">
        <v>0</v>
      </c>
      <c r="K18" s="321">
        <v>0</v>
      </c>
      <c r="L18" s="321">
        <v>0</v>
      </c>
      <c r="M18" s="321">
        <v>0</v>
      </c>
      <c r="N18" s="321">
        <v>0</v>
      </c>
      <c r="O18" s="321">
        <v>0</v>
      </c>
      <c r="P18" s="321">
        <v>0</v>
      </c>
      <c r="Q18" s="321">
        <v>0</v>
      </c>
      <c r="R18" s="321">
        <v>0</v>
      </c>
      <c r="S18" s="321">
        <v>0</v>
      </c>
      <c r="T18" s="321">
        <v>0</v>
      </c>
      <c r="U18" s="321">
        <v>0</v>
      </c>
      <c r="V18" s="321">
        <v>0</v>
      </c>
      <c r="W18" s="321">
        <v>0</v>
      </c>
      <c r="X18" s="321">
        <v>0</v>
      </c>
      <c r="Y18" s="321">
        <v>0</v>
      </c>
      <c r="Z18" s="321">
        <v>0</v>
      </c>
      <c r="AA18" s="321">
        <v>0</v>
      </c>
      <c r="AB18" s="321">
        <v>0</v>
      </c>
      <c r="AC18" s="321">
        <v>0</v>
      </c>
      <c r="AD18" s="321">
        <v>0</v>
      </c>
      <c r="AE18" s="321">
        <v>0</v>
      </c>
      <c r="AF18" s="321">
        <v>0</v>
      </c>
      <c r="AG18" s="321">
        <v>0</v>
      </c>
      <c r="AH18" s="321">
        <v>0</v>
      </c>
      <c r="AI18" s="321">
        <v>0</v>
      </c>
      <c r="AJ18" s="321">
        <v>0</v>
      </c>
      <c r="AK18" s="321">
        <v>0</v>
      </c>
      <c r="AL18" s="321">
        <v>0</v>
      </c>
      <c r="AM18" s="321">
        <v>0</v>
      </c>
      <c r="AN18" s="321">
        <v>0</v>
      </c>
      <c r="AO18" s="321">
        <v>0</v>
      </c>
      <c r="AP18" s="321">
        <v>0</v>
      </c>
      <c r="AQ18" s="321">
        <v>0</v>
      </c>
      <c r="AR18" s="321">
        <v>0</v>
      </c>
      <c r="AS18" s="321">
        <v>0</v>
      </c>
      <c r="AT18" s="321">
        <v>0</v>
      </c>
      <c r="AU18" s="321">
        <v>0</v>
      </c>
      <c r="AV18" s="321">
        <v>0</v>
      </c>
      <c r="AW18" s="321">
        <v>0</v>
      </c>
      <c r="AX18" s="321">
        <v>0</v>
      </c>
      <c r="AY18" s="321">
        <v>0</v>
      </c>
      <c r="AZ18" s="321">
        <v>0</v>
      </c>
      <c r="BA18" s="321">
        <v>0</v>
      </c>
      <c r="BB18" s="321">
        <v>0</v>
      </c>
      <c r="BC18" s="321">
        <v>0</v>
      </c>
      <c r="BD18" s="321">
        <v>0</v>
      </c>
      <c r="BE18" s="321">
        <v>0</v>
      </c>
      <c r="BF18" s="321">
        <v>0</v>
      </c>
      <c r="BG18" s="321">
        <v>0</v>
      </c>
      <c r="BH18" s="321">
        <v>0</v>
      </c>
      <c r="BI18" s="321">
        <v>0</v>
      </c>
    </row>
    <row r="19" spans="1:61" ht="11.25" customHeight="1">
      <c r="A19" s="47" t="s">
        <v>192</v>
      </c>
      <c r="B19" s="321">
        <v>0</v>
      </c>
      <c r="C19" s="321">
        <v>0</v>
      </c>
      <c r="D19" s="321">
        <v>0</v>
      </c>
      <c r="E19" s="321">
        <v>0</v>
      </c>
      <c r="F19" s="321">
        <v>0</v>
      </c>
      <c r="G19" s="321">
        <v>0</v>
      </c>
      <c r="H19" s="321">
        <v>0</v>
      </c>
      <c r="I19" s="321">
        <v>0</v>
      </c>
      <c r="J19" s="321">
        <v>0</v>
      </c>
      <c r="K19" s="321">
        <v>0</v>
      </c>
      <c r="L19" s="321">
        <v>0</v>
      </c>
      <c r="M19" s="321">
        <v>0</v>
      </c>
      <c r="N19" s="321">
        <v>0</v>
      </c>
      <c r="O19" s="321">
        <v>0</v>
      </c>
      <c r="P19" s="321">
        <v>0</v>
      </c>
      <c r="Q19" s="321">
        <v>0</v>
      </c>
      <c r="R19" s="321">
        <v>0</v>
      </c>
      <c r="S19" s="321">
        <v>0</v>
      </c>
      <c r="T19" s="321">
        <v>0</v>
      </c>
      <c r="U19" s="321">
        <v>0</v>
      </c>
      <c r="V19" s="321">
        <v>0</v>
      </c>
      <c r="W19" s="321">
        <v>0</v>
      </c>
      <c r="X19" s="321">
        <v>0</v>
      </c>
      <c r="Y19" s="321">
        <v>0</v>
      </c>
      <c r="Z19" s="321">
        <v>0</v>
      </c>
      <c r="AA19" s="321">
        <v>0</v>
      </c>
      <c r="AB19" s="321">
        <v>0</v>
      </c>
      <c r="AC19" s="321">
        <v>0</v>
      </c>
      <c r="AD19" s="321">
        <v>0</v>
      </c>
      <c r="AE19" s="321">
        <v>0</v>
      </c>
      <c r="AF19" s="321">
        <v>0</v>
      </c>
      <c r="AG19" s="321">
        <v>0</v>
      </c>
      <c r="AH19" s="321">
        <v>0</v>
      </c>
      <c r="AI19" s="321">
        <v>0</v>
      </c>
      <c r="AJ19" s="321">
        <v>0</v>
      </c>
      <c r="AK19" s="321">
        <v>0</v>
      </c>
      <c r="AL19" s="321">
        <v>0</v>
      </c>
      <c r="AM19" s="321">
        <v>0</v>
      </c>
      <c r="AN19" s="321">
        <v>0</v>
      </c>
      <c r="AO19" s="321">
        <v>0</v>
      </c>
      <c r="AP19" s="321">
        <v>0</v>
      </c>
      <c r="AQ19" s="321">
        <v>0</v>
      </c>
      <c r="AR19" s="321">
        <v>0</v>
      </c>
      <c r="AS19" s="321">
        <v>0</v>
      </c>
      <c r="AT19" s="321">
        <v>0</v>
      </c>
      <c r="AU19" s="321">
        <v>0</v>
      </c>
      <c r="AV19" s="321">
        <v>0</v>
      </c>
      <c r="AW19" s="321">
        <v>0</v>
      </c>
      <c r="AX19" s="321">
        <v>0</v>
      </c>
      <c r="AY19" s="321">
        <v>0</v>
      </c>
      <c r="AZ19" s="321">
        <v>0</v>
      </c>
      <c r="BA19" s="321">
        <v>0</v>
      </c>
      <c r="BB19" s="321">
        <v>0</v>
      </c>
      <c r="BC19" s="321">
        <v>0</v>
      </c>
      <c r="BD19" s="321">
        <v>0</v>
      </c>
      <c r="BE19" s="321">
        <v>0</v>
      </c>
      <c r="BF19" s="321">
        <v>0</v>
      </c>
      <c r="BG19" s="321">
        <v>0</v>
      </c>
      <c r="BH19" s="321">
        <v>0</v>
      </c>
      <c r="BI19" s="321">
        <v>0</v>
      </c>
    </row>
    <row r="20" spans="1:61" ht="11.25" customHeight="1">
      <c r="A20" s="47" t="s">
        <v>192</v>
      </c>
      <c r="B20" s="321">
        <v>0</v>
      </c>
      <c r="C20" s="321">
        <v>0</v>
      </c>
      <c r="D20" s="321">
        <v>0</v>
      </c>
      <c r="E20" s="321">
        <v>0</v>
      </c>
      <c r="F20" s="321">
        <v>0</v>
      </c>
      <c r="G20" s="321">
        <v>0</v>
      </c>
      <c r="H20" s="321">
        <v>0</v>
      </c>
      <c r="I20" s="321">
        <v>0</v>
      </c>
      <c r="J20" s="321">
        <v>0</v>
      </c>
      <c r="K20" s="321">
        <v>0</v>
      </c>
      <c r="L20" s="321">
        <v>0</v>
      </c>
      <c r="M20" s="321">
        <v>0</v>
      </c>
      <c r="N20" s="321">
        <v>0</v>
      </c>
      <c r="O20" s="321">
        <v>0</v>
      </c>
      <c r="P20" s="321">
        <v>0</v>
      </c>
      <c r="Q20" s="321">
        <v>0</v>
      </c>
      <c r="R20" s="321">
        <v>0</v>
      </c>
      <c r="S20" s="321">
        <v>0</v>
      </c>
      <c r="T20" s="321">
        <v>0</v>
      </c>
      <c r="U20" s="321">
        <v>0</v>
      </c>
      <c r="V20" s="321">
        <v>0</v>
      </c>
      <c r="W20" s="321">
        <v>0</v>
      </c>
      <c r="X20" s="321">
        <v>0</v>
      </c>
      <c r="Y20" s="321">
        <v>0</v>
      </c>
      <c r="Z20" s="321">
        <v>0</v>
      </c>
      <c r="AA20" s="321">
        <v>0</v>
      </c>
      <c r="AB20" s="321">
        <v>0</v>
      </c>
      <c r="AC20" s="321">
        <v>0</v>
      </c>
      <c r="AD20" s="321">
        <v>0</v>
      </c>
      <c r="AE20" s="321">
        <v>0</v>
      </c>
      <c r="AF20" s="321">
        <v>0</v>
      </c>
      <c r="AG20" s="321">
        <v>0</v>
      </c>
      <c r="AH20" s="321">
        <v>0</v>
      </c>
      <c r="AI20" s="321">
        <v>0</v>
      </c>
      <c r="AJ20" s="321">
        <v>0</v>
      </c>
      <c r="AK20" s="321">
        <v>0</v>
      </c>
      <c r="AL20" s="321">
        <v>0</v>
      </c>
      <c r="AM20" s="321">
        <v>0</v>
      </c>
      <c r="AN20" s="321">
        <v>0</v>
      </c>
      <c r="AO20" s="321">
        <v>0</v>
      </c>
      <c r="AP20" s="321">
        <v>0</v>
      </c>
      <c r="AQ20" s="321">
        <v>0</v>
      </c>
      <c r="AR20" s="321">
        <v>0</v>
      </c>
      <c r="AS20" s="321">
        <v>0</v>
      </c>
      <c r="AT20" s="321">
        <v>0</v>
      </c>
      <c r="AU20" s="321">
        <v>0</v>
      </c>
      <c r="AV20" s="321">
        <v>0</v>
      </c>
      <c r="AW20" s="321">
        <v>0</v>
      </c>
      <c r="AX20" s="321">
        <v>0</v>
      </c>
      <c r="AY20" s="321">
        <v>0</v>
      </c>
      <c r="AZ20" s="321">
        <v>0</v>
      </c>
      <c r="BA20" s="321">
        <v>0</v>
      </c>
      <c r="BB20" s="321">
        <v>0</v>
      </c>
      <c r="BC20" s="321">
        <v>0</v>
      </c>
      <c r="BD20" s="321">
        <v>0</v>
      </c>
      <c r="BE20" s="321">
        <v>0</v>
      </c>
      <c r="BF20" s="321">
        <v>0</v>
      </c>
      <c r="BG20" s="321">
        <v>0</v>
      </c>
      <c r="BH20" s="321">
        <v>0</v>
      </c>
      <c r="BI20" s="321">
        <v>0</v>
      </c>
    </row>
    <row r="21" spans="1:61" ht="11.25" customHeight="1">
      <c r="A21" s="47" t="s">
        <v>192</v>
      </c>
      <c r="B21" s="321">
        <v>0</v>
      </c>
      <c r="C21" s="321">
        <v>0</v>
      </c>
      <c r="D21" s="321">
        <v>0</v>
      </c>
      <c r="E21" s="321">
        <v>0</v>
      </c>
      <c r="F21" s="321">
        <v>0</v>
      </c>
      <c r="G21" s="321">
        <v>0</v>
      </c>
      <c r="H21" s="321">
        <v>0</v>
      </c>
      <c r="I21" s="321">
        <v>0</v>
      </c>
      <c r="J21" s="321">
        <v>0</v>
      </c>
      <c r="K21" s="321">
        <v>0</v>
      </c>
      <c r="L21" s="321">
        <v>0</v>
      </c>
      <c r="M21" s="321">
        <v>0</v>
      </c>
      <c r="N21" s="321">
        <v>0</v>
      </c>
      <c r="O21" s="321">
        <v>0</v>
      </c>
      <c r="P21" s="321">
        <v>0</v>
      </c>
      <c r="Q21" s="321">
        <v>0</v>
      </c>
      <c r="R21" s="321">
        <v>0</v>
      </c>
      <c r="S21" s="321">
        <v>0</v>
      </c>
      <c r="T21" s="321">
        <v>0</v>
      </c>
      <c r="U21" s="321">
        <v>0</v>
      </c>
      <c r="V21" s="321">
        <v>0</v>
      </c>
      <c r="W21" s="321">
        <v>0</v>
      </c>
      <c r="X21" s="321">
        <v>0</v>
      </c>
      <c r="Y21" s="321">
        <v>0</v>
      </c>
      <c r="Z21" s="321">
        <v>0</v>
      </c>
      <c r="AA21" s="321">
        <v>0</v>
      </c>
      <c r="AB21" s="321">
        <v>0</v>
      </c>
      <c r="AC21" s="321">
        <v>0</v>
      </c>
      <c r="AD21" s="321">
        <v>0</v>
      </c>
      <c r="AE21" s="321">
        <v>0</v>
      </c>
      <c r="AF21" s="321">
        <v>0</v>
      </c>
      <c r="AG21" s="321">
        <v>0</v>
      </c>
      <c r="AH21" s="321">
        <v>0</v>
      </c>
      <c r="AI21" s="321">
        <v>0</v>
      </c>
      <c r="AJ21" s="321">
        <v>0</v>
      </c>
      <c r="AK21" s="321">
        <v>0</v>
      </c>
      <c r="AL21" s="321">
        <v>0</v>
      </c>
      <c r="AM21" s="321">
        <v>0</v>
      </c>
      <c r="AN21" s="321">
        <v>0</v>
      </c>
      <c r="AO21" s="321">
        <v>0</v>
      </c>
      <c r="AP21" s="321">
        <v>0</v>
      </c>
      <c r="AQ21" s="321">
        <v>0</v>
      </c>
      <c r="AR21" s="321">
        <v>0</v>
      </c>
      <c r="AS21" s="321">
        <v>0</v>
      </c>
      <c r="AT21" s="321">
        <v>0</v>
      </c>
      <c r="AU21" s="321">
        <v>0</v>
      </c>
      <c r="AV21" s="321">
        <v>0</v>
      </c>
      <c r="AW21" s="321">
        <v>0</v>
      </c>
      <c r="AX21" s="321">
        <v>0</v>
      </c>
      <c r="AY21" s="321">
        <v>0</v>
      </c>
      <c r="AZ21" s="321">
        <v>0</v>
      </c>
      <c r="BA21" s="321">
        <v>0</v>
      </c>
      <c r="BB21" s="321">
        <v>0</v>
      </c>
      <c r="BC21" s="321">
        <v>0</v>
      </c>
      <c r="BD21" s="321">
        <v>0</v>
      </c>
      <c r="BE21" s="321">
        <v>0</v>
      </c>
      <c r="BF21" s="321">
        <v>0</v>
      </c>
      <c r="BG21" s="321">
        <v>0</v>
      </c>
      <c r="BH21" s="321">
        <v>0</v>
      </c>
      <c r="BI21" s="321">
        <v>0</v>
      </c>
    </row>
    <row r="22" spans="1:61" ht="11.25" customHeight="1">
      <c r="A22" s="47" t="s">
        <v>192</v>
      </c>
      <c r="B22" s="321">
        <v>0</v>
      </c>
      <c r="C22" s="321">
        <v>0</v>
      </c>
      <c r="D22" s="321">
        <v>0</v>
      </c>
      <c r="E22" s="321">
        <v>0</v>
      </c>
      <c r="F22" s="321">
        <v>0</v>
      </c>
      <c r="G22" s="321">
        <v>0</v>
      </c>
      <c r="H22" s="321">
        <v>0</v>
      </c>
      <c r="I22" s="321">
        <v>0</v>
      </c>
      <c r="J22" s="321">
        <v>0</v>
      </c>
      <c r="K22" s="321">
        <v>0</v>
      </c>
      <c r="L22" s="321">
        <v>0</v>
      </c>
      <c r="M22" s="321">
        <v>0</v>
      </c>
      <c r="N22" s="321">
        <v>0</v>
      </c>
      <c r="O22" s="321">
        <v>0</v>
      </c>
      <c r="P22" s="321">
        <v>0</v>
      </c>
      <c r="Q22" s="321">
        <v>0</v>
      </c>
      <c r="R22" s="321">
        <v>0</v>
      </c>
      <c r="S22" s="321">
        <v>0</v>
      </c>
      <c r="T22" s="321">
        <v>0</v>
      </c>
      <c r="U22" s="321">
        <v>0</v>
      </c>
      <c r="V22" s="321">
        <v>0</v>
      </c>
      <c r="W22" s="321">
        <v>0</v>
      </c>
      <c r="X22" s="321">
        <v>0</v>
      </c>
      <c r="Y22" s="321">
        <v>0</v>
      </c>
      <c r="Z22" s="321">
        <v>0</v>
      </c>
      <c r="AA22" s="321">
        <v>0</v>
      </c>
      <c r="AB22" s="321">
        <v>0</v>
      </c>
      <c r="AC22" s="321">
        <v>0</v>
      </c>
      <c r="AD22" s="321">
        <v>0</v>
      </c>
      <c r="AE22" s="321">
        <v>0</v>
      </c>
      <c r="AF22" s="321">
        <v>0</v>
      </c>
      <c r="AG22" s="321">
        <v>0</v>
      </c>
      <c r="AH22" s="321">
        <v>0</v>
      </c>
      <c r="AI22" s="321">
        <v>0</v>
      </c>
      <c r="AJ22" s="321">
        <v>0</v>
      </c>
      <c r="AK22" s="321">
        <v>0</v>
      </c>
      <c r="AL22" s="321">
        <v>0</v>
      </c>
      <c r="AM22" s="321">
        <v>0</v>
      </c>
      <c r="AN22" s="321">
        <v>0</v>
      </c>
      <c r="AO22" s="321">
        <v>0</v>
      </c>
      <c r="AP22" s="321">
        <v>0</v>
      </c>
      <c r="AQ22" s="321">
        <v>0</v>
      </c>
      <c r="AR22" s="321">
        <v>0</v>
      </c>
      <c r="AS22" s="321">
        <v>0</v>
      </c>
      <c r="AT22" s="321">
        <v>0</v>
      </c>
      <c r="AU22" s="321">
        <v>0</v>
      </c>
      <c r="AV22" s="321">
        <v>0</v>
      </c>
      <c r="AW22" s="321">
        <v>0</v>
      </c>
      <c r="AX22" s="321">
        <v>0</v>
      </c>
      <c r="AY22" s="321">
        <v>0</v>
      </c>
      <c r="AZ22" s="321">
        <v>0</v>
      </c>
      <c r="BA22" s="321">
        <v>0</v>
      </c>
      <c r="BB22" s="321">
        <v>0</v>
      </c>
      <c r="BC22" s="321">
        <v>0</v>
      </c>
      <c r="BD22" s="321">
        <v>0</v>
      </c>
      <c r="BE22" s="321">
        <v>0</v>
      </c>
      <c r="BF22" s="321">
        <v>0</v>
      </c>
      <c r="BG22" s="321">
        <v>0</v>
      </c>
      <c r="BH22" s="321">
        <v>0</v>
      </c>
      <c r="BI22" s="321">
        <v>0</v>
      </c>
    </row>
    <row r="23" spans="1:61" ht="11.25" customHeight="1">
      <c r="A23" s="43"/>
      <c r="B23" s="347"/>
      <c r="C23" s="347"/>
      <c r="D23" s="347"/>
      <c r="E23" s="347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7"/>
      <c r="R23" s="347"/>
      <c r="S23" s="347"/>
      <c r="T23" s="347"/>
      <c r="U23" s="347"/>
      <c r="V23" s="347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7"/>
      <c r="AM23" s="347"/>
      <c r="AN23" s="347"/>
      <c r="AO23" s="347"/>
      <c r="AP23" s="347"/>
      <c r="AQ23" s="347"/>
      <c r="AR23" s="347"/>
      <c r="AS23" s="347"/>
      <c r="AT23" s="347"/>
      <c r="AU23" s="347"/>
      <c r="AV23" s="347"/>
      <c r="AW23" s="347"/>
      <c r="AX23" s="347"/>
      <c r="AY23" s="347"/>
      <c r="AZ23" s="347"/>
      <c r="BA23" s="347"/>
      <c r="BB23" s="347"/>
      <c r="BC23" s="347"/>
      <c r="BD23" s="347"/>
      <c r="BE23" s="347"/>
      <c r="BF23" s="347"/>
      <c r="BG23" s="347"/>
      <c r="BH23" s="347"/>
      <c r="BI23" s="347"/>
    </row>
    <row r="24" spans="1:61" ht="11.25" customHeight="1">
      <c r="A24" s="43" t="s">
        <v>52</v>
      </c>
      <c r="B24" s="349">
        <f>((HLOOKUP(B$3,Controls!$A$5:$F$217,MATCH($A24,Controls!$A$5:$A$217,0),0)*B11)+(SUM(B26:B31)))</f>
        <v>0</v>
      </c>
      <c r="C24" s="349">
        <f>((HLOOKUP(C$3,Controls!$A$5:$F$217,MATCH($A24,Controls!$A$5:$A$217,0),0)*C11)+(SUM(C26:C31)))</f>
        <v>0</v>
      </c>
      <c r="D24" s="349">
        <f>((HLOOKUP(D$3,Controls!$A$5:$F$217,MATCH($A24,Controls!$A$5:$A$217,0),0)*D11)+(SUM(D26:D31)))</f>
        <v>0</v>
      </c>
      <c r="E24" s="349">
        <f>((HLOOKUP(E$3,Controls!$A$5:$F$217,MATCH($A24,Controls!$A$5:$A$217,0),0)*E11)+(SUM(E26:E31)))</f>
        <v>0</v>
      </c>
      <c r="F24" s="349">
        <f>((HLOOKUP(F$3,Controls!$A$5:$F$217,MATCH($A24,Controls!$A$5:$A$217,0),0)*F11)+(SUM(F26:F31)))</f>
        <v>0</v>
      </c>
      <c r="G24" s="349">
        <f>((HLOOKUP(G$3,Controls!$A$5:$F$217,MATCH($A24,Controls!$A$5:$A$217,0),0)*G11)+(SUM(G26:G31)))</f>
        <v>0</v>
      </c>
      <c r="H24" s="349">
        <f>((HLOOKUP(H$3,Controls!$A$5:$F$217,MATCH($A24,Controls!$A$5:$A$217,0),0)*H11)+(SUM(H26:H31)))</f>
        <v>0</v>
      </c>
      <c r="I24" s="349">
        <f>((HLOOKUP(I$3,Controls!$A$5:$F$217,MATCH($A24,Controls!$A$5:$A$217,0),0)*I11)+(SUM(I26:I31)))</f>
        <v>0</v>
      </c>
      <c r="J24" s="349">
        <f>((HLOOKUP(J$3,Controls!$A$5:$F$217,MATCH($A24,Controls!$A$5:$A$217,0),0)*J11)+(SUM(J26:J31)))</f>
        <v>0</v>
      </c>
      <c r="K24" s="349">
        <f>((HLOOKUP(K$3,Controls!$A$5:$F$217,MATCH($A24,Controls!$A$5:$A$217,0),0)*K11)+(SUM(K26:K31)))</f>
        <v>0</v>
      </c>
      <c r="L24" s="349">
        <f>((HLOOKUP(L$3,Controls!$A$5:$F$217,MATCH($A24,Controls!$A$5:$A$217,0),0)*L11)+(SUM(L26:L31)))</f>
        <v>0</v>
      </c>
      <c r="M24" s="349">
        <f>((HLOOKUP(M$3,Controls!$A$5:$F$217,MATCH($A24,Controls!$A$5:$A$217,0),0)*M11)+(SUM(M26:M31)))</f>
        <v>0</v>
      </c>
      <c r="N24" s="349">
        <f>((HLOOKUP(N$3,Controls!$A$5:$F$217,MATCH($A24,Controls!$A$5:$A$217,0),0)*N11)+(SUM(N26:N31)))</f>
        <v>0</v>
      </c>
      <c r="O24" s="349">
        <f>((HLOOKUP(O$3,Controls!$A$5:$F$217,MATCH($A24,Controls!$A$5:$A$217,0),0)*O11)+(SUM(O26:O31)))</f>
        <v>0</v>
      </c>
      <c r="P24" s="349">
        <f>((HLOOKUP(P$3,Controls!$A$5:$F$217,MATCH($A24,Controls!$A$5:$A$217,0),0)*P11)+(SUM(P26:P31)))</f>
        <v>0</v>
      </c>
      <c r="Q24" s="349">
        <f>((HLOOKUP(Q$3,Controls!$A$5:$F$217,MATCH($A24,Controls!$A$5:$A$217,0),0)*Q11)+(SUM(Q26:Q31)))</f>
        <v>0</v>
      </c>
      <c r="R24" s="349">
        <f>((HLOOKUP(R$3,Controls!$A$5:$F$217,MATCH($A24,Controls!$A$5:$A$217,0),0)*R11)+(SUM(R26:R31)))</f>
        <v>0</v>
      </c>
      <c r="S24" s="349">
        <f>((HLOOKUP(S$3,Controls!$A$5:$F$217,MATCH($A24,Controls!$A$5:$A$217,0),0)*S11)+(SUM(S26:S31)))</f>
        <v>0</v>
      </c>
      <c r="T24" s="349">
        <f>((HLOOKUP(T$3,Controls!$A$5:$F$217,MATCH($A24,Controls!$A$5:$A$217,0),0)*T11)+(SUM(T26:T31)))</f>
        <v>0</v>
      </c>
      <c r="U24" s="349">
        <f>((HLOOKUP(U$3,Controls!$A$5:$F$217,MATCH($A24,Controls!$A$5:$A$217,0),0)*U11)+(SUM(U26:U31)))</f>
        <v>0</v>
      </c>
      <c r="V24" s="349">
        <f>((HLOOKUP(V$3,Controls!$A$5:$F$217,MATCH($A24,Controls!$A$5:$A$217,0),0)*V11)+(SUM(V26:V31)))</f>
        <v>0</v>
      </c>
      <c r="W24" s="349">
        <f>((HLOOKUP(W$3,Controls!$A$5:$F$217,MATCH($A24,Controls!$A$5:$A$217,0),0)*W11)+(SUM(W26:W31)))</f>
        <v>0</v>
      </c>
      <c r="X24" s="349">
        <f>((HLOOKUP(X$3,Controls!$A$5:$F$217,MATCH($A24,Controls!$A$5:$A$217,0),0)*X11)+(SUM(X26:X31)))</f>
        <v>0</v>
      </c>
      <c r="Y24" s="349">
        <f>((HLOOKUP(Y$3,Controls!$A$5:$F$217,MATCH($A24,Controls!$A$5:$A$217,0),0)*Y11)+(SUM(Y26:Y31)))</f>
        <v>0</v>
      </c>
      <c r="Z24" s="349">
        <f>((HLOOKUP(Z$3,Controls!$A$5:$F$217,MATCH($A24,Controls!$A$5:$A$217,0),0)*Z11)+(SUM(Z26:Z31)))</f>
        <v>0</v>
      </c>
      <c r="AA24" s="349">
        <f>((HLOOKUP(AA$3,Controls!$A$5:$F$217,MATCH($A24,Controls!$A$5:$A$217,0),0)*AA11)+(SUM(AA26:AA31)))</f>
        <v>0</v>
      </c>
      <c r="AB24" s="349">
        <f>((HLOOKUP(AB$3,Controls!$A$5:$F$217,MATCH($A24,Controls!$A$5:$A$217,0),0)*AB11)+(SUM(AB26:AB31)))</f>
        <v>0</v>
      </c>
      <c r="AC24" s="349">
        <f>((HLOOKUP(AC$3,Controls!$A$5:$F$217,MATCH($A24,Controls!$A$5:$A$217,0),0)*AC11)+(SUM(AC26:AC31)))</f>
        <v>0</v>
      </c>
      <c r="AD24" s="349">
        <f>((HLOOKUP(AD$3,Controls!$A$5:$F$217,MATCH($A24,Controls!$A$5:$A$217,0),0)*AD11)+(SUM(AD26:AD31)))</f>
        <v>0</v>
      </c>
      <c r="AE24" s="349">
        <f>((HLOOKUP(AE$3,Controls!$A$5:$F$217,MATCH($A24,Controls!$A$5:$A$217,0),0)*AE11)+(SUM(AE26:AE31)))</f>
        <v>0</v>
      </c>
      <c r="AF24" s="349">
        <f>((HLOOKUP(AF$3,Controls!$A$5:$F$217,MATCH($A24,Controls!$A$5:$A$217,0),0)*AF11)+(SUM(AF26:AF31)))</f>
        <v>0</v>
      </c>
      <c r="AG24" s="349">
        <f>((HLOOKUP(AG$3,Controls!$A$5:$F$217,MATCH($A24,Controls!$A$5:$A$217,0),0)*AG11)+(SUM(AG26:AG31)))</f>
        <v>0</v>
      </c>
      <c r="AH24" s="349">
        <f>((HLOOKUP(AH$3,Controls!$A$5:$F$217,MATCH($A24,Controls!$A$5:$A$217,0),0)*AH11)+(SUM(AH26:AH31)))</f>
        <v>0</v>
      </c>
      <c r="AI24" s="349">
        <f>((HLOOKUP(AI$3,Controls!$A$5:$F$217,MATCH($A24,Controls!$A$5:$A$217,0),0)*AI11)+(SUM(AI26:AI31)))</f>
        <v>0</v>
      </c>
      <c r="AJ24" s="349">
        <f>((HLOOKUP(AJ$3,Controls!$A$5:$F$217,MATCH($A24,Controls!$A$5:$A$217,0),0)*AJ11)+(SUM(AJ26:AJ31)))</f>
        <v>0</v>
      </c>
      <c r="AK24" s="349">
        <f>((HLOOKUP(AK$3,Controls!$A$5:$F$217,MATCH($A24,Controls!$A$5:$A$217,0),0)*AK11)+(SUM(AK26:AK31)))</f>
        <v>0</v>
      </c>
      <c r="AL24" s="349">
        <f>((HLOOKUP(AL$3,Controls!$A$5:$F$217,MATCH($A24,Controls!$A$5:$A$217,0),0)*AL11)+(SUM(AL26:AL31)))</f>
        <v>0</v>
      </c>
      <c r="AM24" s="349">
        <f>((HLOOKUP(AM$3,Controls!$A$5:$F$217,MATCH($A24,Controls!$A$5:$A$217,0),0)*AM11)+(SUM(AM26:AM31)))</f>
        <v>0</v>
      </c>
      <c r="AN24" s="349">
        <f>((HLOOKUP(AN$3,Controls!$A$5:$F$217,MATCH($A24,Controls!$A$5:$A$217,0),0)*AN11)+(SUM(AN26:AN31)))</f>
        <v>0</v>
      </c>
      <c r="AO24" s="349">
        <f>((HLOOKUP(AO$3,Controls!$A$5:$F$217,MATCH($A24,Controls!$A$5:$A$217,0),0)*AO11)+(SUM(AO26:AO31)))</f>
        <v>0</v>
      </c>
      <c r="AP24" s="349">
        <f>((HLOOKUP(AP$3,Controls!$A$5:$F$217,MATCH($A24,Controls!$A$5:$A$217,0),0)*AP11)+(SUM(AP26:AP31)))</f>
        <v>0</v>
      </c>
      <c r="AQ24" s="349">
        <f>((HLOOKUP(AQ$3,Controls!$A$5:$F$217,MATCH($A24,Controls!$A$5:$A$217,0),0)*AQ11)+(SUM(AQ26:AQ31)))</f>
        <v>0</v>
      </c>
      <c r="AR24" s="349">
        <f>((HLOOKUP(AR$3,Controls!$A$5:$F$217,MATCH($A24,Controls!$A$5:$A$217,0),0)*AR11)+(SUM(AR26:AR31)))</f>
        <v>0</v>
      </c>
      <c r="AS24" s="349">
        <f>((HLOOKUP(AS$3,Controls!$A$5:$F$217,MATCH($A24,Controls!$A$5:$A$217,0),0)*AS11)+(SUM(AS26:AS31)))</f>
        <v>0</v>
      </c>
      <c r="AT24" s="349">
        <f>((HLOOKUP(AT$3,Controls!$A$5:$F$217,MATCH($A24,Controls!$A$5:$A$217,0),0)*AT11)+(SUM(AT26:AT31)))</f>
        <v>0</v>
      </c>
      <c r="AU24" s="349">
        <f>((HLOOKUP(AU$3,Controls!$A$5:$F$217,MATCH($A24,Controls!$A$5:$A$217,0),0)*AU11)+(SUM(AU26:AU31)))</f>
        <v>0</v>
      </c>
      <c r="AV24" s="349">
        <f>((HLOOKUP(AV$3,Controls!$A$5:$F$217,MATCH($A24,Controls!$A$5:$A$217,0),0)*AV11)+(SUM(AV26:AV31)))</f>
        <v>0</v>
      </c>
      <c r="AW24" s="349">
        <f>((HLOOKUP(AW$3,Controls!$A$5:$F$217,MATCH($A24,Controls!$A$5:$A$217,0),0)*AW11)+(SUM(AW26:AW31)))</f>
        <v>0</v>
      </c>
      <c r="AX24" s="349">
        <f>((HLOOKUP(AX$3,Controls!$A$5:$F$217,MATCH($A24,Controls!$A$5:$A$217,0),0)*AX11)+(SUM(AX26:AX31)))</f>
        <v>0</v>
      </c>
      <c r="AY24" s="349">
        <f>((HLOOKUP(AY$3,Controls!$A$5:$F$217,MATCH($A24,Controls!$A$5:$A$217,0),0)*AY11)+(SUM(AY26:AY31)))</f>
        <v>0</v>
      </c>
      <c r="AZ24" s="349">
        <f>((HLOOKUP(AZ$3,Controls!$A$5:$F$217,MATCH($A24,Controls!$A$5:$A$217,0),0)*AZ11)+(SUM(AZ26:AZ31)))</f>
        <v>0</v>
      </c>
      <c r="BA24" s="349">
        <f>((HLOOKUP(BA$3,Controls!$A$5:$F$217,MATCH($A24,Controls!$A$5:$A$217,0),0)*BA11)+(SUM(BA26:BA31)))</f>
        <v>0</v>
      </c>
      <c r="BB24" s="349">
        <f>((HLOOKUP(BB$3,Controls!$A$5:$F$217,MATCH($A24,Controls!$A$5:$A$217,0),0)*BB11)+(SUM(BB26:BB31)))</f>
        <v>0</v>
      </c>
      <c r="BC24" s="349">
        <f>((HLOOKUP(BC$3,Controls!$A$5:$F$217,MATCH($A24,Controls!$A$5:$A$217,0),0)*BC11)+(SUM(BC26:BC31)))</f>
        <v>0</v>
      </c>
      <c r="BD24" s="349">
        <f>((HLOOKUP(BD$3,Controls!$A$5:$F$217,MATCH($A24,Controls!$A$5:$A$217,0),0)*BD11)+(SUM(BD26:BD31)))</f>
        <v>0</v>
      </c>
      <c r="BE24" s="349">
        <f>((HLOOKUP(BE$3,Controls!$A$5:$F$217,MATCH($A24,Controls!$A$5:$A$217,0),0)*BE11)+(SUM(BE26:BE31)))</f>
        <v>0</v>
      </c>
      <c r="BF24" s="349">
        <f>((HLOOKUP(BF$3,Controls!$A$5:$F$217,MATCH($A24,Controls!$A$5:$A$217,0),0)*BF11)+(SUM(BF26:BF31)))</f>
        <v>0</v>
      </c>
      <c r="BG24" s="349">
        <f>((HLOOKUP(BG$3,Controls!$A$5:$F$217,MATCH($A24,Controls!$A$5:$A$217,0),0)*BG11)+(SUM(BG26:BG31)))</f>
        <v>0</v>
      </c>
      <c r="BH24" s="349">
        <f>((HLOOKUP(BH$3,Controls!$A$5:$F$217,MATCH($A24,Controls!$A$5:$A$217,0),0)*BH11)+(SUM(BH26:BH31)))</f>
        <v>0</v>
      </c>
      <c r="BI24" s="349">
        <f>((HLOOKUP(BI$3,Controls!$A$5:$F$217,MATCH($A24,Controls!$A$5:$A$217,0),0)*BI11)+(SUM(BI26:BI31)))</f>
        <v>0</v>
      </c>
    </row>
    <row r="25" spans="1:61" ht="11.25" customHeight="1">
      <c r="A25" s="43"/>
      <c r="B25" s="347"/>
      <c r="C25" s="347"/>
      <c r="D25" s="347"/>
      <c r="E25" s="347"/>
      <c r="F25" s="347"/>
      <c r="G25" s="347"/>
      <c r="H25" s="347"/>
      <c r="I25" s="347"/>
      <c r="J25" s="347"/>
      <c r="K25" s="347"/>
      <c r="L25" s="347"/>
      <c r="M25" s="347"/>
      <c r="N25" s="347"/>
      <c r="O25" s="347"/>
      <c r="P25" s="347"/>
      <c r="Q25" s="347"/>
      <c r="R25" s="347"/>
      <c r="S25" s="347"/>
      <c r="T25" s="347"/>
      <c r="U25" s="347"/>
      <c r="V25" s="347"/>
      <c r="W25" s="347"/>
      <c r="X25" s="347"/>
      <c r="Y25" s="347"/>
      <c r="Z25" s="347"/>
      <c r="AA25" s="347"/>
      <c r="AB25" s="347"/>
      <c r="AC25" s="347"/>
      <c r="AD25" s="347"/>
      <c r="AE25" s="347"/>
      <c r="AF25" s="347"/>
      <c r="AG25" s="347"/>
      <c r="AH25" s="347"/>
      <c r="AI25" s="347"/>
      <c r="AJ25" s="347"/>
      <c r="AK25" s="347"/>
      <c r="AL25" s="347"/>
      <c r="AM25" s="347"/>
      <c r="AN25" s="347"/>
      <c r="AO25" s="347"/>
      <c r="AP25" s="347"/>
      <c r="AQ25" s="347"/>
      <c r="AR25" s="347"/>
      <c r="AS25" s="347"/>
      <c r="AT25" s="347"/>
      <c r="AU25" s="347"/>
      <c r="AV25" s="347"/>
      <c r="AW25" s="347"/>
      <c r="AX25" s="347"/>
      <c r="AY25" s="347"/>
      <c r="AZ25" s="347"/>
      <c r="BA25" s="347"/>
      <c r="BB25" s="347"/>
      <c r="BC25" s="347"/>
      <c r="BD25" s="347"/>
      <c r="BE25" s="347"/>
      <c r="BF25" s="347"/>
      <c r="BG25" s="347"/>
      <c r="BH25" s="347"/>
      <c r="BI25" s="347"/>
    </row>
    <row r="26" spans="1:61" ht="11.25" customHeight="1">
      <c r="A26" s="47" t="s">
        <v>192</v>
      </c>
      <c r="B26" s="321">
        <v>0</v>
      </c>
      <c r="C26" s="321">
        <v>0</v>
      </c>
      <c r="D26" s="321">
        <v>0</v>
      </c>
      <c r="E26" s="321">
        <v>0</v>
      </c>
      <c r="F26" s="321">
        <v>0</v>
      </c>
      <c r="G26" s="321">
        <v>0</v>
      </c>
      <c r="H26" s="321">
        <v>0</v>
      </c>
      <c r="I26" s="321">
        <v>0</v>
      </c>
      <c r="J26" s="321">
        <v>0</v>
      </c>
      <c r="K26" s="321">
        <v>0</v>
      </c>
      <c r="L26" s="321">
        <v>0</v>
      </c>
      <c r="M26" s="321">
        <v>0</v>
      </c>
      <c r="N26" s="321">
        <v>0</v>
      </c>
      <c r="O26" s="321">
        <v>0</v>
      </c>
      <c r="P26" s="321">
        <v>0</v>
      </c>
      <c r="Q26" s="321">
        <v>0</v>
      </c>
      <c r="R26" s="321">
        <v>0</v>
      </c>
      <c r="S26" s="321">
        <v>0</v>
      </c>
      <c r="T26" s="321">
        <v>0</v>
      </c>
      <c r="U26" s="321">
        <v>0</v>
      </c>
      <c r="V26" s="321">
        <v>0</v>
      </c>
      <c r="W26" s="321">
        <v>0</v>
      </c>
      <c r="X26" s="321">
        <v>0</v>
      </c>
      <c r="Y26" s="321">
        <v>0</v>
      </c>
      <c r="Z26" s="321">
        <v>0</v>
      </c>
      <c r="AA26" s="321">
        <v>0</v>
      </c>
      <c r="AB26" s="321">
        <v>0</v>
      </c>
      <c r="AC26" s="321">
        <v>0</v>
      </c>
      <c r="AD26" s="321">
        <v>0</v>
      </c>
      <c r="AE26" s="321">
        <v>0</v>
      </c>
      <c r="AF26" s="321">
        <v>0</v>
      </c>
      <c r="AG26" s="321">
        <v>0</v>
      </c>
      <c r="AH26" s="321">
        <v>0</v>
      </c>
      <c r="AI26" s="321">
        <v>0</v>
      </c>
      <c r="AJ26" s="321">
        <v>0</v>
      </c>
      <c r="AK26" s="321">
        <v>0</v>
      </c>
      <c r="AL26" s="321">
        <v>0</v>
      </c>
      <c r="AM26" s="321">
        <v>0</v>
      </c>
      <c r="AN26" s="321">
        <v>0</v>
      </c>
      <c r="AO26" s="321">
        <v>0</v>
      </c>
      <c r="AP26" s="321">
        <v>0</v>
      </c>
      <c r="AQ26" s="321">
        <v>0</v>
      </c>
      <c r="AR26" s="321">
        <v>0</v>
      </c>
      <c r="AS26" s="321">
        <v>0</v>
      </c>
      <c r="AT26" s="321">
        <v>0</v>
      </c>
      <c r="AU26" s="321">
        <v>0</v>
      </c>
      <c r="AV26" s="321">
        <v>0</v>
      </c>
      <c r="AW26" s="321">
        <v>0</v>
      </c>
      <c r="AX26" s="321">
        <v>0</v>
      </c>
      <c r="AY26" s="321">
        <v>0</v>
      </c>
      <c r="AZ26" s="321">
        <v>0</v>
      </c>
      <c r="BA26" s="321">
        <v>0</v>
      </c>
      <c r="BB26" s="321">
        <v>0</v>
      </c>
      <c r="BC26" s="321">
        <v>0</v>
      </c>
      <c r="BD26" s="321">
        <v>0</v>
      </c>
      <c r="BE26" s="321">
        <v>0</v>
      </c>
      <c r="BF26" s="321">
        <v>0</v>
      </c>
      <c r="BG26" s="321">
        <v>0</v>
      </c>
      <c r="BH26" s="321">
        <v>0</v>
      </c>
      <c r="BI26" s="321">
        <v>0</v>
      </c>
    </row>
    <row r="27" spans="1:61" ht="11.25" customHeight="1">
      <c r="A27" s="47" t="s">
        <v>192</v>
      </c>
      <c r="B27" s="321">
        <v>0</v>
      </c>
      <c r="C27" s="321">
        <v>0</v>
      </c>
      <c r="D27" s="321">
        <v>0</v>
      </c>
      <c r="E27" s="321">
        <v>0</v>
      </c>
      <c r="F27" s="321">
        <v>0</v>
      </c>
      <c r="G27" s="321">
        <v>0</v>
      </c>
      <c r="H27" s="321">
        <v>0</v>
      </c>
      <c r="I27" s="321">
        <v>0</v>
      </c>
      <c r="J27" s="321">
        <v>0</v>
      </c>
      <c r="K27" s="321">
        <v>0</v>
      </c>
      <c r="L27" s="321">
        <v>0</v>
      </c>
      <c r="M27" s="321">
        <v>0</v>
      </c>
      <c r="N27" s="321">
        <v>0</v>
      </c>
      <c r="O27" s="321">
        <v>0</v>
      </c>
      <c r="P27" s="321">
        <v>0</v>
      </c>
      <c r="Q27" s="321">
        <v>0</v>
      </c>
      <c r="R27" s="321">
        <v>0</v>
      </c>
      <c r="S27" s="321">
        <v>0</v>
      </c>
      <c r="T27" s="321">
        <v>0</v>
      </c>
      <c r="U27" s="321">
        <v>0</v>
      </c>
      <c r="V27" s="321">
        <v>0</v>
      </c>
      <c r="W27" s="321">
        <v>0</v>
      </c>
      <c r="X27" s="321">
        <v>0</v>
      </c>
      <c r="Y27" s="321">
        <v>0</v>
      </c>
      <c r="Z27" s="321">
        <v>0</v>
      </c>
      <c r="AA27" s="321">
        <v>0</v>
      </c>
      <c r="AB27" s="321">
        <v>0</v>
      </c>
      <c r="AC27" s="321">
        <v>0</v>
      </c>
      <c r="AD27" s="321">
        <v>0</v>
      </c>
      <c r="AE27" s="321">
        <v>0</v>
      </c>
      <c r="AF27" s="321">
        <v>0</v>
      </c>
      <c r="AG27" s="321">
        <v>0</v>
      </c>
      <c r="AH27" s="321">
        <v>0</v>
      </c>
      <c r="AI27" s="321">
        <v>0</v>
      </c>
      <c r="AJ27" s="321">
        <v>0</v>
      </c>
      <c r="AK27" s="321">
        <v>0</v>
      </c>
      <c r="AL27" s="321">
        <v>0</v>
      </c>
      <c r="AM27" s="321">
        <v>0</v>
      </c>
      <c r="AN27" s="321">
        <v>0</v>
      </c>
      <c r="AO27" s="321">
        <v>0</v>
      </c>
      <c r="AP27" s="321">
        <v>0</v>
      </c>
      <c r="AQ27" s="321">
        <v>0</v>
      </c>
      <c r="AR27" s="321">
        <v>0</v>
      </c>
      <c r="AS27" s="321">
        <v>0</v>
      </c>
      <c r="AT27" s="321">
        <v>0</v>
      </c>
      <c r="AU27" s="321">
        <v>0</v>
      </c>
      <c r="AV27" s="321">
        <v>0</v>
      </c>
      <c r="AW27" s="321">
        <v>0</v>
      </c>
      <c r="AX27" s="321">
        <v>0</v>
      </c>
      <c r="AY27" s="321">
        <v>0</v>
      </c>
      <c r="AZ27" s="321">
        <v>0</v>
      </c>
      <c r="BA27" s="321">
        <v>0</v>
      </c>
      <c r="BB27" s="321">
        <v>0</v>
      </c>
      <c r="BC27" s="321">
        <v>0</v>
      </c>
      <c r="BD27" s="321">
        <v>0</v>
      </c>
      <c r="BE27" s="321">
        <v>0</v>
      </c>
      <c r="BF27" s="321">
        <v>0</v>
      </c>
      <c r="BG27" s="321">
        <v>0</v>
      </c>
      <c r="BH27" s="321">
        <v>0</v>
      </c>
      <c r="BI27" s="321">
        <v>0</v>
      </c>
    </row>
    <row r="28" spans="1:61" ht="11.25" customHeight="1">
      <c r="A28" s="47" t="s">
        <v>192</v>
      </c>
      <c r="B28" s="321">
        <v>0</v>
      </c>
      <c r="C28" s="321">
        <v>0</v>
      </c>
      <c r="D28" s="321">
        <v>0</v>
      </c>
      <c r="E28" s="321">
        <v>0</v>
      </c>
      <c r="F28" s="321">
        <v>0</v>
      </c>
      <c r="G28" s="321">
        <v>0</v>
      </c>
      <c r="H28" s="321">
        <v>0</v>
      </c>
      <c r="I28" s="321">
        <v>0</v>
      </c>
      <c r="J28" s="321">
        <v>0</v>
      </c>
      <c r="K28" s="321">
        <v>0</v>
      </c>
      <c r="L28" s="321">
        <v>0</v>
      </c>
      <c r="M28" s="321">
        <v>0</v>
      </c>
      <c r="N28" s="321">
        <v>0</v>
      </c>
      <c r="O28" s="321">
        <v>0</v>
      </c>
      <c r="P28" s="321">
        <v>0</v>
      </c>
      <c r="Q28" s="321">
        <v>0</v>
      </c>
      <c r="R28" s="321">
        <v>0</v>
      </c>
      <c r="S28" s="321">
        <v>0</v>
      </c>
      <c r="T28" s="321">
        <v>0</v>
      </c>
      <c r="U28" s="321">
        <v>0</v>
      </c>
      <c r="V28" s="321">
        <v>0</v>
      </c>
      <c r="W28" s="321">
        <v>0</v>
      </c>
      <c r="X28" s="321">
        <v>0</v>
      </c>
      <c r="Y28" s="321">
        <v>0</v>
      </c>
      <c r="Z28" s="321">
        <v>0</v>
      </c>
      <c r="AA28" s="321">
        <v>0</v>
      </c>
      <c r="AB28" s="321">
        <v>0</v>
      </c>
      <c r="AC28" s="321">
        <v>0</v>
      </c>
      <c r="AD28" s="321">
        <v>0</v>
      </c>
      <c r="AE28" s="321">
        <v>0</v>
      </c>
      <c r="AF28" s="321">
        <v>0</v>
      </c>
      <c r="AG28" s="321">
        <v>0</v>
      </c>
      <c r="AH28" s="321">
        <v>0</v>
      </c>
      <c r="AI28" s="321">
        <v>0</v>
      </c>
      <c r="AJ28" s="321">
        <v>0</v>
      </c>
      <c r="AK28" s="321">
        <v>0</v>
      </c>
      <c r="AL28" s="321">
        <v>0</v>
      </c>
      <c r="AM28" s="321">
        <v>0</v>
      </c>
      <c r="AN28" s="321">
        <v>0</v>
      </c>
      <c r="AO28" s="321">
        <v>0</v>
      </c>
      <c r="AP28" s="321">
        <v>0</v>
      </c>
      <c r="AQ28" s="321">
        <v>0</v>
      </c>
      <c r="AR28" s="321">
        <v>0</v>
      </c>
      <c r="AS28" s="321">
        <v>0</v>
      </c>
      <c r="AT28" s="321">
        <v>0</v>
      </c>
      <c r="AU28" s="321">
        <v>0</v>
      </c>
      <c r="AV28" s="321">
        <v>0</v>
      </c>
      <c r="AW28" s="321">
        <v>0</v>
      </c>
      <c r="AX28" s="321">
        <v>0</v>
      </c>
      <c r="AY28" s="321">
        <v>0</v>
      </c>
      <c r="AZ28" s="321">
        <v>0</v>
      </c>
      <c r="BA28" s="321">
        <v>0</v>
      </c>
      <c r="BB28" s="321">
        <v>0</v>
      </c>
      <c r="BC28" s="321">
        <v>0</v>
      </c>
      <c r="BD28" s="321">
        <v>0</v>
      </c>
      <c r="BE28" s="321">
        <v>0</v>
      </c>
      <c r="BF28" s="321">
        <v>0</v>
      </c>
      <c r="BG28" s="321">
        <v>0</v>
      </c>
      <c r="BH28" s="321">
        <v>0</v>
      </c>
      <c r="BI28" s="321">
        <v>0</v>
      </c>
    </row>
    <row r="29" spans="1:61" ht="11.25" customHeight="1">
      <c r="A29" s="47" t="s">
        <v>192</v>
      </c>
      <c r="B29" s="321">
        <v>0</v>
      </c>
      <c r="C29" s="321">
        <v>0</v>
      </c>
      <c r="D29" s="321">
        <v>0</v>
      </c>
      <c r="E29" s="321">
        <v>0</v>
      </c>
      <c r="F29" s="321">
        <v>0</v>
      </c>
      <c r="G29" s="321">
        <v>0</v>
      </c>
      <c r="H29" s="321">
        <v>0</v>
      </c>
      <c r="I29" s="321">
        <v>0</v>
      </c>
      <c r="J29" s="321">
        <v>0</v>
      </c>
      <c r="K29" s="321">
        <v>0</v>
      </c>
      <c r="L29" s="321">
        <v>0</v>
      </c>
      <c r="M29" s="321">
        <v>0</v>
      </c>
      <c r="N29" s="321">
        <v>0</v>
      </c>
      <c r="O29" s="321">
        <v>0</v>
      </c>
      <c r="P29" s="321">
        <v>0</v>
      </c>
      <c r="Q29" s="321">
        <v>0</v>
      </c>
      <c r="R29" s="321">
        <v>0</v>
      </c>
      <c r="S29" s="321">
        <v>0</v>
      </c>
      <c r="T29" s="321">
        <v>0</v>
      </c>
      <c r="U29" s="321">
        <v>0</v>
      </c>
      <c r="V29" s="321">
        <v>0</v>
      </c>
      <c r="W29" s="321">
        <v>0</v>
      </c>
      <c r="X29" s="321">
        <v>0</v>
      </c>
      <c r="Y29" s="321">
        <v>0</v>
      </c>
      <c r="Z29" s="321">
        <v>0</v>
      </c>
      <c r="AA29" s="321">
        <v>0</v>
      </c>
      <c r="AB29" s="321">
        <v>0</v>
      </c>
      <c r="AC29" s="321">
        <v>0</v>
      </c>
      <c r="AD29" s="321">
        <v>0</v>
      </c>
      <c r="AE29" s="321">
        <v>0</v>
      </c>
      <c r="AF29" s="321">
        <v>0</v>
      </c>
      <c r="AG29" s="321">
        <v>0</v>
      </c>
      <c r="AH29" s="321">
        <v>0</v>
      </c>
      <c r="AI29" s="321">
        <v>0</v>
      </c>
      <c r="AJ29" s="321">
        <v>0</v>
      </c>
      <c r="AK29" s="321">
        <v>0</v>
      </c>
      <c r="AL29" s="321">
        <v>0</v>
      </c>
      <c r="AM29" s="321">
        <v>0</v>
      </c>
      <c r="AN29" s="321">
        <v>0</v>
      </c>
      <c r="AO29" s="321">
        <v>0</v>
      </c>
      <c r="AP29" s="321">
        <v>0</v>
      </c>
      <c r="AQ29" s="321">
        <v>0</v>
      </c>
      <c r="AR29" s="321">
        <v>0</v>
      </c>
      <c r="AS29" s="321">
        <v>0</v>
      </c>
      <c r="AT29" s="321">
        <v>0</v>
      </c>
      <c r="AU29" s="321">
        <v>0</v>
      </c>
      <c r="AV29" s="321">
        <v>0</v>
      </c>
      <c r="AW29" s="321">
        <v>0</v>
      </c>
      <c r="AX29" s="321">
        <v>0</v>
      </c>
      <c r="AY29" s="321">
        <v>0</v>
      </c>
      <c r="AZ29" s="321">
        <v>0</v>
      </c>
      <c r="BA29" s="321">
        <v>0</v>
      </c>
      <c r="BB29" s="321">
        <v>0</v>
      </c>
      <c r="BC29" s="321">
        <v>0</v>
      </c>
      <c r="BD29" s="321">
        <v>0</v>
      </c>
      <c r="BE29" s="321">
        <v>0</v>
      </c>
      <c r="BF29" s="321">
        <v>0</v>
      </c>
      <c r="BG29" s="321">
        <v>0</v>
      </c>
      <c r="BH29" s="321">
        <v>0</v>
      </c>
      <c r="BI29" s="321">
        <v>0</v>
      </c>
    </row>
    <row r="30" spans="1:61" ht="11.25" customHeight="1">
      <c r="A30" s="47" t="s">
        <v>192</v>
      </c>
      <c r="B30" s="321">
        <v>0</v>
      </c>
      <c r="C30" s="321">
        <v>0</v>
      </c>
      <c r="D30" s="321">
        <v>0</v>
      </c>
      <c r="E30" s="321">
        <v>0</v>
      </c>
      <c r="F30" s="321">
        <v>0</v>
      </c>
      <c r="G30" s="321">
        <v>0</v>
      </c>
      <c r="H30" s="321">
        <v>0</v>
      </c>
      <c r="I30" s="321">
        <v>0</v>
      </c>
      <c r="J30" s="321">
        <v>0</v>
      </c>
      <c r="K30" s="321">
        <v>0</v>
      </c>
      <c r="L30" s="321">
        <v>0</v>
      </c>
      <c r="M30" s="321">
        <v>0</v>
      </c>
      <c r="N30" s="321">
        <v>0</v>
      </c>
      <c r="O30" s="321">
        <v>0</v>
      </c>
      <c r="P30" s="321">
        <v>0</v>
      </c>
      <c r="Q30" s="321">
        <v>0</v>
      </c>
      <c r="R30" s="321">
        <v>0</v>
      </c>
      <c r="S30" s="321">
        <v>0</v>
      </c>
      <c r="T30" s="321">
        <v>0</v>
      </c>
      <c r="U30" s="321">
        <v>0</v>
      </c>
      <c r="V30" s="321">
        <v>0</v>
      </c>
      <c r="W30" s="321">
        <v>0</v>
      </c>
      <c r="X30" s="321">
        <v>0</v>
      </c>
      <c r="Y30" s="321">
        <v>0</v>
      </c>
      <c r="Z30" s="321">
        <v>0</v>
      </c>
      <c r="AA30" s="321">
        <v>0</v>
      </c>
      <c r="AB30" s="321">
        <v>0</v>
      </c>
      <c r="AC30" s="321">
        <v>0</v>
      </c>
      <c r="AD30" s="321">
        <v>0</v>
      </c>
      <c r="AE30" s="321">
        <v>0</v>
      </c>
      <c r="AF30" s="321">
        <v>0</v>
      </c>
      <c r="AG30" s="321">
        <v>0</v>
      </c>
      <c r="AH30" s="321">
        <v>0</v>
      </c>
      <c r="AI30" s="321">
        <v>0</v>
      </c>
      <c r="AJ30" s="321">
        <v>0</v>
      </c>
      <c r="AK30" s="321">
        <v>0</v>
      </c>
      <c r="AL30" s="321">
        <v>0</v>
      </c>
      <c r="AM30" s="321">
        <v>0</v>
      </c>
      <c r="AN30" s="321">
        <v>0</v>
      </c>
      <c r="AO30" s="321">
        <v>0</v>
      </c>
      <c r="AP30" s="321">
        <v>0</v>
      </c>
      <c r="AQ30" s="321">
        <v>0</v>
      </c>
      <c r="AR30" s="321">
        <v>0</v>
      </c>
      <c r="AS30" s="321">
        <v>0</v>
      </c>
      <c r="AT30" s="321">
        <v>0</v>
      </c>
      <c r="AU30" s="321">
        <v>0</v>
      </c>
      <c r="AV30" s="321">
        <v>0</v>
      </c>
      <c r="AW30" s="321">
        <v>0</v>
      </c>
      <c r="AX30" s="321">
        <v>0</v>
      </c>
      <c r="AY30" s="321">
        <v>0</v>
      </c>
      <c r="AZ30" s="321">
        <v>0</v>
      </c>
      <c r="BA30" s="321">
        <v>0</v>
      </c>
      <c r="BB30" s="321">
        <v>0</v>
      </c>
      <c r="BC30" s="321">
        <v>0</v>
      </c>
      <c r="BD30" s="321">
        <v>0</v>
      </c>
      <c r="BE30" s="321">
        <v>0</v>
      </c>
      <c r="BF30" s="321">
        <v>0</v>
      </c>
      <c r="BG30" s="321">
        <v>0</v>
      </c>
      <c r="BH30" s="321">
        <v>0</v>
      </c>
      <c r="BI30" s="321">
        <v>0</v>
      </c>
    </row>
    <row r="31" spans="1:61" ht="11.25" customHeight="1">
      <c r="A31" s="47" t="s">
        <v>192</v>
      </c>
      <c r="B31" s="321">
        <v>0</v>
      </c>
      <c r="C31" s="321">
        <v>0</v>
      </c>
      <c r="D31" s="321">
        <v>0</v>
      </c>
      <c r="E31" s="321">
        <v>0</v>
      </c>
      <c r="F31" s="321">
        <v>0</v>
      </c>
      <c r="G31" s="321">
        <v>0</v>
      </c>
      <c r="H31" s="321">
        <v>0</v>
      </c>
      <c r="I31" s="321">
        <v>0</v>
      </c>
      <c r="J31" s="321">
        <v>0</v>
      </c>
      <c r="K31" s="321">
        <v>0</v>
      </c>
      <c r="L31" s="321">
        <v>0</v>
      </c>
      <c r="M31" s="321">
        <v>0</v>
      </c>
      <c r="N31" s="321">
        <v>0</v>
      </c>
      <c r="O31" s="321">
        <v>0</v>
      </c>
      <c r="P31" s="321">
        <v>0</v>
      </c>
      <c r="Q31" s="321">
        <v>0</v>
      </c>
      <c r="R31" s="321">
        <v>0</v>
      </c>
      <c r="S31" s="321">
        <v>0</v>
      </c>
      <c r="T31" s="321">
        <v>0</v>
      </c>
      <c r="U31" s="321">
        <v>0</v>
      </c>
      <c r="V31" s="321">
        <v>0</v>
      </c>
      <c r="W31" s="321">
        <v>0</v>
      </c>
      <c r="X31" s="321">
        <v>0</v>
      </c>
      <c r="Y31" s="321">
        <v>0</v>
      </c>
      <c r="Z31" s="321">
        <v>0</v>
      </c>
      <c r="AA31" s="321">
        <v>0</v>
      </c>
      <c r="AB31" s="321">
        <v>0</v>
      </c>
      <c r="AC31" s="321">
        <v>0</v>
      </c>
      <c r="AD31" s="321">
        <v>0</v>
      </c>
      <c r="AE31" s="321">
        <v>0</v>
      </c>
      <c r="AF31" s="321">
        <v>0</v>
      </c>
      <c r="AG31" s="321">
        <v>0</v>
      </c>
      <c r="AH31" s="321">
        <v>0</v>
      </c>
      <c r="AI31" s="321">
        <v>0</v>
      </c>
      <c r="AJ31" s="321">
        <v>0</v>
      </c>
      <c r="AK31" s="321">
        <v>0</v>
      </c>
      <c r="AL31" s="321">
        <v>0</v>
      </c>
      <c r="AM31" s="321">
        <v>0</v>
      </c>
      <c r="AN31" s="321">
        <v>0</v>
      </c>
      <c r="AO31" s="321">
        <v>0</v>
      </c>
      <c r="AP31" s="321">
        <v>0</v>
      </c>
      <c r="AQ31" s="321">
        <v>0</v>
      </c>
      <c r="AR31" s="321">
        <v>0</v>
      </c>
      <c r="AS31" s="321">
        <v>0</v>
      </c>
      <c r="AT31" s="321">
        <v>0</v>
      </c>
      <c r="AU31" s="321">
        <v>0</v>
      </c>
      <c r="AV31" s="321">
        <v>0</v>
      </c>
      <c r="AW31" s="321">
        <v>0</v>
      </c>
      <c r="AX31" s="321">
        <v>0</v>
      </c>
      <c r="AY31" s="321">
        <v>0</v>
      </c>
      <c r="AZ31" s="321">
        <v>0</v>
      </c>
      <c r="BA31" s="321">
        <v>0</v>
      </c>
      <c r="BB31" s="321">
        <v>0</v>
      </c>
      <c r="BC31" s="321">
        <v>0</v>
      </c>
      <c r="BD31" s="321">
        <v>0</v>
      </c>
      <c r="BE31" s="321">
        <v>0</v>
      </c>
      <c r="BF31" s="321">
        <v>0</v>
      </c>
      <c r="BG31" s="321">
        <v>0</v>
      </c>
      <c r="BH31" s="321">
        <v>0</v>
      </c>
      <c r="BI31" s="321">
        <v>0</v>
      </c>
    </row>
    <row r="32" spans="1:61" ht="11.25" customHeight="1">
      <c r="A32" s="43"/>
      <c r="B32" s="347"/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  <c r="AA32" s="347"/>
      <c r="AB32" s="347"/>
      <c r="AC32" s="347"/>
      <c r="AD32" s="347"/>
      <c r="AE32" s="347"/>
      <c r="AF32" s="347"/>
      <c r="AG32" s="347"/>
      <c r="AH32" s="347"/>
      <c r="AI32" s="347"/>
      <c r="AJ32" s="347"/>
      <c r="AK32" s="347"/>
      <c r="AL32" s="347"/>
      <c r="AM32" s="347"/>
      <c r="AN32" s="347"/>
      <c r="AO32" s="347"/>
      <c r="AP32" s="347"/>
      <c r="AQ32" s="347"/>
      <c r="AR32" s="347"/>
      <c r="AS32" s="347"/>
      <c r="AT32" s="347"/>
      <c r="AU32" s="347"/>
      <c r="AV32" s="347"/>
      <c r="AW32" s="347"/>
      <c r="AX32" s="347"/>
      <c r="AY32" s="347"/>
      <c r="AZ32" s="347"/>
      <c r="BA32" s="347"/>
      <c r="BB32" s="347"/>
      <c r="BC32" s="347"/>
      <c r="BD32" s="347"/>
      <c r="BE32" s="347"/>
      <c r="BF32" s="347"/>
      <c r="BG32" s="347"/>
      <c r="BH32" s="347"/>
      <c r="BI32" s="347"/>
    </row>
    <row r="33" spans="1:61" ht="11.25" customHeight="1">
      <c r="A33" s="248" t="s">
        <v>193</v>
      </c>
      <c r="B33" s="350">
        <f t="shared" ref="B33:AG33" si="4">B15+B24</f>
        <v>0</v>
      </c>
      <c r="C33" s="350">
        <f t="shared" si="4"/>
        <v>0</v>
      </c>
      <c r="D33" s="350">
        <f t="shared" si="4"/>
        <v>0</v>
      </c>
      <c r="E33" s="350">
        <f t="shared" si="4"/>
        <v>0</v>
      </c>
      <c r="F33" s="350">
        <f t="shared" si="4"/>
        <v>0</v>
      </c>
      <c r="G33" s="350">
        <f t="shared" si="4"/>
        <v>0</v>
      </c>
      <c r="H33" s="350">
        <f t="shared" si="4"/>
        <v>0</v>
      </c>
      <c r="I33" s="350">
        <f t="shared" si="4"/>
        <v>0</v>
      </c>
      <c r="J33" s="350">
        <f t="shared" si="4"/>
        <v>0</v>
      </c>
      <c r="K33" s="350">
        <f t="shared" si="4"/>
        <v>0</v>
      </c>
      <c r="L33" s="350">
        <f t="shared" si="4"/>
        <v>0</v>
      </c>
      <c r="M33" s="350">
        <f t="shared" si="4"/>
        <v>0</v>
      </c>
      <c r="N33" s="350">
        <f t="shared" si="4"/>
        <v>0</v>
      </c>
      <c r="O33" s="350">
        <f t="shared" si="4"/>
        <v>0</v>
      </c>
      <c r="P33" s="350">
        <f t="shared" si="4"/>
        <v>0</v>
      </c>
      <c r="Q33" s="350">
        <f t="shared" si="4"/>
        <v>0</v>
      </c>
      <c r="R33" s="350">
        <f t="shared" si="4"/>
        <v>0</v>
      </c>
      <c r="S33" s="350">
        <f t="shared" si="4"/>
        <v>0</v>
      </c>
      <c r="T33" s="350">
        <f t="shared" si="4"/>
        <v>0</v>
      </c>
      <c r="U33" s="350">
        <f t="shared" si="4"/>
        <v>0</v>
      </c>
      <c r="V33" s="350">
        <f t="shared" si="4"/>
        <v>0</v>
      </c>
      <c r="W33" s="350">
        <f t="shared" si="4"/>
        <v>0</v>
      </c>
      <c r="X33" s="350">
        <f t="shared" si="4"/>
        <v>0</v>
      </c>
      <c r="Y33" s="350">
        <f t="shared" si="4"/>
        <v>0</v>
      </c>
      <c r="Z33" s="350">
        <f t="shared" si="4"/>
        <v>0</v>
      </c>
      <c r="AA33" s="350">
        <f t="shared" si="4"/>
        <v>0</v>
      </c>
      <c r="AB33" s="350">
        <f t="shared" si="4"/>
        <v>0</v>
      </c>
      <c r="AC33" s="350">
        <f t="shared" si="4"/>
        <v>0</v>
      </c>
      <c r="AD33" s="350">
        <f t="shared" si="4"/>
        <v>0</v>
      </c>
      <c r="AE33" s="350">
        <f t="shared" si="4"/>
        <v>0</v>
      </c>
      <c r="AF33" s="350">
        <f t="shared" si="4"/>
        <v>0</v>
      </c>
      <c r="AG33" s="350">
        <f t="shared" si="4"/>
        <v>0</v>
      </c>
      <c r="AH33" s="350">
        <f t="shared" ref="AH33:BI33" si="5">AH15+AH24</f>
        <v>0</v>
      </c>
      <c r="AI33" s="350">
        <f t="shared" si="5"/>
        <v>1092592.27</v>
      </c>
      <c r="AJ33" s="350">
        <f t="shared" si="5"/>
        <v>1092592.27</v>
      </c>
      <c r="AK33" s="350">
        <f t="shared" si="5"/>
        <v>1092592.27</v>
      </c>
      <c r="AL33" s="350">
        <f t="shared" si="5"/>
        <v>1092592.27</v>
      </c>
      <c r="AM33" s="350">
        <f t="shared" si="5"/>
        <v>1092592.27</v>
      </c>
      <c r="AN33" s="350">
        <f t="shared" si="5"/>
        <v>1092592.27</v>
      </c>
      <c r="AO33" s="350">
        <f t="shared" si="5"/>
        <v>1092592.27</v>
      </c>
      <c r="AP33" s="350">
        <f t="shared" si="5"/>
        <v>1092592.27</v>
      </c>
      <c r="AQ33" s="350">
        <f t="shared" si="5"/>
        <v>1092592.27</v>
      </c>
      <c r="AR33" s="350">
        <f t="shared" si="5"/>
        <v>2583333</v>
      </c>
      <c r="AS33" s="350">
        <f t="shared" si="5"/>
        <v>2583333</v>
      </c>
      <c r="AT33" s="350">
        <f t="shared" si="5"/>
        <v>2583333</v>
      </c>
      <c r="AU33" s="350">
        <f t="shared" si="5"/>
        <v>2583333</v>
      </c>
      <c r="AV33" s="350">
        <f t="shared" si="5"/>
        <v>2583333</v>
      </c>
      <c r="AW33" s="350">
        <f t="shared" si="5"/>
        <v>2583333</v>
      </c>
      <c r="AX33" s="350">
        <f t="shared" si="5"/>
        <v>2583333</v>
      </c>
      <c r="AY33" s="350">
        <f t="shared" si="5"/>
        <v>2583333</v>
      </c>
      <c r="AZ33" s="350">
        <f t="shared" si="5"/>
        <v>2583333</v>
      </c>
      <c r="BA33" s="350">
        <f t="shared" si="5"/>
        <v>2583333</v>
      </c>
      <c r="BB33" s="350">
        <f t="shared" si="5"/>
        <v>2583333</v>
      </c>
      <c r="BC33" s="350">
        <f t="shared" si="5"/>
        <v>2583333</v>
      </c>
      <c r="BD33" s="350">
        <f t="shared" si="5"/>
        <v>6833332.8399999999</v>
      </c>
      <c r="BE33" s="350">
        <f t="shared" si="5"/>
        <v>6833332.8399999999</v>
      </c>
      <c r="BF33" s="350">
        <f t="shared" si="5"/>
        <v>6833332.8399999999</v>
      </c>
      <c r="BG33" s="350">
        <f t="shared" si="5"/>
        <v>6833332.8399999999</v>
      </c>
      <c r="BH33" s="350">
        <f t="shared" si="5"/>
        <v>6833332.8399999999</v>
      </c>
      <c r="BI33" s="350">
        <f t="shared" si="5"/>
        <v>6833332.8399999999</v>
      </c>
    </row>
    <row r="34" spans="1:61" ht="11.25" customHeight="1">
      <c r="A34" s="43"/>
      <c r="B34" s="347"/>
      <c r="C34" s="347"/>
      <c r="D34" s="347"/>
      <c r="E34" s="347"/>
      <c r="F34" s="347"/>
      <c r="G34" s="347"/>
      <c r="H34" s="347"/>
      <c r="I34" s="347"/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7"/>
      <c r="Z34" s="347"/>
      <c r="AA34" s="347"/>
      <c r="AB34" s="347"/>
      <c r="AC34" s="347"/>
      <c r="AD34" s="347"/>
      <c r="AE34" s="347"/>
      <c r="AF34" s="347"/>
      <c r="AG34" s="347"/>
      <c r="AH34" s="347"/>
      <c r="AI34" s="347"/>
      <c r="AJ34" s="347"/>
      <c r="AK34" s="347"/>
      <c r="AL34" s="347"/>
      <c r="AM34" s="347"/>
      <c r="AN34" s="347"/>
      <c r="AO34" s="347"/>
      <c r="AP34" s="347"/>
      <c r="AQ34" s="347"/>
      <c r="AR34" s="347"/>
      <c r="AS34" s="347"/>
      <c r="AT34" s="347"/>
      <c r="AU34" s="347"/>
      <c r="AV34" s="347"/>
      <c r="AW34" s="347"/>
      <c r="AX34" s="347"/>
      <c r="AY34" s="347"/>
      <c r="AZ34" s="347"/>
      <c r="BA34" s="347"/>
      <c r="BB34" s="347"/>
      <c r="BC34" s="347"/>
      <c r="BD34" s="347"/>
      <c r="BE34" s="347"/>
      <c r="BF34" s="347"/>
      <c r="BG34" s="347"/>
      <c r="BH34" s="347"/>
      <c r="BI34" s="347"/>
    </row>
    <row r="35" spans="1:61" ht="11.25" customHeight="1">
      <c r="A35" s="47" t="s">
        <v>194</v>
      </c>
      <c r="B35" s="347"/>
      <c r="C35" s="347"/>
      <c r="D35" s="347"/>
      <c r="E35" s="347"/>
      <c r="F35" s="347"/>
      <c r="G35" s="347"/>
      <c r="H35" s="347"/>
      <c r="I35" s="347"/>
      <c r="J35" s="347"/>
      <c r="K35" s="347"/>
      <c r="L35" s="347"/>
      <c r="M35" s="347"/>
      <c r="N35" s="347"/>
      <c r="O35" s="347"/>
      <c r="P35" s="347"/>
      <c r="Q35" s="347"/>
      <c r="R35" s="347"/>
      <c r="S35" s="347"/>
      <c r="T35" s="347"/>
      <c r="U35" s="347"/>
      <c r="V35" s="347"/>
      <c r="W35" s="347"/>
      <c r="X35" s="347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7"/>
      <c r="AO35" s="347"/>
      <c r="AP35" s="347"/>
      <c r="AQ35" s="347"/>
      <c r="AR35" s="347"/>
      <c r="AS35" s="347"/>
      <c r="AT35" s="347"/>
      <c r="AU35" s="347"/>
      <c r="AV35" s="347"/>
      <c r="AW35" s="347"/>
      <c r="AX35" s="347"/>
      <c r="AY35" s="347"/>
      <c r="AZ35" s="347"/>
      <c r="BA35" s="347"/>
      <c r="BB35" s="347"/>
      <c r="BC35" s="347"/>
      <c r="BD35" s="347"/>
      <c r="BE35" s="347"/>
      <c r="BF35" s="347"/>
      <c r="BG35" s="347"/>
      <c r="BH35" s="347"/>
      <c r="BI35" s="347"/>
    </row>
    <row r="36" spans="1:61" ht="11.25" customHeight="1">
      <c r="A36" s="43"/>
      <c r="B36" s="347"/>
      <c r="C36" s="347"/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  <c r="AA36" s="347"/>
      <c r="AB36" s="347"/>
      <c r="AC36" s="347"/>
      <c r="AD36" s="347"/>
      <c r="AE36" s="347"/>
      <c r="AF36" s="347"/>
      <c r="AG36" s="347"/>
      <c r="AH36" s="347"/>
      <c r="AI36" s="347"/>
      <c r="AJ36" s="347"/>
      <c r="AK36" s="347"/>
      <c r="AL36" s="347"/>
      <c r="AM36" s="347"/>
      <c r="AN36" s="347"/>
      <c r="AO36" s="347"/>
      <c r="AP36" s="347"/>
      <c r="AQ36" s="347"/>
      <c r="AR36" s="347"/>
      <c r="AS36" s="347"/>
      <c r="AT36" s="347"/>
      <c r="AU36" s="347"/>
      <c r="AV36" s="347"/>
      <c r="AW36" s="347"/>
      <c r="AX36" s="347"/>
      <c r="AY36" s="347"/>
      <c r="AZ36" s="347"/>
      <c r="BA36" s="347"/>
      <c r="BB36" s="347"/>
      <c r="BC36" s="347"/>
      <c r="BD36" s="347"/>
      <c r="BE36" s="347"/>
      <c r="BF36" s="347"/>
      <c r="BG36" s="347"/>
      <c r="BH36" s="347"/>
      <c r="BI36" s="347"/>
    </row>
    <row r="37" spans="1:61" ht="11.25" customHeight="1">
      <c r="A37" s="43" t="s">
        <v>195</v>
      </c>
      <c r="B37" s="329">
        <v>0</v>
      </c>
      <c r="C37" s="329">
        <v>0</v>
      </c>
      <c r="D37" s="329">
        <v>0</v>
      </c>
      <c r="E37" s="329">
        <v>0</v>
      </c>
      <c r="F37" s="329">
        <v>0</v>
      </c>
      <c r="G37" s="329">
        <v>0</v>
      </c>
      <c r="H37" s="329">
        <v>0</v>
      </c>
      <c r="I37" s="329">
        <v>0</v>
      </c>
      <c r="J37" s="329">
        <v>0</v>
      </c>
      <c r="K37" s="329">
        <v>0</v>
      </c>
      <c r="L37" s="329">
        <v>0</v>
      </c>
      <c r="M37" s="329">
        <v>0</v>
      </c>
      <c r="N37" s="329">
        <v>0</v>
      </c>
      <c r="O37" s="329">
        <v>0</v>
      </c>
      <c r="P37" s="329">
        <v>0</v>
      </c>
      <c r="Q37" s="329">
        <v>0</v>
      </c>
      <c r="R37" s="329">
        <v>0</v>
      </c>
      <c r="S37" s="329">
        <v>0</v>
      </c>
      <c r="T37" s="329">
        <v>0</v>
      </c>
      <c r="U37" s="329">
        <v>0</v>
      </c>
      <c r="V37" s="329">
        <v>1</v>
      </c>
      <c r="W37" s="329">
        <v>0</v>
      </c>
      <c r="X37" s="329">
        <v>0</v>
      </c>
      <c r="Y37" s="329">
        <v>1</v>
      </c>
      <c r="Z37" s="329">
        <v>0</v>
      </c>
      <c r="AA37" s="329">
        <v>0</v>
      </c>
      <c r="AB37" s="329">
        <v>1</v>
      </c>
      <c r="AC37" s="329">
        <v>0</v>
      </c>
      <c r="AD37" s="329">
        <v>0</v>
      </c>
      <c r="AE37" s="329">
        <v>0</v>
      </c>
      <c r="AF37" s="329">
        <v>0</v>
      </c>
      <c r="AG37" s="329">
        <v>0</v>
      </c>
      <c r="AH37" s="329">
        <v>0</v>
      </c>
      <c r="AI37" s="329">
        <v>0</v>
      </c>
      <c r="AJ37" s="329">
        <v>0</v>
      </c>
      <c r="AK37" s="329">
        <v>1</v>
      </c>
      <c r="AL37" s="329">
        <v>0</v>
      </c>
      <c r="AM37" s="329">
        <v>1</v>
      </c>
      <c r="AN37" s="329">
        <v>0</v>
      </c>
      <c r="AO37" s="329">
        <v>1</v>
      </c>
      <c r="AP37" s="329">
        <v>0</v>
      </c>
      <c r="AQ37" s="329">
        <v>0</v>
      </c>
      <c r="AR37" s="329">
        <v>1</v>
      </c>
      <c r="AS37" s="329">
        <v>0</v>
      </c>
      <c r="AT37" s="329">
        <v>0</v>
      </c>
      <c r="AU37" s="329">
        <v>1</v>
      </c>
      <c r="AV37" s="329">
        <v>0</v>
      </c>
      <c r="AW37" s="329">
        <v>0</v>
      </c>
      <c r="AX37" s="329">
        <v>1</v>
      </c>
      <c r="AY37" s="329">
        <v>0</v>
      </c>
      <c r="AZ37" s="329">
        <v>0</v>
      </c>
      <c r="BA37" s="329">
        <v>1</v>
      </c>
      <c r="BB37" s="329">
        <v>0</v>
      </c>
      <c r="BC37" s="329">
        <v>0</v>
      </c>
      <c r="BD37" s="329">
        <v>1</v>
      </c>
      <c r="BE37" s="329">
        <v>0</v>
      </c>
      <c r="BF37" s="329">
        <v>0</v>
      </c>
      <c r="BG37" s="329">
        <v>1</v>
      </c>
      <c r="BH37" s="329">
        <v>0</v>
      </c>
      <c r="BI37" s="329">
        <v>1</v>
      </c>
    </row>
    <row r="38" spans="1:61" ht="11.25" customHeight="1">
      <c r="A38" s="43"/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  <c r="AA38" s="347"/>
      <c r="AB38" s="347"/>
      <c r="AC38" s="347"/>
      <c r="AD38" s="347"/>
      <c r="AE38" s="347"/>
      <c r="AF38" s="347"/>
      <c r="AG38" s="347"/>
      <c r="AH38" s="347"/>
      <c r="AI38" s="347"/>
      <c r="AJ38" s="347"/>
      <c r="AK38" s="347"/>
      <c r="AL38" s="347"/>
      <c r="AM38" s="347"/>
      <c r="AN38" s="347"/>
      <c r="AO38" s="347"/>
      <c r="AP38" s="347"/>
      <c r="AQ38" s="347"/>
      <c r="AR38" s="347"/>
      <c r="AS38" s="347"/>
      <c r="AT38" s="347"/>
      <c r="AU38" s="347"/>
      <c r="AV38" s="347"/>
      <c r="AW38" s="347"/>
      <c r="AX38" s="347"/>
      <c r="AY38" s="347"/>
      <c r="AZ38" s="347"/>
      <c r="BA38" s="347"/>
      <c r="BB38" s="347"/>
      <c r="BC38" s="347"/>
      <c r="BD38" s="347"/>
      <c r="BE38" s="347"/>
      <c r="BF38" s="347"/>
      <c r="BG38" s="347"/>
      <c r="BH38" s="347"/>
      <c r="BI38" s="347"/>
    </row>
    <row r="39" spans="1:61" ht="11.25" customHeight="1">
      <c r="A39" s="88" t="s">
        <v>196</v>
      </c>
      <c r="B39" s="321">
        <v>0</v>
      </c>
      <c r="C39" s="321">
        <v>0</v>
      </c>
      <c r="D39" s="321">
        <v>250000</v>
      </c>
      <c r="E39" s="321">
        <v>100000</v>
      </c>
      <c r="F39" s="321">
        <v>250000</v>
      </c>
      <c r="G39" s="321">
        <v>250000</v>
      </c>
      <c r="H39" s="321">
        <v>250000</v>
      </c>
      <c r="I39" s="321">
        <v>250000</v>
      </c>
      <c r="J39" s="321">
        <v>150000</v>
      </c>
      <c r="K39" s="321">
        <v>150000</v>
      </c>
      <c r="L39" s="321">
        <v>150000</v>
      </c>
      <c r="M39" s="321">
        <v>100000</v>
      </c>
      <c r="N39" s="321">
        <v>0</v>
      </c>
      <c r="O39" s="321">
        <v>0</v>
      </c>
      <c r="P39" s="321">
        <v>0</v>
      </c>
      <c r="Q39" s="321">
        <v>0</v>
      </c>
      <c r="R39" s="321">
        <v>0</v>
      </c>
      <c r="S39" s="321">
        <v>0</v>
      </c>
      <c r="T39" s="321">
        <v>0</v>
      </c>
      <c r="U39" s="321">
        <v>0</v>
      </c>
      <c r="V39" s="321">
        <v>0</v>
      </c>
      <c r="W39" s="321">
        <v>0</v>
      </c>
      <c r="X39" s="321">
        <v>0</v>
      </c>
      <c r="Y39" s="321">
        <v>0</v>
      </c>
      <c r="Z39" s="321">
        <v>0</v>
      </c>
      <c r="AA39" s="321">
        <v>0</v>
      </c>
      <c r="AB39" s="321">
        <v>0</v>
      </c>
      <c r="AC39" s="321">
        <v>0</v>
      </c>
      <c r="AD39" s="321">
        <v>0</v>
      </c>
      <c r="AE39" s="321">
        <v>0</v>
      </c>
      <c r="AF39" s="321">
        <v>0</v>
      </c>
      <c r="AG39" s="321">
        <v>0</v>
      </c>
      <c r="AH39" s="321">
        <v>0</v>
      </c>
      <c r="AI39" s="321">
        <v>0</v>
      </c>
      <c r="AJ39" s="321">
        <v>0</v>
      </c>
      <c r="AK39" s="321">
        <v>0</v>
      </c>
      <c r="AL39" s="321">
        <v>0</v>
      </c>
      <c r="AM39" s="321">
        <v>0</v>
      </c>
      <c r="AN39" s="321">
        <v>0</v>
      </c>
      <c r="AO39" s="321">
        <v>0</v>
      </c>
      <c r="AP39" s="321">
        <v>0</v>
      </c>
      <c r="AQ39" s="321">
        <v>0</v>
      </c>
      <c r="AR39" s="321">
        <v>0</v>
      </c>
      <c r="AS39" s="321">
        <v>0</v>
      </c>
      <c r="AT39" s="321">
        <v>0</v>
      </c>
      <c r="AU39" s="321">
        <v>0</v>
      </c>
      <c r="AV39" s="321">
        <v>0</v>
      </c>
      <c r="AW39" s="321">
        <v>0</v>
      </c>
      <c r="AX39" s="321">
        <v>0</v>
      </c>
      <c r="AY39" s="321">
        <v>0</v>
      </c>
      <c r="AZ39" s="321">
        <v>0</v>
      </c>
      <c r="BA39" s="321">
        <v>0</v>
      </c>
      <c r="BB39" s="321">
        <v>0</v>
      </c>
      <c r="BC39" s="321">
        <v>0</v>
      </c>
      <c r="BD39" s="321">
        <v>0</v>
      </c>
      <c r="BE39" s="321">
        <v>0</v>
      </c>
      <c r="BF39" s="321">
        <v>0</v>
      </c>
      <c r="BG39" s="321">
        <v>0</v>
      </c>
      <c r="BH39" s="321">
        <v>0</v>
      </c>
      <c r="BI39" s="321">
        <v>0</v>
      </c>
    </row>
    <row r="40" spans="1:61" ht="11.25" customHeight="1">
      <c r="A40" s="447" t="s">
        <v>197</v>
      </c>
      <c r="B40" s="321">
        <v>0</v>
      </c>
      <c r="C40" s="321">
        <v>0</v>
      </c>
      <c r="D40" s="321">
        <v>0</v>
      </c>
      <c r="E40" s="321">
        <v>0</v>
      </c>
      <c r="F40" s="321">
        <v>0</v>
      </c>
      <c r="G40" s="321">
        <v>0</v>
      </c>
      <c r="H40" s="321">
        <v>150000</v>
      </c>
      <c r="I40" s="321">
        <v>150000</v>
      </c>
      <c r="J40" s="321">
        <v>150000</v>
      </c>
      <c r="K40" s="321">
        <v>150000</v>
      </c>
      <c r="L40" s="321">
        <v>150000</v>
      </c>
      <c r="M40" s="321">
        <v>150000</v>
      </c>
      <c r="N40" s="321">
        <v>291666.67</v>
      </c>
      <c r="O40" s="321">
        <v>291666.67</v>
      </c>
      <c r="P40" s="321">
        <v>291666.67</v>
      </c>
      <c r="Q40" s="321">
        <v>291666.67</v>
      </c>
      <c r="R40" s="321">
        <v>291666.67</v>
      </c>
      <c r="S40" s="321">
        <v>291666.67</v>
      </c>
      <c r="T40" s="448">
        <v>291666.67</v>
      </c>
      <c r="U40" s="448">
        <v>291666.67</v>
      </c>
      <c r="V40" s="448">
        <v>291666.67</v>
      </c>
      <c r="W40" s="448">
        <v>291666.67</v>
      </c>
      <c r="X40" s="448">
        <v>291666.67</v>
      </c>
      <c r="Y40" s="448">
        <v>291666.67</v>
      </c>
      <c r="Z40" s="448">
        <v>291666.67</v>
      </c>
      <c r="AA40" s="448">
        <v>291666.67</v>
      </c>
      <c r="AB40" s="448">
        <v>291666.67</v>
      </c>
      <c r="AC40" s="448">
        <v>291666.67</v>
      </c>
      <c r="AD40" s="448">
        <v>291666.67</v>
      </c>
      <c r="AE40" s="448">
        <v>291666.67</v>
      </c>
      <c r="AF40" s="448">
        <v>583333.32999999996</v>
      </c>
      <c r="AG40" s="448">
        <v>583333.32999999996</v>
      </c>
      <c r="AH40" s="448">
        <v>583333.32999999996</v>
      </c>
      <c r="AI40" s="448">
        <v>583333.32999999996</v>
      </c>
      <c r="AJ40" s="448">
        <v>583333.32999999996</v>
      </c>
      <c r="AK40" s="448">
        <v>583333.32999999996</v>
      </c>
      <c r="AL40" s="448">
        <v>583333.32999999996</v>
      </c>
      <c r="AM40" s="448">
        <v>583333.32999999996</v>
      </c>
      <c r="AN40" s="448">
        <v>583333.32999999996</v>
      </c>
      <c r="AO40" s="448">
        <v>583333.32999999996</v>
      </c>
      <c r="AP40" s="448">
        <v>583333.32999999996</v>
      </c>
      <c r="AQ40" s="448">
        <v>583333.32999999996</v>
      </c>
      <c r="AR40" s="448">
        <v>1166666.67</v>
      </c>
      <c r="AS40" s="448">
        <v>1166666.67</v>
      </c>
      <c r="AT40" s="448">
        <v>1166666.67</v>
      </c>
      <c r="AU40" s="448">
        <v>1166666.67</v>
      </c>
      <c r="AV40" s="448">
        <v>1166666.67</v>
      </c>
      <c r="AW40" s="448">
        <v>1166666.67</v>
      </c>
      <c r="AX40" s="448">
        <v>1166666.67</v>
      </c>
      <c r="AY40" s="448">
        <v>1166666.67</v>
      </c>
      <c r="AZ40" s="448">
        <v>1166666.67</v>
      </c>
      <c r="BA40" s="448">
        <v>1166666.67</v>
      </c>
      <c r="BB40" s="448">
        <v>1166666.67</v>
      </c>
      <c r="BC40" s="448">
        <v>1166666.67</v>
      </c>
      <c r="BD40" s="448">
        <v>2333333.33</v>
      </c>
      <c r="BE40" s="448">
        <v>2333333.33</v>
      </c>
      <c r="BF40" s="448">
        <v>2333333.33</v>
      </c>
      <c r="BG40" s="448">
        <v>2333333.33</v>
      </c>
      <c r="BH40" s="448">
        <v>2333333.33</v>
      </c>
      <c r="BI40" s="448">
        <v>2333333.33</v>
      </c>
    </row>
    <row r="41" spans="1:61" ht="11.25" customHeight="1">
      <c r="A41" s="440" t="s">
        <v>198</v>
      </c>
      <c r="B41" s="321">
        <v>0</v>
      </c>
      <c r="C41" s="321">
        <v>0</v>
      </c>
      <c r="D41" s="321">
        <v>0</v>
      </c>
      <c r="E41" s="321">
        <v>0</v>
      </c>
      <c r="F41" s="321">
        <v>0</v>
      </c>
      <c r="G41" s="448">
        <v>250000</v>
      </c>
      <c r="H41" s="448">
        <v>0</v>
      </c>
      <c r="I41" s="448">
        <v>0</v>
      </c>
      <c r="J41" s="448">
        <v>0</v>
      </c>
      <c r="K41" s="448">
        <v>0</v>
      </c>
      <c r="L41" s="448">
        <v>82000</v>
      </c>
      <c r="M41" s="448">
        <v>328000</v>
      </c>
      <c r="N41" s="448">
        <v>143000</v>
      </c>
      <c r="O41" s="448">
        <v>143000</v>
      </c>
      <c r="P41" s="448">
        <v>144000</v>
      </c>
      <c r="Q41" s="448">
        <v>0</v>
      </c>
      <c r="R41" s="448">
        <v>0</v>
      </c>
      <c r="S41" s="321">
        <v>0</v>
      </c>
      <c r="T41" s="321">
        <v>0</v>
      </c>
      <c r="U41" s="321">
        <v>0</v>
      </c>
      <c r="V41" s="321">
        <v>0</v>
      </c>
      <c r="W41" s="321">
        <v>0</v>
      </c>
      <c r="X41" s="321">
        <v>0</v>
      </c>
      <c r="Y41" s="321">
        <v>0</v>
      </c>
      <c r="Z41" s="321">
        <v>0</v>
      </c>
      <c r="AA41" s="321">
        <v>0</v>
      </c>
      <c r="AB41" s="321">
        <v>0</v>
      </c>
      <c r="AC41" s="321">
        <v>0</v>
      </c>
      <c r="AD41" s="321">
        <v>0</v>
      </c>
      <c r="AE41" s="321">
        <v>0</v>
      </c>
      <c r="AF41" s="321">
        <v>0</v>
      </c>
      <c r="AG41" s="321">
        <v>0</v>
      </c>
      <c r="AH41" s="321">
        <v>0</v>
      </c>
      <c r="AI41" s="321">
        <v>0</v>
      </c>
      <c r="AJ41" s="321">
        <v>0</v>
      </c>
      <c r="AK41" s="321">
        <v>0</v>
      </c>
      <c r="AL41" s="321">
        <v>0</v>
      </c>
      <c r="AM41" s="321">
        <v>0</v>
      </c>
      <c r="AN41" s="321">
        <v>0</v>
      </c>
      <c r="AO41" s="321">
        <v>0</v>
      </c>
      <c r="AP41" s="321">
        <v>0</v>
      </c>
      <c r="AQ41" s="321">
        <v>0</v>
      </c>
      <c r="AR41" s="321">
        <v>0</v>
      </c>
      <c r="AS41" s="321">
        <v>0</v>
      </c>
      <c r="AT41" s="321">
        <v>0</v>
      </c>
      <c r="AU41" s="321">
        <v>0</v>
      </c>
      <c r="AV41" s="321">
        <v>0</v>
      </c>
      <c r="AW41" s="321">
        <v>0</v>
      </c>
      <c r="AX41" s="321">
        <v>0</v>
      </c>
      <c r="AY41" s="321">
        <v>0</v>
      </c>
      <c r="AZ41" s="321">
        <v>0</v>
      </c>
      <c r="BA41" s="321">
        <v>0</v>
      </c>
      <c r="BB41" s="321">
        <v>0</v>
      </c>
      <c r="BC41" s="321">
        <v>0</v>
      </c>
      <c r="BD41" s="321">
        <v>0</v>
      </c>
      <c r="BE41" s="321">
        <v>0</v>
      </c>
      <c r="BF41" s="321">
        <v>0</v>
      </c>
      <c r="BG41" s="321">
        <v>0</v>
      </c>
      <c r="BH41" s="321">
        <v>0</v>
      </c>
      <c r="BI41" s="321">
        <v>0</v>
      </c>
    </row>
    <row r="42" spans="1:61" ht="11.25" customHeight="1">
      <c r="A42" s="440" t="s">
        <v>199</v>
      </c>
      <c r="B42" s="321">
        <v>0</v>
      </c>
      <c r="C42" s="321">
        <v>0</v>
      </c>
      <c r="D42" s="321">
        <v>0</v>
      </c>
      <c r="E42" s="321">
        <v>0</v>
      </c>
      <c r="F42" s="321">
        <v>0</v>
      </c>
      <c r="G42" s="321">
        <v>0</v>
      </c>
      <c r="H42" s="321">
        <v>0</v>
      </c>
      <c r="I42" s="321">
        <v>0</v>
      </c>
      <c r="J42" s="321">
        <v>0</v>
      </c>
      <c r="K42" s="321">
        <v>0</v>
      </c>
      <c r="L42" s="321">
        <v>0</v>
      </c>
      <c r="M42" s="321">
        <v>0</v>
      </c>
      <c r="N42" s="321">
        <v>0</v>
      </c>
      <c r="O42" s="321">
        <v>0</v>
      </c>
      <c r="P42" s="321">
        <v>0</v>
      </c>
      <c r="Q42" s="321">
        <v>222222.22</v>
      </c>
      <c r="R42" s="321">
        <v>222222.22</v>
      </c>
      <c r="S42" s="321">
        <v>222222.22</v>
      </c>
      <c r="T42" s="321">
        <v>222222.22</v>
      </c>
      <c r="U42" s="321">
        <v>222222.22</v>
      </c>
      <c r="V42" s="321">
        <v>222222.22</v>
      </c>
      <c r="W42" s="321">
        <v>222222.22</v>
      </c>
      <c r="X42" s="321">
        <v>222222.22</v>
      </c>
      <c r="Y42" s="321">
        <v>222222.22</v>
      </c>
      <c r="Z42" s="321">
        <v>222222.22</v>
      </c>
      <c r="AA42" s="321">
        <v>222222.22</v>
      </c>
      <c r="AB42" s="321">
        <v>222222.22</v>
      </c>
      <c r="AC42" s="321">
        <v>222222.22</v>
      </c>
      <c r="AD42" s="321">
        <v>222222.22</v>
      </c>
      <c r="AE42" s="321">
        <v>222222.22</v>
      </c>
      <c r="AF42" s="321">
        <v>222222.22</v>
      </c>
      <c r="AG42" s="321">
        <v>222222.22</v>
      </c>
      <c r="AH42" s="321">
        <v>222222.22</v>
      </c>
      <c r="AI42" s="321">
        <v>0</v>
      </c>
      <c r="AJ42" s="321">
        <v>0</v>
      </c>
      <c r="AK42" s="321">
        <v>0</v>
      </c>
      <c r="AL42" s="321">
        <v>0</v>
      </c>
      <c r="AM42" s="321">
        <v>0</v>
      </c>
      <c r="AN42" s="321">
        <v>0</v>
      </c>
      <c r="AO42" s="321">
        <v>0</v>
      </c>
      <c r="AP42" s="321">
        <v>0</v>
      </c>
      <c r="AQ42" s="321">
        <v>0</v>
      </c>
      <c r="AR42" s="321">
        <v>0</v>
      </c>
      <c r="AS42" s="321">
        <v>0</v>
      </c>
      <c r="AT42" s="321">
        <v>0</v>
      </c>
      <c r="AU42" s="321">
        <v>0</v>
      </c>
      <c r="AV42" s="321">
        <v>0</v>
      </c>
      <c r="AW42" s="321">
        <v>0</v>
      </c>
      <c r="AX42" s="321">
        <v>0</v>
      </c>
      <c r="AY42" s="321">
        <v>0</v>
      </c>
      <c r="AZ42" s="321">
        <v>0</v>
      </c>
      <c r="BA42" s="321">
        <v>0</v>
      </c>
      <c r="BB42" s="321">
        <v>0</v>
      </c>
      <c r="BC42" s="321">
        <v>0</v>
      </c>
      <c r="BD42" s="321">
        <v>0</v>
      </c>
      <c r="BE42" s="321">
        <v>0</v>
      </c>
      <c r="BF42" s="321">
        <v>0</v>
      </c>
      <c r="BG42" s="321">
        <v>0</v>
      </c>
      <c r="BH42" s="321">
        <v>0</v>
      </c>
      <c r="BI42" s="321">
        <v>0</v>
      </c>
    </row>
    <row r="43" spans="1:61" ht="11.25" customHeight="1">
      <c r="A43" s="440" t="s">
        <v>200</v>
      </c>
      <c r="B43" s="321">
        <v>0</v>
      </c>
      <c r="C43" s="321">
        <v>0</v>
      </c>
      <c r="D43" s="321">
        <v>0</v>
      </c>
      <c r="E43" s="321">
        <v>0</v>
      </c>
      <c r="F43" s="321">
        <v>0</v>
      </c>
      <c r="G43" s="321">
        <v>0</v>
      </c>
      <c r="H43" s="321">
        <v>0</v>
      </c>
      <c r="I43" s="321">
        <v>0</v>
      </c>
      <c r="J43" s="321">
        <v>0</v>
      </c>
      <c r="K43" s="321">
        <v>0</v>
      </c>
      <c r="L43" s="321">
        <v>0</v>
      </c>
      <c r="M43" s="321">
        <v>0</v>
      </c>
      <c r="N43" s="321">
        <v>0</v>
      </c>
      <c r="O43" s="321">
        <v>0</v>
      </c>
      <c r="P43" s="321">
        <v>0</v>
      </c>
      <c r="Q43" s="321">
        <v>0</v>
      </c>
      <c r="R43" s="321">
        <v>0</v>
      </c>
      <c r="S43" s="321">
        <v>0</v>
      </c>
      <c r="T43" s="321">
        <v>0</v>
      </c>
      <c r="U43" s="321">
        <v>0</v>
      </c>
      <c r="V43" s="321">
        <v>0</v>
      </c>
      <c r="W43" s="321">
        <v>0</v>
      </c>
      <c r="X43" s="321">
        <v>0</v>
      </c>
      <c r="Y43" s="321">
        <v>0</v>
      </c>
      <c r="Z43" s="321">
        <v>0</v>
      </c>
      <c r="AA43" s="321">
        <v>0</v>
      </c>
      <c r="AB43" s="321">
        <v>0</v>
      </c>
      <c r="AC43" s="321">
        <v>0</v>
      </c>
      <c r="AD43" s="321">
        <v>0</v>
      </c>
      <c r="AE43" s="321">
        <v>0</v>
      </c>
      <c r="AF43" s="321">
        <v>0</v>
      </c>
      <c r="AG43" s="321">
        <v>0</v>
      </c>
      <c r="AH43" s="321">
        <v>0</v>
      </c>
      <c r="AI43" s="321">
        <v>833333.33</v>
      </c>
      <c r="AJ43" s="321">
        <v>833333.33</v>
      </c>
      <c r="AK43" s="321">
        <v>833333.33</v>
      </c>
      <c r="AL43" s="321">
        <v>833333.33</v>
      </c>
      <c r="AM43" s="321">
        <v>833333.33</v>
      </c>
      <c r="AN43" s="321">
        <v>833333.33</v>
      </c>
      <c r="AO43" s="321">
        <v>833333.33</v>
      </c>
      <c r="AP43" s="321">
        <v>833333.33</v>
      </c>
      <c r="AQ43" s="321">
        <v>833333.33</v>
      </c>
      <c r="AR43" s="321">
        <v>833333.33</v>
      </c>
      <c r="AS43" s="321">
        <v>833333.33</v>
      </c>
      <c r="AT43" s="321">
        <v>833333.33</v>
      </c>
      <c r="AU43" s="321">
        <v>833333.33</v>
      </c>
      <c r="AV43" s="321">
        <v>833333.33</v>
      </c>
      <c r="AW43" s="321">
        <v>833333.33</v>
      </c>
      <c r="AX43" s="321">
        <v>833333.33</v>
      </c>
      <c r="AY43" s="321">
        <v>833333.33</v>
      </c>
      <c r="AZ43" s="321">
        <v>833333.33</v>
      </c>
      <c r="BA43" s="321">
        <v>833333.33</v>
      </c>
      <c r="BB43" s="321">
        <v>833333.33</v>
      </c>
      <c r="BC43" s="321">
        <v>833333.33</v>
      </c>
      <c r="BD43" s="321">
        <v>833333.33</v>
      </c>
      <c r="BE43" s="321">
        <v>833333.33</v>
      </c>
      <c r="BF43" s="321">
        <v>833333.33</v>
      </c>
      <c r="BG43" s="321">
        <v>833333.33</v>
      </c>
      <c r="BH43" s="321">
        <v>833333.33</v>
      </c>
      <c r="BI43" s="321">
        <v>833333.33</v>
      </c>
    </row>
    <row r="44" spans="1:61" ht="11.25" customHeight="1">
      <c r="A44" s="441" t="s">
        <v>201</v>
      </c>
      <c r="B44" s="321">
        <v>0</v>
      </c>
      <c r="C44" s="321">
        <v>0</v>
      </c>
      <c r="D44" s="321">
        <v>0</v>
      </c>
      <c r="E44" s="321">
        <v>0</v>
      </c>
      <c r="F44" s="321">
        <v>0</v>
      </c>
      <c r="G44" s="321">
        <v>0</v>
      </c>
      <c r="H44" s="321">
        <v>0</v>
      </c>
      <c r="I44" s="321">
        <v>0</v>
      </c>
      <c r="J44" s="321">
        <v>0</v>
      </c>
      <c r="K44" s="321">
        <v>0</v>
      </c>
      <c r="L44" s="321">
        <v>0</v>
      </c>
      <c r="M44" s="321">
        <v>0</v>
      </c>
      <c r="N44" s="321">
        <v>0</v>
      </c>
      <c r="O44" s="321">
        <v>0</v>
      </c>
      <c r="P44" s="321">
        <v>0</v>
      </c>
      <c r="Q44" s="321">
        <v>0</v>
      </c>
      <c r="R44" s="321">
        <v>0</v>
      </c>
      <c r="S44" s="321">
        <v>0</v>
      </c>
      <c r="T44" s="321">
        <v>0</v>
      </c>
      <c r="U44" s="321">
        <v>0</v>
      </c>
      <c r="V44" s="321">
        <v>0</v>
      </c>
      <c r="W44" s="321">
        <v>0</v>
      </c>
      <c r="X44" s="321">
        <v>0</v>
      </c>
      <c r="Y44" s="321">
        <v>0</v>
      </c>
      <c r="Z44" s="321">
        <v>0</v>
      </c>
      <c r="AA44" s="321">
        <v>0</v>
      </c>
      <c r="AB44" s="321">
        <v>0</v>
      </c>
      <c r="AC44" s="321">
        <v>0</v>
      </c>
      <c r="AD44" s="321">
        <v>0</v>
      </c>
      <c r="AE44" s="321">
        <v>0</v>
      </c>
      <c r="AF44" s="321">
        <v>0</v>
      </c>
      <c r="AG44" s="321">
        <v>0</v>
      </c>
      <c r="AH44" s="321">
        <v>0</v>
      </c>
      <c r="AI44" s="321">
        <v>0</v>
      </c>
      <c r="AJ44" s="321">
        <v>0</v>
      </c>
      <c r="AK44" s="321">
        <v>0</v>
      </c>
      <c r="AL44" s="321">
        <v>0</v>
      </c>
      <c r="AM44" s="321">
        <v>0</v>
      </c>
      <c r="AN44" s="321">
        <v>0</v>
      </c>
      <c r="AO44" s="321">
        <v>0</v>
      </c>
      <c r="AP44" s="321">
        <v>0</v>
      </c>
      <c r="AQ44" s="321">
        <v>0</v>
      </c>
      <c r="AR44" s="321">
        <v>0</v>
      </c>
      <c r="AS44" s="321">
        <v>0</v>
      </c>
      <c r="AT44" s="321">
        <v>0</v>
      </c>
      <c r="AU44" s="321">
        <v>0</v>
      </c>
      <c r="AV44" s="321">
        <v>0</v>
      </c>
      <c r="AW44" s="321">
        <v>0</v>
      </c>
      <c r="AX44" s="321">
        <v>0</v>
      </c>
      <c r="AY44" s="321">
        <v>0</v>
      </c>
      <c r="AZ44" s="321">
        <v>0</v>
      </c>
      <c r="BA44" s="321">
        <v>0</v>
      </c>
      <c r="BB44" s="321">
        <v>0</v>
      </c>
      <c r="BC44" s="321">
        <v>0</v>
      </c>
      <c r="BD44" s="321">
        <v>0</v>
      </c>
      <c r="BE44" s="321">
        <v>0</v>
      </c>
      <c r="BF44" s="321">
        <v>0</v>
      </c>
      <c r="BG44" s="321">
        <v>0</v>
      </c>
      <c r="BH44" s="321">
        <v>0</v>
      </c>
      <c r="BI44" s="321">
        <v>0</v>
      </c>
    </row>
    <row r="45" spans="1:61" ht="11.25" customHeight="1">
      <c r="A45" s="43"/>
      <c r="B45" s="347"/>
      <c r="C45" s="347"/>
      <c r="D45" s="347"/>
      <c r="E45" s="347"/>
      <c r="F45" s="347"/>
      <c r="G45" s="347"/>
      <c r="H45" s="347"/>
      <c r="I45" s="347"/>
      <c r="J45" s="347"/>
      <c r="K45" s="347"/>
      <c r="L45" s="347"/>
      <c r="M45" s="347"/>
      <c r="N45" s="347"/>
      <c r="O45" s="347"/>
      <c r="P45" s="347"/>
      <c r="Q45" s="347"/>
      <c r="R45" s="347"/>
      <c r="S45" s="347"/>
      <c r="T45" s="347"/>
      <c r="U45" s="347"/>
      <c r="V45" s="347"/>
      <c r="W45" s="347"/>
      <c r="X45" s="347"/>
      <c r="Y45" s="347"/>
      <c r="Z45" s="347"/>
      <c r="AA45" s="347"/>
      <c r="AB45" s="347"/>
      <c r="AC45" s="347"/>
      <c r="AD45" s="347"/>
      <c r="AE45" s="347"/>
      <c r="AF45" s="347"/>
      <c r="AG45" s="347"/>
      <c r="AH45" s="347"/>
      <c r="AI45" s="347"/>
      <c r="AJ45" s="347"/>
      <c r="AK45" s="347"/>
      <c r="AL45" s="347"/>
      <c r="AM45" s="347"/>
      <c r="AN45" s="347"/>
      <c r="AO45" s="347"/>
      <c r="AP45" s="347"/>
      <c r="AQ45" s="347"/>
      <c r="AR45" s="347"/>
      <c r="AS45" s="347"/>
      <c r="AT45" s="347"/>
      <c r="AU45" s="347"/>
      <c r="AV45" s="347"/>
      <c r="AW45" s="347"/>
      <c r="AX45" s="347"/>
      <c r="AY45" s="347"/>
      <c r="AZ45" s="347"/>
      <c r="BA45" s="347"/>
      <c r="BB45" s="347"/>
      <c r="BC45" s="347"/>
      <c r="BD45" s="347"/>
      <c r="BE45" s="347"/>
      <c r="BF45" s="347"/>
      <c r="BG45" s="347"/>
      <c r="BH45" s="347"/>
      <c r="BI45" s="347"/>
    </row>
    <row r="46" spans="1:61" ht="11.25" customHeight="1">
      <c r="A46" s="248" t="s">
        <v>202</v>
      </c>
      <c r="B46" s="350">
        <f>((HLOOKUP(B$3,Controls!$A$5:$F$217,MATCH(Controls!$A17,Controls!$A$5:$A$217,0),0)*B37))+(SUM(B39:B44))</f>
        <v>0</v>
      </c>
      <c r="C46" s="350">
        <f>((HLOOKUP(C$3,Controls!$A$5:$F$217,MATCH(Controls!$A17,Controls!$A$5:$A$217,0),0)*C37))+(SUM(C39:C44))</f>
        <v>0</v>
      </c>
      <c r="D46" s="350">
        <f>((HLOOKUP(D$3,Controls!$A$5:$F$217,MATCH(Controls!$A17,Controls!$A$5:$A$217,0),0)*D37))+(SUM(D39:D44))</f>
        <v>250000</v>
      </c>
      <c r="E46" s="350">
        <f>((HLOOKUP(E$3,Controls!$A$5:$F$217,MATCH(Controls!$A17,Controls!$A$5:$A$217,0),0)*E37))+(SUM(E39:E44))</f>
        <v>100000</v>
      </c>
      <c r="F46" s="350">
        <f>((HLOOKUP(F$3,Controls!$A$5:$F$217,MATCH(Controls!$A17,Controls!$A$5:$A$217,0),0)*F37))+(SUM(F39:F44))</f>
        <v>250000</v>
      </c>
      <c r="G46" s="350">
        <f>((HLOOKUP(G$3,Controls!$A$5:$F$217,MATCH(Controls!$A17,Controls!$A$5:$A$217,0),0)*G37))+(SUM(G39:G44))</f>
        <v>500000</v>
      </c>
      <c r="H46" s="350">
        <f>((HLOOKUP(H$3,Controls!$A$5:$F$217,MATCH(Controls!$A17,Controls!$A$5:$A$217,0),0)*H37))+(SUM(H39:H44))</f>
        <v>400000</v>
      </c>
      <c r="I46" s="350">
        <f>((HLOOKUP(I$3,Controls!$A$5:$F$217,MATCH(Controls!$A17,Controls!$A$5:$A$217,0),0)*I37))+(SUM(I39:I44))</f>
        <v>400000</v>
      </c>
      <c r="J46" s="350">
        <f>((HLOOKUP(J$3,Controls!$A$5:$F$217,MATCH(Controls!$A17,Controls!$A$5:$A$217,0),0)*J37))+(SUM(J39:J44))</f>
        <v>300000</v>
      </c>
      <c r="K46" s="350">
        <f>((HLOOKUP(K$3,Controls!$A$5:$F$217,MATCH(Controls!$A17,Controls!$A$5:$A$217,0),0)*K37))+(SUM(K39:K44))</f>
        <v>300000</v>
      </c>
      <c r="L46" s="350">
        <f>((HLOOKUP(L$3,Controls!$A$5:$F$217,MATCH(Controls!$A17,Controls!$A$5:$A$217,0),0)*L37))+(SUM(L39:L44))</f>
        <v>382000</v>
      </c>
      <c r="M46" s="350">
        <f>((HLOOKUP(M$3,Controls!$A$5:$F$217,MATCH(Controls!$A17,Controls!$A$5:$A$217,0),0)*M37))+(SUM(M39:M44))</f>
        <v>578000</v>
      </c>
      <c r="N46" s="350">
        <f>((HLOOKUP(N$3,Controls!$A$5:$F$217,MATCH(Controls!$A17,Controls!$A$5:$A$217,0),0)*N37))+(SUM(N39:N44))</f>
        <v>434666.67</v>
      </c>
      <c r="O46" s="350">
        <f>((HLOOKUP(O$3,Controls!$A$5:$F$217,MATCH(Controls!$A17,Controls!$A$5:$A$217,0),0)*O37))+(SUM(O39:O44))</f>
        <v>434666.67</v>
      </c>
      <c r="P46" s="350">
        <f>((HLOOKUP(P$3,Controls!$A$5:$F$217,MATCH(Controls!$A17,Controls!$A$5:$A$217,0),0)*P37))+(SUM(P39:P44))</f>
        <v>435666.67</v>
      </c>
      <c r="Q46" s="350">
        <f>((HLOOKUP(Q$3,Controls!$A$5:$F$217,MATCH(Controls!$A17,Controls!$A$5:$A$217,0),0)*Q37))+(SUM(Q39:Q44))</f>
        <v>513888.89</v>
      </c>
      <c r="R46" s="350">
        <f>((HLOOKUP(R$3,Controls!$A$5:$F$217,MATCH(Controls!$A17,Controls!$A$5:$A$217,0),0)*R37))+(SUM(R39:R44))</f>
        <v>513888.89</v>
      </c>
      <c r="S46" s="350">
        <f>((HLOOKUP(S$3,Controls!$A$5:$F$217,MATCH(Controls!$A17,Controls!$A$5:$A$217,0),0)*S37))+(SUM(S39:S44))</f>
        <v>513888.89</v>
      </c>
      <c r="T46" s="350">
        <f>((HLOOKUP(T$3,Controls!$A$5:$F$217,MATCH(Controls!$A17,Controls!$A$5:$A$217,0),0)*T37))+(SUM(T39:T44))</f>
        <v>513888.89</v>
      </c>
      <c r="U46" s="350">
        <f>((HLOOKUP(U$3,Controls!$A$5:$F$217,MATCH(Controls!$A17,Controls!$A$5:$A$217,0),0)*U37))+(SUM(U39:U44))</f>
        <v>513888.89</v>
      </c>
      <c r="V46" s="350">
        <f>((HLOOKUP(V$3,Controls!$A$5:$F$217,MATCH(Controls!$A17,Controls!$A$5:$A$217,0),0)*V37))+(SUM(V39:V44))</f>
        <v>763888.89</v>
      </c>
      <c r="W46" s="350">
        <f>((HLOOKUP(W$3,Controls!$A$5:$F$217,MATCH(Controls!$A17,Controls!$A$5:$A$217,0),0)*W37))+(SUM(W39:W44))</f>
        <v>513888.89</v>
      </c>
      <c r="X46" s="350">
        <f>((HLOOKUP(X$3,Controls!$A$5:$F$217,MATCH(Controls!$A17,Controls!$A$5:$A$217,0),0)*X37))+(SUM(X39:X44))</f>
        <v>513888.89</v>
      </c>
      <c r="Y46" s="350">
        <f>((HLOOKUP(Y$3,Controls!$A$5:$F$217,MATCH(Controls!$A17,Controls!$A$5:$A$217,0),0)*Y37))+(SUM(Y39:Y44))</f>
        <v>763888.89</v>
      </c>
      <c r="Z46" s="350">
        <f>((HLOOKUP(Z$3,Controls!$A$5:$F$217,MATCH(Controls!$A17,Controls!$A$5:$A$217,0),0)*Z37))+(SUM(Z39:Z44))</f>
        <v>513888.89</v>
      </c>
      <c r="AA46" s="350">
        <f>((HLOOKUP(AA$3,Controls!$A$5:$F$217,MATCH(Controls!$A17,Controls!$A$5:$A$217,0),0)*AA37))+(SUM(AA39:AA44))</f>
        <v>513888.89</v>
      </c>
      <c r="AB46" s="350">
        <f>((HLOOKUP(AB$3,Controls!$A$5:$F$217,MATCH(Controls!$A17,Controls!$A$5:$A$217,0),0)*AB37))+(SUM(AB39:AB44))</f>
        <v>763888.89</v>
      </c>
      <c r="AC46" s="350">
        <f>((HLOOKUP(AC$3,Controls!$A$5:$F$217,MATCH(Controls!$A17,Controls!$A$5:$A$217,0),0)*AC37))+(SUM(AC39:AC44))</f>
        <v>513888.89</v>
      </c>
      <c r="AD46" s="350">
        <f>((HLOOKUP(AD$3,Controls!$A$5:$F$217,MATCH(Controls!$A17,Controls!$A$5:$A$217,0),0)*AD37))+(SUM(AD39:AD44))</f>
        <v>513888.89</v>
      </c>
      <c r="AE46" s="350">
        <f>((HLOOKUP(AE$3,Controls!$A$5:$F$217,MATCH(Controls!$A17,Controls!$A$5:$A$217,0),0)*AE37))+(SUM(AE39:AE44))</f>
        <v>513888.89</v>
      </c>
      <c r="AF46" s="350">
        <f>((HLOOKUP(AF$3,Controls!$A$5:$F$217,MATCH(Controls!$A17,Controls!$A$5:$A$217,0),0)*AF37))+(SUM(AF39:AF44))</f>
        <v>805555.54999999993</v>
      </c>
      <c r="AG46" s="350">
        <f>((HLOOKUP(AG$3,Controls!$A$5:$F$217,MATCH(Controls!$A17,Controls!$A$5:$A$217,0),0)*AG37))+(SUM(AG39:AG44))</f>
        <v>805555.54999999993</v>
      </c>
      <c r="AH46" s="350">
        <f>((HLOOKUP(AH$3,Controls!$A$5:$F$217,MATCH(Controls!$A17,Controls!$A$5:$A$217,0),0)*AH37))+(SUM(AH39:AH44))</f>
        <v>805555.54999999993</v>
      </c>
      <c r="AI46" s="350">
        <f>((HLOOKUP(AI$3,Controls!$A$5:$F$217,MATCH(Controls!$A17,Controls!$A$5:$A$217,0),0)*AI37))+(SUM(AI39:AI44))</f>
        <v>1416666.66</v>
      </c>
      <c r="AJ46" s="350">
        <f>((HLOOKUP(AJ$3,Controls!$A$5:$F$217,MATCH(Controls!$A17,Controls!$A$5:$A$217,0),0)*AJ37))+(SUM(AJ39:AJ44))</f>
        <v>1416666.66</v>
      </c>
      <c r="AK46" s="350">
        <f>((HLOOKUP(AK$3,Controls!$A$5:$F$217,MATCH(Controls!$A17,Controls!$A$5:$A$217,0),0)*AK37))+(SUM(AK39:AK44))</f>
        <v>1666666.66</v>
      </c>
      <c r="AL46" s="350">
        <f>((HLOOKUP(AL$3,Controls!$A$5:$F$217,MATCH(Controls!$A17,Controls!$A$5:$A$217,0),0)*AL37))+(SUM(AL39:AL44))</f>
        <v>1416666.66</v>
      </c>
      <c r="AM46" s="350">
        <f>((HLOOKUP(AM$3,Controls!$A$5:$F$217,MATCH(Controls!$A17,Controls!$A$5:$A$217,0),0)*AM37))+(SUM(AM39:AM44))</f>
        <v>1666666.66</v>
      </c>
      <c r="AN46" s="350">
        <f>((HLOOKUP(AN$3,Controls!$A$5:$F$217,MATCH(Controls!$A17,Controls!$A$5:$A$217,0),0)*AN37))+(SUM(AN39:AN44))</f>
        <v>1416666.66</v>
      </c>
      <c r="AO46" s="350">
        <f>((HLOOKUP(AO$3,Controls!$A$5:$F$217,MATCH(Controls!$A17,Controls!$A$5:$A$217,0),0)*AO37))+(SUM(AO39:AO44))</f>
        <v>1666666.66</v>
      </c>
      <c r="AP46" s="350">
        <f>((HLOOKUP(AP$3,Controls!$A$5:$F$217,MATCH(Controls!$A17,Controls!$A$5:$A$217,0),0)*AP37))+(SUM(AP39:AP44))</f>
        <v>1416666.66</v>
      </c>
      <c r="AQ46" s="350">
        <f>((HLOOKUP(AQ$3,Controls!$A$5:$F$217,MATCH(Controls!$A17,Controls!$A$5:$A$217,0),0)*AQ37))+(SUM(AQ39:AQ44))</f>
        <v>1416666.66</v>
      </c>
      <c r="AR46" s="350">
        <f>((HLOOKUP(AR$3,Controls!$A$5:$F$217,MATCH(Controls!$A17,Controls!$A$5:$A$217,0),0)*AR37))+(SUM(AR39:AR44))</f>
        <v>2250000</v>
      </c>
      <c r="AS46" s="350">
        <f>((HLOOKUP(AS$3,Controls!$A$5:$F$217,MATCH(Controls!$A17,Controls!$A$5:$A$217,0),0)*AS37))+(SUM(AS39:AS44))</f>
        <v>2000000</v>
      </c>
      <c r="AT46" s="350">
        <f>((HLOOKUP(AT$3,Controls!$A$5:$F$217,MATCH(Controls!$A17,Controls!$A$5:$A$217,0),0)*AT37))+(SUM(AT39:AT44))</f>
        <v>2000000</v>
      </c>
      <c r="AU46" s="350">
        <f>((HLOOKUP(AU$3,Controls!$A$5:$F$217,MATCH(Controls!$A17,Controls!$A$5:$A$217,0),0)*AU37))+(SUM(AU39:AU44))</f>
        <v>2250000</v>
      </c>
      <c r="AV46" s="350">
        <f>((HLOOKUP(AV$3,Controls!$A$5:$F$217,MATCH(Controls!$A17,Controls!$A$5:$A$217,0),0)*AV37))+(SUM(AV39:AV44))</f>
        <v>2000000</v>
      </c>
      <c r="AW46" s="350">
        <f>((HLOOKUP(AW$3,Controls!$A$5:$F$217,MATCH(Controls!$A17,Controls!$A$5:$A$217,0),0)*AW37))+(SUM(AW39:AW44))</f>
        <v>2000000</v>
      </c>
      <c r="AX46" s="350">
        <f>((HLOOKUP(AX$3,Controls!$A$5:$F$217,MATCH(Controls!$A17,Controls!$A$5:$A$217,0),0)*AX37))+(SUM(AX39:AX44))</f>
        <v>2250000</v>
      </c>
      <c r="AY46" s="350">
        <f>((HLOOKUP(AY$3,Controls!$A$5:$F$217,MATCH(Controls!$A17,Controls!$A$5:$A$217,0),0)*AY37))+(SUM(AY39:AY44))</f>
        <v>2000000</v>
      </c>
      <c r="AZ46" s="350">
        <f>((HLOOKUP(AZ$3,Controls!$A$5:$F$217,MATCH(Controls!$A17,Controls!$A$5:$A$217,0),0)*AZ37))+(SUM(AZ39:AZ44))</f>
        <v>2000000</v>
      </c>
      <c r="BA46" s="350">
        <f>((HLOOKUP(BA$3,Controls!$A$5:$F$217,MATCH(Controls!$A17,Controls!$A$5:$A$217,0),0)*BA37))+(SUM(BA39:BA44))</f>
        <v>2250000</v>
      </c>
      <c r="BB46" s="350">
        <f>((HLOOKUP(BB$3,Controls!$A$5:$F$217,MATCH(Controls!$A17,Controls!$A$5:$A$217,0),0)*BB37))+(SUM(BB39:BB44))</f>
        <v>2000000</v>
      </c>
      <c r="BC46" s="350">
        <f>((HLOOKUP(BC$3,Controls!$A$5:$F$217,MATCH(Controls!$A17,Controls!$A$5:$A$217,0),0)*BC37))+(SUM(BC39:BC44))</f>
        <v>2000000</v>
      </c>
      <c r="BD46" s="350">
        <f>((HLOOKUP(BD$3,Controls!$A$5:$F$217,MATCH(Controls!$A17,Controls!$A$5:$A$217,0),0)*BD37))+(SUM(BD39:BD44))</f>
        <v>3416666.66</v>
      </c>
      <c r="BE46" s="350">
        <f>((HLOOKUP(BE$3,Controls!$A$5:$F$217,MATCH(Controls!$A17,Controls!$A$5:$A$217,0),0)*BE37))+(SUM(BE39:BE44))</f>
        <v>3166666.66</v>
      </c>
      <c r="BF46" s="350">
        <f>((HLOOKUP(BF$3,Controls!$A$5:$F$217,MATCH(Controls!$A17,Controls!$A$5:$A$217,0),0)*BF37))+(SUM(BF39:BF44))</f>
        <v>3166666.66</v>
      </c>
      <c r="BG46" s="350">
        <f>((HLOOKUP(BG$3,Controls!$A$5:$F$217,MATCH(Controls!$A17,Controls!$A$5:$A$217,0),0)*BG37))+(SUM(BG39:BG44))</f>
        <v>3416666.66</v>
      </c>
      <c r="BH46" s="350">
        <f>((HLOOKUP(BH$3,Controls!$A$5:$F$217,MATCH(Controls!$A17,Controls!$A$5:$A$217,0),0)*BH37))+(SUM(BH39:BH44))</f>
        <v>3166666.66</v>
      </c>
      <c r="BI46" s="350">
        <f>((HLOOKUP(BI$3,Controls!$A$5:$F$217,MATCH(Controls!$A17,Controls!$A$5:$A$217,0),0)*BI37))+(SUM(BI39:BI44))</f>
        <v>3416666.66</v>
      </c>
    </row>
    <row r="47" spans="1:61" ht="11.25" customHeight="1">
      <c r="A47" s="43"/>
      <c r="B47" s="347"/>
      <c r="C47" s="347"/>
      <c r="D47" s="347"/>
      <c r="E47" s="347"/>
      <c r="F47" s="347"/>
      <c r="G47" s="347"/>
      <c r="H47" s="347"/>
      <c r="I47" s="347"/>
      <c r="J47" s="347"/>
      <c r="K47" s="347"/>
      <c r="L47" s="347"/>
      <c r="M47" s="347"/>
      <c r="N47" s="347"/>
      <c r="O47" s="347"/>
      <c r="P47" s="347"/>
      <c r="Q47" s="347"/>
      <c r="R47" s="347"/>
      <c r="S47" s="347"/>
      <c r="T47" s="347"/>
      <c r="U47" s="347"/>
      <c r="V47" s="347"/>
      <c r="W47" s="347"/>
      <c r="X47" s="347"/>
      <c r="Y47" s="347"/>
      <c r="Z47" s="347"/>
      <c r="AA47" s="347"/>
      <c r="AB47" s="347"/>
      <c r="AC47" s="347"/>
      <c r="AD47" s="347"/>
      <c r="AE47" s="347"/>
      <c r="AF47" s="347"/>
      <c r="AG47" s="347"/>
      <c r="AH47" s="347"/>
      <c r="AI47" s="347"/>
      <c r="AJ47" s="347"/>
      <c r="AK47" s="347"/>
      <c r="AL47" s="347"/>
      <c r="AM47" s="347"/>
      <c r="AN47" s="347"/>
      <c r="AO47" s="347"/>
      <c r="AP47" s="347"/>
      <c r="AQ47" s="347"/>
      <c r="AR47" s="347"/>
      <c r="AS47" s="347"/>
      <c r="AT47" s="347"/>
      <c r="AU47" s="347"/>
      <c r="AV47" s="347"/>
      <c r="AW47" s="347"/>
      <c r="AX47" s="347"/>
      <c r="AY47" s="347"/>
      <c r="AZ47" s="347"/>
      <c r="BA47" s="347"/>
      <c r="BB47" s="347"/>
      <c r="BC47" s="347"/>
      <c r="BD47" s="347"/>
      <c r="BE47" s="347"/>
      <c r="BF47" s="347"/>
      <c r="BG47" s="347"/>
      <c r="BH47" s="347"/>
      <c r="BI47" s="347"/>
    </row>
    <row r="48" spans="1:61" ht="11.25" customHeight="1">
      <c r="A48" s="47" t="s">
        <v>55</v>
      </c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347"/>
      <c r="AB48" s="347"/>
      <c r="AC48" s="347"/>
      <c r="AD48" s="347"/>
      <c r="AE48" s="347"/>
      <c r="AF48" s="347"/>
      <c r="AG48" s="347"/>
      <c r="AH48" s="347"/>
      <c r="AI48" s="347"/>
      <c r="AJ48" s="347"/>
      <c r="AK48" s="347"/>
      <c r="AL48" s="347"/>
      <c r="AM48" s="347"/>
      <c r="AN48" s="347"/>
      <c r="AO48" s="347"/>
      <c r="AP48" s="347"/>
      <c r="AQ48" s="347"/>
      <c r="AR48" s="347"/>
      <c r="AS48" s="347"/>
      <c r="AT48" s="347"/>
      <c r="AU48" s="347"/>
      <c r="AV48" s="347"/>
      <c r="AW48" s="347"/>
      <c r="AX48" s="347"/>
      <c r="AY48" s="347"/>
      <c r="AZ48" s="347"/>
      <c r="BA48" s="347"/>
      <c r="BB48" s="347"/>
      <c r="BC48" s="347"/>
      <c r="BD48" s="347"/>
      <c r="BE48" s="347"/>
      <c r="BF48" s="347"/>
      <c r="BG48" s="347"/>
      <c r="BH48" s="347"/>
      <c r="BI48" s="347"/>
    </row>
    <row r="49" spans="1:61" ht="11.25" customHeight="1">
      <c r="A49" s="43"/>
      <c r="B49" s="347"/>
      <c r="C49" s="347"/>
      <c r="D49" s="347"/>
      <c r="E49" s="347"/>
      <c r="F49" s="347"/>
      <c r="G49" s="347"/>
      <c r="H49" s="347"/>
      <c r="I49" s="347"/>
      <c r="J49" s="347"/>
      <c r="K49" s="347"/>
      <c r="L49" s="347"/>
      <c r="M49" s="347"/>
      <c r="N49" s="347"/>
      <c r="O49" s="347"/>
      <c r="P49" s="347"/>
      <c r="Q49" s="347"/>
      <c r="R49" s="347"/>
      <c r="S49" s="347"/>
      <c r="T49" s="347"/>
      <c r="U49" s="347"/>
      <c r="V49" s="347"/>
      <c r="W49" s="347"/>
      <c r="X49" s="347"/>
      <c r="Y49" s="347"/>
      <c r="Z49" s="347"/>
      <c r="AA49" s="347"/>
      <c r="AB49" s="347"/>
      <c r="AC49" s="347"/>
      <c r="AD49" s="347"/>
      <c r="AE49" s="347"/>
      <c r="AF49" s="347"/>
      <c r="AG49" s="347"/>
      <c r="AH49" s="347"/>
      <c r="AI49" s="347"/>
      <c r="AJ49" s="347"/>
      <c r="AK49" s="347"/>
      <c r="AL49" s="347"/>
      <c r="AM49" s="347"/>
      <c r="AN49" s="347"/>
      <c r="AO49" s="347"/>
      <c r="AP49" s="347"/>
      <c r="AQ49" s="347"/>
      <c r="AR49" s="347"/>
      <c r="AS49" s="347"/>
      <c r="AT49" s="347"/>
      <c r="AU49" s="347"/>
      <c r="AV49" s="347"/>
      <c r="AW49" s="347"/>
      <c r="AX49" s="347"/>
      <c r="AY49" s="347"/>
      <c r="AZ49" s="347"/>
      <c r="BA49" s="347"/>
      <c r="BB49" s="347"/>
      <c r="BC49" s="347"/>
      <c r="BD49" s="347"/>
      <c r="BE49" s="347"/>
      <c r="BF49" s="347"/>
      <c r="BG49" s="347"/>
      <c r="BH49" s="347"/>
      <c r="BI49" s="347"/>
    </row>
    <row r="50" spans="1:61" ht="11.25" customHeight="1">
      <c r="A50" s="43" t="s">
        <v>55</v>
      </c>
      <c r="B50" s="329">
        <v>0</v>
      </c>
      <c r="C50" s="329">
        <v>0</v>
      </c>
      <c r="D50" s="329">
        <v>0</v>
      </c>
      <c r="E50" s="329">
        <v>0</v>
      </c>
      <c r="F50" s="329">
        <v>0</v>
      </c>
      <c r="G50" s="329">
        <v>0</v>
      </c>
      <c r="H50" s="329">
        <v>0</v>
      </c>
      <c r="I50" s="329">
        <v>0</v>
      </c>
      <c r="J50" s="329">
        <v>0</v>
      </c>
      <c r="K50" s="329">
        <v>0</v>
      </c>
      <c r="L50" s="329">
        <v>0</v>
      </c>
      <c r="M50" s="329">
        <v>0</v>
      </c>
      <c r="N50" s="329">
        <v>0</v>
      </c>
      <c r="O50" s="329">
        <v>0</v>
      </c>
      <c r="P50" s="329">
        <v>0</v>
      </c>
      <c r="Q50" s="329">
        <v>0</v>
      </c>
      <c r="R50" s="329">
        <v>0</v>
      </c>
      <c r="S50" s="329">
        <v>0</v>
      </c>
      <c r="T50" s="329">
        <v>0</v>
      </c>
      <c r="U50" s="329">
        <v>0</v>
      </c>
      <c r="V50" s="329">
        <v>0</v>
      </c>
      <c r="W50" s="329">
        <v>0</v>
      </c>
      <c r="X50" s="329">
        <v>0</v>
      </c>
      <c r="Y50" s="329">
        <v>0</v>
      </c>
      <c r="Z50" s="329">
        <v>0</v>
      </c>
      <c r="AA50" s="329">
        <v>0</v>
      </c>
      <c r="AB50" s="329">
        <v>0</v>
      </c>
      <c r="AC50" s="329">
        <v>0</v>
      </c>
      <c r="AD50" s="329">
        <v>0</v>
      </c>
      <c r="AE50" s="329">
        <v>0</v>
      </c>
      <c r="AF50" s="329">
        <v>0</v>
      </c>
      <c r="AG50" s="329">
        <v>0</v>
      </c>
      <c r="AH50" s="329">
        <v>0</v>
      </c>
      <c r="AI50" s="329">
        <v>0</v>
      </c>
      <c r="AJ50" s="329">
        <v>0</v>
      </c>
      <c r="AK50" s="329">
        <v>0</v>
      </c>
      <c r="AL50" s="329">
        <v>0</v>
      </c>
      <c r="AM50" s="329">
        <v>0</v>
      </c>
      <c r="AN50" s="329">
        <v>0</v>
      </c>
      <c r="AO50" s="329">
        <v>0</v>
      </c>
      <c r="AP50" s="329">
        <v>0</v>
      </c>
      <c r="AQ50" s="329">
        <v>0</v>
      </c>
      <c r="AR50" s="329">
        <v>0</v>
      </c>
      <c r="AS50" s="329">
        <v>0</v>
      </c>
      <c r="AT50" s="329">
        <v>0</v>
      </c>
      <c r="AU50" s="329">
        <v>0</v>
      </c>
      <c r="AV50" s="329">
        <v>0</v>
      </c>
      <c r="AW50" s="329">
        <v>0</v>
      </c>
      <c r="AX50" s="329">
        <v>0</v>
      </c>
      <c r="AY50" s="329">
        <v>0</v>
      </c>
      <c r="AZ50" s="329">
        <v>0</v>
      </c>
      <c r="BA50" s="329">
        <v>0</v>
      </c>
      <c r="BB50" s="329">
        <v>0</v>
      </c>
      <c r="BC50" s="329">
        <v>0</v>
      </c>
      <c r="BD50" s="329">
        <v>0</v>
      </c>
      <c r="BE50" s="329">
        <v>0</v>
      </c>
      <c r="BF50" s="329">
        <v>0</v>
      </c>
      <c r="BG50" s="329">
        <v>0</v>
      </c>
      <c r="BH50" s="329">
        <v>0</v>
      </c>
      <c r="BI50" s="329">
        <v>0</v>
      </c>
    </row>
    <row r="51" spans="1:61" ht="11.25" customHeight="1">
      <c r="A51" s="43"/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  <c r="AA51" s="347"/>
      <c r="AB51" s="347"/>
      <c r="AC51" s="347"/>
      <c r="AD51" s="347"/>
      <c r="AE51" s="347"/>
      <c r="AF51" s="347"/>
      <c r="AG51" s="347"/>
      <c r="AH51" s="347"/>
      <c r="AI51" s="347"/>
      <c r="AJ51" s="347"/>
      <c r="AK51" s="347"/>
      <c r="AL51" s="347"/>
      <c r="AM51" s="347"/>
      <c r="AN51" s="347"/>
      <c r="AO51" s="347"/>
      <c r="AP51" s="347"/>
      <c r="AQ51" s="347"/>
      <c r="AR51" s="347"/>
      <c r="AS51" s="347"/>
      <c r="AT51" s="347"/>
      <c r="AU51" s="347"/>
      <c r="AV51" s="347"/>
      <c r="AW51" s="347"/>
      <c r="AX51" s="347"/>
      <c r="AY51" s="347"/>
      <c r="AZ51" s="347"/>
      <c r="BA51" s="347"/>
      <c r="BB51" s="347"/>
      <c r="BC51" s="347"/>
      <c r="BD51" s="347"/>
      <c r="BE51" s="347"/>
      <c r="BF51" s="347"/>
      <c r="BG51" s="347"/>
      <c r="BH51" s="347"/>
      <c r="BI51" s="347"/>
    </row>
    <row r="52" spans="1:61" ht="11.25" customHeight="1">
      <c r="A52" s="43" t="s">
        <v>203</v>
      </c>
      <c r="B52" s="329">
        <v>0</v>
      </c>
      <c r="C52" s="329">
        <v>0</v>
      </c>
      <c r="D52" s="329">
        <v>0</v>
      </c>
      <c r="E52" s="329">
        <v>0</v>
      </c>
      <c r="F52" s="329">
        <v>0</v>
      </c>
      <c r="G52" s="329">
        <v>0</v>
      </c>
      <c r="H52" s="329">
        <v>0</v>
      </c>
      <c r="I52" s="329">
        <v>0</v>
      </c>
      <c r="J52" s="329">
        <v>0</v>
      </c>
      <c r="K52" s="329">
        <v>0</v>
      </c>
      <c r="L52" s="329">
        <v>0</v>
      </c>
      <c r="M52" s="329">
        <v>0</v>
      </c>
      <c r="N52" s="329">
        <v>0</v>
      </c>
      <c r="O52" s="329">
        <v>0</v>
      </c>
      <c r="P52" s="329">
        <v>0</v>
      </c>
      <c r="Q52" s="329">
        <v>0</v>
      </c>
      <c r="R52" s="329">
        <v>0</v>
      </c>
      <c r="S52" s="329">
        <v>0</v>
      </c>
      <c r="T52" s="329">
        <v>0</v>
      </c>
      <c r="U52" s="329">
        <v>0</v>
      </c>
      <c r="V52" s="329">
        <v>0</v>
      </c>
      <c r="W52" s="329">
        <v>0</v>
      </c>
      <c r="X52" s="329">
        <v>0</v>
      </c>
      <c r="Y52" s="329">
        <v>0</v>
      </c>
      <c r="Z52" s="329">
        <v>0</v>
      </c>
      <c r="AA52" s="329">
        <v>0</v>
      </c>
      <c r="AB52" s="329">
        <v>0</v>
      </c>
      <c r="AC52" s="329">
        <v>0</v>
      </c>
      <c r="AD52" s="329">
        <v>0</v>
      </c>
      <c r="AE52" s="329">
        <v>0</v>
      </c>
      <c r="AF52" s="329">
        <v>0</v>
      </c>
      <c r="AG52" s="329">
        <v>0</v>
      </c>
      <c r="AH52" s="329">
        <v>0</v>
      </c>
      <c r="AI52" s="329">
        <v>0</v>
      </c>
      <c r="AJ52" s="329">
        <v>0</v>
      </c>
      <c r="AK52" s="329">
        <v>0</v>
      </c>
      <c r="AL52" s="329">
        <v>0</v>
      </c>
      <c r="AM52" s="351">
        <v>0.2</v>
      </c>
      <c r="AN52" s="351">
        <v>0</v>
      </c>
      <c r="AO52" s="351">
        <v>0</v>
      </c>
      <c r="AP52" s="351">
        <v>0</v>
      </c>
      <c r="AQ52" s="351">
        <v>0</v>
      </c>
      <c r="AR52" s="351">
        <v>0</v>
      </c>
      <c r="AS52" s="351">
        <v>0</v>
      </c>
      <c r="AT52" s="351">
        <v>0</v>
      </c>
      <c r="AU52" s="351">
        <v>0</v>
      </c>
      <c r="AV52" s="351">
        <v>0</v>
      </c>
      <c r="AW52" s="351">
        <v>0</v>
      </c>
      <c r="AX52" s="351">
        <v>0</v>
      </c>
      <c r="AY52" s="351">
        <v>0</v>
      </c>
      <c r="AZ52" s="351">
        <v>0.125</v>
      </c>
      <c r="BA52" s="351">
        <v>0</v>
      </c>
      <c r="BB52" s="351">
        <v>0.125</v>
      </c>
      <c r="BC52" s="351">
        <v>0</v>
      </c>
      <c r="BD52" s="351">
        <v>0.25</v>
      </c>
      <c r="BE52" s="351">
        <v>0</v>
      </c>
      <c r="BF52" s="351">
        <v>0</v>
      </c>
      <c r="BG52" s="351">
        <v>0</v>
      </c>
      <c r="BH52" s="351">
        <v>0.3</v>
      </c>
      <c r="BI52" s="351">
        <v>0</v>
      </c>
    </row>
    <row r="53" spans="1:61" ht="11.25" customHeight="1">
      <c r="A53" s="43"/>
      <c r="B53" s="347"/>
      <c r="C53" s="347"/>
      <c r="D53" s="347"/>
      <c r="E53" s="347"/>
      <c r="F53" s="347"/>
      <c r="G53" s="347"/>
      <c r="H53" s="347"/>
      <c r="I53" s="347"/>
      <c r="J53" s="347"/>
      <c r="K53" s="347"/>
      <c r="L53" s="347"/>
      <c r="M53" s="347"/>
      <c r="N53" s="347"/>
      <c r="O53" s="347"/>
      <c r="P53" s="347"/>
      <c r="Q53" s="347"/>
      <c r="R53" s="347"/>
      <c r="S53" s="347"/>
      <c r="T53" s="347"/>
      <c r="U53" s="347"/>
      <c r="V53" s="347"/>
      <c r="W53" s="347"/>
      <c r="X53" s="347"/>
      <c r="Y53" s="347"/>
      <c r="Z53" s="347"/>
      <c r="AA53" s="347"/>
      <c r="AB53" s="347"/>
      <c r="AC53" s="347"/>
      <c r="AD53" s="347"/>
      <c r="AE53" s="347"/>
      <c r="AF53" s="347"/>
      <c r="AG53" s="347"/>
      <c r="AH53" s="347"/>
      <c r="AI53" s="347"/>
      <c r="AJ53" s="347"/>
      <c r="AK53" s="347"/>
      <c r="AL53" s="347"/>
      <c r="AM53" s="347"/>
      <c r="AN53" s="347"/>
      <c r="AO53" s="347"/>
      <c r="AP53" s="347"/>
      <c r="AQ53" s="347"/>
      <c r="AR53" s="347"/>
      <c r="AS53" s="347"/>
      <c r="AT53" s="347"/>
      <c r="AU53" s="347"/>
      <c r="AV53" s="347"/>
      <c r="AW53" s="347"/>
      <c r="AX53" s="347"/>
      <c r="AY53" s="347"/>
      <c r="AZ53" s="347"/>
      <c r="BA53" s="347"/>
      <c r="BB53" s="347"/>
      <c r="BC53" s="347"/>
      <c r="BD53" s="347"/>
      <c r="BE53" s="347"/>
      <c r="BF53" s="347"/>
      <c r="BG53" s="347"/>
      <c r="BH53" s="347"/>
      <c r="BI53" s="347"/>
    </row>
    <row r="54" spans="1:61" ht="11.25" customHeight="1">
      <c r="A54" s="47" t="s">
        <v>204</v>
      </c>
      <c r="B54" s="321">
        <v>0</v>
      </c>
      <c r="C54" s="321">
        <v>0</v>
      </c>
      <c r="D54" s="321">
        <v>0</v>
      </c>
      <c r="E54" s="321">
        <v>0</v>
      </c>
      <c r="F54" s="321">
        <v>0</v>
      </c>
      <c r="G54" s="321">
        <v>0</v>
      </c>
      <c r="H54" s="321">
        <v>0</v>
      </c>
      <c r="I54" s="321">
        <v>0</v>
      </c>
      <c r="J54" s="321">
        <v>0</v>
      </c>
      <c r="K54" s="321">
        <v>0</v>
      </c>
      <c r="L54" s="321">
        <v>0</v>
      </c>
      <c r="M54" s="321">
        <v>0</v>
      </c>
      <c r="N54" s="321">
        <v>0</v>
      </c>
      <c r="O54" s="321">
        <v>0</v>
      </c>
      <c r="P54" s="321">
        <v>0</v>
      </c>
      <c r="Q54" s="321">
        <v>0</v>
      </c>
      <c r="R54" s="321">
        <v>0</v>
      </c>
      <c r="S54" s="321">
        <v>0</v>
      </c>
      <c r="T54" s="321">
        <v>0</v>
      </c>
      <c r="U54" s="321">
        <v>0</v>
      </c>
      <c r="V54" s="321">
        <v>0</v>
      </c>
      <c r="W54" s="321">
        <v>0</v>
      </c>
      <c r="X54" s="321">
        <v>0</v>
      </c>
      <c r="Y54" s="321">
        <v>0</v>
      </c>
      <c r="Z54" s="321">
        <v>0</v>
      </c>
      <c r="AA54" s="321">
        <v>0</v>
      </c>
      <c r="AB54" s="321">
        <v>0</v>
      </c>
      <c r="AC54" s="321">
        <v>0</v>
      </c>
      <c r="AD54" s="321">
        <v>0</v>
      </c>
      <c r="AE54" s="321">
        <v>0</v>
      </c>
      <c r="AF54" s="321">
        <v>0</v>
      </c>
      <c r="AG54" s="321">
        <v>0</v>
      </c>
      <c r="AH54" s="321">
        <v>0</v>
      </c>
      <c r="AI54" s="321">
        <v>0</v>
      </c>
      <c r="AJ54" s="321">
        <v>0</v>
      </c>
      <c r="AK54" s="321">
        <v>0</v>
      </c>
      <c r="AL54" s="321">
        <v>0</v>
      </c>
      <c r="AM54" s="321">
        <v>0</v>
      </c>
      <c r="AN54" s="321">
        <v>0</v>
      </c>
      <c r="AO54" s="321">
        <v>0</v>
      </c>
      <c r="AP54" s="321">
        <v>0</v>
      </c>
      <c r="AQ54" s="321">
        <v>0</v>
      </c>
      <c r="AR54" s="321">
        <v>0</v>
      </c>
      <c r="AS54" s="321">
        <v>0</v>
      </c>
      <c r="AT54" s="321">
        <v>0</v>
      </c>
      <c r="AU54" s="321">
        <v>0</v>
      </c>
      <c r="AV54" s="321">
        <v>0</v>
      </c>
      <c r="AW54" s="321">
        <v>0</v>
      </c>
      <c r="AX54" s="321">
        <v>0</v>
      </c>
      <c r="AY54" s="321">
        <v>0</v>
      </c>
      <c r="AZ54" s="321">
        <v>0</v>
      </c>
      <c r="BA54" s="321">
        <v>0</v>
      </c>
      <c r="BB54" s="321">
        <v>0</v>
      </c>
      <c r="BC54" s="321">
        <v>0</v>
      </c>
      <c r="BD54" s="321">
        <v>0</v>
      </c>
      <c r="BE54" s="321">
        <v>0</v>
      </c>
      <c r="BF54" s="321">
        <v>0</v>
      </c>
      <c r="BG54" s="321">
        <v>0</v>
      </c>
      <c r="BH54" s="321">
        <v>0</v>
      </c>
      <c r="BI54" s="321">
        <v>0</v>
      </c>
    </row>
    <row r="55" spans="1:61" ht="11.25" customHeight="1">
      <c r="A55" s="47" t="s">
        <v>205</v>
      </c>
      <c r="B55" s="321">
        <v>0</v>
      </c>
      <c r="C55" s="321">
        <v>0</v>
      </c>
      <c r="D55" s="321">
        <v>0</v>
      </c>
      <c r="E55" s="321">
        <v>0</v>
      </c>
      <c r="F55" s="321">
        <v>0</v>
      </c>
      <c r="G55" s="321">
        <v>0</v>
      </c>
      <c r="H55" s="321">
        <v>0</v>
      </c>
      <c r="I55" s="321">
        <v>0</v>
      </c>
      <c r="J55" s="321">
        <v>0</v>
      </c>
      <c r="K55" s="321">
        <v>0</v>
      </c>
      <c r="L55" s="321">
        <v>0</v>
      </c>
      <c r="M55" s="321">
        <v>0</v>
      </c>
      <c r="N55" s="321">
        <v>0</v>
      </c>
      <c r="O55" s="321">
        <v>0</v>
      </c>
      <c r="P55" s="321">
        <v>0</v>
      </c>
      <c r="Q55" s="321">
        <v>0</v>
      </c>
      <c r="R55" s="321">
        <v>0</v>
      </c>
      <c r="S55" s="321">
        <v>0</v>
      </c>
      <c r="T55" s="321">
        <v>0</v>
      </c>
      <c r="U55" s="321">
        <v>0</v>
      </c>
      <c r="V55" s="321">
        <v>0</v>
      </c>
      <c r="W55" s="321">
        <v>0</v>
      </c>
      <c r="X55" s="321">
        <v>0</v>
      </c>
      <c r="Y55" s="321">
        <v>0</v>
      </c>
      <c r="Z55" s="321">
        <v>375000</v>
      </c>
      <c r="AA55" s="321">
        <v>375000</v>
      </c>
      <c r="AB55" s="321">
        <v>0</v>
      </c>
      <c r="AC55" s="321">
        <v>0</v>
      </c>
      <c r="AD55" s="321">
        <v>0</v>
      </c>
      <c r="AE55" s="321">
        <v>0</v>
      </c>
      <c r="AF55" s="321">
        <v>0</v>
      </c>
      <c r="AG55" s="321">
        <v>0</v>
      </c>
      <c r="AH55" s="321">
        <v>0</v>
      </c>
      <c r="AI55" s="321">
        <v>0</v>
      </c>
      <c r="AJ55" s="321">
        <v>0</v>
      </c>
      <c r="AK55" s="321">
        <v>0</v>
      </c>
      <c r="AL55" s="321">
        <v>0</v>
      </c>
      <c r="AM55" s="321">
        <v>0</v>
      </c>
      <c r="AN55" s="321">
        <v>0</v>
      </c>
      <c r="AO55" s="321">
        <v>0</v>
      </c>
      <c r="AP55" s="321">
        <v>0</v>
      </c>
      <c r="AQ55" s="321">
        <v>0</v>
      </c>
      <c r="AR55" s="321">
        <v>0</v>
      </c>
      <c r="AS55" s="321">
        <v>0</v>
      </c>
      <c r="AT55" s="321">
        <v>0</v>
      </c>
      <c r="AU55" s="321">
        <v>0</v>
      </c>
      <c r="AV55" s="321">
        <v>0</v>
      </c>
      <c r="AW55" s="321">
        <v>0</v>
      </c>
      <c r="AX55" s="321">
        <v>0</v>
      </c>
      <c r="AY55" s="321">
        <v>0</v>
      </c>
      <c r="AZ55" s="321">
        <v>0</v>
      </c>
      <c r="BA55" s="321">
        <v>0</v>
      </c>
      <c r="BB55" s="321">
        <v>0</v>
      </c>
      <c r="BC55" s="321">
        <v>0</v>
      </c>
      <c r="BD55" s="321">
        <v>0</v>
      </c>
      <c r="BE55" s="321">
        <v>0</v>
      </c>
      <c r="BF55" s="321">
        <v>0</v>
      </c>
      <c r="BG55" s="321">
        <v>0</v>
      </c>
      <c r="BH55" s="321">
        <v>0</v>
      </c>
      <c r="BI55" s="321">
        <v>0</v>
      </c>
    </row>
    <row r="56" spans="1:61" ht="11.25" customHeight="1">
      <c r="A56" s="442" t="s">
        <v>206</v>
      </c>
      <c r="B56" s="321">
        <v>0</v>
      </c>
      <c r="C56" s="321">
        <v>0</v>
      </c>
      <c r="D56" s="321">
        <v>0</v>
      </c>
      <c r="E56" s="321">
        <v>0</v>
      </c>
      <c r="F56" s="321">
        <v>0</v>
      </c>
      <c r="G56" s="321">
        <v>0</v>
      </c>
      <c r="H56" s="321">
        <v>0</v>
      </c>
      <c r="I56" s="321">
        <v>0</v>
      </c>
      <c r="J56" s="321">
        <v>0</v>
      </c>
      <c r="K56" s="321">
        <v>0</v>
      </c>
      <c r="L56" s="321">
        <v>0</v>
      </c>
      <c r="M56" s="321">
        <v>0</v>
      </c>
      <c r="N56" s="321">
        <v>0</v>
      </c>
      <c r="O56" s="321">
        <v>0</v>
      </c>
      <c r="P56" s="321">
        <v>0</v>
      </c>
      <c r="Q56" s="321">
        <v>0</v>
      </c>
      <c r="R56" s="321">
        <v>0</v>
      </c>
      <c r="S56" s="321">
        <v>0</v>
      </c>
      <c r="T56" s="321">
        <v>0</v>
      </c>
      <c r="U56" s="321">
        <v>0</v>
      </c>
      <c r="V56" s="321">
        <v>0</v>
      </c>
      <c r="W56" s="321">
        <v>0</v>
      </c>
      <c r="X56" s="321">
        <v>0</v>
      </c>
      <c r="Y56" s="321">
        <v>0</v>
      </c>
      <c r="Z56" s="321">
        <v>0</v>
      </c>
      <c r="AA56" s="321">
        <v>0</v>
      </c>
      <c r="AB56" s="321">
        <v>0</v>
      </c>
      <c r="AC56" s="321">
        <v>0</v>
      </c>
      <c r="AD56" s="321">
        <v>0</v>
      </c>
      <c r="AE56" s="321">
        <v>0</v>
      </c>
      <c r="AF56" s="321">
        <v>0</v>
      </c>
      <c r="AG56" s="321">
        <v>0</v>
      </c>
      <c r="AH56" s="321">
        <v>0</v>
      </c>
      <c r="AI56" s="321">
        <v>0</v>
      </c>
      <c r="AJ56" s="321">
        <v>0</v>
      </c>
      <c r="AK56" s="321">
        <v>0</v>
      </c>
      <c r="AL56" s="321">
        <v>0</v>
      </c>
      <c r="AM56" s="321">
        <v>0</v>
      </c>
      <c r="AN56" s="321">
        <v>0</v>
      </c>
      <c r="AO56" s="321">
        <v>0</v>
      </c>
      <c r="AP56" s="321">
        <v>0</v>
      </c>
      <c r="AQ56" s="321">
        <v>0</v>
      </c>
      <c r="AR56" s="321">
        <v>0</v>
      </c>
      <c r="AS56" s="321">
        <v>0</v>
      </c>
      <c r="AT56" s="321">
        <v>0</v>
      </c>
      <c r="AU56" s="321">
        <v>0</v>
      </c>
      <c r="AV56" s="321">
        <v>0</v>
      </c>
      <c r="AW56" s="321">
        <v>0</v>
      </c>
      <c r="AX56" s="321">
        <v>0</v>
      </c>
      <c r="AY56" s="321">
        <v>0</v>
      </c>
      <c r="AZ56" s="321">
        <v>0</v>
      </c>
      <c r="BA56" s="321">
        <v>0</v>
      </c>
      <c r="BB56" s="321">
        <v>0</v>
      </c>
      <c r="BC56" s="321">
        <v>0</v>
      </c>
      <c r="BD56" s="321">
        <v>0</v>
      </c>
      <c r="BE56" s="321">
        <v>0</v>
      </c>
      <c r="BF56" s="321">
        <v>0</v>
      </c>
      <c r="BG56" s="321">
        <v>0</v>
      </c>
      <c r="BH56" s="321">
        <v>0</v>
      </c>
      <c r="BI56" s="321">
        <v>0</v>
      </c>
    </row>
    <row r="57" spans="1:61" ht="11.25" customHeight="1">
      <c r="A57" s="441" t="s">
        <v>207</v>
      </c>
      <c r="B57" s="321">
        <v>0</v>
      </c>
      <c r="C57" s="321">
        <v>0</v>
      </c>
      <c r="D57" s="321">
        <v>0</v>
      </c>
      <c r="E57" s="321">
        <v>0</v>
      </c>
      <c r="F57" s="321">
        <v>0</v>
      </c>
      <c r="G57" s="321">
        <v>0</v>
      </c>
      <c r="H57" s="321">
        <v>0</v>
      </c>
      <c r="I57" s="321">
        <v>0</v>
      </c>
      <c r="J57" s="321">
        <v>0</v>
      </c>
      <c r="K57" s="321">
        <v>0</v>
      </c>
      <c r="L57" s="321">
        <v>0</v>
      </c>
      <c r="M57" s="321">
        <v>0</v>
      </c>
      <c r="N57" s="321">
        <v>0</v>
      </c>
      <c r="O57" s="321">
        <v>0</v>
      </c>
      <c r="P57" s="321">
        <v>0</v>
      </c>
      <c r="Q57" s="321">
        <v>0</v>
      </c>
      <c r="R57" s="321">
        <v>0</v>
      </c>
      <c r="S57" s="321">
        <v>0</v>
      </c>
      <c r="T57" s="321">
        <v>0</v>
      </c>
      <c r="U57" s="321">
        <v>0</v>
      </c>
      <c r="V57" s="321">
        <v>0</v>
      </c>
      <c r="W57" s="321">
        <v>0</v>
      </c>
      <c r="X57" s="321">
        <v>0</v>
      </c>
      <c r="Y57" s="321">
        <v>0</v>
      </c>
      <c r="Z57" s="321">
        <v>0</v>
      </c>
      <c r="AA57" s="321">
        <v>0</v>
      </c>
      <c r="AB57" s="321">
        <v>0</v>
      </c>
      <c r="AC57" s="321">
        <v>0</v>
      </c>
      <c r="AD57" s="321">
        <v>0</v>
      </c>
      <c r="AE57" s="321">
        <v>0</v>
      </c>
      <c r="AF57" s="321">
        <v>0</v>
      </c>
      <c r="AG57" s="321">
        <v>0</v>
      </c>
      <c r="AH57" s="321">
        <v>0</v>
      </c>
      <c r="AI57" s="321">
        <v>0</v>
      </c>
      <c r="AJ57" s="321">
        <v>0</v>
      </c>
      <c r="AK57" s="321">
        <v>0</v>
      </c>
      <c r="AL57" s="321">
        <v>0</v>
      </c>
      <c r="AM57" s="321">
        <v>0</v>
      </c>
      <c r="AN57" s="321">
        <v>0</v>
      </c>
      <c r="AO57" s="321">
        <v>0</v>
      </c>
      <c r="AP57" s="321">
        <v>0</v>
      </c>
      <c r="AQ57" s="321">
        <v>0</v>
      </c>
      <c r="AR57" s="321">
        <v>0</v>
      </c>
      <c r="AS57" s="321">
        <v>0</v>
      </c>
      <c r="AT57" s="321">
        <v>0</v>
      </c>
      <c r="AU57" s="321">
        <v>0</v>
      </c>
      <c r="AV57" s="321">
        <v>0</v>
      </c>
      <c r="AW57" s="321">
        <v>0</v>
      </c>
      <c r="AX57" s="321">
        <v>0</v>
      </c>
      <c r="AY57" s="321">
        <v>0</v>
      </c>
      <c r="AZ57" s="321">
        <v>0</v>
      </c>
      <c r="BA57" s="321">
        <v>0</v>
      </c>
      <c r="BB57" s="321">
        <v>0</v>
      </c>
      <c r="BC57" s="321">
        <v>0</v>
      </c>
      <c r="BD57" s="321">
        <v>0</v>
      </c>
      <c r="BE57" s="321">
        <v>0</v>
      </c>
      <c r="BF57" s="321">
        <v>0</v>
      </c>
      <c r="BG57" s="321">
        <v>0</v>
      </c>
      <c r="BH57" s="321">
        <v>0</v>
      </c>
      <c r="BI57" s="321">
        <v>0</v>
      </c>
    </row>
    <row r="58" spans="1:61" ht="11.25" customHeight="1">
      <c r="A58" s="441" t="s">
        <v>208</v>
      </c>
      <c r="B58" s="321">
        <v>0</v>
      </c>
      <c r="C58" s="321">
        <v>0</v>
      </c>
      <c r="D58" s="321">
        <v>0</v>
      </c>
      <c r="E58" s="321">
        <v>0</v>
      </c>
      <c r="F58" s="321">
        <v>0</v>
      </c>
      <c r="G58" s="321">
        <v>0</v>
      </c>
      <c r="H58" s="321">
        <v>0</v>
      </c>
      <c r="I58" s="321">
        <v>0</v>
      </c>
      <c r="J58" s="321">
        <v>0</v>
      </c>
      <c r="K58" s="321">
        <v>0</v>
      </c>
      <c r="L58" s="321">
        <v>0</v>
      </c>
      <c r="M58" s="321">
        <v>0</v>
      </c>
      <c r="N58" s="321">
        <v>0</v>
      </c>
      <c r="O58" s="321">
        <v>0</v>
      </c>
      <c r="P58" s="321">
        <v>0</v>
      </c>
      <c r="Q58" s="321">
        <v>0</v>
      </c>
      <c r="R58" s="321">
        <v>0</v>
      </c>
      <c r="S58" s="321">
        <v>0</v>
      </c>
      <c r="T58" s="321">
        <v>0</v>
      </c>
      <c r="U58" s="321">
        <v>0</v>
      </c>
      <c r="V58" s="321">
        <v>0</v>
      </c>
      <c r="W58" s="321">
        <v>0</v>
      </c>
      <c r="X58" s="321">
        <v>0</v>
      </c>
      <c r="Y58" s="321">
        <v>0</v>
      </c>
      <c r="Z58" s="321">
        <v>0</v>
      </c>
      <c r="AA58" s="321">
        <v>0</v>
      </c>
      <c r="AB58" s="321">
        <v>0</v>
      </c>
      <c r="AC58" s="321">
        <v>0</v>
      </c>
      <c r="AD58" s="321">
        <v>0</v>
      </c>
      <c r="AE58" s="321">
        <v>0</v>
      </c>
      <c r="AF58" s="321">
        <v>0</v>
      </c>
      <c r="AG58" s="321">
        <v>0</v>
      </c>
      <c r="AH58" s="321">
        <v>0</v>
      </c>
      <c r="AI58" s="321">
        <v>0</v>
      </c>
      <c r="AJ58" s="321">
        <v>0</v>
      </c>
      <c r="AK58" s="321">
        <v>0</v>
      </c>
      <c r="AL58" s="321">
        <v>0</v>
      </c>
      <c r="AM58" s="321">
        <v>0</v>
      </c>
      <c r="AN58" s="321">
        <v>0</v>
      </c>
      <c r="AO58" s="321">
        <v>0</v>
      </c>
      <c r="AP58" s="321">
        <v>0</v>
      </c>
      <c r="AQ58" s="321">
        <v>0</v>
      </c>
      <c r="AR58" s="321">
        <v>0</v>
      </c>
      <c r="AS58" s="321">
        <v>0</v>
      </c>
      <c r="AT58" s="321">
        <v>0</v>
      </c>
      <c r="AU58" s="321">
        <v>0</v>
      </c>
      <c r="AV58" s="321">
        <v>0</v>
      </c>
      <c r="AW58" s="321">
        <v>0</v>
      </c>
      <c r="AX58" s="321">
        <v>0</v>
      </c>
      <c r="AY58" s="321">
        <v>0</v>
      </c>
      <c r="AZ58" s="321">
        <v>0</v>
      </c>
      <c r="BA58" s="321">
        <v>0</v>
      </c>
      <c r="BB58" s="321">
        <v>0</v>
      </c>
      <c r="BC58" s="321">
        <v>0</v>
      </c>
      <c r="BD58" s="321">
        <v>0</v>
      </c>
      <c r="BE58" s="321">
        <v>0</v>
      </c>
      <c r="BF58" s="321">
        <v>0</v>
      </c>
      <c r="BG58" s="321">
        <v>0</v>
      </c>
      <c r="BH58" s="321">
        <v>0</v>
      </c>
      <c r="BI58" s="321">
        <v>0</v>
      </c>
    </row>
    <row r="59" spans="1:61" ht="11.25" customHeight="1">
      <c r="A59" s="441" t="s">
        <v>209</v>
      </c>
      <c r="B59" s="321">
        <v>0</v>
      </c>
      <c r="C59" s="321">
        <v>0</v>
      </c>
      <c r="D59" s="321">
        <v>0</v>
      </c>
      <c r="E59" s="321">
        <v>0</v>
      </c>
      <c r="F59" s="321">
        <v>0</v>
      </c>
      <c r="G59" s="321">
        <v>0</v>
      </c>
      <c r="H59" s="321">
        <v>0</v>
      </c>
      <c r="I59" s="321">
        <v>0</v>
      </c>
      <c r="J59" s="321">
        <v>0</v>
      </c>
      <c r="K59" s="321">
        <v>0</v>
      </c>
      <c r="L59" s="321">
        <v>0</v>
      </c>
      <c r="M59" s="321">
        <v>0</v>
      </c>
      <c r="N59" s="321">
        <v>0</v>
      </c>
      <c r="O59" s="321">
        <v>0</v>
      </c>
      <c r="P59" s="321">
        <v>0</v>
      </c>
      <c r="Q59" s="321">
        <v>0</v>
      </c>
      <c r="R59" s="321">
        <v>0</v>
      </c>
      <c r="S59" s="321">
        <v>0</v>
      </c>
      <c r="T59" s="321">
        <v>0</v>
      </c>
      <c r="U59" s="321">
        <v>0</v>
      </c>
      <c r="V59" s="321">
        <v>0</v>
      </c>
      <c r="W59" s="321">
        <v>0</v>
      </c>
      <c r="X59" s="321">
        <v>0</v>
      </c>
      <c r="Y59" s="321">
        <v>0</v>
      </c>
      <c r="Z59" s="321">
        <v>0</v>
      </c>
      <c r="AA59" s="321">
        <v>0</v>
      </c>
      <c r="AB59" s="321">
        <v>0</v>
      </c>
      <c r="AC59" s="321">
        <v>0</v>
      </c>
      <c r="AD59" s="321">
        <v>0</v>
      </c>
      <c r="AE59" s="321">
        <v>0</v>
      </c>
      <c r="AF59" s="321">
        <v>0</v>
      </c>
      <c r="AG59" s="321">
        <v>0</v>
      </c>
      <c r="AH59" s="321">
        <v>0</v>
      </c>
      <c r="AI59" s="321">
        <v>0</v>
      </c>
      <c r="AJ59" s="321">
        <v>0</v>
      </c>
      <c r="AK59" s="321">
        <v>0</v>
      </c>
      <c r="AL59" s="321">
        <v>0</v>
      </c>
      <c r="AM59" s="321">
        <v>0</v>
      </c>
      <c r="AN59" s="321">
        <v>0</v>
      </c>
      <c r="AO59" s="321">
        <v>0</v>
      </c>
      <c r="AP59" s="321">
        <v>0</v>
      </c>
      <c r="AQ59" s="321">
        <v>0</v>
      </c>
      <c r="AR59" s="321">
        <v>0</v>
      </c>
      <c r="AS59" s="321">
        <v>0</v>
      </c>
      <c r="AT59" s="321">
        <v>0</v>
      </c>
      <c r="AU59" s="321">
        <v>0</v>
      </c>
      <c r="AV59" s="321">
        <v>0</v>
      </c>
      <c r="AW59" s="321">
        <v>0</v>
      </c>
      <c r="AX59" s="321">
        <v>0</v>
      </c>
      <c r="AY59" s="321">
        <v>0</v>
      </c>
      <c r="AZ59" s="321">
        <v>0</v>
      </c>
      <c r="BA59" s="321">
        <v>0</v>
      </c>
      <c r="BB59" s="321">
        <v>0</v>
      </c>
      <c r="BC59" s="321">
        <v>0</v>
      </c>
      <c r="BD59" s="321">
        <v>0</v>
      </c>
      <c r="BE59" s="321">
        <v>0</v>
      </c>
      <c r="BF59" s="321">
        <v>0</v>
      </c>
      <c r="BG59" s="321">
        <v>0</v>
      </c>
      <c r="BH59" s="321">
        <v>0</v>
      </c>
      <c r="BI59" s="321">
        <v>0</v>
      </c>
    </row>
    <row r="60" spans="1:61" ht="11.25" customHeight="1">
      <c r="A60" s="441" t="s">
        <v>210</v>
      </c>
      <c r="B60" s="347"/>
      <c r="C60" s="347"/>
      <c r="D60" s="347"/>
      <c r="E60" s="347"/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  <c r="AA60" s="347"/>
      <c r="AB60" s="347"/>
      <c r="AC60" s="347"/>
      <c r="AD60" s="347"/>
      <c r="AE60" s="347"/>
      <c r="AF60" s="347"/>
      <c r="AG60" s="347"/>
      <c r="AH60" s="347"/>
      <c r="AI60" s="347"/>
      <c r="AJ60" s="347"/>
      <c r="AK60" s="347"/>
      <c r="AL60" s="347"/>
      <c r="AM60" s="347"/>
      <c r="AN60" s="347"/>
      <c r="AO60" s="347"/>
      <c r="AP60" s="347"/>
      <c r="AQ60" s="347"/>
      <c r="AR60" s="347"/>
      <c r="AS60" s="347"/>
      <c r="AT60" s="347"/>
      <c r="AU60" s="347"/>
      <c r="AV60" s="347"/>
      <c r="AW60" s="347"/>
      <c r="AX60" s="347"/>
      <c r="AY60" s="347"/>
      <c r="AZ60" s="347"/>
      <c r="BA60" s="347"/>
      <c r="BB60" s="347"/>
      <c r="BC60" s="347"/>
      <c r="BD60" s="347"/>
      <c r="BE60" s="347"/>
      <c r="BF60" s="347"/>
      <c r="BG60" s="347"/>
      <c r="BH60" s="347"/>
      <c r="BI60" s="347"/>
    </row>
    <row r="61" spans="1:61" ht="11.25" customHeight="1">
      <c r="A61" s="443" t="s">
        <v>211</v>
      </c>
      <c r="B61" s="350">
        <v>0</v>
      </c>
      <c r="C61" s="350">
        <v>0</v>
      </c>
      <c r="D61" s="350">
        <v>0</v>
      </c>
      <c r="E61" s="350">
        <v>0</v>
      </c>
      <c r="F61" s="350">
        <v>0</v>
      </c>
      <c r="G61" s="350">
        <v>0</v>
      </c>
      <c r="H61" s="350">
        <v>0</v>
      </c>
      <c r="I61" s="350">
        <v>0</v>
      </c>
      <c r="J61" s="350">
        <v>0</v>
      </c>
      <c r="K61" s="350">
        <v>0</v>
      </c>
      <c r="L61" s="350">
        <v>0</v>
      </c>
      <c r="M61" s="350">
        <v>0</v>
      </c>
      <c r="N61" s="350">
        <v>0</v>
      </c>
      <c r="O61" s="350">
        <v>0</v>
      </c>
      <c r="P61" s="350">
        <v>0</v>
      </c>
      <c r="Q61" s="350">
        <v>0</v>
      </c>
      <c r="R61" s="350">
        <v>0</v>
      </c>
      <c r="S61" s="350">
        <v>0</v>
      </c>
      <c r="T61" s="350">
        <v>0</v>
      </c>
      <c r="U61" s="350">
        <f>((HLOOKUP(U$3,Controls!$A$5:$F$217,MATCH(Controls!$A23,Controls!$A$5:$A$217,0),0)*(U50+U52)*Controls!$B$21))+SUM(U54:U59)</f>
        <v>0</v>
      </c>
      <c r="V61" s="350">
        <f>((HLOOKUP(V$3,Controls!$A$5:$F$217,MATCH(Controls!$A23,Controls!$A$5:$A$217,0),0)*(V50+V52)*Controls!$B$21))+SUM(V54:V59)</f>
        <v>0</v>
      </c>
      <c r="W61" s="350">
        <f>((HLOOKUP(W$3,Controls!$A$5:$F$217,MATCH(Controls!$A23,Controls!$A$5:$A$217,0),0)*(W50+W52)*Controls!$B$21))+SUM(W54:W59)</f>
        <v>0</v>
      </c>
      <c r="X61" s="350">
        <f>((HLOOKUP(X$3,Controls!$A$5:$F$217,MATCH(Controls!$A23,Controls!$A$5:$A$217,0),0)*(X50+X52)*Controls!$B$21))+SUM(X54:X59)</f>
        <v>0</v>
      </c>
      <c r="Y61" s="350">
        <f>((HLOOKUP(Y$3,Controls!$A$5:$F$217,MATCH(Controls!$A23,Controls!$A$5:$A$217,0),0)*(Y50+Y52)*Controls!$B$21))+SUM(Y54:Y59)</f>
        <v>0</v>
      </c>
      <c r="Z61" s="350">
        <f>((HLOOKUP(Z$3,Controls!$A$5:$F$217,MATCH(Controls!$A23,Controls!$A$5:$A$217,0),0)*(Z50+Z52)*Controls!$B$21))+SUM(Z54:Z59)</f>
        <v>375000</v>
      </c>
      <c r="AA61" s="350">
        <f>((HLOOKUP(AA$3,Controls!$A$5:$F$217,MATCH(Controls!$A23,Controls!$A$5:$A$217,0),0)*(AA50+AA52)*Controls!$B$21))+SUM(AA54:AA59)</f>
        <v>375000</v>
      </c>
      <c r="AB61" s="350">
        <f>((HLOOKUP(AB$3,Controls!$A$5:$F$217,MATCH(Controls!$A23,Controls!$A$5:$A$217,0),0)*(AB50+AB52)*Controls!$B$21))+SUM(AB54:AB59)</f>
        <v>0</v>
      </c>
      <c r="AC61" s="350">
        <f>((HLOOKUP(AC$3,Controls!$A$5:$F$217,MATCH(Controls!$A23,Controls!$A$5:$A$217,0),0)*(AC50+AC52)*Controls!$B$21))+SUM(AC54:AC59)</f>
        <v>0</v>
      </c>
      <c r="AD61" s="350">
        <f>((HLOOKUP(AD$3,Controls!$A$5:$F$217,MATCH(Controls!$A23,Controls!$A$5:$A$217,0),0)*(AD50+AD52)*Controls!$B$21))+SUM(AD54:AD59)</f>
        <v>0</v>
      </c>
      <c r="AE61" s="350">
        <f>((HLOOKUP(AE$3,Controls!$A$5:$F$217,MATCH(Controls!$A23,Controls!$A$5:$A$217,0),0)*(AE50+AE52)*Controls!$B$21))+SUM(AE54:AE59)</f>
        <v>0</v>
      </c>
      <c r="AF61" s="350">
        <f>((HLOOKUP(AF$3,Controls!$A$5:$F$217,MATCH(Controls!$A23,Controls!$A$5:$A$217,0),0)*(AF50+AF52)*Controls!$B$21))+SUM(AF54:AF59)</f>
        <v>0</v>
      </c>
      <c r="AG61" s="350">
        <f>((HLOOKUP(AG$3,Controls!$A$5:$F$217,MATCH(Controls!$A23,Controls!$A$5:$A$217,0),0)*(AG50+AG52)*Controls!$B$21))+SUM(AG54:AG59)</f>
        <v>0</v>
      </c>
      <c r="AH61" s="350">
        <f>((HLOOKUP(AH$3,Controls!$A$5:$F$217,MATCH(Controls!$A23,Controls!$A$5:$A$217,0),0)*(AH50+AH52)*Controls!$B$21))+SUM(AH54:AH59)</f>
        <v>0</v>
      </c>
      <c r="AI61" s="350">
        <f>((HLOOKUP(AI$3,Controls!$A$5:$F$217,MATCH(Controls!$A23,Controls!$A$5:$A$217,0),0)*(AI50+AI52)*Controls!$B$21))+SUM(AI54:AI59)</f>
        <v>0</v>
      </c>
      <c r="AJ61" s="350">
        <f>((HLOOKUP(AJ$3,Controls!$A$5:$F$217,MATCH(Controls!$A23,Controls!$A$5:$A$217,0),0)*(AJ50+AJ52)*Controls!$B$21))+SUM(AJ54:AJ59)</f>
        <v>0</v>
      </c>
      <c r="AK61" s="350">
        <f>((HLOOKUP(AK$3,Controls!$A$5:$F$217,MATCH(Controls!$A23,Controls!$A$5:$A$217,0),0)*(AK50+AK52)*Controls!$B$21))+SUM(AK54:AK59)</f>
        <v>0</v>
      </c>
      <c r="AL61" s="350">
        <f>((HLOOKUP(AL$3,Controls!$A$5:$F$217,MATCH(Controls!$A23,Controls!$A$5:$A$217,0),0)*(AL50+AL52)*Controls!$B$21))+SUM(AL54:AL59)</f>
        <v>0</v>
      </c>
      <c r="AM61" s="350">
        <f>((HLOOKUP(AM$3,Controls!$A$5:$F$217,MATCH(Controls!$A23,Controls!$A$5:$A$217,0),0)*(AM50+AM52)*Controls!$B$21))+SUM(AM54:AM59)</f>
        <v>1200000</v>
      </c>
      <c r="AN61" s="350">
        <f>((HLOOKUP(AN$3,Controls!$A$5:$F$217,MATCH(Controls!$A23,Controls!$A$5:$A$217,0),0)*(AN50+AN52)*Controls!$B$21))+SUM(AN54:AN59)</f>
        <v>0</v>
      </c>
      <c r="AO61" s="350">
        <f>((HLOOKUP(AO$3,Controls!$A$5:$F$217,MATCH(Controls!$A23,Controls!$A$5:$A$217,0),0)*(AO50+AO52)*Controls!$B$21))+SUM(AO54:AO59)</f>
        <v>0</v>
      </c>
      <c r="AP61" s="350">
        <f>((HLOOKUP(AP$3,Controls!$A$5:$F$217,MATCH(Controls!$A23,Controls!$A$5:$A$217,0),0)*(AP50+AP52)*Controls!$B$21))+SUM(AP54:AP59)</f>
        <v>0</v>
      </c>
      <c r="AQ61" s="350">
        <f>((HLOOKUP(AQ$3,Controls!$A$5:$F$217,MATCH(Controls!$A23,Controls!$A$5:$A$217,0),0)*(AQ50+AQ52)*Controls!$B$21))+SUM(AQ54:AQ59)</f>
        <v>0</v>
      </c>
      <c r="AR61" s="350">
        <f>((HLOOKUP(AR$3,Controls!$A$5:$F$217,MATCH(Controls!$A23,Controls!$A$5:$A$217,0),0)*(AR50+AR52)*Controls!$B$21))+SUM(AR54:AR59)</f>
        <v>0</v>
      </c>
      <c r="AS61" s="350">
        <f>((HLOOKUP(AS$3,Controls!$A$5:$F$217,MATCH(Controls!$A23,Controls!$A$5:$A$217,0),0)*(AS50+AS52)*Controls!$B$21))+SUM(AS54:AS59)</f>
        <v>0</v>
      </c>
      <c r="AT61" s="350">
        <f>((HLOOKUP(AT$3,Controls!$A$5:$F$217,MATCH(Controls!$A23,Controls!$A$5:$A$217,0),0)*(AT50+AT52)*Controls!$B$21))+SUM(AT54:AT59)</f>
        <v>0</v>
      </c>
      <c r="AU61" s="350">
        <f>((HLOOKUP(AU$3,Controls!$A$5:$F$217,MATCH(Controls!$A23,Controls!$A$5:$A$217,0),0)*(AU50+AU52)*Controls!$B$21))+SUM(AU54:AU59)</f>
        <v>0</v>
      </c>
      <c r="AV61" s="350">
        <f>((HLOOKUP(AV$3,Controls!$A$5:$F$217,MATCH(Controls!$A23,Controls!$A$5:$A$217,0),0)*(AV50+AV52)*Controls!$B$21))+SUM(AV54:AV59)</f>
        <v>0</v>
      </c>
      <c r="AW61" s="350">
        <f>((HLOOKUP(AW$3,Controls!$A$5:$F$217,MATCH(Controls!$A23,Controls!$A$5:$A$217,0),0)*(AW50+AW52)*Controls!$B$21))+SUM(AW54:AW59)</f>
        <v>0</v>
      </c>
      <c r="AX61" s="350">
        <f>((HLOOKUP(AX$3,Controls!$A$5:$F$217,MATCH(Controls!$A23,Controls!$A$5:$A$217,0),0)*(AX50+AX52)*Controls!$B$21))+SUM(AX54:AX59)</f>
        <v>0</v>
      </c>
      <c r="AY61" s="350">
        <f>((HLOOKUP(AY$3,Controls!$A$5:$F$217,MATCH(Controls!$A23,Controls!$A$5:$A$217,0),0)*(AY50+AY52)*Controls!$B$21))+SUM(AY54:AY59)</f>
        <v>0</v>
      </c>
      <c r="AZ61" s="350">
        <f>((HLOOKUP(AZ$3,Controls!$A$5:$F$217,MATCH(Controls!$A23,Controls!$A$5:$A$217,0),0)*(AZ50+AZ52)*Controls!$B$21))+SUM(AZ54:AZ59)</f>
        <v>750000</v>
      </c>
      <c r="BA61" s="350">
        <f>((HLOOKUP(BA$3,Controls!$A$5:$F$217,MATCH(Controls!$A23,Controls!$A$5:$A$217,0),0)*(BA50+BA52)*Controls!$B$21))+SUM(BA54:BA59)</f>
        <v>0</v>
      </c>
      <c r="BB61" s="350">
        <f>((HLOOKUP(BB$3,Controls!$A$5:$F$217,MATCH(Controls!$A23,Controls!$A$5:$A$217,0),0)*(BB50+BB52)*Controls!$B$21))+SUM(BB54:BB59)</f>
        <v>750000</v>
      </c>
      <c r="BC61" s="350">
        <f>((HLOOKUP(BC$3,Controls!$A$5:$F$217,MATCH(Controls!$A23,Controls!$A$5:$A$217,0),0)*(BC50+BC52)*Controls!$B$21))+SUM(BC54:BC59)</f>
        <v>0</v>
      </c>
      <c r="BD61" s="350">
        <f>((HLOOKUP(BD$3,Controls!$A$5:$F$217,MATCH(Controls!$A23,Controls!$A$5:$A$217,0),0)*(BD50+BD52)*Controls!$B$21))+SUM(BD54:BD59)</f>
        <v>1500000</v>
      </c>
      <c r="BE61" s="350">
        <f>((HLOOKUP(BE$3,Controls!$A$5:$F$217,MATCH(Controls!$A23,Controls!$A$5:$A$217,0),0)*(BE50+BE52)*Controls!$B$21))+SUM(BE54:BE59)</f>
        <v>0</v>
      </c>
      <c r="BF61" s="350">
        <f>((HLOOKUP(BF$3,Controls!$A$5:$F$217,MATCH(Controls!$A23,Controls!$A$5:$A$217,0),0)*(BF50+BF52)*Controls!$B$21))+SUM(BF54:BF59)</f>
        <v>0</v>
      </c>
      <c r="BG61" s="350">
        <f>((HLOOKUP(BG$3,Controls!$A$5:$F$217,MATCH(Controls!$A23,Controls!$A$5:$A$217,0),0)*(BG50+BG52)*Controls!$B$21))+SUM(BG54:BG59)</f>
        <v>0</v>
      </c>
      <c r="BH61" s="350">
        <f>((HLOOKUP(BH$3,Controls!$A$5:$F$217,MATCH(Controls!$A23,Controls!$A$5:$A$217,0),0)*(BH50+BH52)*Controls!$B$21))+SUM(BH54:BH59)</f>
        <v>1800000</v>
      </c>
      <c r="BI61" s="350">
        <f>((HLOOKUP(BI$3,Controls!$A$5:$F$217,MATCH(Controls!$A23,Controls!$A$5:$A$217,0),0)*(BI50+BI52)*Controls!$B$21))+SUM(BI54:BI59)</f>
        <v>0</v>
      </c>
    </row>
    <row r="62" spans="1:61" ht="11.25" customHeight="1">
      <c r="A62" s="441" t="s">
        <v>212</v>
      </c>
      <c r="B62" s="347"/>
      <c r="C62" s="347"/>
      <c r="D62" s="347"/>
      <c r="E62" s="347"/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  <c r="AA62" s="347"/>
      <c r="AB62" s="347"/>
      <c r="AC62" s="347"/>
      <c r="AD62" s="347"/>
      <c r="AE62" s="347"/>
      <c r="AF62" s="347"/>
      <c r="AG62" s="347"/>
      <c r="AH62" s="347"/>
      <c r="AI62" s="347"/>
      <c r="AJ62" s="347"/>
      <c r="AK62" s="347"/>
      <c r="AL62" s="347"/>
      <c r="AM62" s="347"/>
      <c r="AN62" s="347"/>
      <c r="AO62" s="347"/>
      <c r="AP62" s="347"/>
      <c r="AQ62" s="347"/>
      <c r="AR62" s="347"/>
      <c r="AS62" s="347"/>
      <c r="AT62" s="347"/>
      <c r="AU62" s="347"/>
      <c r="AV62" s="347"/>
      <c r="AW62" s="347"/>
      <c r="AX62" s="347"/>
      <c r="AY62" s="347"/>
      <c r="AZ62" s="347"/>
      <c r="BA62" s="347"/>
      <c r="BB62" s="347"/>
      <c r="BC62" s="347"/>
      <c r="BD62" s="347"/>
      <c r="BE62" s="347"/>
      <c r="BF62" s="347"/>
      <c r="BG62" s="347"/>
      <c r="BH62" s="347"/>
      <c r="BI62" s="347"/>
    </row>
    <row r="63" spans="1:61" ht="11.25" customHeight="1">
      <c r="A63" s="441" t="s">
        <v>213</v>
      </c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347"/>
      <c r="AB63" s="347"/>
      <c r="AC63" s="347"/>
      <c r="AD63" s="347"/>
      <c r="AE63" s="347"/>
      <c r="AF63" s="347"/>
      <c r="AG63" s="347"/>
      <c r="AH63" s="347"/>
      <c r="AI63" s="347"/>
      <c r="AJ63" s="347"/>
      <c r="AK63" s="347"/>
      <c r="AL63" s="347"/>
      <c r="AM63" s="347"/>
      <c r="AN63" s="347"/>
      <c r="AO63" s="347"/>
      <c r="AP63" s="347"/>
      <c r="AQ63" s="347"/>
      <c r="AR63" s="347"/>
      <c r="AS63" s="347"/>
      <c r="AT63" s="347"/>
      <c r="AU63" s="347"/>
      <c r="AV63" s="347"/>
      <c r="AW63" s="347"/>
      <c r="AX63" s="347"/>
      <c r="AY63" s="347"/>
      <c r="AZ63" s="347"/>
      <c r="BA63" s="347"/>
      <c r="BB63" s="347"/>
      <c r="BC63" s="347"/>
      <c r="BD63" s="347"/>
      <c r="BE63" s="347"/>
      <c r="BF63" s="347"/>
      <c r="BG63" s="347"/>
      <c r="BH63" s="347"/>
      <c r="BI63" s="347"/>
    </row>
    <row r="64" spans="1:61" ht="11.25" customHeight="1">
      <c r="A64" s="43"/>
      <c r="B64" s="347"/>
      <c r="C64" s="347"/>
      <c r="D64" s="347"/>
      <c r="E64" s="347"/>
      <c r="F64" s="347"/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  <c r="AA64" s="347"/>
      <c r="AB64" s="347"/>
      <c r="AC64" s="347"/>
      <c r="AD64" s="347"/>
      <c r="AE64" s="347"/>
      <c r="AF64" s="347"/>
      <c r="AG64" s="347"/>
      <c r="AH64" s="347"/>
      <c r="AI64" s="347"/>
      <c r="AJ64" s="347"/>
      <c r="AK64" s="347"/>
      <c r="AL64" s="347"/>
      <c r="AM64" s="347"/>
      <c r="AN64" s="347"/>
      <c r="AO64" s="347"/>
      <c r="AP64" s="347"/>
      <c r="AQ64" s="347"/>
      <c r="AR64" s="347"/>
      <c r="AS64" s="347"/>
      <c r="AT64" s="347"/>
      <c r="AU64" s="347"/>
      <c r="AV64" s="347"/>
      <c r="AW64" s="347"/>
      <c r="AX64" s="347"/>
      <c r="AY64" s="347"/>
      <c r="AZ64" s="347"/>
      <c r="BA64" s="347"/>
      <c r="BB64" s="347"/>
      <c r="BC64" s="347"/>
      <c r="BD64" s="347"/>
      <c r="BE64" s="347"/>
      <c r="BF64" s="347"/>
      <c r="BG64" s="347"/>
      <c r="BH64" s="347"/>
      <c r="BI64" s="347"/>
    </row>
    <row r="65" spans="1:108" ht="11.25" customHeight="1">
      <c r="A65" s="449" t="s">
        <v>214</v>
      </c>
      <c r="B65" s="329">
        <v>0</v>
      </c>
      <c r="C65" s="329">
        <v>0</v>
      </c>
      <c r="D65" s="329">
        <v>0</v>
      </c>
      <c r="E65" s="329">
        <v>0</v>
      </c>
      <c r="F65" s="329">
        <v>0</v>
      </c>
      <c r="G65" s="329">
        <v>0</v>
      </c>
      <c r="H65" s="329">
        <v>0</v>
      </c>
      <c r="I65" s="329">
        <v>0</v>
      </c>
      <c r="J65" s="329">
        <v>0</v>
      </c>
      <c r="K65" s="329">
        <v>0</v>
      </c>
      <c r="L65" s="329">
        <v>0</v>
      </c>
      <c r="M65" s="329">
        <v>0</v>
      </c>
      <c r="N65" s="329">
        <v>0</v>
      </c>
      <c r="O65" s="329">
        <v>0</v>
      </c>
      <c r="P65" s="329">
        <v>0</v>
      </c>
      <c r="Q65" s="329">
        <v>0</v>
      </c>
      <c r="R65" s="329">
        <v>0</v>
      </c>
      <c r="S65" s="329">
        <v>0</v>
      </c>
      <c r="T65" s="329">
        <v>0</v>
      </c>
      <c r="U65" s="329">
        <v>0</v>
      </c>
      <c r="V65" s="329">
        <v>0</v>
      </c>
      <c r="W65" s="329">
        <v>0</v>
      </c>
      <c r="X65" s="329">
        <v>0</v>
      </c>
      <c r="Y65" s="329">
        <v>0</v>
      </c>
      <c r="Z65" s="329">
        <v>0</v>
      </c>
      <c r="AA65" s="329">
        <v>0</v>
      </c>
      <c r="AB65" s="329">
        <v>0</v>
      </c>
      <c r="AC65" s="329">
        <v>0</v>
      </c>
      <c r="AD65" s="329">
        <v>0</v>
      </c>
      <c r="AE65" s="329">
        <v>0</v>
      </c>
      <c r="AF65" s="329">
        <v>0</v>
      </c>
      <c r="AG65" s="329">
        <v>0</v>
      </c>
      <c r="AH65" s="329">
        <v>0</v>
      </c>
      <c r="AI65" s="329">
        <v>0</v>
      </c>
      <c r="AJ65" s="329">
        <v>0</v>
      </c>
      <c r="AK65" s="329">
        <v>0</v>
      </c>
      <c r="AL65" s="329">
        <v>0</v>
      </c>
      <c r="AM65" s="329">
        <v>0</v>
      </c>
      <c r="AN65" s="329">
        <v>0</v>
      </c>
      <c r="AO65" s="329">
        <v>0</v>
      </c>
      <c r="AP65" s="329">
        <v>0</v>
      </c>
      <c r="AQ65" s="329">
        <v>0</v>
      </c>
      <c r="AR65" s="329">
        <v>0</v>
      </c>
      <c r="AS65" s="329">
        <v>0</v>
      </c>
      <c r="AT65" s="329">
        <v>0</v>
      </c>
      <c r="AU65" s="329">
        <v>0</v>
      </c>
      <c r="AV65" s="329">
        <v>0</v>
      </c>
      <c r="AW65" s="329">
        <v>0</v>
      </c>
      <c r="AX65" s="329">
        <v>0</v>
      </c>
      <c r="AY65" s="329">
        <v>0</v>
      </c>
      <c r="AZ65" s="329">
        <v>0</v>
      </c>
      <c r="BA65" s="329">
        <v>0</v>
      </c>
      <c r="BB65" s="329">
        <v>0</v>
      </c>
      <c r="BC65" s="329">
        <v>0</v>
      </c>
      <c r="BD65" s="329">
        <v>0</v>
      </c>
      <c r="BE65" s="329">
        <v>0</v>
      </c>
      <c r="BF65" s="329">
        <v>0</v>
      </c>
      <c r="BG65" s="329">
        <v>0</v>
      </c>
      <c r="BH65" s="329">
        <v>0</v>
      </c>
      <c r="BI65" s="329">
        <v>1</v>
      </c>
      <c r="BJ65" s="329">
        <v>0</v>
      </c>
      <c r="BK65" s="329">
        <v>0</v>
      </c>
      <c r="BL65" s="329">
        <v>0</v>
      </c>
      <c r="BM65" s="329">
        <v>0</v>
      </c>
      <c r="BN65" s="329">
        <v>0</v>
      </c>
      <c r="BO65" s="329">
        <v>0</v>
      </c>
      <c r="BP65" s="329">
        <v>0</v>
      </c>
      <c r="BQ65" s="329">
        <v>0</v>
      </c>
      <c r="BR65" s="329">
        <v>0</v>
      </c>
      <c r="BS65" s="329">
        <v>0</v>
      </c>
      <c r="BT65" s="329">
        <v>0</v>
      </c>
      <c r="BU65" s="329">
        <v>1</v>
      </c>
      <c r="BV65" s="329">
        <v>0</v>
      </c>
      <c r="BW65" s="329">
        <v>0</v>
      </c>
      <c r="BX65" s="329">
        <v>0</v>
      </c>
      <c r="BY65" s="329">
        <v>0</v>
      </c>
      <c r="BZ65" s="329">
        <v>0</v>
      </c>
      <c r="CA65" s="329">
        <v>0</v>
      </c>
      <c r="CB65" s="329">
        <v>0</v>
      </c>
      <c r="CC65" s="329">
        <v>0</v>
      </c>
      <c r="CD65" s="329">
        <v>0</v>
      </c>
      <c r="CE65" s="329">
        <v>0</v>
      </c>
      <c r="CF65" s="329">
        <v>1</v>
      </c>
      <c r="CG65" s="329">
        <v>0</v>
      </c>
      <c r="CH65" s="329">
        <v>1</v>
      </c>
      <c r="CI65" s="329">
        <v>0</v>
      </c>
      <c r="CJ65" s="329">
        <v>0</v>
      </c>
      <c r="CK65" s="329">
        <v>0</v>
      </c>
      <c r="CL65" s="329">
        <v>0</v>
      </c>
      <c r="CM65" s="329">
        <v>0</v>
      </c>
      <c r="CN65" s="329">
        <v>4</v>
      </c>
      <c r="CO65" s="329">
        <v>0</v>
      </c>
      <c r="CP65" s="329">
        <v>4</v>
      </c>
      <c r="CQ65" s="329">
        <v>0</v>
      </c>
      <c r="CR65" s="329">
        <v>0</v>
      </c>
      <c r="CS65" s="329">
        <v>0</v>
      </c>
      <c r="CT65" s="329">
        <v>4</v>
      </c>
      <c r="CU65" s="329">
        <v>0</v>
      </c>
      <c r="CV65" s="329">
        <v>0</v>
      </c>
      <c r="CW65" s="329">
        <v>0</v>
      </c>
      <c r="CX65" s="329">
        <v>0</v>
      </c>
      <c r="CY65" s="329">
        <v>0</v>
      </c>
      <c r="CZ65" s="329">
        <v>4</v>
      </c>
      <c r="DA65" s="329">
        <v>0</v>
      </c>
      <c r="DB65" s="329">
        <v>1</v>
      </c>
      <c r="DC65" s="329">
        <v>0</v>
      </c>
      <c r="DD65" s="329">
        <v>0</v>
      </c>
    </row>
    <row r="66" spans="1:108" ht="11.25" customHeight="1">
      <c r="A66" s="450" t="s">
        <v>215</v>
      </c>
      <c r="B66" s="451">
        <v>80000</v>
      </c>
      <c r="C66" s="451">
        <v>80000</v>
      </c>
      <c r="D66" s="451">
        <v>100000</v>
      </c>
      <c r="E66" s="451">
        <v>100000</v>
      </c>
      <c r="F66" s="451">
        <v>100000</v>
      </c>
      <c r="G66" s="451">
        <v>594652</v>
      </c>
      <c r="H66" s="451">
        <v>56000</v>
      </c>
      <c r="I66" s="451">
        <v>56000</v>
      </c>
      <c r="J66" s="451">
        <v>115000</v>
      </c>
      <c r="K66" s="451">
        <v>191017</v>
      </c>
      <c r="L66" s="451">
        <v>95000</v>
      </c>
      <c r="M66" s="451">
        <v>95000</v>
      </c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  <c r="AA66" s="347"/>
      <c r="AB66" s="347"/>
      <c r="AC66" s="347"/>
      <c r="AD66" s="347"/>
      <c r="AE66" s="347"/>
      <c r="AF66" s="347"/>
      <c r="AG66" s="347"/>
      <c r="AH66" s="347"/>
      <c r="AI66" s="347"/>
      <c r="AJ66" s="347"/>
      <c r="AK66" s="347"/>
      <c r="AL66" s="347"/>
      <c r="AM66" s="347"/>
      <c r="AN66" s="347"/>
      <c r="AO66" s="347"/>
      <c r="AP66" s="347"/>
      <c r="AQ66" s="347"/>
      <c r="AR66" s="347"/>
      <c r="AS66" s="347"/>
      <c r="AT66" s="347"/>
      <c r="AU66" s="347"/>
      <c r="AV66" s="347"/>
      <c r="AW66" s="347"/>
      <c r="AX66" s="347"/>
      <c r="AY66" s="347"/>
      <c r="AZ66" s="347"/>
      <c r="BA66" s="347"/>
      <c r="BB66" s="347"/>
      <c r="BC66" s="347"/>
      <c r="BD66" s="347"/>
      <c r="BE66" s="347"/>
      <c r="BF66" s="347"/>
      <c r="BG66" s="347"/>
      <c r="BH66" s="347"/>
      <c r="BI66" s="347"/>
    </row>
    <row r="67" spans="1:108" ht="11.25" customHeight="1">
      <c r="A67" s="43" t="s">
        <v>216</v>
      </c>
      <c r="B67" s="329">
        <v>0</v>
      </c>
      <c r="C67" s="329">
        <v>0</v>
      </c>
      <c r="D67" s="329">
        <v>0</v>
      </c>
      <c r="E67" s="329">
        <v>0</v>
      </c>
      <c r="F67" s="329">
        <v>0</v>
      </c>
      <c r="G67" s="329">
        <v>0</v>
      </c>
      <c r="H67" s="329">
        <v>0</v>
      </c>
      <c r="I67" s="329">
        <v>0</v>
      </c>
      <c r="J67" s="329">
        <v>0</v>
      </c>
      <c r="K67" s="329">
        <v>0</v>
      </c>
      <c r="L67" s="329">
        <v>0</v>
      </c>
      <c r="M67" s="329">
        <v>0</v>
      </c>
      <c r="N67" s="329">
        <v>0</v>
      </c>
      <c r="O67" s="329">
        <v>0</v>
      </c>
      <c r="P67" s="329">
        <v>0</v>
      </c>
      <c r="Q67" s="329">
        <v>0</v>
      </c>
      <c r="R67" s="329">
        <v>0</v>
      </c>
      <c r="S67" s="329">
        <v>0</v>
      </c>
      <c r="T67" s="329">
        <v>0</v>
      </c>
      <c r="U67" s="329">
        <v>0</v>
      </c>
      <c r="V67" s="329">
        <v>0</v>
      </c>
      <c r="W67" s="329">
        <v>0</v>
      </c>
      <c r="X67" s="329">
        <v>0</v>
      </c>
      <c r="Y67" s="329">
        <v>0</v>
      </c>
      <c r="Z67" s="329">
        <v>0</v>
      </c>
      <c r="AA67" s="329">
        <v>0</v>
      </c>
      <c r="AB67" s="329">
        <v>0</v>
      </c>
      <c r="AC67" s="329">
        <v>0</v>
      </c>
      <c r="AD67" s="329">
        <v>0</v>
      </c>
      <c r="AE67" s="329">
        <v>0</v>
      </c>
      <c r="AF67" s="329">
        <v>0</v>
      </c>
      <c r="AG67" s="329">
        <v>0</v>
      </c>
      <c r="AH67" s="329">
        <v>0</v>
      </c>
      <c r="AI67" s="329">
        <v>0</v>
      </c>
      <c r="AJ67" s="329">
        <v>0</v>
      </c>
      <c r="AK67" s="329">
        <v>0</v>
      </c>
      <c r="AL67" s="329">
        <v>0</v>
      </c>
      <c r="AM67" s="329">
        <v>0</v>
      </c>
      <c r="AN67" s="329">
        <v>0</v>
      </c>
      <c r="AO67" s="329">
        <v>0</v>
      </c>
      <c r="AP67" s="329">
        <v>0</v>
      </c>
      <c r="AQ67" s="329">
        <v>0</v>
      </c>
      <c r="AR67" s="329">
        <v>0</v>
      </c>
      <c r="AS67" s="329">
        <v>0</v>
      </c>
      <c r="AT67" s="329">
        <v>0</v>
      </c>
      <c r="AU67" s="329">
        <v>0</v>
      </c>
      <c r="AV67" s="329">
        <v>0</v>
      </c>
      <c r="AW67" s="329">
        <v>0</v>
      </c>
      <c r="AX67" s="329">
        <v>0</v>
      </c>
      <c r="AY67" s="329">
        <v>0</v>
      </c>
      <c r="AZ67" s="329">
        <v>0</v>
      </c>
      <c r="BA67" s="329">
        <v>0</v>
      </c>
      <c r="BB67" s="329">
        <v>0</v>
      </c>
      <c r="BC67" s="329">
        <v>0</v>
      </c>
      <c r="BD67" s="329">
        <v>0</v>
      </c>
      <c r="BE67" s="329">
        <v>0</v>
      </c>
      <c r="BF67" s="329">
        <v>0</v>
      </c>
      <c r="BG67" s="329">
        <v>0</v>
      </c>
      <c r="BH67" s="329">
        <v>0</v>
      </c>
      <c r="BI67" s="329">
        <v>0</v>
      </c>
    </row>
    <row r="68" spans="1:108" ht="11.25" customHeight="1">
      <c r="A68" s="449"/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  <c r="AA68" s="347"/>
      <c r="AB68" s="347"/>
      <c r="AC68" s="347"/>
      <c r="AD68" s="347"/>
      <c r="AE68" s="347"/>
      <c r="AF68" s="347"/>
      <c r="AG68" s="347"/>
      <c r="AH68" s="347"/>
      <c r="AI68" s="347"/>
      <c r="AJ68" s="347"/>
      <c r="AK68" s="347"/>
      <c r="AL68" s="347"/>
      <c r="AM68" s="347"/>
      <c r="AN68" s="347"/>
      <c r="AO68" s="347"/>
      <c r="AP68" s="347"/>
      <c r="AQ68" s="347"/>
      <c r="AR68" s="347"/>
      <c r="AS68" s="347"/>
      <c r="AT68" s="347"/>
      <c r="AU68" s="347"/>
      <c r="AV68" s="347"/>
      <c r="AW68" s="347"/>
      <c r="AX68" s="347"/>
      <c r="AY68" s="347"/>
      <c r="AZ68" s="347"/>
      <c r="BA68" s="347"/>
      <c r="BB68" s="347"/>
      <c r="BC68" s="347"/>
      <c r="BD68" s="347"/>
      <c r="BE68" s="347"/>
      <c r="BF68" s="347"/>
      <c r="BG68" s="347"/>
      <c r="BH68" s="347"/>
      <c r="BI68" s="347"/>
    </row>
    <row r="69" spans="1:108" ht="11.25" customHeight="1">
      <c r="A69" s="450"/>
      <c r="B69" s="321">
        <v>0</v>
      </c>
      <c r="C69" s="321">
        <v>0</v>
      </c>
      <c r="D69" s="321">
        <v>0</v>
      </c>
      <c r="E69" s="321">
        <v>0</v>
      </c>
      <c r="F69" s="321">
        <v>0</v>
      </c>
      <c r="G69" s="321">
        <v>0</v>
      </c>
      <c r="H69" s="321">
        <v>0</v>
      </c>
      <c r="I69" s="321">
        <v>0</v>
      </c>
      <c r="J69" s="321">
        <v>0</v>
      </c>
      <c r="K69" s="321">
        <v>0</v>
      </c>
      <c r="L69" s="321">
        <v>0</v>
      </c>
      <c r="M69" s="321">
        <v>0</v>
      </c>
      <c r="N69" s="321">
        <v>0</v>
      </c>
      <c r="O69" s="321">
        <v>0</v>
      </c>
      <c r="P69" s="321">
        <v>0</v>
      </c>
      <c r="Q69" s="321">
        <v>0</v>
      </c>
      <c r="R69" s="321">
        <v>0</v>
      </c>
      <c r="S69" s="321">
        <v>0</v>
      </c>
      <c r="T69" s="321">
        <v>0</v>
      </c>
      <c r="U69" s="321">
        <v>0</v>
      </c>
      <c r="V69" s="321">
        <v>0</v>
      </c>
      <c r="W69" s="321">
        <v>0</v>
      </c>
      <c r="X69" s="321">
        <v>0</v>
      </c>
      <c r="Y69" s="321">
        <v>0</v>
      </c>
      <c r="Z69" s="321">
        <v>0</v>
      </c>
      <c r="AA69" s="321">
        <v>0</v>
      </c>
      <c r="AB69" s="321">
        <v>0</v>
      </c>
      <c r="AC69" s="321">
        <v>0</v>
      </c>
      <c r="AD69" s="321">
        <v>0</v>
      </c>
      <c r="AE69" s="321">
        <v>0</v>
      </c>
      <c r="AF69" s="321">
        <v>0</v>
      </c>
      <c r="AG69" s="321">
        <v>0</v>
      </c>
      <c r="AH69" s="321">
        <v>0</v>
      </c>
      <c r="AI69" s="321">
        <v>0</v>
      </c>
      <c r="AJ69" s="321">
        <v>0</v>
      </c>
      <c r="AK69" s="321">
        <v>0</v>
      </c>
      <c r="AL69" s="321">
        <v>0</v>
      </c>
      <c r="AM69" s="321">
        <v>0</v>
      </c>
      <c r="AN69" s="321">
        <v>0</v>
      </c>
      <c r="AO69" s="321">
        <v>0</v>
      </c>
      <c r="AP69" s="321">
        <v>0</v>
      </c>
      <c r="AQ69" s="321">
        <v>0</v>
      </c>
      <c r="AR69" s="321">
        <v>0</v>
      </c>
      <c r="AS69" s="321">
        <v>0</v>
      </c>
      <c r="AT69" s="321">
        <v>0</v>
      </c>
      <c r="AU69" s="321">
        <v>0</v>
      </c>
      <c r="AV69" s="321">
        <v>0</v>
      </c>
      <c r="AW69" s="321">
        <v>0</v>
      </c>
      <c r="AX69" s="321">
        <v>0</v>
      </c>
      <c r="AY69" s="321">
        <v>0</v>
      </c>
      <c r="AZ69" s="321">
        <v>0</v>
      </c>
      <c r="BA69" s="321">
        <v>0</v>
      </c>
      <c r="BB69" s="321">
        <v>0</v>
      </c>
      <c r="BC69" s="321">
        <v>0</v>
      </c>
      <c r="BD69" s="321">
        <v>0</v>
      </c>
      <c r="BE69" s="321">
        <v>0</v>
      </c>
      <c r="BF69" s="321">
        <v>0</v>
      </c>
      <c r="BG69" s="321">
        <v>0</v>
      </c>
      <c r="BH69" s="321">
        <v>0</v>
      </c>
      <c r="BI69" s="321">
        <v>0</v>
      </c>
    </row>
    <row r="70" spans="1:108" ht="11.25" customHeight="1">
      <c r="A70" s="450" t="s">
        <v>217</v>
      </c>
      <c r="B70" s="321">
        <v>0</v>
      </c>
      <c r="C70" s="321">
        <v>0</v>
      </c>
      <c r="D70" s="321">
        <v>0</v>
      </c>
      <c r="E70" s="321">
        <v>0</v>
      </c>
      <c r="F70" s="321">
        <v>0</v>
      </c>
      <c r="G70" s="321">
        <v>0</v>
      </c>
      <c r="H70" s="321">
        <v>0</v>
      </c>
      <c r="I70" s="321">
        <v>0</v>
      </c>
      <c r="J70" s="321">
        <v>0</v>
      </c>
      <c r="K70" s="321">
        <v>0</v>
      </c>
      <c r="L70" s="321">
        <v>0</v>
      </c>
      <c r="M70" s="321">
        <v>0</v>
      </c>
      <c r="N70" s="321">
        <v>0</v>
      </c>
      <c r="O70" s="321">
        <v>0</v>
      </c>
      <c r="P70" s="321">
        <v>0</v>
      </c>
      <c r="Q70" s="321">
        <v>0</v>
      </c>
      <c r="R70" s="321">
        <v>0</v>
      </c>
      <c r="S70" s="321">
        <v>0</v>
      </c>
      <c r="T70" s="321">
        <v>0</v>
      </c>
      <c r="U70" s="321">
        <v>0</v>
      </c>
      <c r="V70" s="321">
        <v>0</v>
      </c>
      <c r="W70" s="321">
        <v>0</v>
      </c>
      <c r="X70" s="321">
        <v>0</v>
      </c>
      <c r="Y70" s="321">
        <v>0</v>
      </c>
      <c r="Z70" s="321">
        <v>0</v>
      </c>
      <c r="AA70" s="321">
        <v>0</v>
      </c>
      <c r="AB70" s="321">
        <v>0</v>
      </c>
      <c r="AC70" s="321">
        <v>0</v>
      </c>
      <c r="AD70" s="321">
        <v>0</v>
      </c>
      <c r="AE70" s="321">
        <v>0</v>
      </c>
      <c r="AF70" s="321">
        <v>0</v>
      </c>
      <c r="AG70" s="321">
        <v>0</v>
      </c>
      <c r="AH70" s="321">
        <v>0</v>
      </c>
      <c r="AI70" s="321">
        <v>0</v>
      </c>
      <c r="AJ70" s="321">
        <v>0</v>
      </c>
      <c r="AK70" s="321">
        <v>0</v>
      </c>
      <c r="AL70" s="321">
        <v>0</v>
      </c>
      <c r="AM70" s="321">
        <v>0</v>
      </c>
      <c r="AN70" s="321">
        <v>0</v>
      </c>
      <c r="AO70" s="321">
        <v>0</v>
      </c>
      <c r="AP70" s="321">
        <v>0</v>
      </c>
      <c r="AQ70" s="321">
        <v>0</v>
      </c>
      <c r="AR70" s="321">
        <v>0</v>
      </c>
      <c r="AS70" s="321">
        <v>0</v>
      </c>
      <c r="AT70" s="321">
        <v>0</v>
      </c>
      <c r="AU70" s="321">
        <v>0</v>
      </c>
      <c r="AV70" s="321">
        <v>0</v>
      </c>
      <c r="AW70" s="321">
        <v>0</v>
      </c>
      <c r="AX70" s="321">
        <v>0</v>
      </c>
      <c r="AY70" s="321">
        <v>0</v>
      </c>
      <c r="AZ70" s="321">
        <v>0</v>
      </c>
      <c r="BA70" s="321">
        <v>0</v>
      </c>
      <c r="BB70" s="321">
        <v>0</v>
      </c>
      <c r="BC70" s="321">
        <v>0</v>
      </c>
      <c r="BD70" s="321">
        <v>0</v>
      </c>
      <c r="BE70" s="321">
        <v>0</v>
      </c>
      <c r="BF70" s="321">
        <v>0</v>
      </c>
      <c r="BG70" s="321">
        <v>0</v>
      </c>
      <c r="BH70" s="321">
        <v>0</v>
      </c>
      <c r="BI70" s="321">
        <v>0</v>
      </c>
    </row>
    <row r="71" spans="1:108" ht="11.25" customHeight="1">
      <c r="A71" s="450" t="s">
        <v>218</v>
      </c>
      <c r="B71" s="321">
        <v>0</v>
      </c>
      <c r="C71" s="321">
        <v>0</v>
      </c>
      <c r="D71" s="321">
        <v>0</v>
      </c>
      <c r="E71" s="321">
        <v>0</v>
      </c>
      <c r="F71" s="321">
        <v>0</v>
      </c>
      <c r="G71" s="321">
        <v>0</v>
      </c>
      <c r="H71" s="321">
        <v>0</v>
      </c>
      <c r="I71" s="321">
        <v>0</v>
      </c>
      <c r="J71" s="321">
        <v>0</v>
      </c>
      <c r="K71" s="321">
        <v>0</v>
      </c>
      <c r="L71" s="321">
        <v>0</v>
      </c>
      <c r="M71" s="321">
        <v>0</v>
      </c>
      <c r="N71" s="321">
        <v>0</v>
      </c>
      <c r="O71" s="321">
        <v>0</v>
      </c>
      <c r="P71" s="321">
        <v>0</v>
      </c>
      <c r="Q71" s="321">
        <v>0</v>
      </c>
      <c r="R71" s="321">
        <v>0</v>
      </c>
      <c r="S71" s="321">
        <v>0</v>
      </c>
      <c r="T71" s="321">
        <v>0</v>
      </c>
      <c r="U71" s="321">
        <v>0</v>
      </c>
      <c r="V71" s="321">
        <v>0</v>
      </c>
      <c r="W71" s="321">
        <v>0</v>
      </c>
      <c r="X71" s="321">
        <v>0</v>
      </c>
      <c r="Y71" s="321">
        <v>0</v>
      </c>
      <c r="Z71" s="321">
        <v>0</v>
      </c>
      <c r="AA71" s="321">
        <v>0</v>
      </c>
      <c r="AB71" s="321">
        <v>0</v>
      </c>
      <c r="AC71" s="321">
        <v>0</v>
      </c>
      <c r="AD71" s="321">
        <v>0</v>
      </c>
      <c r="AE71" s="321">
        <v>0</v>
      </c>
      <c r="AF71" s="321">
        <v>0</v>
      </c>
      <c r="AG71" s="321">
        <v>0</v>
      </c>
      <c r="AH71" s="321">
        <v>0</v>
      </c>
      <c r="AI71" s="321">
        <v>0</v>
      </c>
      <c r="AJ71" s="321">
        <v>0</v>
      </c>
      <c r="AK71" s="321">
        <v>0</v>
      </c>
      <c r="AL71" s="321">
        <v>0</v>
      </c>
      <c r="AM71" s="321">
        <v>0</v>
      </c>
      <c r="AN71" s="321">
        <v>0</v>
      </c>
      <c r="AO71" s="321">
        <v>0</v>
      </c>
      <c r="AP71" s="321">
        <v>0</v>
      </c>
      <c r="AQ71" s="321">
        <v>0</v>
      </c>
      <c r="AR71" s="321">
        <v>0</v>
      </c>
      <c r="AS71" s="321">
        <v>0</v>
      </c>
      <c r="AT71" s="321">
        <v>0</v>
      </c>
      <c r="AU71" s="321">
        <v>0</v>
      </c>
      <c r="AV71" s="321">
        <v>0</v>
      </c>
      <c r="AW71" s="321">
        <v>0</v>
      </c>
      <c r="AX71" s="321">
        <v>0</v>
      </c>
      <c r="AY71" s="321">
        <v>0</v>
      </c>
      <c r="AZ71" s="321">
        <v>0</v>
      </c>
      <c r="BA71" s="321">
        <v>0</v>
      </c>
      <c r="BB71" s="321">
        <v>0</v>
      </c>
      <c r="BC71" s="321">
        <v>0</v>
      </c>
      <c r="BD71" s="321">
        <v>0</v>
      </c>
      <c r="BE71" s="321">
        <v>0</v>
      </c>
      <c r="BF71" s="321">
        <v>0</v>
      </c>
      <c r="BG71" s="321">
        <v>0</v>
      </c>
      <c r="BH71" s="321">
        <v>0</v>
      </c>
      <c r="BI71" s="321">
        <v>0</v>
      </c>
    </row>
    <row r="72" spans="1:108" ht="11.25" customHeight="1">
      <c r="A72" s="452" t="s">
        <v>219</v>
      </c>
      <c r="B72" s="321">
        <v>0</v>
      </c>
      <c r="C72" s="321">
        <v>0</v>
      </c>
      <c r="D72" s="321">
        <v>0</v>
      </c>
      <c r="E72" s="321">
        <v>0</v>
      </c>
      <c r="F72" s="321">
        <v>0</v>
      </c>
      <c r="G72" s="321">
        <v>0</v>
      </c>
      <c r="H72" s="321">
        <v>0</v>
      </c>
      <c r="I72" s="321">
        <v>0</v>
      </c>
      <c r="J72" s="321">
        <v>0</v>
      </c>
      <c r="K72" s="321">
        <v>0</v>
      </c>
      <c r="L72" s="321">
        <v>0</v>
      </c>
      <c r="M72" s="321">
        <v>0</v>
      </c>
      <c r="N72" s="321">
        <v>0</v>
      </c>
      <c r="O72" s="321">
        <v>0</v>
      </c>
      <c r="P72" s="321">
        <v>0</v>
      </c>
      <c r="Q72" s="321">
        <v>0</v>
      </c>
      <c r="R72" s="321">
        <v>0</v>
      </c>
      <c r="S72" s="321">
        <v>0</v>
      </c>
      <c r="T72" s="321">
        <v>0</v>
      </c>
      <c r="U72" s="321">
        <v>0</v>
      </c>
      <c r="V72" s="321">
        <v>0</v>
      </c>
      <c r="W72" s="321">
        <v>0</v>
      </c>
      <c r="X72" s="321">
        <v>0</v>
      </c>
      <c r="Y72" s="321">
        <v>0</v>
      </c>
      <c r="Z72" s="321">
        <v>0</v>
      </c>
      <c r="AA72" s="321">
        <v>0</v>
      </c>
      <c r="AB72" s="321">
        <v>0</v>
      </c>
      <c r="AC72" s="321">
        <v>0</v>
      </c>
      <c r="AD72" s="321">
        <v>0</v>
      </c>
      <c r="AE72" s="321">
        <v>0</v>
      </c>
      <c r="AF72" s="321">
        <v>0</v>
      </c>
      <c r="AG72" s="321">
        <v>0</v>
      </c>
      <c r="AH72" s="321">
        <v>0</v>
      </c>
      <c r="AI72" s="321">
        <v>0</v>
      </c>
      <c r="AJ72" s="321">
        <v>0</v>
      </c>
      <c r="AK72" s="321">
        <v>0</v>
      </c>
      <c r="AL72" s="321">
        <v>0</v>
      </c>
      <c r="AM72" s="321">
        <v>0</v>
      </c>
      <c r="AN72" s="321">
        <v>0</v>
      </c>
      <c r="AO72" s="321">
        <v>0</v>
      </c>
      <c r="AP72" s="321">
        <v>0</v>
      </c>
      <c r="AQ72" s="321">
        <v>0</v>
      </c>
      <c r="AR72" s="321">
        <v>0</v>
      </c>
      <c r="AS72" s="321">
        <v>0</v>
      </c>
      <c r="AT72" s="321">
        <v>0</v>
      </c>
      <c r="AU72" s="321">
        <v>0</v>
      </c>
      <c r="AV72" s="321">
        <v>0</v>
      </c>
      <c r="AW72" s="321">
        <v>0</v>
      </c>
      <c r="AX72" s="321">
        <v>0</v>
      </c>
      <c r="AY72" s="321">
        <v>0</v>
      </c>
      <c r="AZ72" s="321">
        <v>0</v>
      </c>
      <c r="BA72" s="321">
        <v>0</v>
      </c>
      <c r="BB72" s="321">
        <v>0</v>
      </c>
      <c r="BC72" s="321">
        <v>0</v>
      </c>
      <c r="BD72" s="321">
        <v>0</v>
      </c>
      <c r="BE72" s="321">
        <v>0</v>
      </c>
      <c r="BF72" s="321">
        <v>0</v>
      </c>
      <c r="BG72" s="321">
        <v>0</v>
      </c>
      <c r="BH72" s="321">
        <v>0</v>
      </c>
      <c r="BI72" s="321">
        <v>0</v>
      </c>
    </row>
    <row r="73" spans="1:108" ht="11.25" customHeight="1">
      <c r="A73" s="47" t="s">
        <v>192</v>
      </c>
      <c r="B73" s="321">
        <v>0</v>
      </c>
      <c r="C73" s="321">
        <v>0</v>
      </c>
      <c r="D73" s="321">
        <v>0</v>
      </c>
      <c r="E73" s="321">
        <v>0</v>
      </c>
      <c r="F73" s="321">
        <v>0</v>
      </c>
      <c r="G73" s="321">
        <v>0</v>
      </c>
      <c r="H73" s="321">
        <v>0</v>
      </c>
      <c r="I73" s="321">
        <v>0</v>
      </c>
      <c r="J73" s="321">
        <v>0</v>
      </c>
      <c r="K73" s="321">
        <v>0</v>
      </c>
      <c r="L73" s="321">
        <v>0</v>
      </c>
      <c r="M73" s="321">
        <v>0</v>
      </c>
      <c r="N73" s="321">
        <v>0</v>
      </c>
      <c r="O73" s="321">
        <v>0</v>
      </c>
      <c r="P73" s="321">
        <v>0</v>
      </c>
      <c r="Q73" s="321">
        <v>0</v>
      </c>
      <c r="R73" s="321">
        <v>0</v>
      </c>
      <c r="S73" s="321">
        <v>0</v>
      </c>
      <c r="T73" s="321">
        <v>0</v>
      </c>
      <c r="U73" s="321">
        <v>0</v>
      </c>
      <c r="V73" s="321">
        <v>0</v>
      </c>
      <c r="W73" s="321">
        <v>0</v>
      </c>
      <c r="X73" s="321">
        <v>0</v>
      </c>
      <c r="Y73" s="321">
        <v>0</v>
      </c>
      <c r="Z73" s="321">
        <v>0</v>
      </c>
      <c r="AA73" s="321">
        <v>0</v>
      </c>
      <c r="AB73" s="321">
        <v>0</v>
      </c>
      <c r="AC73" s="321">
        <v>0</v>
      </c>
      <c r="AD73" s="321">
        <v>0</v>
      </c>
      <c r="AE73" s="321">
        <v>0</v>
      </c>
      <c r="AF73" s="321">
        <v>0</v>
      </c>
      <c r="AG73" s="321">
        <v>0</v>
      </c>
      <c r="AH73" s="321">
        <v>0</v>
      </c>
      <c r="AI73" s="321">
        <v>0</v>
      </c>
      <c r="AJ73" s="321">
        <v>0</v>
      </c>
      <c r="AK73" s="321">
        <v>0</v>
      </c>
      <c r="AL73" s="321">
        <v>0</v>
      </c>
      <c r="AM73" s="321">
        <v>0</v>
      </c>
      <c r="AN73" s="321">
        <v>0</v>
      </c>
      <c r="AO73" s="321">
        <v>0</v>
      </c>
      <c r="AP73" s="321">
        <v>0</v>
      </c>
      <c r="AQ73" s="321">
        <v>0</v>
      </c>
      <c r="AR73" s="321">
        <v>0</v>
      </c>
      <c r="AS73" s="321">
        <v>0</v>
      </c>
      <c r="AT73" s="321">
        <v>0</v>
      </c>
      <c r="AU73" s="321">
        <v>0</v>
      </c>
      <c r="AV73" s="321">
        <v>0</v>
      </c>
      <c r="AW73" s="321">
        <v>0</v>
      </c>
      <c r="AX73" s="321">
        <v>0</v>
      </c>
      <c r="AY73" s="321">
        <v>0</v>
      </c>
      <c r="AZ73" s="321">
        <v>0</v>
      </c>
      <c r="BA73" s="321">
        <v>0</v>
      </c>
      <c r="BB73" s="321">
        <v>0</v>
      </c>
      <c r="BC73" s="321">
        <v>0</v>
      </c>
      <c r="BD73" s="321">
        <v>0</v>
      </c>
      <c r="BE73" s="321">
        <v>0</v>
      </c>
      <c r="BF73" s="321">
        <v>0</v>
      </c>
      <c r="BG73" s="321">
        <v>0</v>
      </c>
      <c r="BH73" s="321">
        <v>0</v>
      </c>
      <c r="BI73" s="321">
        <v>0</v>
      </c>
    </row>
    <row r="74" spans="1:108" ht="11.25" customHeight="1">
      <c r="A74" s="47" t="s">
        <v>192</v>
      </c>
      <c r="B74" s="321">
        <v>0</v>
      </c>
      <c r="C74" s="321">
        <v>0</v>
      </c>
      <c r="D74" s="321">
        <v>0</v>
      </c>
      <c r="E74" s="321">
        <v>0</v>
      </c>
      <c r="F74" s="321">
        <v>0</v>
      </c>
      <c r="G74" s="321">
        <v>0</v>
      </c>
      <c r="H74" s="321">
        <v>0</v>
      </c>
      <c r="I74" s="321">
        <v>0</v>
      </c>
      <c r="J74" s="321">
        <v>0</v>
      </c>
      <c r="K74" s="321">
        <v>0</v>
      </c>
      <c r="L74" s="321">
        <v>0</v>
      </c>
      <c r="M74" s="321">
        <v>0</v>
      </c>
      <c r="N74" s="321">
        <v>0</v>
      </c>
      <c r="O74" s="321">
        <v>0</v>
      </c>
      <c r="P74" s="321">
        <v>0</v>
      </c>
      <c r="Q74" s="321">
        <v>0</v>
      </c>
      <c r="R74" s="321">
        <v>0</v>
      </c>
      <c r="S74" s="321">
        <v>0</v>
      </c>
      <c r="T74" s="321">
        <v>0</v>
      </c>
      <c r="U74" s="321">
        <v>0</v>
      </c>
      <c r="V74" s="321">
        <v>0</v>
      </c>
      <c r="W74" s="321">
        <v>0</v>
      </c>
      <c r="X74" s="321">
        <v>0</v>
      </c>
      <c r="Y74" s="321">
        <v>0</v>
      </c>
      <c r="Z74" s="321">
        <v>0</v>
      </c>
      <c r="AA74" s="321">
        <v>0</v>
      </c>
      <c r="AB74" s="321">
        <v>0</v>
      </c>
      <c r="AC74" s="321">
        <v>0</v>
      </c>
      <c r="AD74" s="321">
        <v>0</v>
      </c>
      <c r="AE74" s="321">
        <v>0</v>
      </c>
      <c r="AF74" s="321">
        <v>0</v>
      </c>
      <c r="AG74" s="321">
        <v>0</v>
      </c>
      <c r="AH74" s="321">
        <v>0</v>
      </c>
      <c r="AI74" s="321">
        <v>0</v>
      </c>
      <c r="AJ74" s="321">
        <v>0</v>
      </c>
      <c r="AK74" s="321">
        <v>0</v>
      </c>
      <c r="AL74" s="321">
        <v>0</v>
      </c>
      <c r="AM74" s="321">
        <v>0</v>
      </c>
      <c r="AN74" s="321">
        <v>0</v>
      </c>
      <c r="AO74" s="321">
        <v>0</v>
      </c>
      <c r="AP74" s="321">
        <v>0</v>
      </c>
      <c r="AQ74" s="321">
        <v>0</v>
      </c>
      <c r="AR74" s="321">
        <v>0</v>
      </c>
      <c r="AS74" s="321">
        <v>0</v>
      </c>
      <c r="AT74" s="321">
        <v>0</v>
      </c>
      <c r="AU74" s="321">
        <v>0</v>
      </c>
      <c r="AV74" s="321">
        <v>0</v>
      </c>
      <c r="AW74" s="321">
        <v>0</v>
      </c>
      <c r="AX74" s="321">
        <v>0</v>
      </c>
      <c r="AY74" s="321">
        <v>0</v>
      </c>
      <c r="AZ74" s="321">
        <v>0</v>
      </c>
      <c r="BA74" s="321">
        <v>0</v>
      </c>
      <c r="BB74" s="321">
        <v>0</v>
      </c>
      <c r="BC74" s="321">
        <v>0</v>
      </c>
      <c r="BD74" s="321">
        <v>0</v>
      </c>
      <c r="BE74" s="321">
        <v>0</v>
      </c>
      <c r="BF74" s="321">
        <v>0</v>
      </c>
      <c r="BG74" s="321">
        <v>0</v>
      </c>
      <c r="BH74" s="321">
        <v>0</v>
      </c>
      <c r="BI74" s="321">
        <v>0</v>
      </c>
    </row>
    <row r="75" spans="1:108" ht="11.25" customHeight="1">
      <c r="A75" s="43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7"/>
      <c r="Q75" s="347"/>
      <c r="R75" s="347"/>
      <c r="S75" s="347"/>
      <c r="T75" s="347"/>
      <c r="U75" s="347"/>
      <c r="V75" s="347"/>
      <c r="W75" s="347"/>
      <c r="X75" s="347"/>
      <c r="Y75" s="347"/>
      <c r="Z75" s="347"/>
      <c r="AA75" s="347"/>
      <c r="AB75" s="347"/>
      <c r="AC75" s="347"/>
      <c r="AD75" s="347"/>
      <c r="AE75" s="347"/>
      <c r="AF75" s="347"/>
      <c r="AG75" s="347"/>
      <c r="AH75" s="347"/>
      <c r="AI75" s="347"/>
      <c r="AJ75" s="347"/>
      <c r="AK75" s="347"/>
      <c r="AL75" s="347"/>
      <c r="AM75" s="347"/>
      <c r="AN75" s="347"/>
      <c r="AO75" s="347"/>
      <c r="AP75" s="347"/>
      <c r="AQ75" s="347"/>
      <c r="AR75" s="347"/>
      <c r="AS75" s="347"/>
      <c r="AT75" s="347"/>
      <c r="AU75" s="347"/>
      <c r="AV75" s="347"/>
      <c r="AW75" s="347"/>
      <c r="AX75" s="347"/>
      <c r="AY75" s="347"/>
      <c r="AZ75" s="347"/>
      <c r="BA75" s="347"/>
      <c r="BB75" s="347"/>
      <c r="BC75" s="347"/>
      <c r="BD75" s="347"/>
      <c r="BE75" s="347"/>
      <c r="BF75" s="347"/>
      <c r="BG75" s="347"/>
      <c r="BH75" s="347"/>
      <c r="BI75" s="347"/>
    </row>
    <row r="76" spans="1:108" ht="11.25" customHeight="1">
      <c r="A76" s="248" t="s">
        <v>220</v>
      </c>
      <c r="B76" s="350">
        <f>(HLOOKUP(B$3,Controls!$A$5:$F$217,MATCH(Controls!$A27,Controls!$A$5:$A$217,0),0)*(B67+B65))+SUM(B69:B74)</f>
        <v>0</v>
      </c>
      <c r="C76" s="350">
        <f>(HLOOKUP(C$3,Controls!$A$5:$F$217,MATCH(Controls!$A27,Controls!$A$5:$A$217,0),0)*(C67+C65))+SUM(C69:C74)</f>
        <v>0</v>
      </c>
      <c r="D76" s="350">
        <f>(HLOOKUP(D$3,Controls!$A$5:$F$217,MATCH(Controls!$A27,Controls!$A$5:$A$217,0),0)*(D67+D65))+SUM(D69:D74)</f>
        <v>0</v>
      </c>
      <c r="E76" s="350">
        <f>(HLOOKUP(E$3,Controls!$A$5:$F$217,MATCH(Controls!$A27,Controls!$A$5:$A$217,0),0)*(E67+E65))+SUM(E69:E74)</f>
        <v>0</v>
      </c>
      <c r="F76" s="350">
        <f>(HLOOKUP(F$3,Controls!$A$5:$F$217,MATCH(Controls!$A27,Controls!$A$5:$A$217,0),0)*(F67+F65))+SUM(F69:F74)</f>
        <v>0</v>
      </c>
      <c r="G76" s="350">
        <f>(HLOOKUP(G$3,Controls!$A$5:$F$217,MATCH(Controls!$A27,Controls!$A$5:$A$217,0),0)*(G67+G65))+SUM(G69:G74)</f>
        <v>0</v>
      </c>
      <c r="H76" s="350">
        <f>(HLOOKUP(H$3,Controls!$A$5:$F$217,MATCH(Controls!$A27,Controls!$A$5:$A$217,0),0)*(H67+H65))+SUM(H69:H74)</f>
        <v>0</v>
      </c>
      <c r="I76" s="350">
        <f>(HLOOKUP(I$3,Controls!$A$5:$F$217,MATCH(Controls!$A27,Controls!$A$5:$A$217,0),0)*(I67+I65))+SUM(I69:I74)</f>
        <v>0</v>
      </c>
      <c r="J76" s="350">
        <f>(HLOOKUP(J$3,Controls!$A$5:$F$217,MATCH(Controls!$A27,Controls!$A$5:$A$217,0),0)*(J67+J65))+SUM(J69:J74)</f>
        <v>0</v>
      </c>
      <c r="K76" s="350">
        <f>(HLOOKUP(K$3,Controls!$A$5:$F$217,MATCH(Controls!$A27,Controls!$A$5:$A$217,0),0)*(K67+K65))+SUM(K69:K74)</f>
        <v>0</v>
      </c>
      <c r="L76" s="350">
        <f>(HLOOKUP(L$3,Controls!$A$5:$F$217,MATCH(Controls!$A27,Controls!$A$5:$A$217,0),0)*(L67+L65))+SUM(L69:L74)</f>
        <v>0</v>
      </c>
      <c r="M76" s="350">
        <f>(HLOOKUP(M$3,Controls!$A$5:$F$217,MATCH(Controls!$A27,Controls!$A$5:$A$217,0),0)*(M67+M65))+SUM(M69:M74)</f>
        <v>0</v>
      </c>
      <c r="N76" s="350">
        <f>(HLOOKUP(N$3,Controls!$A$5:$F$217,MATCH(Controls!$A27,Controls!$A$5:$A$217,0),0)*(N67+N65))+SUM(N69:N74)</f>
        <v>0</v>
      </c>
      <c r="O76" s="350">
        <f>(HLOOKUP(O$3,Controls!$A$5:$F$217,MATCH(Controls!$A27,Controls!$A$5:$A$217,0),0)*(O67+O65))+SUM(O69:O74)</f>
        <v>0</v>
      </c>
      <c r="P76" s="350">
        <f>(HLOOKUP(P$3,Controls!$A$5:$F$217,MATCH(Controls!$A27,Controls!$A$5:$A$217,0),0)*(P67+P65))+SUM(P69:P74)</f>
        <v>0</v>
      </c>
      <c r="Q76" s="350">
        <f>(HLOOKUP(Q$3,Controls!$A$5:$F$217,MATCH(Controls!$A27,Controls!$A$5:$A$217,0),0)*(Q67+Q65))+SUM(Q69:Q74)</f>
        <v>0</v>
      </c>
      <c r="R76" s="350">
        <f>(HLOOKUP(R$3,Controls!$A$5:$F$217,MATCH(Controls!$A27,Controls!$A$5:$A$217,0),0)*(R67+R65))+SUM(R69:R74)</f>
        <v>0</v>
      </c>
      <c r="S76" s="350">
        <f>(HLOOKUP(S$3,Controls!$A$5:$F$217,MATCH(Controls!$A27,Controls!$A$5:$A$217,0),0)*(S67+S65))+SUM(S69:S74)</f>
        <v>0</v>
      </c>
      <c r="T76" s="350">
        <f>(HLOOKUP(T$3,Controls!$A$5:$F$217,MATCH(Controls!$A27,Controls!$A$5:$A$217,0),0)*(T67+T65))+SUM(T69:T74)</f>
        <v>0</v>
      </c>
      <c r="U76" s="350">
        <f>(HLOOKUP(U$3,Controls!$A$5:$F$217,MATCH(Controls!$A27,Controls!$A$5:$A$217,0),0)*(U67+U65))+SUM(U69:U74)</f>
        <v>0</v>
      </c>
      <c r="V76" s="350">
        <f>(HLOOKUP(V$3,Controls!$A$5:$F$217,MATCH(Controls!$A27,Controls!$A$5:$A$217,0),0)*(V67+V65))+SUM(V69:V74)</f>
        <v>0</v>
      </c>
      <c r="W76" s="350">
        <f>(HLOOKUP(W$3,Controls!$A$5:$F$217,MATCH(Controls!$A27,Controls!$A$5:$A$217,0),0)*(W67+W65))+SUM(W69:W74)</f>
        <v>0</v>
      </c>
      <c r="X76" s="350">
        <f>(HLOOKUP(X$3,Controls!$A$5:$F$217,MATCH(Controls!$A27,Controls!$A$5:$A$217,0),0)*(X67+X65))+SUM(X69:X74)</f>
        <v>0</v>
      </c>
      <c r="Y76" s="350">
        <f>(HLOOKUP(Y$3,Controls!$A$5:$F$217,MATCH(Controls!$A27,Controls!$A$5:$A$217,0),0)*(Y67+Y65))+SUM(Y69:Y74)</f>
        <v>0</v>
      </c>
      <c r="Z76" s="350">
        <f>(HLOOKUP(Z$3,Controls!$A$5:$F$217,MATCH(Controls!$A27,Controls!$A$5:$A$217,0),0)*(Z67+Z65))+SUM(Z69:Z74)</f>
        <v>0</v>
      </c>
      <c r="AA76" s="350">
        <f>(HLOOKUP(AA$3,Controls!$A$5:$F$217,MATCH(Controls!$A27,Controls!$A$5:$A$217,0),0)*(AA67+AA65))+SUM(AA69:AA74)</f>
        <v>0</v>
      </c>
      <c r="AB76" s="350">
        <f>(HLOOKUP(AB$3,Controls!$A$5:$F$217,MATCH(Controls!$A27,Controls!$A$5:$A$217,0),0)*(AB67+AB65))+SUM(AB69:AB74)</f>
        <v>0</v>
      </c>
      <c r="AC76" s="350">
        <f>(HLOOKUP(AC$3,Controls!$A$5:$F$217,MATCH(Controls!$A27,Controls!$A$5:$A$217,0),0)*(AC67+AC65))+SUM(AC69:AC74)</f>
        <v>0</v>
      </c>
      <c r="AD76" s="350">
        <f>(HLOOKUP(AD$3,Controls!$A$5:$F$217,MATCH(Controls!$A27,Controls!$A$5:$A$217,0),0)*(AD67+AD65))+SUM(AD69:AD74)</f>
        <v>0</v>
      </c>
      <c r="AE76" s="350">
        <f>(HLOOKUP(AE$3,Controls!$A$5:$F$217,MATCH(Controls!$A27,Controls!$A$5:$A$217,0),0)*(AE67+AE65))+SUM(AE69:AE74)</f>
        <v>0</v>
      </c>
      <c r="AF76" s="350">
        <f>(HLOOKUP(AF$3,Controls!$A$5:$F$217,MATCH(Controls!$A27,Controls!$A$5:$A$217,0),0)*(AF67+AF65))+SUM(AF69:AF74)</f>
        <v>0</v>
      </c>
      <c r="AG76" s="350">
        <f>(HLOOKUP(AG$3,Controls!$A$5:$F$217,MATCH(Controls!$A27,Controls!$A$5:$A$217,0),0)*(AG67+AG65))+SUM(AG69:AG74)</f>
        <v>0</v>
      </c>
      <c r="AH76" s="350">
        <f>(HLOOKUP(AH$3,Controls!$A$5:$F$217,MATCH(Controls!$A27,Controls!$A$5:$A$217,0),0)*(AH67+AH65))+SUM(AH69:AH74)</f>
        <v>0</v>
      </c>
      <c r="AI76" s="350">
        <f>(HLOOKUP(AI$3,Controls!$A$5:$F$217,MATCH(Controls!$A27,Controls!$A$5:$A$217,0),0)*(AI67+AI65))+SUM(AI69:AI74)</f>
        <v>0</v>
      </c>
      <c r="AJ76" s="350">
        <f>(HLOOKUP(AJ$3,Controls!$A$5:$F$217,MATCH(Controls!$A27,Controls!$A$5:$A$217,0),0)*(AJ67+AJ65))+SUM(AJ69:AJ74)</f>
        <v>0</v>
      </c>
      <c r="AK76" s="350">
        <f>(HLOOKUP(AK$3,Controls!$A$5:$F$217,MATCH(Controls!$A27,Controls!$A$5:$A$217,0),0)*(AK67+AK65))+SUM(AK69:AK74)</f>
        <v>0</v>
      </c>
      <c r="AL76" s="350">
        <f>(HLOOKUP(AL$3,Controls!$A$5:$F$217,MATCH(Controls!$A27,Controls!$A$5:$A$217,0),0)*(AL67+AL65))+SUM(AL69:AL74)</f>
        <v>0</v>
      </c>
      <c r="AM76" s="350">
        <f>(HLOOKUP(AM$3,Controls!$A$5:$F$217,MATCH(Controls!$A27,Controls!$A$5:$A$217,0),0)*(AM67+AM65))+SUM(AM69:AM74)</f>
        <v>0</v>
      </c>
      <c r="AN76" s="350">
        <f>(HLOOKUP(AN$3,Controls!$A$5:$F$217,MATCH(Controls!$A27,Controls!$A$5:$A$217,0),0)*(AN67+AN65))+SUM(AN69:AN74)</f>
        <v>0</v>
      </c>
      <c r="AO76" s="350">
        <f>(HLOOKUP(AO$3,Controls!$A$5:$F$217,MATCH(Controls!$A27,Controls!$A$5:$A$217,0),0)*(AO67+AO65))+SUM(AO69:AO74)</f>
        <v>0</v>
      </c>
      <c r="AP76" s="350">
        <f>(HLOOKUP(AP$3,Controls!$A$5:$F$217,MATCH(Controls!$A27,Controls!$A$5:$A$217,0),0)*(AP67+AP65))+SUM(AP69:AP74)</f>
        <v>0</v>
      </c>
      <c r="AQ76" s="350">
        <f>(HLOOKUP(AQ$3,Controls!$A$5:$F$217,MATCH(Controls!$A27,Controls!$A$5:$A$217,0),0)*(AQ67+AQ65))+SUM(AQ69:AQ74)</f>
        <v>0</v>
      </c>
      <c r="AR76" s="350">
        <f>(HLOOKUP(AR$3,Controls!$A$5:$F$217,MATCH(Controls!$A27,Controls!$A$5:$A$217,0),0)*(AR67+AR65))+SUM(AR69:AR74)</f>
        <v>0</v>
      </c>
      <c r="AS76" s="350">
        <f>(HLOOKUP(AS$3,Controls!$A$5:$F$217,MATCH(Controls!$A27,Controls!$A$5:$A$217,0),0)*(AS67+AS65))+SUM(AS69:AS74)</f>
        <v>0</v>
      </c>
      <c r="AT76" s="350">
        <f>(HLOOKUP(AT$3,Controls!$A$5:$F$217,MATCH(Controls!$A27,Controls!$A$5:$A$217,0),0)*(AT67+AT65))+SUM(AT69:AT74)</f>
        <v>0</v>
      </c>
      <c r="AU76" s="350">
        <f>(HLOOKUP(AU$3,Controls!$A$5:$F$217,MATCH(Controls!$A27,Controls!$A$5:$A$217,0),0)*(AU67+AU65))+SUM(AU69:AU74)</f>
        <v>0</v>
      </c>
      <c r="AV76" s="350">
        <f>(HLOOKUP(AV$3,Controls!$A$5:$F$217,MATCH(Controls!$A27,Controls!$A$5:$A$217,0),0)*(AV67+AV65))+SUM(AV69:AV74)</f>
        <v>0</v>
      </c>
      <c r="AW76" s="350">
        <f>(HLOOKUP(AW$3,Controls!$A$5:$F$217,MATCH(Controls!$A27,Controls!$A$5:$A$217,0),0)*(AW67+AW65))+SUM(AW69:AW74)</f>
        <v>0</v>
      </c>
      <c r="AX76" s="350">
        <f>(HLOOKUP(AX$3,Controls!$A$5:$F$217,MATCH(Controls!$A27,Controls!$A$5:$A$217,0),0)*(AX67+AX65))+SUM(AX69:AX74)</f>
        <v>0</v>
      </c>
      <c r="AY76" s="350">
        <f>(HLOOKUP(AY$3,Controls!$A$5:$F$217,MATCH(Controls!$A27,Controls!$A$5:$A$217,0),0)*(AY67+AY65))+SUM(AY69:AY74)</f>
        <v>0</v>
      </c>
      <c r="AZ76" s="350">
        <f>(HLOOKUP(AZ$3,Controls!$A$5:$F$217,MATCH(Controls!$A27,Controls!$A$5:$A$217,0),0)*(AZ67+AZ65))+SUM(AZ69:AZ74)</f>
        <v>0</v>
      </c>
      <c r="BA76" s="350">
        <f>(HLOOKUP(BA$3,Controls!$A$5:$F$217,MATCH(Controls!$A27,Controls!$A$5:$A$217,0),0)*(BA67+BA65))+SUM(BA69:BA74)</f>
        <v>0</v>
      </c>
      <c r="BB76" s="350">
        <f>(HLOOKUP(BB$3,Controls!$A$5:$F$217,MATCH(Controls!$A27,Controls!$A$5:$A$217,0),0)*(BB67+BB65))+SUM(BB69:BB74)</f>
        <v>0</v>
      </c>
      <c r="BC76" s="350">
        <f>(HLOOKUP(BC$3,Controls!$A$5:$F$217,MATCH(Controls!$A27,Controls!$A$5:$A$217,0),0)*(BC67+BC65))+SUM(BC69:BC74)</f>
        <v>0</v>
      </c>
      <c r="BD76" s="350">
        <f>(HLOOKUP(BD$3,Controls!$A$5:$F$217,MATCH(Controls!$A27,Controls!$A$5:$A$217,0),0)*(BD67+BD65))+SUM(BD69:BD74)</f>
        <v>0</v>
      </c>
      <c r="BE76" s="350">
        <f>(HLOOKUP(BE$3,Controls!$A$5:$F$217,MATCH(Controls!$A27,Controls!$A$5:$A$217,0),0)*(BE67+BE65))+SUM(BE69:BE74)</f>
        <v>0</v>
      </c>
      <c r="BF76" s="350">
        <f>(HLOOKUP(BF$3,Controls!$A$5:$F$217,MATCH(Controls!$A27,Controls!$A$5:$A$217,0),0)*(BF67+BF65))+SUM(BF69:BF74)</f>
        <v>0</v>
      </c>
      <c r="BG76" s="350">
        <f>(HLOOKUP(BG$3,Controls!$A$5:$F$217,MATCH(Controls!$A27,Controls!$A$5:$A$217,0),0)*(BG67+BG65))+SUM(BG69:BG74)</f>
        <v>0</v>
      </c>
      <c r="BH76" s="350">
        <f>(HLOOKUP(BH$3,Controls!$A$5:$F$217,MATCH(Controls!$A27,Controls!$A$5:$A$217,0),0)*(BH67+BH65))+SUM(BH69:BH74)</f>
        <v>0</v>
      </c>
      <c r="BI76" s="350">
        <f>(HLOOKUP(BI$3,Controls!$A$5:$F$217,MATCH(Controls!$A27,Controls!$A$5:$A$217,0),0)*(BI67+BI65))+SUM(BI69:BI74)</f>
        <v>350000</v>
      </c>
    </row>
    <row r="77" spans="1:108" ht="11.25" customHeight="1">
      <c r="A77" s="43" t="s">
        <v>221</v>
      </c>
      <c r="B77" s="347"/>
      <c r="C77" s="347"/>
      <c r="D77" s="347"/>
      <c r="E77" s="347"/>
      <c r="F77" s="347"/>
      <c r="G77" s="347"/>
      <c r="H77" s="347"/>
      <c r="I77" s="347"/>
      <c r="J77" s="347"/>
      <c r="K77" s="347"/>
      <c r="L77" s="347"/>
      <c r="M77" s="347"/>
      <c r="N77" s="347"/>
      <c r="O77" s="347"/>
      <c r="P77" s="347"/>
      <c r="Q77" s="347"/>
      <c r="R77" s="347"/>
      <c r="S77" s="347"/>
      <c r="T77" s="347"/>
      <c r="U77" s="347"/>
      <c r="V77" s="347"/>
      <c r="W77" s="347"/>
      <c r="X77" s="347"/>
      <c r="Y77" s="347"/>
      <c r="Z77" s="347"/>
      <c r="AA77" s="347"/>
      <c r="AB77" s="347"/>
      <c r="AC77" s="347"/>
      <c r="AD77" s="347"/>
      <c r="AE77" s="347"/>
      <c r="AF77" s="347"/>
      <c r="AG77" s="347"/>
      <c r="AH77" s="347"/>
      <c r="AI77" s="347"/>
      <c r="AJ77" s="347"/>
      <c r="AK77" s="347"/>
      <c r="AL77" s="347"/>
      <c r="AM77" s="347"/>
      <c r="AN77" s="347"/>
      <c r="AO77" s="347"/>
      <c r="AP77" s="347"/>
      <c r="AQ77" s="347"/>
      <c r="AR77" s="347"/>
      <c r="AS77" s="347"/>
      <c r="AT77" s="347"/>
      <c r="AU77" s="347"/>
      <c r="AV77" s="347"/>
      <c r="AW77" s="347"/>
      <c r="AX77" s="347"/>
      <c r="AY77" s="347"/>
      <c r="AZ77" s="347"/>
      <c r="BA77" s="347"/>
      <c r="BB77" s="347"/>
      <c r="BC77" s="347"/>
      <c r="BD77" s="347"/>
      <c r="BE77" s="347"/>
      <c r="BF77" s="347"/>
      <c r="BG77" s="347"/>
      <c r="BH77" s="347"/>
      <c r="BI77" s="347"/>
    </row>
    <row r="78" spans="1:108" ht="11.25" customHeight="1">
      <c r="A78" s="47" t="s">
        <v>60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  <c r="AA78" s="347"/>
      <c r="AB78" s="347"/>
      <c r="AC78" s="347"/>
      <c r="AD78" s="347"/>
      <c r="AE78" s="347"/>
      <c r="AF78" s="347"/>
      <c r="AG78" s="347"/>
      <c r="AH78" s="347"/>
      <c r="AI78" s="347"/>
      <c r="AJ78" s="347"/>
      <c r="AK78" s="347"/>
      <c r="AL78" s="347"/>
      <c r="AM78" s="347"/>
      <c r="AN78" s="347"/>
      <c r="AO78" s="347"/>
      <c r="AP78" s="347"/>
      <c r="AQ78" s="347"/>
      <c r="AR78" s="347"/>
      <c r="AS78" s="347"/>
      <c r="AT78" s="347"/>
      <c r="AU78" s="347"/>
      <c r="AV78" s="347"/>
      <c r="AW78" s="347"/>
      <c r="AX78" s="347"/>
      <c r="AY78" s="347"/>
      <c r="AZ78" s="347"/>
      <c r="BA78" s="347"/>
      <c r="BB78" s="347"/>
      <c r="BC78" s="347"/>
      <c r="BD78" s="347"/>
      <c r="BE78" s="347"/>
      <c r="BF78" s="347"/>
      <c r="BG78" s="347"/>
      <c r="BH78" s="347"/>
      <c r="BI78" s="347"/>
    </row>
    <row r="79" spans="1:108" ht="11.25" customHeight="1">
      <c r="A79" s="43"/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347"/>
      <c r="AB79" s="347"/>
      <c r="AC79" s="347"/>
      <c r="AD79" s="347"/>
      <c r="AE79" s="347"/>
      <c r="AF79" s="347"/>
      <c r="AG79" s="347"/>
      <c r="AH79" s="347"/>
      <c r="AI79" s="347"/>
      <c r="AJ79" s="347"/>
      <c r="AK79" s="347"/>
      <c r="AL79" s="347"/>
      <c r="AM79" s="347"/>
      <c r="AN79" s="347"/>
      <c r="AO79" s="347"/>
      <c r="AP79" s="347"/>
      <c r="AQ79" s="347"/>
      <c r="AR79" s="347"/>
      <c r="AS79" s="347"/>
      <c r="AT79" s="347"/>
      <c r="AU79" s="347"/>
      <c r="AV79" s="347"/>
      <c r="AW79" s="347"/>
      <c r="AX79" s="347"/>
      <c r="AY79" s="347"/>
      <c r="AZ79" s="347"/>
      <c r="BA79" s="347"/>
      <c r="BB79" s="347"/>
      <c r="BC79" s="347"/>
      <c r="BD79" s="347"/>
      <c r="BE79" s="347"/>
      <c r="BF79" s="347"/>
      <c r="BG79" s="347"/>
      <c r="BH79" s="347"/>
      <c r="BI79" s="347"/>
    </row>
    <row r="80" spans="1:108" ht="11.25" customHeight="1">
      <c r="A80" s="43" t="s">
        <v>222</v>
      </c>
      <c r="B80" s="329"/>
      <c r="C80" s="329"/>
      <c r="D80" s="329"/>
      <c r="E80" s="329"/>
      <c r="F80" s="329"/>
      <c r="G80" s="329"/>
      <c r="H80" s="329"/>
      <c r="I80" s="329"/>
      <c r="J80" s="329"/>
      <c r="K80" s="352"/>
      <c r="L80" s="352"/>
      <c r="M80" s="352"/>
      <c r="N80" s="352">
        <v>1.5</v>
      </c>
      <c r="O80" s="352">
        <v>1.5</v>
      </c>
      <c r="P80" s="352">
        <v>2</v>
      </c>
      <c r="Q80" s="352">
        <v>2</v>
      </c>
      <c r="R80" s="352">
        <v>2.5</v>
      </c>
      <c r="S80" s="352">
        <v>2.5</v>
      </c>
      <c r="T80" s="352">
        <v>2.75</v>
      </c>
      <c r="U80" s="352">
        <v>3</v>
      </c>
      <c r="V80" s="352">
        <v>3</v>
      </c>
      <c r="W80" s="352">
        <v>3</v>
      </c>
      <c r="X80" s="352">
        <v>3.35</v>
      </c>
      <c r="Y80" s="352">
        <v>3.35</v>
      </c>
      <c r="Z80" s="352">
        <v>4</v>
      </c>
      <c r="AA80" s="352">
        <v>4</v>
      </c>
      <c r="AB80" s="352">
        <v>4.25</v>
      </c>
      <c r="AC80" s="352">
        <v>4.5</v>
      </c>
      <c r="AD80" s="352">
        <v>4.5</v>
      </c>
      <c r="AE80" s="352">
        <v>4.5</v>
      </c>
      <c r="AF80" s="352">
        <v>4.75</v>
      </c>
      <c r="AG80" s="352">
        <v>4.75</v>
      </c>
      <c r="AH80" s="352">
        <v>5</v>
      </c>
      <c r="AI80" s="352">
        <v>5.25</v>
      </c>
      <c r="AJ80" s="352">
        <v>5.25</v>
      </c>
      <c r="AK80" s="352">
        <v>5.25</v>
      </c>
      <c r="AL80" s="352">
        <v>5.5</v>
      </c>
      <c r="AM80" s="352">
        <v>5.75</v>
      </c>
      <c r="AN80" s="352">
        <v>5.75</v>
      </c>
      <c r="AO80" s="352">
        <v>6</v>
      </c>
      <c r="AP80" s="352">
        <v>6.25</v>
      </c>
      <c r="AQ80" s="352">
        <v>6.5</v>
      </c>
      <c r="AR80" s="352">
        <v>6.75</v>
      </c>
      <c r="AS80" s="352">
        <v>6.75</v>
      </c>
      <c r="AT80" s="352">
        <v>7</v>
      </c>
      <c r="AU80" s="352">
        <v>7.5</v>
      </c>
      <c r="AV80" s="352">
        <v>7.5</v>
      </c>
      <c r="AW80" s="352">
        <v>7.75</v>
      </c>
      <c r="AX80" s="352">
        <v>7.75</v>
      </c>
      <c r="AY80" s="352">
        <v>8</v>
      </c>
      <c r="AZ80" s="352">
        <v>8</v>
      </c>
      <c r="BA80" s="352">
        <v>8</v>
      </c>
      <c r="BB80" s="352">
        <v>8</v>
      </c>
      <c r="BC80" s="352">
        <v>8.5</v>
      </c>
      <c r="BD80" s="352">
        <v>8.75</v>
      </c>
      <c r="BE80" s="352">
        <v>9</v>
      </c>
      <c r="BF80" s="352">
        <v>9</v>
      </c>
      <c r="BG80" s="352">
        <v>9</v>
      </c>
      <c r="BH80" s="352">
        <v>9</v>
      </c>
      <c r="BI80" s="352">
        <v>9</v>
      </c>
    </row>
    <row r="81" spans="1:61" ht="11.25" customHeight="1">
      <c r="A81" s="43"/>
      <c r="B81" s="347"/>
      <c r="C81" s="347"/>
      <c r="D81" s="347"/>
      <c r="E81" s="347"/>
      <c r="F81" s="347"/>
      <c r="G81" s="347"/>
      <c r="H81" s="347"/>
      <c r="I81" s="347"/>
      <c r="J81" s="347"/>
      <c r="K81" s="347"/>
      <c r="L81" s="347"/>
      <c r="M81" s="347"/>
      <c r="N81" s="347"/>
      <c r="O81" s="347"/>
      <c r="P81" s="347"/>
      <c r="Q81" s="347"/>
      <c r="R81" s="347"/>
      <c r="S81" s="347"/>
      <c r="T81" s="347"/>
      <c r="U81" s="347"/>
      <c r="V81" s="347"/>
      <c r="W81" s="347"/>
      <c r="X81" s="347"/>
      <c r="Y81" s="347"/>
      <c r="Z81" s="347"/>
      <c r="AA81" s="347"/>
      <c r="AB81" s="347"/>
      <c r="AC81" s="347"/>
      <c r="AD81" s="347"/>
      <c r="AE81" s="347"/>
      <c r="AF81" s="347"/>
      <c r="AG81" s="347"/>
      <c r="AH81" s="347"/>
      <c r="AI81" s="347"/>
      <c r="AJ81" s="347"/>
      <c r="AK81" s="347"/>
      <c r="AL81" s="347"/>
      <c r="AM81" s="347"/>
      <c r="AN81" s="347"/>
      <c r="AO81" s="347"/>
      <c r="AP81" s="347"/>
      <c r="AQ81" s="347"/>
      <c r="AR81" s="347"/>
      <c r="AS81" s="347"/>
      <c r="AT81" s="347"/>
      <c r="AU81" s="347"/>
      <c r="AV81" s="347"/>
      <c r="AW81" s="347"/>
      <c r="AX81" s="347"/>
      <c r="AY81" s="347"/>
      <c r="AZ81" s="347"/>
      <c r="BA81" s="347"/>
      <c r="BB81" s="347"/>
      <c r="BC81" s="347"/>
      <c r="BD81" s="347"/>
      <c r="BE81" s="347"/>
      <c r="BF81" s="347"/>
      <c r="BG81" s="347"/>
      <c r="BH81" s="347"/>
      <c r="BI81" s="347"/>
    </row>
    <row r="82" spans="1:61" ht="11.25" customHeight="1">
      <c r="A82" s="47" t="s">
        <v>223</v>
      </c>
      <c r="B82" s="321">
        <v>265600</v>
      </c>
      <c r="C82" s="321">
        <v>60300</v>
      </c>
      <c r="D82" s="321">
        <v>0</v>
      </c>
      <c r="E82" s="321">
        <v>0</v>
      </c>
      <c r="F82" s="321">
        <v>0</v>
      </c>
      <c r="G82" s="321">
        <v>0</v>
      </c>
      <c r="H82" s="321">
        <v>0</v>
      </c>
      <c r="I82" s="321">
        <v>0</v>
      </c>
      <c r="J82" s="321">
        <v>0</v>
      </c>
      <c r="K82" s="321">
        <v>0</v>
      </c>
      <c r="L82" s="321">
        <v>0</v>
      </c>
      <c r="M82" s="321">
        <v>0</v>
      </c>
      <c r="N82" s="321">
        <v>0</v>
      </c>
      <c r="O82" s="321">
        <v>0</v>
      </c>
      <c r="P82" s="321">
        <v>0</v>
      </c>
      <c r="Q82" s="321">
        <v>0</v>
      </c>
      <c r="R82" s="321">
        <v>0</v>
      </c>
      <c r="S82" s="321">
        <v>0</v>
      </c>
      <c r="T82" s="321">
        <v>0</v>
      </c>
      <c r="U82" s="321">
        <v>0</v>
      </c>
      <c r="V82" s="321">
        <v>0</v>
      </c>
      <c r="W82" s="321">
        <v>0</v>
      </c>
      <c r="X82" s="321">
        <v>0</v>
      </c>
      <c r="Y82" s="321">
        <v>0</v>
      </c>
      <c r="Z82" s="321">
        <v>0</v>
      </c>
      <c r="AA82" s="321">
        <v>0</v>
      </c>
      <c r="AB82" s="321">
        <v>0</v>
      </c>
      <c r="AC82" s="321">
        <v>0</v>
      </c>
      <c r="AD82" s="321">
        <v>0</v>
      </c>
      <c r="AE82" s="321">
        <v>0</v>
      </c>
      <c r="AF82" s="321">
        <v>0</v>
      </c>
      <c r="AG82" s="321">
        <v>0</v>
      </c>
      <c r="AH82" s="321">
        <v>0</v>
      </c>
      <c r="AI82" s="321">
        <v>0</v>
      </c>
      <c r="AJ82" s="321">
        <v>0</v>
      </c>
      <c r="AK82" s="321">
        <v>0</v>
      </c>
      <c r="AL82" s="321">
        <v>0</v>
      </c>
      <c r="AM82" s="321">
        <v>0</v>
      </c>
      <c r="AN82" s="321">
        <v>0</v>
      </c>
      <c r="AO82" s="321">
        <v>0</v>
      </c>
      <c r="AP82" s="321">
        <v>0</v>
      </c>
      <c r="AQ82" s="321">
        <v>0</v>
      </c>
      <c r="AR82" s="321">
        <v>0</v>
      </c>
      <c r="AS82" s="321">
        <v>0</v>
      </c>
      <c r="AT82" s="321">
        <v>0</v>
      </c>
      <c r="AU82" s="321">
        <v>0</v>
      </c>
      <c r="AV82" s="321">
        <v>0</v>
      </c>
      <c r="AW82" s="321">
        <v>0</v>
      </c>
      <c r="AX82" s="321">
        <v>0</v>
      </c>
      <c r="AY82" s="321">
        <v>0</v>
      </c>
      <c r="AZ82" s="321">
        <v>0</v>
      </c>
      <c r="BA82" s="321">
        <v>0</v>
      </c>
      <c r="BB82" s="321">
        <v>0</v>
      </c>
      <c r="BC82" s="321">
        <v>0</v>
      </c>
      <c r="BD82" s="321">
        <v>0</v>
      </c>
      <c r="BE82" s="321">
        <v>0</v>
      </c>
      <c r="BF82" s="321">
        <v>0</v>
      </c>
      <c r="BG82" s="321">
        <v>0</v>
      </c>
      <c r="BH82" s="321">
        <v>0</v>
      </c>
      <c r="BI82" s="321">
        <v>0</v>
      </c>
    </row>
    <row r="83" spans="1:61" ht="11.25" customHeight="1">
      <c r="A83" s="47" t="s">
        <v>224</v>
      </c>
      <c r="B83" s="321">
        <v>0</v>
      </c>
      <c r="C83" s="321">
        <v>75000</v>
      </c>
      <c r="D83" s="321">
        <v>215000</v>
      </c>
      <c r="E83" s="321">
        <v>215000</v>
      </c>
      <c r="F83" s="321">
        <v>140000</v>
      </c>
      <c r="G83" s="321">
        <v>215000</v>
      </c>
      <c r="H83" s="321">
        <v>0</v>
      </c>
      <c r="I83" s="321">
        <v>0</v>
      </c>
      <c r="J83" s="321">
        <v>0</v>
      </c>
      <c r="K83" s="321">
        <v>0</v>
      </c>
      <c r="L83" s="321">
        <v>0</v>
      </c>
      <c r="M83" s="321">
        <v>0</v>
      </c>
      <c r="N83" s="321">
        <v>0</v>
      </c>
      <c r="O83" s="321">
        <v>0</v>
      </c>
      <c r="P83" s="321">
        <v>0</v>
      </c>
      <c r="Q83" s="321">
        <v>0</v>
      </c>
      <c r="R83" s="321">
        <v>0</v>
      </c>
      <c r="S83" s="321">
        <v>0</v>
      </c>
      <c r="T83" s="321">
        <v>0</v>
      </c>
      <c r="U83" s="321">
        <v>0</v>
      </c>
      <c r="V83" s="321">
        <v>0</v>
      </c>
      <c r="W83" s="321">
        <v>0</v>
      </c>
      <c r="X83" s="321">
        <v>0</v>
      </c>
      <c r="Y83" s="321">
        <v>0</v>
      </c>
      <c r="Z83" s="321">
        <v>0</v>
      </c>
      <c r="AA83" s="321">
        <v>0</v>
      </c>
      <c r="AB83" s="321">
        <v>0</v>
      </c>
      <c r="AC83" s="321">
        <v>0</v>
      </c>
      <c r="AD83" s="321">
        <v>0</v>
      </c>
      <c r="AE83" s="321">
        <v>0</v>
      </c>
      <c r="AF83" s="321">
        <v>0</v>
      </c>
      <c r="AG83" s="321">
        <v>0</v>
      </c>
      <c r="AH83" s="321">
        <v>0</v>
      </c>
      <c r="AI83" s="321">
        <v>0</v>
      </c>
      <c r="AJ83" s="321">
        <v>0</v>
      </c>
      <c r="AK83" s="321">
        <v>0</v>
      </c>
      <c r="AL83" s="321">
        <v>0</v>
      </c>
      <c r="AM83" s="321">
        <v>0</v>
      </c>
      <c r="AN83" s="321">
        <v>0</v>
      </c>
      <c r="AO83" s="321">
        <v>0</v>
      </c>
      <c r="AP83" s="321">
        <v>0</v>
      </c>
      <c r="AQ83" s="321">
        <v>0</v>
      </c>
      <c r="AR83" s="321">
        <v>0</v>
      </c>
      <c r="AS83" s="321">
        <v>0</v>
      </c>
      <c r="AT83" s="321">
        <v>0</v>
      </c>
      <c r="AU83" s="321">
        <v>0</v>
      </c>
      <c r="AV83" s="321">
        <v>0</v>
      </c>
      <c r="AW83" s="321">
        <v>0</v>
      </c>
      <c r="AX83" s="321">
        <v>0</v>
      </c>
      <c r="AY83" s="321">
        <v>0</v>
      </c>
      <c r="AZ83" s="321">
        <v>0</v>
      </c>
      <c r="BA83" s="321">
        <v>0</v>
      </c>
      <c r="BB83" s="321">
        <v>0</v>
      </c>
      <c r="BC83" s="321">
        <v>0</v>
      </c>
      <c r="BD83" s="321">
        <v>0</v>
      </c>
      <c r="BE83" s="321">
        <v>0</v>
      </c>
      <c r="BF83" s="321">
        <v>0</v>
      </c>
      <c r="BG83" s="321">
        <v>0</v>
      </c>
      <c r="BH83" s="321">
        <v>0</v>
      </c>
      <c r="BI83" s="321">
        <v>0</v>
      </c>
    </row>
    <row r="84" spans="1:61" ht="11.25" customHeight="1">
      <c r="A84" s="47" t="s">
        <v>225</v>
      </c>
      <c r="B84" s="321">
        <v>0</v>
      </c>
      <c r="C84" s="321">
        <v>0</v>
      </c>
      <c r="D84" s="321">
        <v>0</v>
      </c>
      <c r="E84" s="321">
        <v>119180</v>
      </c>
      <c r="F84" s="321">
        <v>119180</v>
      </c>
      <c r="G84" s="321">
        <v>50000</v>
      </c>
      <c r="H84" s="321">
        <v>100000</v>
      </c>
      <c r="I84" s="321">
        <v>100000</v>
      </c>
      <c r="J84" s="321">
        <v>100000</v>
      </c>
      <c r="K84" s="321">
        <v>100000</v>
      </c>
      <c r="L84" s="321">
        <v>100000</v>
      </c>
      <c r="M84" s="321">
        <v>0</v>
      </c>
      <c r="N84" s="321">
        <v>0</v>
      </c>
      <c r="O84" s="321">
        <v>0</v>
      </c>
      <c r="P84" s="321">
        <v>0</v>
      </c>
      <c r="Q84" s="321">
        <v>0</v>
      </c>
      <c r="R84" s="321">
        <v>0</v>
      </c>
      <c r="S84" s="321">
        <v>0</v>
      </c>
      <c r="T84" s="321">
        <v>0</v>
      </c>
      <c r="U84" s="321">
        <v>0</v>
      </c>
      <c r="V84" s="321">
        <v>0</v>
      </c>
      <c r="W84" s="321">
        <v>0</v>
      </c>
      <c r="X84" s="321">
        <v>0</v>
      </c>
      <c r="Y84" s="321">
        <v>0</v>
      </c>
      <c r="Z84" s="321">
        <v>0</v>
      </c>
      <c r="AA84" s="321">
        <v>0</v>
      </c>
      <c r="AB84" s="321">
        <v>0</v>
      </c>
      <c r="AC84" s="321">
        <v>0</v>
      </c>
      <c r="AD84" s="321">
        <v>0</v>
      </c>
      <c r="AE84" s="321">
        <v>0</v>
      </c>
      <c r="AF84" s="321">
        <v>0</v>
      </c>
      <c r="AG84" s="321">
        <v>0</v>
      </c>
      <c r="AH84" s="321">
        <v>0</v>
      </c>
      <c r="AI84" s="321">
        <v>0</v>
      </c>
      <c r="AJ84" s="321">
        <v>0</v>
      </c>
      <c r="AK84" s="321">
        <v>0</v>
      </c>
      <c r="AL84" s="321">
        <v>0</v>
      </c>
      <c r="AM84" s="321">
        <v>0</v>
      </c>
      <c r="AN84" s="321">
        <v>0</v>
      </c>
      <c r="AO84" s="321">
        <v>0</v>
      </c>
      <c r="AP84" s="321">
        <v>0</v>
      </c>
      <c r="AQ84" s="321">
        <v>0</v>
      </c>
      <c r="AR84" s="321">
        <v>0</v>
      </c>
      <c r="AS84" s="321">
        <v>0</v>
      </c>
      <c r="AT84" s="321">
        <v>0</v>
      </c>
      <c r="AU84" s="321">
        <v>0</v>
      </c>
      <c r="AV84" s="321">
        <v>0</v>
      </c>
      <c r="AW84" s="321">
        <v>0</v>
      </c>
      <c r="AX84" s="321">
        <v>0</v>
      </c>
      <c r="AY84" s="321">
        <v>0</v>
      </c>
      <c r="AZ84" s="321">
        <v>0</v>
      </c>
      <c r="BA84" s="321">
        <v>0</v>
      </c>
      <c r="BB84" s="321">
        <v>0</v>
      </c>
      <c r="BC84" s="321">
        <v>0</v>
      </c>
      <c r="BD84" s="321">
        <v>0</v>
      </c>
      <c r="BE84" s="321">
        <v>0</v>
      </c>
      <c r="BF84" s="321">
        <v>0</v>
      </c>
      <c r="BG84" s="321">
        <v>0</v>
      </c>
      <c r="BH84" s="321">
        <v>0</v>
      </c>
      <c r="BI84" s="321">
        <v>0</v>
      </c>
    </row>
    <row r="85" spans="1:61" ht="11.25" customHeight="1">
      <c r="A85" s="47" t="s">
        <v>226</v>
      </c>
      <c r="B85" s="321">
        <v>0</v>
      </c>
      <c r="C85" s="321">
        <v>0</v>
      </c>
      <c r="D85" s="321">
        <v>0</v>
      </c>
      <c r="E85" s="321">
        <v>112500</v>
      </c>
      <c r="F85" s="321">
        <v>112500</v>
      </c>
      <c r="G85" s="321">
        <v>284600</v>
      </c>
      <c r="H85" s="321">
        <v>112500</v>
      </c>
      <c r="I85" s="321">
        <v>112500</v>
      </c>
      <c r="J85" s="321">
        <v>140000</v>
      </c>
      <c r="K85" s="321">
        <v>140000</v>
      </c>
      <c r="L85" s="321">
        <v>90000</v>
      </c>
      <c r="M85" s="321">
        <v>90000</v>
      </c>
      <c r="N85" s="321">
        <v>90000</v>
      </c>
      <c r="O85" s="321">
        <v>0</v>
      </c>
      <c r="P85" s="321">
        <v>0</v>
      </c>
      <c r="Q85" s="321">
        <v>0</v>
      </c>
      <c r="R85" s="321">
        <v>0</v>
      </c>
      <c r="S85" s="321">
        <v>0</v>
      </c>
      <c r="T85" s="321">
        <v>0</v>
      </c>
      <c r="U85" s="321">
        <v>0</v>
      </c>
      <c r="V85" s="321">
        <v>0</v>
      </c>
      <c r="W85" s="321">
        <v>0</v>
      </c>
      <c r="X85" s="321">
        <v>0</v>
      </c>
      <c r="Y85" s="321">
        <v>0</v>
      </c>
      <c r="Z85" s="321">
        <v>0</v>
      </c>
      <c r="AA85" s="321">
        <v>0</v>
      </c>
      <c r="AB85" s="321">
        <v>0</v>
      </c>
      <c r="AC85" s="321">
        <v>0</v>
      </c>
      <c r="AD85" s="321">
        <v>0</v>
      </c>
      <c r="AE85" s="321">
        <v>0</v>
      </c>
      <c r="AF85" s="321">
        <v>0</v>
      </c>
      <c r="AG85" s="321">
        <v>0</v>
      </c>
      <c r="AH85" s="321">
        <v>0</v>
      </c>
      <c r="AI85" s="321">
        <v>0</v>
      </c>
      <c r="AJ85" s="321">
        <v>0</v>
      </c>
      <c r="AK85" s="321">
        <v>0</v>
      </c>
      <c r="AL85" s="321">
        <v>0</v>
      </c>
      <c r="AM85" s="321">
        <v>0</v>
      </c>
      <c r="AN85" s="321">
        <v>0</v>
      </c>
      <c r="AO85" s="321">
        <v>0</v>
      </c>
      <c r="AP85" s="321">
        <v>0</v>
      </c>
      <c r="AQ85" s="321">
        <v>0</v>
      </c>
      <c r="AR85" s="321">
        <v>0</v>
      </c>
      <c r="AS85" s="321">
        <v>0</v>
      </c>
      <c r="AT85" s="321">
        <v>0</v>
      </c>
      <c r="AU85" s="321">
        <v>0</v>
      </c>
      <c r="AV85" s="321">
        <v>0</v>
      </c>
      <c r="AW85" s="321">
        <v>0</v>
      </c>
      <c r="AX85" s="321">
        <v>0</v>
      </c>
      <c r="AY85" s="321">
        <v>0</v>
      </c>
      <c r="AZ85" s="321">
        <v>0</v>
      </c>
      <c r="BA85" s="321">
        <v>0</v>
      </c>
      <c r="BB85" s="321">
        <v>0</v>
      </c>
      <c r="BC85" s="321">
        <v>0</v>
      </c>
      <c r="BD85" s="321">
        <v>0</v>
      </c>
      <c r="BE85" s="321">
        <v>0</v>
      </c>
      <c r="BF85" s="321">
        <v>0</v>
      </c>
      <c r="BG85" s="321">
        <v>0</v>
      </c>
      <c r="BH85" s="321">
        <v>0</v>
      </c>
      <c r="BI85" s="321">
        <v>0</v>
      </c>
    </row>
    <row r="86" spans="1:61" ht="11.25" customHeight="1">
      <c r="A86" s="47" t="s">
        <v>227</v>
      </c>
      <c r="B86" s="321">
        <v>0</v>
      </c>
      <c r="C86" s="321">
        <v>0</v>
      </c>
      <c r="D86" s="321">
        <v>0</v>
      </c>
      <c r="E86" s="321">
        <v>95160</v>
      </c>
      <c r="F86" s="321">
        <v>206820</v>
      </c>
      <c r="G86" s="321">
        <v>0</v>
      </c>
      <c r="H86" s="321">
        <v>111700</v>
      </c>
      <c r="I86" s="321">
        <v>0</v>
      </c>
      <c r="J86" s="321">
        <v>0</v>
      </c>
      <c r="K86" s="321">
        <v>0</v>
      </c>
      <c r="L86" s="321">
        <v>0</v>
      </c>
      <c r="M86" s="321">
        <v>0</v>
      </c>
      <c r="N86" s="321">
        <v>0</v>
      </c>
      <c r="O86" s="321">
        <v>0</v>
      </c>
      <c r="P86" s="321">
        <v>0</v>
      </c>
      <c r="Q86" s="321">
        <v>0</v>
      </c>
      <c r="R86" s="321">
        <v>0</v>
      </c>
      <c r="S86" s="321">
        <v>0</v>
      </c>
      <c r="T86" s="321">
        <v>0</v>
      </c>
      <c r="U86" s="321">
        <v>0</v>
      </c>
      <c r="V86" s="321">
        <v>0</v>
      </c>
      <c r="W86" s="321">
        <v>0</v>
      </c>
      <c r="X86" s="321">
        <v>0</v>
      </c>
      <c r="Y86" s="321">
        <v>0</v>
      </c>
      <c r="Z86" s="321">
        <v>0</v>
      </c>
      <c r="AA86" s="321">
        <v>0</v>
      </c>
      <c r="AB86" s="321">
        <v>0</v>
      </c>
      <c r="AC86" s="321">
        <v>0</v>
      </c>
      <c r="AD86" s="321">
        <v>0</v>
      </c>
      <c r="AE86" s="321">
        <v>0</v>
      </c>
      <c r="AF86" s="321">
        <v>0</v>
      </c>
      <c r="AG86" s="321">
        <v>0</v>
      </c>
      <c r="AH86" s="321">
        <v>0</v>
      </c>
      <c r="AI86" s="321">
        <v>0</v>
      </c>
      <c r="AJ86" s="321">
        <v>0</v>
      </c>
      <c r="AK86" s="321">
        <v>0</v>
      </c>
      <c r="AL86" s="321">
        <v>0</v>
      </c>
      <c r="AM86" s="321">
        <v>0</v>
      </c>
      <c r="AN86" s="321">
        <v>0</v>
      </c>
      <c r="AO86" s="321">
        <v>0</v>
      </c>
      <c r="AP86" s="321">
        <v>0</v>
      </c>
      <c r="AQ86" s="321">
        <v>0</v>
      </c>
      <c r="AR86" s="321">
        <v>0</v>
      </c>
      <c r="AS86" s="321">
        <v>0</v>
      </c>
      <c r="AT86" s="321">
        <v>0</v>
      </c>
      <c r="AU86" s="321">
        <v>0</v>
      </c>
      <c r="AV86" s="321">
        <v>0</v>
      </c>
      <c r="AW86" s="321">
        <v>0</v>
      </c>
      <c r="AX86" s="321">
        <v>0</v>
      </c>
      <c r="AY86" s="321">
        <v>0</v>
      </c>
      <c r="AZ86" s="321">
        <v>0</v>
      </c>
      <c r="BA86" s="321">
        <v>0</v>
      </c>
      <c r="BB86" s="321">
        <v>0</v>
      </c>
      <c r="BC86" s="321">
        <v>0</v>
      </c>
      <c r="BD86" s="321">
        <v>0</v>
      </c>
      <c r="BE86" s="321">
        <v>0</v>
      </c>
      <c r="BF86" s="321">
        <v>0</v>
      </c>
      <c r="BG86" s="321">
        <v>0</v>
      </c>
      <c r="BH86" s="321">
        <v>0</v>
      </c>
      <c r="BI86" s="321">
        <v>0</v>
      </c>
    </row>
    <row r="87" spans="1:61" ht="11.25" customHeight="1">
      <c r="A87" s="47" t="s">
        <v>228</v>
      </c>
      <c r="B87" s="321">
        <v>0</v>
      </c>
      <c r="C87" s="321">
        <v>0</v>
      </c>
      <c r="D87" s="321">
        <v>0</v>
      </c>
      <c r="E87" s="321">
        <v>0</v>
      </c>
      <c r="F87" s="321">
        <v>0</v>
      </c>
      <c r="G87" s="321">
        <v>0</v>
      </c>
      <c r="H87" s="321">
        <v>0</v>
      </c>
      <c r="I87" s="321">
        <v>325000</v>
      </c>
      <c r="J87" s="321">
        <v>375000</v>
      </c>
      <c r="K87" s="321">
        <v>365000</v>
      </c>
      <c r="L87" s="321">
        <v>130000</v>
      </c>
      <c r="M87" s="321">
        <v>130000</v>
      </c>
      <c r="N87" s="321">
        <v>130000</v>
      </c>
      <c r="O87" s="321">
        <v>50000</v>
      </c>
      <c r="P87" s="321">
        <v>50000</v>
      </c>
      <c r="Q87" s="321">
        <v>0</v>
      </c>
      <c r="R87" s="321">
        <v>0</v>
      </c>
      <c r="S87" s="321">
        <v>0</v>
      </c>
      <c r="T87" s="321">
        <v>0</v>
      </c>
      <c r="U87" s="321">
        <v>0</v>
      </c>
      <c r="V87" s="321">
        <v>0</v>
      </c>
      <c r="W87" s="321">
        <v>0</v>
      </c>
      <c r="X87" s="321">
        <v>0</v>
      </c>
      <c r="Y87" s="321">
        <v>0</v>
      </c>
      <c r="Z87" s="321">
        <v>0</v>
      </c>
      <c r="AA87" s="321">
        <v>0</v>
      </c>
      <c r="AB87" s="321">
        <v>0</v>
      </c>
      <c r="AC87" s="321">
        <v>0</v>
      </c>
      <c r="AD87" s="321">
        <v>0</v>
      </c>
      <c r="AE87" s="321">
        <v>0</v>
      </c>
      <c r="AF87" s="321">
        <v>0</v>
      </c>
      <c r="AG87" s="321">
        <v>0</v>
      </c>
      <c r="AH87" s="321">
        <v>0</v>
      </c>
      <c r="AI87" s="321">
        <v>0</v>
      </c>
      <c r="AJ87" s="321">
        <v>0</v>
      </c>
      <c r="AK87" s="321">
        <v>0</v>
      </c>
      <c r="AL87" s="321">
        <v>0</v>
      </c>
      <c r="AM87" s="321">
        <v>0</v>
      </c>
      <c r="AN87" s="321">
        <v>0</v>
      </c>
      <c r="AO87" s="321">
        <v>0</v>
      </c>
      <c r="AP87" s="321">
        <v>0</v>
      </c>
      <c r="AQ87" s="321">
        <v>0</v>
      </c>
      <c r="AR87" s="321">
        <v>0</v>
      </c>
      <c r="AS87" s="321">
        <v>0</v>
      </c>
      <c r="AT87" s="321">
        <v>0</v>
      </c>
      <c r="AU87" s="321">
        <v>0</v>
      </c>
      <c r="AV87" s="321">
        <v>0</v>
      </c>
      <c r="AW87" s="321">
        <v>0</v>
      </c>
      <c r="AX87" s="321">
        <v>0</v>
      </c>
      <c r="AY87" s="321">
        <v>0</v>
      </c>
      <c r="AZ87" s="321">
        <v>0</v>
      </c>
      <c r="BA87" s="321">
        <v>0</v>
      </c>
      <c r="BB87" s="321">
        <v>0</v>
      </c>
      <c r="BC87" s="321">
        <v>0</v>
      </c>
      <c r="BD87" s="321">
        <v>0</v>
      </c>
      <c r="BE87" s="321">
        <v>0</v>
      </c>
      <c r="BF87" s="321">
        <v>0</v>
      </c>
      <c r="BG87" s="321">
        <v>0</v>
      </c>
      <c r="BH87" s="321">
        <v>0</v>
      </c>
      <c r="BI87" s="321">
        <v>0</v>
      </c>
    </row>
    <row r="88" spans="1:61" ht="11.25" customHeight="1">
      <c r="A88" s="43"/>
      <c r="B88" s="347"/>
      <c r="C88" s="347"/>
      <c r="D88" s="347"/>
      <c r="E88" s="347"/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  <c r="AA88" s="347"/>
      <c r="AB88" s="347"/>
      <c r="AC88" s="347"/>
      <c r="AD88" s="347"/>
      <c r="AE88" s="347"/>
      <c r="AF88" s="347"/>
      <c r="AG88" s="347"/>
      <c r="AH88" s="347"/>
      <c r="AI88" s="347"/>
      <c r="AJ88" s="347"/>
      <c r="AK88" s="347"/>
      <c r="AL88" s="347"/>
      <c r="AM88" s="347"/>
      <c r="AN88" s="347"/>
      <c r="AO88" s="347"/>
      <c r="AP88" s="347"/>
      <c r="AQ88" s="347"/>
      <c r="AR88" s="347"/>
      <c r="AS88" s="347"/>
      <c r="AT88" s="347"/>
      <c r="AU88" s="347"/>
      <c r="AV88" s="347"/>
      <c r="AW88" s="347"/>
      <c r="AX88" s="347"/>
      <c r="AY88" s="347"/>
      <c r="AZ88" s="347"/>
      <c r="BA88" s="347"/>
      <c r="BB88" s="347"/>
      <c r="BC88" s="347"/>
      <c r="BD88" s="347"/>
      <c r="BE88" s="347"/>
      <c r="BF88" s="347"/>
      <c r="BG88" s="347"/>
      <c r="BH88" s="347"/>
      <c r="BI88" s="347"/>
    </row>
    <row r="89" spans="1:61" ht="11.25" customHeight="1">
      <c r="A89" s="248" t="s">
        <v>229</v>
      </c>
      <c r="B89" s="350">
        <f>(HLOOKUP(B$3,Controls!$A$5:$F$217,MATCH(Controls!$A31,Controls!$A$5:$A$217,0),0)*(B80))+SUM(B82:B87)</f>
        <v>265600</v>
      </c>
      <c r="C89" s="350">
        <f>(HLOOKUP(C$3,Controls!$A$5:$F$217,MATCH(Controls!$A31,Controls!$A$5:$A$217,0),0)*(C80))+SUM(C82:C87)</f>
        <v>135300</v>
      </c>
      <c r="D89" s="350">
        <f>(HLOOKUP(D$3,Controls!$A$5:$F$217,MATCH(Controls!$A31,Controls!$A$5:$A$217,0),0)*(D80))+SUM(D82:D87)</f>
        <v>215000</v>
      </c>
      <c r="E89" s="350">
        <f>(HLOOKUP(E$3,Controls!$A$5:$F$217,MATCH(Controls!$A31,Controls!$A$5:$A$217,0),0)*(E80))+SUM(E82:E87)</f>
        <v>541840</v>
      </c>
      <c r="F89" s="350">
        <f>(HLOOKUP(F$3,Controls!$A$5:$F$217,MATCH(Controls!$A31,Controls!$A$5:$A$217,0),0)*(F80))+SUM(F82:F87)</f>
        <v>578500</v>
      </c>
      <c r="G89" s="350">
        <f>(HLOOKUP(G$3,Controls!$A$5:$F$217,MATCH(Controls!$A31,Controls!$A$5:$A$217,0),0)*(G80))+SUM(G82:G87)</f>
        <v>549600</v>
      </c>
      <c r="H89" s="350">
        <f>(HLOOKUP(H$3,Controls!$A$5:$F$217,MATCH(Controls!$A31,Controls!$A$5:$A$217,0),0)*(H80))+SUM(H82:H87)</f>
        <v>324200</v>
      </c>
      <c r="I89" s="350">
        <f>(HLOOKUP(I$3,Controls!$A$5:$F$217,MATCH(Controls!$A31,Controls!$A$5:$A$217,0),0)*(I80))+SUM(I82:I87)</f>
        <v>537500</v>
      </c>
      <c r="J89" s="350">
        <f>(HLOOKUP(J$3,Controls!$A$5:$F$217,MATCH(Controls!$A31,Controls!$A$5:$A$217,0),0)*(J80))+SUM(J82:J87)</f>
        <v>615000</v>
      </c>
      <c r="K89" s="350">
        <f>(HLOOKUP(K$3,Controls!$A$5:$F$217,MATCH(Controls!$A31,Controls!$A$5:$A$217,0),0)*(K80))+SUM(K82:K87)</f>
        <v>605000</v>
      </c>
      <c r="L89" s="350">
        <f>(HLOOKUP(L$3,Controls!$A$5:$F$217,MATCH(Controls!$A31,Controls!$A$5:$A$217,0),0)*(L80))+SUM(L82:L87)</f>
        <v>320000</v>
      </c>
      <c r="M89" s="350">
        <f>(HLOOKUP(M$3,Controls!$A$5:$F$217,MATCH(Controls!$A31,Controls!$A$5:$A$217,0),0)*(M80))+SUM(M82:M87)</f>
        <v>220000</v>
      </c>
      <c r="N89" s="350">
        <f>(HLOOKUP(N$3,Controls!$A$5:$F$217,MATCH(Controls!$A31,Controls!$A$5:$A$217,0),0)*(N80))+SUM(N82:N87)</f>
        <v>631750</v>
      </c>
      <c r="O89" s="350">
        <f>(HLOOKUP(O$3,Controls!$A$5:$F$217,MATCH(Controls!$A31,Controls!$A$5:$A$217,0),0)*(O80))+SUM(O82:O87)</f>
        <v>461750</v>
      </c>
      <c r="P89" s="350">
        <f>(HLOOKUP(P$3,Controls!$A$5:$F$217,MATCH(Controls!$A31,Controls!$A$5:$A$217,0),0)*(P80))+SUM(P82:P87)</f>
        <v>599000</v>
      </c>
      <c r="Q89" s="350">
        <f>(HLOOKUP(Q$3,Controls!$A$5:$F$217,MATCH(Controls!$A31,Controls!$A$5:$A$217,0),0)*(Q80))+SUM(Q82:Q87)</f>
        <v>549000</v>
      </c>
      <c r="R89" s="350">
        <f>(HLOOKUP(R$3,Controls!$A$5:$F$217,MATCH(Controls!$A31,Controls!$A$5:$A$217,0),0)*(R80))+SUM(R82:R87)</f>
        <v>686250</v>
      </c>
      <c r="S89" s="350">
        <f>(HLOOKUP(S$3,Controls!$A$5:$F$217,MATCH(Controls!$A31,Controls!$A$5:$A$217,0),0)*(S80))+SUM(S82:S87)</f>
        <v>686250</v>
      </c>
      <c r="T89" s="350">
        <f>(HLOOKUP(T$3,Controls!$A$5:$F$217,MATCH(Controls!$A31,Controls!$A$5:$A$217,0),0)*(T80))+SUM(T82:T87)</f>
        <v>754875</v>
      </c>
      <c r="U89" s="350">
        <f>(HLOOKUP(U$3,Controls!$A$5:$F$217,MATCH(Controls!$A31,Controls!$A$5:$A$217,0),0)*(U80))+SUM(U82:U87)</f>
        <v>823500</v>
      </c>
      <c r="V89" s="350">
        <f>(HLOOKUP(V$3,Controls!$A$5:$F$217,MATCH(Controls!$A31,Controls!$A$5:$A$217,0),0)*(V80))+SUM(V82:V87)</f>
        <v>823500</v>
      </c>
      <c r="W89" s="350">
        <f>(HLOOKUP(W$3,Controls!$A$5:$F$217,MATCH(Controls!$A31,Controls!$A$5:$A$217,0),0)*(W80))+SUM(W82:W87)</f>
        <v>823500</v>
      </c>
      <c r="X89" s="350">
        <f>(HLOOKUP(X$3,Controls!$A$5:$F$217,MATCH(Controls!$A31,Controls!$A$5:$A$217,0),0)*(X80))+SUM(X82:X87)</f>
        <v>919575</v>
      </c>
      <c r="Y89" s="350">
        <f>(HLOOKUP(Y$3,Controls!$A$5:$F$217,MATCH(Controls!$A31,Controls!$A$5:$A$217,0),0)*(Y80))+SUM(Y82:Y87)</f>
        <v>919575</v>
      </c>
      <c r="Z89" s="350">
        <f>(HLOOKUP(Z$3,Controls!$A$5:$F$217,MATCH(Controls!$A31,Controls!$A$5:$A$217,0),0)*(Z80))+SUM(Z82:Z87)</f>
        <v>1372500</v>
      </c>
      <c r="AA89" s="350">
        <f>(HLOOKUP(AA$3,Controls!$A$5:$F$217,MATCH(Controls!$A31,Controls!$A$5:$A$217,0),0)*(AA80))+SUM(AA82:AA87)</f>
        <v>1372500</v>
      </c>
      <c r="AB89" s="350">
        <f>(HLOOKUP(AB$3,Controls!$A$5:$F$217,MATCH(Controls!$A31,Controls!$A$5:$A$217,0),0)*(AB80))+SUM(AB82:AB87)</f>
        <v>1458281.25</v>
      </c>
      <c r="AC89" s="350">
        <f>(HLOOKUP(AC$3,Controls!$A$5:$F$217,MATCH(Controls!$A31,Controls!$A$5:$A$217,0),0)*(AC80))+SUM(AC82:AC87)</f>
        <v>1544062.5</v>
      </c>
      <c r="AD89" s="350">
        <f>(HLOOKUP(AD$3,Controls!$A$5:$F$217,MATCH(Controls!$A31,Controls!$A$5:$A$217,0),0)*(AD80))+SUM(AD82:AD87)</f>
        <v>1544062.5</v>
      </c>
      <c r="AE89" s="350">
        <f>(HLOOKUP(AE$3,Controls!$A$5:$F$217,MATCH(Controls!$A31,Controls!$A$5:$A$217,0),0)*(AE80))+SUM(AE82:AE87)</f>
        <v>1544062.5</v>
      </c>
      <c r="AF89" s="350">
        <f>(HLOOKUP(AF$3,Controls!$A$5:$F$217,MATCH(Controls!$A31,Controls!$A$5:$A$217,0),0)*(AF80))+SUM(AF82:AF87)</f>
        <v>1629843.75</v>
      </c>
      <c r="AG89" s="350">
        <f>(HLOOKUP(AG$3,Controls!$A$5:$F$217,MATCH(Controls!$A31,Controls!$A$5:$A$217,0),0)*(AG80))+SUM(AG82:AG87)</f>
        <v>1629843.75</v>
      </c>
      <c r="AH89" s="350">
        <f>(HLOOKUP(AH$3,Controls!$A$5:$F$217,MATCH(Controls!$A31,Controls!$A$5:$A$217,0),0)*(AH80))+SUM(AH82:AH87)</f>
        <v>1715625</v>
      </c>
      <c r="AI89" s="350">
        <f>(HLOOKUP(AI$3,Controls!$A$5:$F$217,MATCH(Controls!$A31,Controls!$A$5:$A$217,0),0)*(AI80))+SUM(AI82:AI87)</f>
        <v>1801406.25</v>
      </c>
      <c r="AJ89" s="350">
        <f>(HLOOKUP(AJ$3,Controls!$A$5:$F$217,MATCH(Controls!$A31,Controls!$A$5:$A$217,0),0)*(AJ80))+SUM(AJ82:AJ87)</f>
        <v>1801406.25</v>
      </c>
      <c r="AK89" s="350">
        <f>(HLOOKUP(AK$3,Controls!$A$5:$F$217,MATCH(Controls!$A31,Controls!$A$5:$A$217,0),0)*(AK80))+SUM(AK82:AK87)</f>
        <v>1801406.25</v>
      </c>
      <c r="AL89" s="350">
        <f>(HLOOKUP(AL$3,Controls!$A$5:$F$217,MATCH(Controls!$A31,Controls!$A$5:$A$217,0),0)*(AL80))+SUM(AL82:AL87)</f>
        <v>2358984.375</v>
      </c>
      <c r="AM89" s="350">
        <f>(HLOOKUP(AM$3,Controls!$A$5:$F$217,MATCH(Controls!$A31,Controls!$A$5:$A$217,0),0)*(AM80))+SUM(AM82:AM87)</f>
        <v>2466210.9375</v>
      </c>
      <c r="AN89" s="350">
        <f>(HLOOKUP(AN$3,Controls!$A$5:$F$217,MATCH(Controls!$A31,Controls!$A$5:$A$217,0),0)*(AN80))+SUM(AN82:AN87)</f>
        <v>2466210.9375</v>
      </c>
      <c r="AO89" s="350">
        <f>(HLOOKUP(AO$3,Controls!$A$5:$F$217,MATCH(Controls!$A31,Controls!$A$5:$A$217,0),0)*(AO80))+SUM(AO82:AO87)</f>
        <v>2573437.5</v>
      </c>
      <c r="AP89" s="350">
        <f>(HLOOKUP(AP$3,Controls!$A$5:$F$217,MATCH(Controls!$A31,Controls!$A$5:$A$217,0),0)*(AP80))+SUM(AP82:AP87)</f>
        <v>2680664.0625</v>
      </c>
      <c r="AQ89" s="350">
        <f>(HLOOKUP(AQ$3,Controls!$A$5:$F$217,MATCH(Controls!$A31,Controls!$A$5:$A$217,0),0)*(AQ80))+SUM(AQ82:AQ87)</f>
        <v>2787890.625</v>
      </c>
      <c r="AR89" s="350">
        <f>(HLOOKUP(AR$3,Controls!$A$5:$F$217,MATCH(Controls!$A31,Controls!$A$5:$A$217,0),0)*(AR80))+SUM(AR82:AR87)</f>
        <v>2895117.1875</v>
      </c>
      <c r="AS89" s="350">
        <f>(HLOOKUP(AS$3,Controls!$A$5:$F$217,MATCH(Controls!$A31,Controls!$A$5:$A$217,0),0)*(AS80))+SUM(AS82:AS87)</f>
        <v>2895117.1875</v>
      </c>
      <c r="AT89" s="350">
        <f>(HLOOKUP(AT$3,Controls!$A$5:$F$217,MATCH(Controls!$A31,Controls!$A$5:$A$217,0),0)*(AT80))+SUM(AT82:AT87)</f>
        <v>3002343.75</v>
      </c>
      <c r="AU89" s="350">
        <f>(HLOOKUP(AU$3,Controls!$A$5:$F$217,MATCH(Controls!$A31,Controls!$A$5:$A$217,0),0)*(AU80))+SUM(AU82:AU87)</f>
        <v>3216796.875</v>
      </c>
      <c r="AV89" s="350">
        <f>(HLOOKUP(AV$3,Controls!$A$5:$F$217,MATCH(Controls!$A31,Controls!$A$5:$A$217,0),0)*(AV80))+SUM(AV82:AV87)</f>
        <v>3216796.875</v>
      </c>
      <c r="AW89" s="350">
        <f>(HLOOKUP(AW$3,Controls!$A$5:$F$217,MATCH(Controls!$A31,Controls!$A$5:$A$217,0),0)*(AW80))+SUM(AW82:AW87)</f>
        <v>3324023.4375</v>
      </c>
      <c r="AX89" s="350">
        <f>(HLOOKUP(AX$3,Controls!$A$5:$F$217,MATCH(Controls!$A31,Controls!$A$5:$A$217,0),0)*(AX80))+SUM(AX82:AX87)</f>
        <v>4155029.296875</v>
      </c>
      <c r="AY89" s="350">
        <f>(HLOOKUP(AY$3,Controls!$A$5:$F$217,MATCH(Controls!$A31,Controls!$A$5:$A$217,0),0)*(AY80))+SUM(AY82:AY87)</f>
        <v>4289062.5</v>
      </c>
      <c r="AZ89" s="350">
        <f>(HLOOKUP(AZ$3,Controls!$A$5:$F$217,MATCH(Controls!$A31,Controls!$A$5:$A$217,0),0)*(AZ80))+SUM(AZ82:AZ87)</f>
        <v>4289062.5</v>
      </c>
      <c r="BA89" s="350">
        <f>(HLOOKUP(BA$3,Controls!$A$5:$F$217,MATCH(Controls!$A31,Controls!$A$5:$A$217,0),0)*(BA80))+SUM(BA82:BA87)</f>
        <v>4289062.5</v>
      </c>
      <c r="BB89" s="350">
        <f>(HLOOKUP(BB$3,Controls!$A$5:$F$217,MATCH(Controls!$A31,Controls!$A$5:$A$217,0),0)*(BB80))+SUM(BB82:BB87)</f>
        <v>4289062.5</v>
      </c>
      <c r="BC89" s="350">
        <f>(HLOOKUP(BC$3,Controls!$A$5:$F$217,MATCH(Controls!$A31,Controls!$A$5:$A$217,0),0)*(BC80))+SUM(BC82:BC87)</f>
        <v>4557128.90625</v>
      </c>
      <c r="BD89" s="350">
        <f>(HLOOKUP(BD$3,Controls!$A$5:$F$217,MATCH(Controls!$A31,Controls!$A$5:$A$217,0),0)*(BD80))+SUM(BD82:BD87)</f>
        <v>4691162.109375</v>
      </c>
      <c r="BE89" s="350">
        <f>(HLOOKUP(BE$3,Controls!$A$5:$F$217,MATCH(Controls!$A31,Controls!$A$5:$A$217,0),0)*(BE80))+SUM(BE82:BE87)</f>
        <v>4825195.3125</v>
      </c>
      <c r="BF89" s="350">
        <f>(HLOOKUP(BF$3,Controls!$A$5:$F$217,MATCH(Controls!$A31,Controls!$A$5:$A$217,0),0)*(BF80))+SUM(BF82:BF87)</f>
        <v>4825195.3125</v>
      </c>
      <c r="BG89" s="350">
        <f>(HLOOKUP(BG$3,Controls!$A$5:$F$217,MATCH(Controls!$A31,Controls!$A$5:$A$217,0),0)*(BG80))+SUM(BG82:BG87)</f>
        <v>4825195.3125</v>
      </c>
      <c r="BH89" s="350">
        <f>(HLOOKUP(BH$3,Controls!$A$5:$F$217,MATCH(Controls!$A31,Controls!$A$5:$A$217,0),0)*(BH80))+SUM(BH82:BH87)</f>
        <v>4825195.3125</v>
      </c>
      <c r="BI89" s="350">
        <f>(HLOOKUP(BI$3,Controls!$A$5:$F$217,MATCH(Controls!$A31,Controls!$A$5:$A$217,0),0)*(BI80))+SUM(BI82:BI87)</f>
        <v>4825195.3125</v>
      </c>
    </row>
    <row r="90" spans="1:61" ht="11.25" customHeight="1">
      <c r="A90" s="43"/>
      <c r="B90" s="347"/>
      <c r="C90" s="347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  <c r="AA90" s="347"/>
      <c r="AB90" s="347"/>
      <c r="AC90" s="347"/>
      <c r="AD90" s="347"/>
      <c r="AE90" s="347"/>
      <c r="AF90" s="347"/>
      <c r="AG90" s="347"/>
      <c r="AH90" s="347"/>
      <c r="AI90" s="347"/>
      <c r="AJ90" s="347"/>
      <c r="AK90" s="347"/>
      <c r="AL90" s="347"/>
      <c r="AM90" s="347"/>
      <c r="AN90" s="347"/>
      <c r="AO90" s="347"/>
      <c r="AP90" s="347"/>
      <c r="AQ90" s="347"/>
      <c r="AR90" s="347"/>
      <c r="AS90" s="347"/>
      <c r="AT90" s="347"/>
      <c r="AU90" s="347"/>
      <c r="AV90" s="347"/>
      <c r="AW90" s="347"/>
      <c r="AX90" s="347"/>
      <c r="AY90" s="347"/>
      <c r="AZ90" s="347"/>
      <c r="BA90" s="347"/>
      <c r="BB90" s="347"/>
      <c r="BC90" s="347"/>
      <c r="BD90" s="347"/>
      <c r="BE90" s="347"/>
      <c r="BF90" s="347"/>
      <c r="BG90" s="347"/>
      <c r="BH90" s="347"/>
      <c r="BI90" s="347"/>
    </row>
    <row r="91" spans="1:61" ht="11.25" customHeight="1">
      <c r="A91" s="47" t="s">
        <v>230</v>
      </c>
      <c r="B91" s="347"/>
      <c r="C91" s="347"/>
      <c r="D91" s="347"/>
      <c r="E91" s="347"/>
      <c r="F91" s="347"/>
      <c r="G91" s="347"/>
      <c r="H91" s="347"/>
      <c r="I91" s="347"/>
      <c r="J91" s="347"/>
      <c r="K91" s="347"/>
      <c r="L91" s="347"/>
      <c r="M91" s="347"/>
      <c r="N91" s="347"/>
      <c r="O91" s="347"/>
      <c r="P91" s="347"/>
      <c r="Q91" s="347"/>
      <c r="R91" s="347"/>
      <c r="S91" s="347"/>
      <c r="T91" s="347"/>
      <c r="U91" s="347"/>
      <c r="V91" s="347"/>
      <c r="W91" s="347"/>
      <c r="X91" s="347"/>
      <c r="Y91" s="347"/>
      <c r="Z91" s="347"/>
      <c r="AA91" s="347"/>
      <c r="AB91" s="347"/>
      <c r="AC91" s="347"/>
      <c r="AD91" s="347"/>
      <c r="AE91" s="347"/>
      <c r="AF91" s="347"/>
      <c r="AG91" s="347"/>
      <c r="AH91" s="347"/>
      <c r="AI91" s="347"/>
      <c r="AJ91" s="347"/>
      <c r="AK91" s="347"/>
      <c r="AL91" s="347"/>
      <c r="AM91" s="347"/>
      <c r="AN91" s="347"/>
      <c r="AO91" s="347"/>
      <c r="AP91" s="347"/>
      <c r="AQ91" s="347"/>
      <c r="AR91" s="347"/>
      <c r="AS91" s="347"/>
      <c r="AT91" s="347"/>
      <c r="AU91" s="347"/>
      <c r="AV91" s="347"/>
      <c r="AW91" s="347"/>
      <c r="AX91" s="347"/>
      <c r="AY91" s="347"/>
      <c r="AZ91" s="347"/>
      <c r="BA91" s="347"/>
      <c r="BB91" s="347"/>
      <c r="BC91" s="347"/>
      <c r="BD91" s="347"/>
      <c r="BE91" s="347"/>
      <c r="BF91" s="347"/>
      <c r="BG91" s="347"/>
      <c r="BH91" s="347"/>
      <c r="BI91" s="347"/>
    </row>
    <row r="92" spans="1:61" ht="11.25" customHeight="1">
      <c r="A92" s="43"/>
      <c r="B92" s="347"/>
      <c r="C92" s="347"/>
      <c r="D92" s="347"/>
      <c r="E92" s="347"/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  <c r="AA92" s="347"/>
      <c r="AB92" s="347"/>
      <c r="AC92" s="347"/>
      <c r="AD92" s="347"/>
      <c r="AE92" s="347"/>
      <c r="AF92" s="347"/>
      <c r="AG92" s="347"/>
      <c r="AH92" s="347"/>
      <c r="AI92" s="347"/>
      <c r="AJ92" s="347"/>
      <c r="AK92" s="347"/>
      <c r="AL92" s="347"/>
      <c r="AM92" s="347"/>
      <c r="AN92" s="347"/>
      <c r="AO92" s="347"/>
      <c r="AP92" s="347"/>
      <c r="AQ92" s="347"/>
      <c r="AR92" s="347"/>
      <c r="AS92" s="347"/>
      <c r="AT92" s="347"/>
      <c r="AU92" s="347"/>
      <c r="AV92" s="347"/>
      <c r="AW92" s="347"/>
      <c r="AX92" s="347"/>
      <c r="AY92" s="347"/>
      <c r="AZ92" s="347"/>
      <c r="BA92" s="347"/>
      <c r="BB92" s="347"/>
      <c r="BC92" s="347"/>
      <c r="BD92" s="347"/>
      <c r="BE92" s="347"/>
      <c r="BF92" s="347"/>
      <c r="BG92" s="347"/>
      <c r="BH92" s="347"/>
      <c r="BI92" s="347"/>
    </row>
    <row r="93" spans="1:61" ht="11.25" customHeight="1">
      <c r="A93" s="43" t="s">
        <v>63</v>
      </c>
      <c r="B93" s="329">
        <v>0</v>
      </c>
      <c r="C93" s="329">
        <v>0</v>
      </c>
      <c r="D93" s="329">
        <v>0</v>
      </c>
      <c r="E93" s="329">
        <v>0</v>
      </c>
      <c r="F93" s="329">
        <v>0</v>
      </c>
      <c r="G93" s="329">
        <v>0</v>
      </c>
      <c r="H93" s="329">
        <v>0</v>
      </c>
      <c r="I93" s="329">
        <v>0</v>
      </c>
      <c r="J93" s="329">
        <v>0</v>
      </c>
      <c r="K93" s="352">
        <v>0</v>
      </c>
      <c r="L93" s="352">
        <v>0</v>
      </c>
      <c r="M93" s="352">
        <v>1</v>
      </c>
      <c r="N93" s="352">
        <v>0</v>
      </c>
      <c r="O93" s="352">
        <v>0</v>
      </c>
      <c r="P93" s="352">
        <v>0</v>
      </c>
      <c r="Q93" s="352">
        <v>2</v>
      </c>
      <c r="R93" s="352">
        <v>0</v>
      </c>
      <c r="S93" s="352">
        <v>0</v>
      </c>
      <c r="T93" s="352">
        <v>2</v>
      </c>
      <c r="U93" s="352">
        <v>0</v>
      </c>
      <c r="V93" s="352">
        <v>0</v>
      </c>
      <c r="W93" s="352">
        <v>2</v>
      </c>
      <c r="X93" s="352">
        <v>0</v>
      </c>
      <c r="Y93" s="352">
        <v>0</v>
      </c>
      <c r="Z93" s="352">
        <v>2</v>
      </c>
      <c r="AA93" s="352">
        <v>0</v>
      </c>
      <c r="AB93" s="352">
        <v>0</v>
      </c>
      <c r="AC93" s="352">
        <v>2</v>
      </c>
      <c r="AD93" s="352">
        <v>0</v>
      </c>
      <c r="AE93" s="352">
        <v>0</v>
      </c>
      <c r="AF93" s="352">
        <v>2</v>
      </c>
      <c r="AG93" s="352">
        <v>0</v>
      </c>
      <c r="AH93" s="352">
        <v>0</v>
      </c>
      <c r="AI93" s="352">
        <v>2</v>
      </c>
      <c r="AJ93" s="352">
        <v>0</v>
      </c>
      <c r="AK93" s="352">
        <v>0</v>
      </c>
      <c r="AL93" s="352">
        <v>3</v>
      </c>
      <c r="AM93" s="352">
        <v>0</v>
      </c>
      <c r="AN93" s="352">
        <v>0</v>
      </c>
      <c r="AO93" s="352">
        <v>3</v>
      </c>
      <c r="AP93" s="352">
        <v>0</v>
      </c>
      <c r="AQ93" s="352">
        <v>0</v>
      </c>
      <c r="AR93" s="352">
        <v>3</v>
      </c>
      <c r="AS93" s="352"/>
      <c r="AT93" s="352">
        <v>0</v>
      </c>
      <c r="AU93" s="352">
        <v>3</v>
      </c>
      <c r="AV93" s="352">
        <v>0</v>
      </c>
      <c r="AW93" s="352">
        <v>0</v>
      </c>
      <c r="AX93" s="352">
        <v>4</v>
      </c>
      <c r="AY93" s="352">
        <v>0</v>
      </c>
      <c r="AZ93" s="352">
        <v>0</v>
      </c>
      <c r="BA93" s="352">
        <v>4</v>
      </c>
      <c r="BB93" s="352">
        <v>0</v>
      </c>
      <c r="BC93" s="352">
        <v>0</v>
      </c>
      <c r="BD93" s="352">
        <v>4</v>
      </c>
      <c r="BE93" s="352">
        <v>0</v>
      </c>
      <c r="BF93" s="352">
        <v>0</v>
      </c>
      <c r="BG93" s="352">
        <v>5</v>
      </c>
      <c r="BH93" s="352">
        <v>0</v>
      </c>
      <c r="BI93" s="352">
        <v>0</v>
      </c>
    </row>
    <row r="94" spans="1:61" ht="11.25" customHeight="1">
      <c r="A94" s="43"/>
      <c r="B94" s="347"/>
      <c r="C94" s="347"/>
      <c r="D94" s="347"/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  <c r="AA94" s="347"/>
      <c r="AB94" s="347"/>
      <c r="AC94" s="347"/>
      <c r="AD94" s="347"/>
      <c r="AE94" s="347"/>
      <c r="AF94" s="347"/>
      <c r="AG94" s="347"/>
      <c r="AH94" s="347"/>
      <c r="AI94" s="347"/>
      <c r="AJ94" s="347"/>
      <c r="AK94" s="347"/>
      <c r="AL94" s="347"/>
      <c r="AM94" s="347"/>
      <c r="AN94" s="347"/>
      <c r="AO94" s="347"/>
      <c r="AP94" s="347"/>
      <c r="AQ94" s="347"/>
      <c r="AR94" s="347"/>
      <c r="AS94" s="347"/>
      <c r="AT94" s="347"/>
      <c r="AU94" s="347"/>
      <c r="AV94" s="347"/>
      <c r="AW94" s="347"/>
      <c r="AX94" s="347"/>
      <c r="AY94" s="347"/>
      <c r="AZ94" s="347"/>
      <c r="BA94" s="347"/>
      <c r="BB94" s="347"/>
      <c r="BC94" s="347"/>
      <c r="BD94" s="347"/>
      <c r="BE94" s="347"/>
      <c r="BF94" s="347"/>
      <c r="BG94" s="347"/>
      <c r="BH94" s="347"/>
      <c r="BI94" s="347"/>
    </row>
    <row r="95" spans="1:61" ht="11.25" customHeight="1">
      <c r="A95" s="47" t="s">
        <v>192</v>
      </c>
      <c r="B95" s="321">
        <v>0</v>
      </c>
      <c r="C95" s="321">
        <v>0</v>
      </c>
      <c r="D95" s="321">
        <v>0</v>
      </c>
      <c r="E95" s="321">
        <v>0</v>
      </c>
      <c r="F95" s="321">
        <v>0</v>
      </c>
      <c r="G95" s="321">
        <v>0</v>
      </c>
      <c r="H95" s="321">
        <v>0</v>
      </c>
      <c r="I95" s="321">
        <v>0</v>
      </c>
      <c r="J95" s="321">
        <v>0</v>
      </c>
      <c r="K95" s="321">
        <v>0</v>
      </c>
      <c r="L95" s="321">
        <v>0</v>
      </c>
      <c r="M95" s="321">
        <v>0</v>
      </c>
      <c r="N95" s="321">
        <v>0</v>
      </c>
      <c r="O95" s="321">
        <v>0</v>
      </c>
      <c r="P95" s="321">
        <v>0</v>
      </c>
      <c r="Q95" s="321">
        <v>0</v>
      </c>
      <c r="R95" s="321">
        <v>0</v>
      </c>
      <c r="S95" s="321">
        <v>0</v>
      </c>
      <c r="T95" s="321">
        <v>0</v>
      </c>
      <c r="U95" s="321">
        <v>0</v>
      </c>
      <c r="V95" s="321">
        <v>0</v>
      </c>
      <c r="W95" s="321">
        <v>0</v>
      </c>
      <c r="X95" s="321">
        <v>0</v>
      </c>
      <c r="Y95" s="321">
        <v>0</v>
      </c>
      <c r="Z95" s="321">
        <v>0</v>
      </c>
      <c r="AA95" s="321">
        <v>0</v>
      </c>
      <c r="AB95" s="321">
        <v>0</v>
      </c>
      <c r="AC95" s="321">
        <v>0</v>
      </c>
      <c r="AD95" s="321">
        <v>0</v>
      </c>
      <c r="AE95" s="321">
        <v>0</v>
      </c>
      <c r="AF95" s="321">
        <v>0</v>
      </c>
      <c r="AG95" s="321">
        <v>0</v>
      </c>
      <c r="AH95" s="321">
        <v>0</v>
      </c>
      <c r="AI95" s="321">
        <v>0</v>
      </c>
      <c r="AJ95" s="321">
        <v>0</v>
      </c>
      <c r="AK95" s="321">
        <v>0</v>
      </c>
      <c r="AL95" s="321">
        <v>0</v>
      </c>
      <c r="AM95" s="321">
        <v>0</v>
      </c>
      <c r="AN95" s="321">
        <v>0</v>
      </c>
      <c r="AO95" s="321">
        <v>0</v>
      </c>
      <c r="AP95" s="321">
        <v>0</v>
      </c>
      <c r="AQ95" s="321">
        <v>0</v>
      </c>
      <c r="AR95" s="321">
        <v>0</v>
      </c>
      <c r="AS95" s="321">
        <v>0</v>
      </c>
      <c r="AT95" s="321">
        <v>0</v>
      </c>
      <c r="AU95" s="321">
        <v>0</v>
      </c>
      <c r="AV95" s="321">
        <v>0</v>
      </c>
      <c r="AW95" s="321">
        <v>0</v>
      </c>
      <c r="AX95" s="321">
        <v>0</v>
      </c>
      <c r="AY95" s="321">
        <v>0</v>
      </c>
      <c r="AZ95" s="321">
        <v>0</v>
      </c>
      <c r="BA95" s="321">
        <v>0</v>
      </c>
      <c r="BB95" s="321">
        <v>0</v>
      </c>
      <c r="BC95" s="321">
        <v>0</v>
      </c>
      <c r="BD95" s="321">
        <v>0</v>
      </c>
      <c r="BE95" s="321">
        <v>0</v>
      </c>
      <c r="BF95" s="321">
        <v>0</v>
      </c>
      <c r="BG95" s="321">
        <v>0</v>
      </c>
      <c r="BH95" s="321">
        <v>0</v>
      </c>
      <c r="BI95" s="321">
        <v>0</v>
      </c>
    </row>
    <row r="96" spans="1:61" ht="11.25" customHeight="1">
      <c r="A96" s="47" t="s">
        <v>192</v>
      </c>
      <c r="B96" s="321">
        <v>0</v>
      </c>
      <c r="C96" s="321">
        <v>0</v>
      </c>
      <c r="D96" s="321">
        <v>0</v>
      </c>
      <c r="E96" s="321">
        <v>0</v>
      </c>
      <c r="F96" s="321">
        <v>0</v>
      </c>
      <c r="G96" s="321">
        <v>0</v>
      </c>
      <c r="H96" s="321">
        <v>0</v>
      </c>
      <c r="I96" s="321">
        <v>0</v>
      </c>
      <c r="J96" s="321">
        <v>0</v>
      </c>
      <c r="K96" s="321">
        <v>0</v>
      </c>
      <c r="L96" s="321">
        <v>0</v>
      </c>
      <c r="M96" s="321">
        <v>0</v>
      </c>
      <c r="N96" s="321">
        <v>0</v>
      </c>
      <c r="O96" s="321">
        <v>0</v>
      </c>
      <c r="P96" s="321">
        <v>0</v>
      </c>
      <c r="Q96" s="321">
        <v>0</v>
      </c>
      <c r="R96" s="321">
        <v>0</v>
      </c>
      <c r="S96" s="321">
        <v>0</v>
      </c>
      <c r="T96" s="321">
        <v>0</v>
      </c>
      <c r="U96" s="321">
        <v>0</v>
      </c>
      <c r="V96" s="321">
        <v>0</v>
      </c>
      <c r="W96" s="321">
        <v>0</v>
      </c>
      <c r="X96" s="321">
        <v>0</v>
      </c>
      <c r="Y96" s="321">
        <v>0</v>
      </c>
      <c r="Z96" s="321">
        <v>0</v>
      </c>
      <c r="AA96" s="321">
        <v>0</v>
      </c>
      <c r="AB96" s="321">
        <v>0</v>
      </c>
      <c r="AC96" s="321">
        <v>0</v>
      </c>
      <c r="AD96" s="321">
        <v>0</v>
      </c>
      <c r="AE96" s="321">
        <v>0</v>
      </c>
      <c r="AF96" s="321">
        <v>0</v>
      </c>
      <c r="AG96" s="321">
        <v>0</v>
      </c>
      <c r="AH96" s="321">
        <v>0</v>
      </c>
      <c r="AI96" s="321">
        <v>0</v>
      </c>
      <c r="AJ96" s="321">
        <v>0</v>
      </c>
      <c r="AK96" s="321">
        <v>0</v>
      </c>
      <c r="AL96" s="321">
        <v>0</v>
      </c>
      <c r="AM96" s="321">
        <v>0</v>
      </c>
      <c r="AN96" s="321">
        <v>0</v>
      </c>
      <c r="AO96" s="321">
        <v>0</v>
      </c>
      <c r="AP96" s="321">
        <v>0</v>
      </c>
      <c r="AQ96" s="321">
        <v>0</v>
      </c>
      <c r="AR96" s="321">
        <v>0</v>
      </c>
      <c r="AS96" s="321">
        <v>0</v>
      </c>
      <c r="AT96" s="321">
        <v>0</v>
      </c>
      <c r="AU96" s="321">
        <v>0</v>
      </c>
      <c r="AV96" s="321">
        <v>0</v>
      </c>
      <c r="AW96" s="321">
        <v>0</v>
      </c>
      <c r="AX96" s="321">
        <v>0</v>
      </c>
      <c r="AY96" s="321">
        <v>0</v>
      </c>
      <c r="AZ96" s="321">
        <v>0</v>
      </c>
      <c r="BA96" s="321">
        <v>0</v>
      </c>
      <c r="BB96" s="321">
        <v>0</v>
      </c>
      <c r="BC96" s="321">
        <v>0</v>
      </c>
      <c r="BD96" s="321">
        <v>0</v>
      </c>
      <c r="BE96" s="321">
        <v>0</v>
      </c>
      <c r="BF96" s="321">
        <v>0</v>
      </c>
      <c r="BG96" s="321">
        <v>0</v>
      </c>
      <c r="BH96" s="321">
        <v>0</v>
      </c>
      <c r="BI96" s="321">
        <v>0</v>
      </c>
    </row>
    <row r="97" spans="1:61" ht="11.25" customHeight="1">
      <c r="A97" s="47" t="s">
        <v>192</v>
      </c>
      <c r="B97" s="321">
        <v>0</v>
      </c>
      <c r="C97" s="321">
        <v>0</v>
      </c>
      <c r="D97" s="321">
        <v>0</v>
      </c>
      <c r="E97" s="321">
        <v>0</v>
      </c>
      <c r="F97" s="321">
        <v>0</v>
      </c>
      <c r="G97" s="321">
        <v>0</v>
      </c>
      <c r="H97" s="321">
        <v>0</v>
      </c>
      <c r="I97" s="321">
        <v>0</v>
      </c>
      <c r="J97" s="321">
        <v>0</v>
      </c>
      <c r="K97" s="321">
        <v>0</v>
      </c>
      <c r="L97" s="321">
        <v>0</v>
      </c>
      <c r="M97" s="321">
        <v>0</v>
      </c>
      <c r="N97" s="321">
        <v>0</v>
      </c>
      <c r="O97" s="321">
        <v>0</v>
      </c>
      <c r="P97" s="321">
        <v>0</v>
      </c>
      <c r="Q97" s="321">
        <v>0</v>
      </c>
      <c r="R97" s="321">
        <v>0</v>
      </c>
      <c r="S97" s="321">
        <v>0</v>
      </c>
      <c r="T97" s="321">
        <v>0</v>
      </c>
      <c r="U97" s="321">
        <v>0</v>
      </c>
      <c r="V97" s="321">
        <v>0</v>
      </c>
      <c r="W97" s="321">
        <v>0</v>
      </c>
      <c r="X97" s="321">
        <v>0</v>
      </c>
      <c r="Y97" s="321">
        <v>0</v>
      </c>
      <c r="Z97" s="321">
        <v>0</v>
      </c>
      <c r="AA97" s="321">
        <v>0</v>
      </c>
      <c r="AB97" s="321">
        <v>0</v>
      </c>
      <c r="AC97" s="321">
        <v>0</v>
      </c>
      <c r="AD97" s="321">
        <v>0</v>
      </c>
      <c r="AE97" s="321">
        <v>0</v>
      </c>
      <c r="AF97" s="321">
        <v>0</v>
      </c>
      <c r="AG97" s="321">
        <v>0</v>
      </c>
      <c r="AH97" s="321">
        <v>0</v>
      </c>
      <c r="AI97" s="321">
        <v>0</v>
      </c>
      <c r="AJ97" s="321">
        <v>0</v>
      </c>
      <c r="AK97" s="321">
        <v>0</v>
      </c>
      <c r="AL97" s="321">
        <v>0</v>
      </c>
      <c r="AM97" s="321">
        <v>0</v>
      </c>
      <c r="AN97" s="321">
        <v>0</v>
      </c>
      <c r="AO97" s="321">
        <v>0</v>
      </c>
      <c r="AP97" s="321">
        <v>0</v>
      </c>
      <c r="AQ97" s="321">
        <v>0</v>
      </c>
      <c r="AR97" s="321">
        <v>0</v>
      </c>
      <c r="AS97" s="321">
        <v>0</v>
      </c>
      <c r="AT97" s="321">
        <v>0</v>
      </c>
      <c r="AU97" s="321">
        <v>0</v>
      </c>
      <c r="AV97" s="321">
        <v>0</v>
      </c>
      <c r="AW97" s="321">
        <v>0</v>
      </c>
      <c r="AX97" s="321">
        <v>0</v>
      </c>
      <c r="AY97" s="321">
        <v>0</v>
      </c>
      <c r="AZ97" s="321">
        <v>0</v>
      </c>
      <c r="BA97" s="321">
        <v>0</v>
      </c>
      <c r="BB97" s="321">
        <v>0</v>
      </c>
      <c r="BC97" s="321">
        <v>0</v>
      </c>
      <c r="BD97" s="321">
        <v>0</v>
      </c>
      <c r="BE97" s="321">
        <v>0</v>
      </c>
      <c r="BF97" s="321">
        <v>0</v>
      </c>
      <c r="BG97" s="321">
        <v>0</v>
      </c>
      <c r="BH97" s="321">
        <v>0</v>
      </c>
      <c r="BI97" s="321">
        <v>0</v>
      </c>
    </row>
    <row r="98" spans="1:61" ht="11.25" customHeight="1">
      <c r="A98" s="47" t="s">
        <v>192</v>
      </c>
      <c r="B98" s="321">
        <v>0</v>
      </c>
      <c r="C98" s="321">
        <v>0</v>
      </c>
      <c r="D98" s="321">
        <v>0</v>
      </c>
      <c r="E98" s="321">
        <v>0</v>
      </c>
      <c r="F98" s="321">
        <v>0</v>
      </c>
      <c r="G98" s="321">
        <v>0</v>
      </c>
      <c r="H98" s="321">
        <v>0</v>
      </c>
      <c r="I98" s="321">
        <v>0</v>
      </c>
      <c r="J98" s="321">
        <v>0</v>
      </c>
      <c r="K98" s="321">
        <v>0</v>
      </c>
      <c r="L98" s="321">
        <v>0</v>
      </c>
      <c r="M98" s="321">
        <v>0</v>
      </c>
      <c r="N98" s="321">
        <v>0</v>
      </c>
      <c r="O98" s="321">
        <v>0</v>
      </c>
      <c r="P98" s="321">
        <v>0</v>
      </c>
      <c r="Q98" s="321">
        <v>0</v>
      </c>
      <c r="R98" s="321">
        <v>0</v>
      </c>
      <c r="S98" s="321">
        <v>0</v>
      </c>
      <c r="T98" s="321">
        <v>0</v>
      </c>
      <c r="U98" s="321">
        <v>0</v>
      </c>
      <c r="V98" s="321">
        <v>0</v>
      </c>
      <c r="W98" s="321">
        <v>0</v>
      </c>
      <c r="X98" s="321">
        <v>0</v>
      </c>
      <c r="Y98" s="321">
        <v>0</v>
      </c>
      <c r="Z98" s="321">
        <v>0</v>
      </c>
      <c r="AA98" s="321">
        <v>0</v>
      </c>
      <c r="AB98" s="321">
        <v>0</v>
      </c>
      <c r="AC98" s="321">
        <v>0</v>
      </c>
      <c r="AD98" s="321">
        <v>0</v>
      </c>
      <c r="AE98" s="321">
        <v>0</v>
      </c>
      <c r="AF98" s="321">
        <v>0</v>
      </c>
      <c r="AG98" s="321">
        <v>0</v>
      </c>
      <c r="AH98" s="321">
        <v>0</v>
      </c>
      <c r="AI98" s="321">
        <v>0</v>
      </c>
      <c r="AJ98" s="321">
        <v>0</v>
      </c>
      <c r="AK98" s="321">
        <v>0</v>
      </c>
      <c r="AL98" s="321">
        <v>0</v>
      </c>
      <c r="AM98" s="321">
        <v>0</v>
      </c>
      <c r="AN98" s="321">
        <v>0</v>
      </c>
      <c r="AO98" s="321">
        <v>0</v>
      </c>
      <c r="AP98" s="321">
        <v>0</v>
      </c>
      <c r="AQ98" s="321">
        <v>0</v>
      </c>
      <c r="AR98" s="321">
        <v>0</v>
      </c>
      <c r="AS98" s="321">
        <v>0</v>
      </c>
      <c r="AT98" s="321">
        <v>0</v>
      </c>
      <c r="AU98" s="321">
        <v>0</v>
      </c>
      <c r="AV98" s="321">
        <v>0</v>
      </c>
      <c r="AW98" s="321">
        <v>0</v>
      </c>
      <c r="AX98" s="321">
        <v>0</v>
      </c>
      <c r="AY98" s="321">
        <v>0</v>
      </c>
      <c r="AZ98" s="321">
        <v>0</v>
      </c>
      <c r="BA98" s="321">
        <v>0</v>
      </c>
      <c r="BB98" s="321">
        <v>0</v>
      </c>
      <c r="BC98" s="321">
        <v>0</v>
      </c>
      <c r="BD98" s="321">
        <v>0</v>
      </c>
      <c r="BE98" s="321">
        <v>0</v>
      </c>
      <c r="BF98" s="321">
        <v>0</v>
      </c>
      <c r="BG98" s="321">
        <v>0</v>
      </c>
      <c r="BH98" s="321">
        <v>0</v>
      </c>
      <c r="BI98" s="321">
        <v>0</v>
      </c>
    </row>
    <row r="99" spans="1:61" ht="11.25" customHeight="1">
      <c r="A99" s="47" t="s">
        <v>192</v>
      </c>
      <c r="B99" s="321">
        <v>0</v>
      </c>
      <c r="C99" s="321">
        <v>0</v>
      </c>
      <c r="D99" s="321">
        <v>0</v>
      </c>
      <c r="E99" s="321">
        <v>0</v>
      </c>
      <c r="F99" s="321">
        <v>0</v>
      </c>
      <c r="G99" s="321">
        <v>0</v>
      </c>
      <c r="H99" s="321">
        <v>0</v>
      </c>
      <c r="I99" s="321">
        <v>0</v>
      </c>
      <c r="J99" s="321">
        <v>0</v>
      </c>
      <c r="K99" s="321">
        <v>0</v>
      </c>
      <c r="L99" s="321">
        <v>0</v>
      </c>
      <c r="M99" s="321">
        <v>0</v>
      </c>
      <c r="N99" s="321">
        <v>0</v>
      </c>
      <c r="O99" s="321">
        <v>0</v>
      </c>
      <c r="P99" s="321">
        <v>0</v>
      </c>
      <c r="Q99" s="321">
        <v>0</v>
      </c>
      <c r="R99" s="321">
        <v>0</v>
      </c>
      <c r="S99" s="321">
        <v>0</v>
      </c>
      <c r="T99" s="321">
        <v>0</v>
      </c>
      <c r="U99" s="321">
        <v>0</v>
      </c>
      <c r="V99" s="321">
        <v>0</v>
      </c>
      <c r="W99" s="321">
        <v>0</v>
      </c>
      <c r="X99" s="321">
        <v>0</v>
      </c>
      <c r="Y99" s="321">
        <v>0</v>
      </c>
      <c r="Z99" s="321">
        <v>0</v>
      </c>
      <c r="AA99" s="321">
        <v>0</v>
      </c>
      <c r="AB99" s="321">
        <v>0</v>
      </c>
      <c r="AC99" s="321">
        <v>0</v>
      </c>
      <c r="AD99" s="321">
        <v>0</v>
      </c>
      <c r="AE99" s="321">
        <v>0</v>
      </c>
      <c r="AF99" s="321">
        <v>0</v>
      </c>
      <c r="AG99" s="321">
        <v>0</v>
      </c>
      <c r="AH99" s="321">
        <v>0</v>
      </c>
      <c r="AI99" s="321">
        <v>0</v>
      </c>
      <c r="AJ99" s="321">
        <v>0</v>
      </c>
      <c r="AK99" s="321">
        <v>0</v>
      </c>
      <c r="AL99" s="321">
        <v>0</v>
      </c>
      <c r="AM99" s="321">
        <v>0</v>
      </c>
      <c r="AN99" s="321">
        <v>0</v>
      </c>
      <c r="AO99" s="321">
        <v>0</v>
      </c>
      <c r="AP99" s="321">
        <v>0</v>
      </c>
      <c r="AQ99" s="321">
        <v>0</v>
      </c>
      <c r="AR99" s="321">
        <v>0</v>
      </c>
      <c r="AS99" s="321">
        <v>0</v>
      </c>
      <c r="AT99" s="321">
        <v>0</v>
      </c>
      <c r="AU99" s="321">
        <v>0</v>
      </c>
      <c r="AV99" s="321">
        <v>0</v>
      </c>
      <c r="AW99" s="321">
        <v>0</v>
      </c>
      <c r="AX99" s="321">
        <v>0</v>
      </c>
      <c r="AY99" s="321">
        <v>0</v>
      </c>
      <c r="AZ99" s="321">
        <v>0</v>
      </c>
      <c r="BA99" s="321">
        <v>0</v>
      </c>
      <c r="BB99" s="321">
        <v>0</v>
      </c>
      <c r="BC99" s="321">
        <v>0</v>
      </c>
      <c r="BD99" s="321">
        <v>0</v>
      </c>
      <c r="BE99" s="321">
        <v>0</v>
      </c>
      <c r="BF99" s="321">
        <v>0</v>
      </c>
      <c r="BG99" s="321">
        <v>0</v>
      </c>
      <c r="BH99" s="321">
        <v>0</v>
      </c>
      <c r="BI99" s="321">
        <v>0</v>
      </c>
    </row>
    <row r="100" spans="1:61" ht="11.25" customHeight="1">
      <c r="A100" s="47" t="s">
        <v>192</v>
      </c>
      <c r="B100" s="321">
        <v>0</v>
      </c>
      <c r="C100" s="321">
        <v>0</v>
      </c>
      <c r="D100" s="321">
        <v>0</v>
      </c>
      <c r="E100" s="321">
        <v>0</v>
      </c>
      <c r="F100" s="321">
        <v>0</v>
      </c>
      <c r="G100" s="321">
        <v>0</v>
      </c>
      <c r="H100" s="321">
        <v>0</v>
      </c>
      <c r="I100" s="321">
        <v>0</v>
      </c>
      <c r="J100" s="321">
        <v>0</v>
      </c>
      <c r="K100" s="321">
        <v>0</v>
      </c>
      <c r="L100" s="321">
        <v>0</v>
      </c>
      <c r="M100" s="321">
        <v>0</v>
      </c>
      <c r="N100" s="321">
        <v>0</v>
      </c>
      <c r="O100" s="321">
        <v>0</v>
      </c>
      <c r="P100" s="321">
        <v>0</v>
      </c>
      <c r="Q100" s="321">
        <v>0</v>
      </c>
      <c r="R100" s="321">
        <v>0</v>
      </c>
      <c r="S100" s="321">
        <v>0</v>
      </c>
      <c r="T100" s="321">
        <v>0</v>
      </c>
      <c r="U100" s="321">
        <v>0</v>
      </c>
      <c r="V100" s="321">
        <v>0</v>
      </c>
      <c r="W100" s="321">
        <v>0</v>
      </c>
      <c r="X100" s="321">
        <v>0</v>
      </c>
      <c r="Y100" s="321">
        <v>0</v>
      </c>
      <c r="Z100" s="321">
        <v>0</v>
      </c>
      <c r="AA100" s="321">
        <v>0</v>
      </c>
      <c r="AB100" s="321">
        <v>0</v>
      </c>
      <c r="AC100" s="321">
        <v>0</v>
      </c>
      <c r="AD100" s="321">
        <v>0</v>
      </c>
      <c r="AE100" s="321">
        <v>0</v>
      </c>
      <c r="AF100" s="321">
        <v>0</v>
      </c>
      <c r="AG100" s="321">
        <v>0</v>
      </c>
      <c r="AH100" s="321">
        <v>0</v>
      </c>
      <c r="AI100" s="321">
        <v>0</v>
      </c>
      <c r="AJ100" s="321">
        <v>0</v>
      </c>
      <c r="AK100" s="321">
        <v>0</v>
      </c>
      <c r="AL100" s="321">
        <v>0</v>
      </c>
      <c r="AM100" s="321">
        <v>0</v>
      </c>
      <c r="AN100" s="321">
        <v>0</v>
      </c>
      <c r="AO100" s="321">
        <v>0</v>
      </c>
      <c r="AP100" s="321">
        <v>0</v>
      </c>
      <c r="AQ100" s="321">
        <v>0</v>
      </c>
      <c r="AR100" s="321">
        <v>0</v>
      </c>
      <c r="AS100" s="321">
        <v>0</v>
      </c>
      <c r="AT100" s="321">
        <v>0</v>
      </c>
      <c r="AU100" s="321">
        <v>0</v>
      </c>
      <c r="AV100" s="321">
        <v>0</v>
      </c>
      <c r="AW100" s="321">
        <v>0</v>
      </c>
      <c r="AX100" s="321">
        <v>0</v>
      </c>
      <c r="AY100" s="321">
        <v>0</v>
      </c>
      <c r="AZ100" s="321">
        <v>0</v>
      </c>
      <c r="BA100" s="321">
        <v>0</v>
      </c>
      <c r="BB100" s="321">
        <v>0</v>
      </c>
      <c r="BC100" s="321">
        <v>0</v>
      </c>
      <c r="BD100" s="321">
        <v>0</v>
      </c>
      <c r="BE100" s="321">
        <v>0</v>
      </c>
      <c r="BF100" s="321">
        <v>0</v>
      </c>
      <c r="BG100" s="321">
        <v>0</v>
      </c>
      <c r="BH100" s="321">
        <v>0</v>
      </c>
      <c r="BI100" s="321">
        <v>0</v>
      </c>
    </row>
    <row r="101" spans="1:61" ht="11.25" customHeight="1">
      <c r="A101" s="43"/>
      <c r="B101" s="347"/>
      <c r="C101" s="347"/>
      <c r="D101" s="347"/>
      <c r="E101" s="347"/>
      <c r="F101" s="347"/>
      <c r="G101" s="347"/>
      <c r="H101" s="347"/>
      <c r="I101" s="347"/>
      <c r="J101" s="347"/>
      <c r="K101" s="347"/>
      <c r="L101" s="347"/>
      <c r="M101" s="347"/>
      <c r="N101" s="347"/>
      <c r="O101" s="347"/>
      <c r="P101" s="347"/>
      <c r="Q101" s="347"/>
      <c r="R101" s="347"/>
      <c r="S101" s="347"/>
      <c r="T101" s="347"/>
      <c r="U101" s="347"/>
      <c r="V101" s="347"/>
      <c r="W101" s="347"/>
      <c r="X101" s="347"/>
      <c r="Y101" s="347"/>
      <c r="Z101" s="347"/>
      <c r="AA101" s="347"/>
      <c r="AB101" s="347"/>
      <c r="AC101" s="347"/>
      <c r="AD101" s="347"/>
      <c r="AE101" s="347"/>
      <c r="AF101" s="347"/>
      <c r="AG101" s="347"/>
      <c r="AH101" s="347"/>
      <c r="AI101" s="347"/>
      <c r="AJ101" s="347"/>
      <c r="AK101" s="347"/>
      <c r="AL101" s="347"/>
      <c r="AM101" s="347"/>
      <c r="AN101" s="347"/>
      <c r="AO101" s="347"/>
      <c r="AP101" s="347"/>
      <c r="AQ101" s="347"/>
      <c r="AR101" s="347"/>
      <c r="AS101" s="347"/>
      <c r="AT101" s="347"/>
      <c r="AU101" s="347"/>
      <c r="AV101" s="347"/>
      <c r="AW101" s="347"/>
      <c r="AX101" s="347"/>
      <c r="AY101" s="347"/>
      <c r="AZ101" s="347"/>
      <c r="BA101" s="347"/>
      <c r="BB101" s="347"/>
      <c r="BC101" s="347"/>
      <c r="BD101" s="347"/>
      <c r="BE101" s="347"/>
      <c r="BF101" s="347"/>
      <c r="BG101" s="347"/>
      <c r="BH101" s="347"/>
      <c r="BI101" s="347"/>
    </row>
    <row r="102" spans="1:61" ht="11.25" customHeight="1">
      <c r="A102" s="248" t="s">
        <v>231</v>
      </c>
      <c r="B102" s="350">
        <f>(HLOOKUP(B$3,Controls!$A$5:$F$217,MATCH(Controls!$A36,Controls!$A$5:$A$217,0),0)*(B93))+SUM(B95:B100)</f>
        <v>0</v>
      </c>
      <c r="C102" s="350">
        <f>(HLOOKUP(C$3,Controls!$A$5:$F$217,MATCH(Controls!$A36,Controls!$A$5:$A$217,0),0)*(C93))+SUM(C95:C100)</f>
        <v>0</v>
      </c>
      <c r="D102" s="350">
        <f>(HLOOKUP(D$3,Controls!$A$5:$F$217,MATCH(Controls!$A36,Controls!$A$5:$A$217,0),0)*(D93))+SUM(D95:D100)</f>
        <v>0</v>
      </c>
      <c r="E102" s="350">
        <f>(HLOOKUP(E$3,Controls!$A$5:$F$217,MATCH(Controls!$A36,Controls!$A$5:$A$217,0),0)*(E93))+SUM(E95:E100)</f>
        <v>0</v>
      </c>
      <c r="F102" s="350">
        <f>(HLOOKUP(F$3,Controls!$A$5:$F$217,MATCH(Controls!$A36,Controls!$A$5:$A$217,0),0)*(F93))+SUM(F95:F100)</f>
        <v>0</v>
      </c>
      <c r="G102" s="350">
        <f>(HLOOKUP(G$3,Controls!$A$5:$F$217,MATCH(Controls!$A36,Controls!$A$5:$A$217,0),0)*(G93))+SUM(G95:G100)</f>
        <v>0</v>
      </c>
      <c r="H102" s="350">
        <f>(HLOOKUP(H$3,Controls!$A$5:$F$217,MATCH(Controls!$A36,Controls!$A$5:$A$217,0),0)*(H93))+SUM(H95:H100)</f>
        <v>0</v>
      </c>
      <c r="I102" s="350">
        <f>(HLOOKUP(I$3,Controls!$A$5:$F$217,MATCH(Controls!$A36,Controls!$A$5:$A$217,0),0)*(I93))+SUM(I95:I100)</f>
        <v>0</v>
      </c>
      <c r="J102" s="350">
        <f>(HLOOKUP(J$3,Controls!$A$5:$F$217,MATCH(Controls!$A36,Controls!$A$5:$A$217,0),0)*(J93))+SUM(J95:J100)</f>
        <v>0</v>
      </c>
      <c r="K102" s="350">
        <f>(HLOOKUP(K$3,Controls!$A$5:$F$217,MATCH(Controls!$A36,Controls!$A$5:$A$217,0),0)*(K93))+SUM(K95:K100)</f>
        <v>0</v>
      </c>
      <c r="L102" s="350">
        <f>(HLOOKUP(L$3,Controls!$A$5:$F$217,MATCH(Controls!$A36,Controls!$A$5:$A$217,0),0)*(L93))+SUM(L95:L100)</f>
        <v>0</v>
      </c>
      <c r="M102" s="350">
        <f>(HLOOKUP(M$3,Controls!$A$5:$F$217,MATCH(Controls!$A36,Controls!$A$5:$A$217,0),0)*(M93))+SUM(M95:M100)</f>
        <v>500000</v>
      </c>
      <c r="N102" s="350">
        <f>(HLOOKUP(N$3,Controls!$A$5:$F$217,MATCH(Controls!$A36,Controls!$A$5:$A$217,0),0)*(N93))+SUM(N95:N100)</f>
        <v>0</v>
      </c>
      <c r="O102" s="350">
        <f>(HLOOKUP(O$3,Controls!$A$5:$F$217,MATCH(Controls!$A36,Controls!$A$5:$A$217,0),0)*(O93))+SUM(O95:O100)</f>
        <v>0</v>
      </c>
      <c r="P102" s="350">
        <f>(HLOOKUP(P$3,Controls!$A$5:$F$217,MATCH(Controls!$A36,Controls!$A$5:$A$217,0),0)*(P93))+SUM(P95:P100)</f>
        <v>0</v>
      </c>
      <c r="Q102" s="350">
        <f>(HLOOKUP(Q$3,Controls!$A$5:$F$217,MATCH(Controls!$A36,Controls!$A$5:$A$217,0),0)*(Q93))+SUM(Q95:Q100)</f>
        <v>2000000</v>
      </c>
      <c r="R102" s="350">
        <f>(HLOOKUP(R$3,Controls!$A$5:$F$217,MATCH(Controls!$A36,Controls!$A$5:$A$217,0),0)*(R93))+SUM(R95:R100)</f>
        <v>0</v>
      </c>
      <c r="S102" s="350">
        <f>(HLOOKUP(S$3,Controls!$A$5:$F$217,MATCH(Controls!$A36,Controls!$A$5:$A$217,0),0)*(S93))+SUM(S95:S100)</f>
        <v>0</v>
      </c>
      <c r="T102" s="350">
        <f>(HLOOKUP(T$3,Controls!$A$5:$F$217,MATCH(Controls!$A36,Controls!$A$5:$A$217,0),0)*(T93))+SUM(T95:T100)</f>
        <v>2000000</v>
      </c>
      <c r="U102" s="350">
        <f>(HLOOKUP(U$3,Controls!$A$5:$F$217,MATCH(Controls!$A36,Controls!$A$5:$A$217,0),0)*(U93))+SUM(U95:U100)</f>
        <v>0</v>
      </c>
      <c r="V102" s="350">
        <f>(HLOOKUP(V$3,Controls!$A$5:$F$217,MATCH(Controls!$A36,Controls!$A$5:$A$217,0),0)*(V93))+SUM(V95:V100)</f>
        <v>0</v>
      </c>
      <c r="W102" s="350">
        <f>(HLOOKUP(W$3,Controls!$A$5:$F$217,MATCH(Controls!$A36,Controls!$A$5:$A$217,0),0)*(W93))+SUM(W95:W100)</f>
        <v>2000000</v>
      </c>
      <c r="X102" s="350">
        <f>(HLOOKUP(X$3,Controls!$A$5:$F$217,MATCH(Controls!$A36,Controls!$A$5:$A$217,0),0)*(X93))+SUM(X95:X100)</f>
        <v>0</v>
      </c>
      <c r="Y102" s="350">
        <f>(HLOOKUP(Y$3,Controls!$A$5:$F$217,MATCH(Controls!$A36,Controls!$A$5:$A$217,0),0)*(Y93))+SUM(Y95:Y100)</f>
        <v>0</v>
      </c>
      <c r="Z102" s="350">
        <f>(HLOOKUP(Z$3,Controls!$A$5:$F$217,MATCH(Controls!$A36,Controls!$A$5:$A$217,0),0)*(Z93))+SUM(Z95:Z100)</f>
        <v>2400000</v>
      </c>
      <c r="AA102" s="350">
        <f>(HLOOKUP(AA$3,Controls!$A$5:$F$217,MATCH(Controls!$A36,Controls!$A$5:$A$217,0),0)*(AA93))+SUM(AA95:AA100)</f>
        <v>0</v>
      </c>
      <c r="AB102" s="350">
        <f>(HLOOKUP(AB$3,Controls!$A$5:$F$217,MATCH(Controls!$A36,Controls!$A$5:$A$217,0),0)*(AB93))+SUM(AB95:AB100)</f>
        <v>0</v>
      </c>
      <c r="AC102" s="350">
        <f>(HLOOKUP(AC$3,Controls!$A$5:$F$217,MATCH(Controls!$A36,Controls!$A$5:$A$217,0),0)*(AC93))+SUM(AC95:AC100)</f>
        <v>2400000</v>
      </c>
      <c r="AD102" s="350">
        <f>(HLOOKUP(AD$3,Controls!$A$5:$F$217,MATCH(Controls!$A36,Controls!$A$5:$A$217,0),0)*(AD93))+SUM(AD95:AD100)</f>
        <v>0</v>
      </c>
      <c r="AE102" s="350">
        <f>(HLOOKUP(AE$3,Controls!$A$5:$F$217,MATCH(Controls!$A36,Controls!$A$5:$A$217,0),0)*(AE93))+SUM(AE95:AE100)</f>
        <v>0</v>
      </c>
      <c r="AF102" s="350">
        <f>(HLOOKUP(AF$3,Controls!$A$5:$F$217,MATCH(Controls!$A36,Controls!$A$5:$A$217,0),0)*(AF93))+SUM(AF95:AF100)</f>
        <v>2400000</v>
      </c>
      <c r="AG102" s="350">
        <f>(HLOOKUP(AG$3,Controls!$A$5:$F$217,MATCH(Controls!$A36,Controls!$A$5:$A$217,0),0)*(AG93))+SUM(AG95:AG100)</f>
        <v>0</v>
      </c>
      <c r="AH102" s="350">
        <f>(HLOOKUP(AH$3,Controls!$A$5:$F$217,MATCH(Controls!$A36,Controls!$A$5:$A$217,0),0)*(AH93))+SUM(AH95:AH100)</f>
        <v>0</v>
      </c>
      <c r="AI102" s="350">
        <f>(HLOOKUP(AI$3,Controls!$A$5:$F$217,MATCH(Controls!$A36,Controls!$A$5:$A$217,0),0)*(AI93))+SUM(AI95:AI100)</f>
        <v>2400000</v>
      </c>
      <c r="AJ102" s="350">
        <f>(HLOOKUP(AJ$3,Controls!$A$5:$F$217,MATCH(Controls!$A36,Controls!$A$5:$A$217,0),0)*(AJ93))+SUM(AJ95:AJ100)</f>
        <v>0</v>
      </c>
      <c r="AK102" s="350">
        <f>(HLOOKUP(AK$3,Controls!$A$5:$F$217,MATCH(Controls!$A36,Controls!$A$5:$A$217,0),0)*(AK93))+SUM(AK95:AK100)</f>
        <v>0</v>
      </c>
      <c r="AL102" s="350">
        <f>(HLOOKUP(AL$3,Controls!$A$5:$F$217,MATCH(Controls!$A36,Controls!$A$5:$A$217,0),0)*(AL93))+SUM(AL95:AL100)</f>
        <v>4320000</v>
      </c>
      <c r="AM102" s="350">
        <f>(HLOOKUP(AM$3,Controls!$A$5:$F$217,MATCH(Controls!$A36,Controls!$A$5:$A$217,0),0)*(AM93))+SUM(AM95:AM100)</f>
        <v>0</v>
      </c>
      <c r="AN102" s="350">
        <f>(HLOOKUP(AN$3,Controls!$A$5:$F$217,MATCH(Controls!$A36,Controls!$A$5:$A$217,0),0)*(AN93))+SUM(AN95:AN100)</f>
        <v>0</v>
      </c>
      <c r="AO102" s="350">
        <f>(HLOOKUP(AO$3,Controls!$A$5:$F$217,MATCH(Controls!$A36,Controls!$A$5:$A$217,0),0)*(AO93))+SUM(AO95:AO100)</f>
        <v>4320000</v>
      </c>
      <c r="AP102" s="350">
        <f>(HLOOKUP(AP$3,Controls!$A$5:$F$217,MATCH(Controls!$A36,Controls!$A$5:$A$217,0),0)*(AP93))+SUM(AP95:AP100)</f>
        <v>0</v>
      </c>
      <c r="AQ102" s="350">
        <f>(HLOOKUP(AQ$3,Controls!$A$5:$F$217,MATCH(Controls!$A36,Controls!$A$5:$A$217,0),0)*(AQ93))+SUM(AQ95:AQ100)</f>
        <v>0</v>
      </c>
      <c r="AR102" s="350">
        <f>(HLOOKUP(AR$3,Controls!$A$5:$F$217,MATCH(Controls!$A36,Controls!$A$5:$A$217,0),0)*(AR93))+SUM(AR95:AR100)</f>
        <v>4320000</v>
      </c>
      <c r="AS102" s="350">
        <f>(HLOOKUP(AS$3,Controls!$A$5:$F$217,MATCH(Controls!$A36,Controls!$A$5:$A$217,0),0)*(AS93))+SUM(AS95:AS100)</f>
        <v>0</v>
      </c>
      <c r="AT102" s="350">
        <f>(HLOOKUP(AT$3,Controls!$A$5:$F$217,MATCH(Controls!$A36,Controls!$A$5:$A$217,0),0)*(AT93))+SUM(AT95:AT100)</f>
        <v>0</v>
      </c>
      <c r="AU102" s="350">
        <f>(HLOOKUP(AU$3,Controls!$A$5:$F$217,MATCH(Controls!$A36,Controls!$A$5:$A$217,0),0)*(AU93))+SUM(AU95:AU100)</f>
        <v>4320000</v>
      </c>
      <c r="AV102" s="350">
        <f>(HLOOKUP(AV$3,Controls!$A$5:$F$217,MATCH(Controls!$A36,Controls!$A$5:$A$217,0),0)*(AV93))+SUM(AV95:AV100)</f>
        <v>0</v>
      </c>
      <c r="AW102" s="350">
        <f>(HLOOKUP(AW$3,Controls!$A$5:$F$217,MATCH(Controls!$A36,Controls!$A$5:$A$217,0),0)*(AW93))+SUM(AW95:AW100)</f>
        <v>0</v>
      </c>
      <c r="AX102" s="350">
        <f>(HLOOKUP(AX$3,Controls!$A$5:$F$217,MATCH(Controls!$A36,Controls!$A$5:$A$217,0),0)*(AX93))+SUM(AX95:AX100)</f>
        <v>7200000</v>
      </c>
      <c r="AY102" s="350">
        <f>(HLOOKUP(AY$3,Controls!$A$5:$F$217,MATCH(Controls!$A36,Controls!$A$5:$A$217,0),0)*(AY93))+SUM(AY95:AY100)</f>
        <v>0</v>
      </c>
      <c r="AZ102" s="350">
        <f>(HLOOKUP(AZ$3,Controls!$A$5:$F$217,MATCH(Controls!$A36,Controls!$A$5:$A$217,0),0)*(AZ93))+SUM(AZ95:AZ100)</f>
        <v>0</v>
      </c>
      <c r="BA102" s="350">
        <f>(HLOOKUP(BA$3,Controls!$A$5:$F$217,MATCH(Controls!$A36,Controls!$A$5:$A$217,0),0)*(BA93))+SUM(BA95:BA100)</f>
        <v>7200000</v>
      </c>
      <c r="BB102" s="350">
        <f>(HLOOKUP(BB$3,Controls!$A$5:$F$217,MATCH(Controls!$A36,Controls!$A$5:$A$217,0),0)*(BB93))+SUM(BB95:BB100)</f>
        <v>0</v>
      </c>
      <c r="BC102" s="350">
        <f>(HLOOKUP(BC$3,Controls!$A$5:$F$217,MATCH(Controls!$A36,Controls!$A$5:$A$217,0),0)*(BC93))+SUM(BC95:BC100)</f>
        <v>0</v>
      </c>
      <c r="BD102" s="350">
        <f>(HLOOKUP(BD$3,Controls!$A$5:$F$217,MATCH(Controls!$A36,Controls!$A$5:$A$217,0),0)*(BD93))+SUM(BD95:BD100)</f>
        <v>7200000</v>
      </c>
      <c r="BE102" s="350">
        <f>(HLOOKUP(BE$3,Controls!$A$5:$F$217,MATCH(Controls!$A36,Controls!$A$5:$A$217,0),0)*(BE93))+SUM(BE95:BE100)</f>
        <v>0</v>
      </c>
      <c r="BF102" s="350">
        <f>(HLOOKUP(BF$3,Controls!$A$5:$F$217,MATCH(Controls!$A36,Controls!$A$5:$A$217,0),0)*(BF93))+SUM(BF95:BF100)</f>
        <v>0</v>
      </c>
      <c r="BG102" s="350">
        <f>(HLOOKUP(BG$3,Controls!$A$5:$F$217,MATCH(Controls!$A36,Controls!$A$5:$A$217,0),0)*(BG93))+SUM(BG95:BG100)</f>
        <v>9000000</v>
      </c>
      <c r="BH102" s="350">
        <f>(HLOOKUP(BH$3,Controls!$A$5:$F$217,MATCH(Controls!$A36,Controls!$A$5:$A$217,0),0)*(BH93))+SUM(BH95:BH100)</f>
        <v>0</v>
      </c>
      <c r="BI102" s="350">
        <f>(HLOOKUP(BI$3,Controls!$A$5:$F$217,MATCH(Controls!$A36,Controls!$A$5:$A$217,0),0)*(BI93))+SUM(BI95:BI100)</f>
        <v>0</v>
      </c>
    </row>
    <row r="103" spans="1:61" ht="11.25" customHeight="1">
      <c r="A103" s="43"/>
      <c r="B103" s="347"/>
      <c r="C103" s="347"/>
      <c r="D103" s="347"/>
      <c r="E103" s="347"/>
      <c r="F103" s="347"/>
      <c r="G103" s="347"/>
      <c r="H103" s="347"/>
      <c r="I103" s="347"/>
      <c r="J103" s="347"/>
      <c r="K103" s="347"/>
      <c r="L103" s="347"/>
      <c r="M103" s="347"/>
      <c r="N103" s="347"/>
      <c r="O103" s="347"/>
      <c r="P103" s="347"/>
      <c r="Q103" s="347"/>
      <c r="R103" s="347"/>
      <c r="S103" s="347"/>
      <c r="T103" s="347"/>
      <c r="U103" s="347"/>
      <c r="V103" s="347"/>
      <c r="W103" s="347"/>
      <c r="X103" s="347"/>
      <c r="Y103" s="347"/>
      <c r="Z103" s="347"/>
      <c r="AA103" s="347"/>
      <c r="AB103" s="347"/>
      <c r="AC103" s="347"/>
      <c r="AD103" s="347"/>
      <c r="AE103" s="347"/>
      <c r="AF103" s="347"/>
      <c r="AG103" s="347"/>
      <c r="AH103" s="347"/>
      <c r="AI103" s="347"/>
      <c r="AJ103" s="347"/>
      <c r="AK103" s="347"/>
      <c r="AL103" s="347"/>
      <c r="AM103" s="347"/>
      <c r="AN103" s="347"/>
      <c r="AO103" s="347"/>
      <c r="AP103" s="347"/>
      <c r="AQ103" s="347"/>
      <c r="AR103" s="347"/>
      <c r="AS103" s="347"/>
      <c r="AT103" s="347"/>
      <c r="AU103" s="347"/>
      <c r="AV103" s="347"/>
      <c r="AW103" s="347"/>
      <c r="AX103" s="347"/>
      <c r="AY103" s="347"/>
      <c r="AZ103" s="347"/>
      <c r="BA103" s="347"/>
      <c r="BB103" s="347"/>
      <c r="BC103" s="347"/>
      <c r="BD103" s="347"/>
      <c r="BE103" s="347"/>
      <c r="BF103" s="347"/>
      <c r="BG103" s="347"/>
      <c r="BH103" s="347"/>
      <c r="BI103" s="347"/>
    </row>
    <row r="104" spans="1:61" ht="11.25" customHeight="1">
      <c r="A104" s="89"/>
      <c r="B104" s="353"/>
      <c r="C104" s="353"/>
      <c r="D104" s="353"/>
      <c r="E104" s="353"/>
      <c r="F104" s="353"/>
      <c r="G104" s="353"/>
      <c r="H104" s="353"/>
      <c r="I104" s="353"/>
      <c r="J104" s="353"/>
      <c r="K104" s="353"/>
      <c r="L104" s="353"/>
      <c r="M104" s="353"/>
      <c r="N104" s="353"/>
      <c r="O104" s="353"/>
      <c r="P104" s="353"/>
      <c r="Q104" s="353"/>
      <c r="R104" s="353"/>
      <c r="S104" s="353"/>
      <c r="T104" s="353"/>
      <c r="U104" s="353"/>
      <c r="V104" s="353"/>
      <c r="W104" s="353"/>
      <c r="X104" s="353"/>
      <c r="Y104" s="353"/>
      <c r="Z104" s="353"/>
      <c r="AA104" s="353"/>
      <c r="AB104" s="353"/>
      <c r="AC104" s="353"/>
      <c r="AD104" s="353"/>
      <c r="AE104" s="353"/>
      <c r="AF104" s="353"/>
      <c r="AG104" s="353"/>
      <c r="AH104" s="353"/>
      <c r="AI104" s="353"/>
      <c r="AJ104" s="353"/>
      <c r="AK104" s="353"/>
      <c r="AL104" s="353"/>
      <c r="AM104" s="353"/>
      <c r="AN104" s="353"/>
      <c r="AO104" s="353"/>
      <c r="AP104" s="353"/>
      <c r="AQ104" s="353"/>
      <c r="AR104" s="353"/>
      <c r="AS104" s="353"/>
      <c r="AT104" s="353"/>
      <c r="AU104" s="353"/>
      <c r="AV104" s="353"/>
      <c r="AW104" s="353"/>
      <c r="AX104" s="353"/>
      <c r="AY104" s="353"/>
      <c r="AZ104" s="353"/>
      <c r="BA104" s="353"/>
      <c r="BB104" s="353"/>
      <c r="BC104" s="353"/>
      <c r="BD104" s="353"/>
      <c r="BE104" s="353"/>
      <c r="BF104" s="353"/>
      <c r="BG104" s="353"/>
      <c r="BH104" s="353"/>
      <c r="BI104" s="353"/>
    </row>
    <row r="105" spans="1:61" ht="11.25" customHeight="1">
      <c r="A105" s="90" t="s">
        <v>30</v>
      </c>
      <c r="B105" s="354">
        <f t="shared" ref="B105:AG105" si="6">B102+B89+B76+B61+B46+B33</f>
        <v>265600</v>
      </c>
      <c r="C105" s="354">
        <f t="shared" si="6"/>
        <v>135300</v>
      </c>
      <c r="D105" s="354">
        <f t="shared" si="6"/>
        <v>465000</v>
      </c>
      <c r="E105" s="354">
        <f t="shared" si="6"/>
        <v>641840</v>
      </c>
      <c r="F105" s="354">
        <f t="shared" si="6"/>
        <v>828500</v>
      </c>
      <c r="G105" s="354">
        <f t="shared" si="6"/>
        <v>1049600</v>
      </c>
      <c r="H105" s="354">
        <f t="shared" si="6"/>
        <v>724200</v>
      </c>
      <c r="I105" s="354">
        <f t="shared" si="6"/>
        <v>937500</v>
      </c>
      <c r="J105" s="354">
        <f t="shared" si="6"/>
        <v>915000</v>
      </c>
      <c r="K105" s="354">
        <f t="shared" si="6"/>
        <v>905000</v>
      </c>
      <c r="L105" s="354">
        <f t="shared" si="6"/>
        <v>702000</v>
      </c>
      <c r="M105" s="354">
        <f t="shared" si="6"/>
        <v>1298000</v>
      </c>
      <c r="N105" s="354">
        <f t="shared" si="6"/>
        <v>1066416.67</v>
      </c>
      <c r="O105" s="354">
        <f t="shared" si="6"/>
        <v>896416.66999999993</v>
      </c>
      <c r="P105" s="354">
        <f t="shared" si="6"/>
        <v>1034666.6699999999</v>
      </c>
      <c r="Q105" s="354">
        <f t="shared" si="6"/>
        <v>3062888.89</v>
      </c>
      <c r="R105" s="354">
        <f t="shared" si="6"/>
        <v>1200138.8900000001</v>
      </c>
      <c r="S105" s="354">
        <f t="shared" si="6"/>
        <v>1200138.8900000001</v>
      </c>
      <c r="T105" s="354">
        <f t="shared" si="6"/>
        <v>3268763.89</v>
      </c>
      <c r="U105" s="354">
        <f t="shared" si="6"/>
        <v>1337388.8900000001</v>
      </c>
      <c r="V105" s="354">
        <f t="shared" si="6"/>
        <v>1587388.8900000001</v>
      </c>
      <c r="W105" s="354">
        <f t="shared" si="6"/>
        <v>3337388.89</v>
      </c>
      <c r="X105" s="354">
        <f t="shared" si="6"/>
        <v>1433463.8900000001</v>
      </c>
      <c r="Y105" s="354">
        <f t="shared" si="6"/>
        <v>1683463.8900000001</v>
      </c>
      <c r="Z105" s="354">
        <f t="shared" si="6"/>
        <v>4661388.8899999997</v>
      </c>
      <c r="AA105" s="354">
        <f t="shared" si="6"/>
        <v>2261388.89</v>
      </c>
      <c r="AB105" s="354">
        <f t="shared" si="6"/>
        <v>2222170.14</v>
      </c>
      <c r="AC105" s="354">
        <f t="shared" si="6"/>
        <v>4457951.3899999997</v>
      </c>
      <c r="AD105" s="354">
        <f t="shared" si="6"/>
        <v>2057951.3900000001</v>
      </c>
      <c r="AE105" s="354">
        <f t="shared" si="6"/>
        <v>2057951.3900000001</v>
      </c>
      <c r="AF105" s="354">
        <f t="shared" si="6"/>
        <v>4835399.3</v>
      </c>
      <c r="AG105" s="354">
        <f t="shared" si="6"/>
        <v>2435399.2999999998</v>
      </c>
      <c r="AH105" s="354">
        <f t="shared" ref="AH105:BI105" si="7">AH102+AH89+AH76+AH61+AH46+AH33</f>
        <v>2521180.5499999998</v>
      </c>
      <c r="AI105" s="354">
        <f t="shared" si="7"/>
        <v>6710665.1799999997</v>
      </c>
      <c r="AJ105" s="354">
        <f t="shared" si="7"/>
        <v>4310665.18</v>
      </c>
      <c r="AK105" s="354">
        <f t="shared" si="7"/>
        <v>4560665.18</v>
      </c>
      <c r="AL105" s="354">
        <f t="shared" si="7"/>
        <v>9188243.3049999997</v>
      </c>
      <c r="AM105" s="354">
        <f t="shared" si="7"/>
        <v>6425469.8674999997</v>
      </c>
      <c r="AN105" s="354">
        <f t="shared" si="7"/>
        <v>4975469.8674999997</v>
      </c>
      <c r="AO105" s="354">
        <f t="shared" si="7"/>
        <v>9652696.4299999997</v>
      </c>
      <c r="AP105" s="354">
        <f t="shared" si="7"/>
        <v>5189922.9924999997</v>
      </c>
      <c r="AQ105" s="354">
        <f t="shared" si="7"/>
        <v>5297149.5549999997</v>
      </c>
      <c r="AR105" s="354">
        <f t="shared" si="7"/>
        <v>12048450.1875</v>
      </c>
      <c r="AS105" s="354">
        <f t="shared" si="7"/>
        <v>7478450.1875</v>
      </c>
      <c r="AT105" s="354">
        <f t="shared" si="7"/>
        <v>7585676.75</v>
      </c>
      <c r="AU105" s="354">
        <f t="shared" si="7"/>
        <v>12370129.875</v>
      </c>
      <c r="AV105" s="354">
        <f t="shared" si="7"/>
        <v>7800129.875</v>
      </c>
      <c r="AW105" s="354">
        <f t="shared" si="7"/>
        <v>7907356.4375</v>
      </c>
      <c r="AX105" s="354">
        <f t="shared" si="7"/>
        <v>16188362.296875</v>
      </c>
      <c r="AY105" s="354">
        <f t="shared" si="7"/>
        <v>8872395.5</v>
      </c>
      <c r="AZ105" s="354">
        <f t="shared" si="7"/>
        <v>9622395.5</v>
      </c>
      <c r="BA105" s="354">
        <f t="shared" si="7"/>
        <v>16322395.5</v>
      </c>
      <c r="BB105" s="354">
        <f t="shared" si="7"/>
        <v>9622395.5</v>
      </c>
      <c r="BC105" s="354">
        <f t="shared" si="7"/>
        <v>9140461.90625</v>
      </c>
      <c r="BD105" s="354">
        <f t="shared" si="7"/>
        <v>23641161.609375</v>
      </c>
      <c r="BE105" s="354">
        <f t="shared" si="7"/>
        <v>14825194.8125</v>
      </c>
      <c r="BF105" s="354">
        <f t="shared" si="7"/>
        <v>14825194.8125</v>
      </c>
      <c r="BG105" s="354">
        <f t="shared" si="7"/>
        <v>24075194.8125</v>
      </c>
      <c r="BH105" s="354">
        <f t="shared" si="7"/>
        <v>16625194.8125</v>
      </c>
      <c r="BI105" s="354">
        <f t="shared" si="7"/>
        <v>15425194.8125</v>
      </c>
    </row>
    <row r="106" spans="1:61" ht="11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</row>
    <row r="107" spans="1:61" ht="11.25" customHeight="1">
      <c r="A107" s="43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</row>
    <row r="108" spans="1:61" ht="11.25" customHeight="1">
      <c r="A108" s="43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</row>
    <row r="109" spans="1:61" ht="11.25" customHeight="1">
      <c r="A109" s="91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355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</row>
    <row r="110" spans="1:61" ht="11.25" customHeight="1">
      <c r="A110" s="43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355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</row>
    <row r="111" spans="1:61" ht="11.25" customHeight="1">
      <c r="A111" s="43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</row>
    <row r="112" spans="1:61" ht="11.25" customHeight="1">
      <c r="A112" s="91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</row>
    <row r="113" spans="1:61" ht="11.25" customHeight="1">
      <c r="A113" s="43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</row>
    <row r="114" spans="1:61" ht="11.25" customHeight="1">
      <c r="A114" s="43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</row>
    <row r="115" spans="1:61" ht="11.25" customHeight="1">
      <c r="A115" s="91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</row>
    <row r="116" spans="1:61" ht="11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</row>
    <row r="117" spans="1:61" ht="11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</row>
    <row r="118" spans="1:61" ht="11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</row>
    <row r="119" spans="1:61" ht="11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</row>
    <row r="120" spans="1:61" ht="11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</row>
    <row r="121" spans="1:61" ht="11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</row>
    <row r="122" spans="1:61" ht="11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</row>
    <row r="123" spans="1:61" ht="11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</row>
    <row r="124" spans="1:61" ht="11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</row>
    <row r="125" spans="1:61" ht="11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</row>
    <row r="126" spans="1:61" ht="11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</row>
    <row r="127" spans="1:61" ht="11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</row>
    <row r="128" spans="1:61" ht="11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</row>
    <row r="129" spans="1:61" ht="11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</row>
    <row r="130" spans="1:61" ht="11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</row>
    <row r="131" spans="1:61" ht="11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</row>
    <row r="132" spans="1:61" ht="11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</row>
    <row r="133" spans="1:61" ht="11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</row>
    <row r="134" spans="1:61" ht="11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</row>
    <row r="135" spans="1:61" ht="11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</row>
    <row r="136" spans="1:61" ht="11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</row>
    <row r="137" spans="1:61" ht="11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</row>
    <row r="138" spans="1:61" ht="11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</row>
    <row r="139" spans="1:61" ht="11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</row>
    <row r="140" spans="1:61" ht="11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</row>
    <row r="141" spans="1:61" ht="11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</row>
    <row r="142" spans="1:61" ht="11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</row>
    <row r="143" spans="1:61" ht="11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</row>
    <row r="144" spans="1:61" ht="11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</row>
    <row r="145" spans="1:61" ht="11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</row>
    <row r="146" spans="1:61" ht="11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</row>
    <row r="147" spans="1:61" ht="11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</row>
    <row r="148" spans="1:61" ht="11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</row>
    <row r="149" spans="1:61" ht="11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</row>
    <row r="150" spans="1:61" ht="11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</row>
    <row r="151" spans="1:61" ht="11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</row>
    <row r="152" spans="1:61" ht="11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</row>
    <row r="153" spans="1:61" ht="11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</row>
    <row r="154" spans="1:61" ht="11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</row>
    <row r="155" spans="1:61" ht="11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</row>
    <row r="156" spans="1:61" ht="11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</row>
    <row r="157" spans="1:61" ht="11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</row>
    <row r="158" spans="1:61" ht="11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</row>
    <row r="159" spans="1:61" ht="11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</row>
    <row r="160" spans="1:61" ht="11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</row>
    <row r="161" spans="1:61" ht="11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</row>
    <row r="162" spans="1:61" ht="11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</row>
    <row r="163" spans="1:61" ht="11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</row>
    <row r="164" spans="1:61" ht="11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</row>
    <row r="165" spans="1:61" ht="11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</row>
    <row r="166" spans="1:61" ht="11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</row>
    <row r="167" spans="1:61" ht="11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</row>
    <row r="168" spans="1:61" ht="11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</row>
    <row r="169" spans="1:61" ht="11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</row>
    <row r="170" spans="1:61" ht="11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</row>
    <row r="171" spans="1:61" ht="11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</row>
    <row r="172" spans="1:61" ht="11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</row>
    <row r="173" spans="1:61" ht="11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</row>
    <row r="174" spans="1:61" ht="11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</row>
    <row r="175" spans="1:61" ht="11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</row>
    <row r="176" spans="1:61" ht="11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</row>
    <row r="177" spans="1:61" ht="11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</row>
    <row r="178" spans="1:61" ht="11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</row>
    <row r="179" spans="1:61" ht="11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</row>
    <row r="180" spans="1:61" ht="11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</row>
    <row r="181" spans="1:61" ht="11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</row>
    <row r="182" spans="1:61" ht="11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</row>
    <row r="183" spans="1:61" ht="11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</row>
    <row r="184" spans="1:61" ht="11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</row>
    <row r="185" spans="1:61" ht="11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</row>
    <row r="186" spans="1:61" ht="11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</row>
    <row r="187" spans="1:61" ht="11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</row>
    <row r="188" spans="1:61" ht="11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</row>
    <row r="189" spans="1:61" ht="11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</row>
    <row r="190" spans="1:61" ht="11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</row>
    <row r="191" spans="1:61" ht="11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</row>
    <row r="192" spans="1:61" ht="11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</row>
    <row r="193" spans="1:61" ht="11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</row>
    <row r="194" spans="1:61" ht="11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</row>
    <row r="195" spans="1:61" ht="11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</row>
    <row r="196" spans="1:61" ht="11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</row>
    <row r="197" spans="1:61" ht="11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</row>
    <row r="198" spans="1:61" ht="11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</row>
    <row r="199" spans="1:61" ht="11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</row>
    <row r="200" spans="1:61" ht="11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</row>
    <row r="201" spans="1:61" ht="11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</row>
    <row r="202" spans="1:61" ht="11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</row>
    <row r="203" spans="1:61" ht="11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</row>
    <row r="204" spans="1:61" ht="11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</row>
    <row r="205" spans="1:61" ht="11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</row>
    <row r="206" spans="1:61" ht="11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</row>
    <row r="207" spans="1:61" ht="11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</row>
    <row r="208" spans="1:61" ht="11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</row>
    <row r="209" spans="1:61" ht="11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</row>
    <row r="210" spans="1:61" ht="11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</row>
    <row r="211" spans="1:61" ht="11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</row>
    <row r="212" spans="1:61" ht="11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</row>
    <row r="213" spans="1:61" ht="11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</row>
    <row r="214" spans="1:61" ht="11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</row>
    <row r="215" spans="1:61" ht="11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</row>
    <row r="216" spans="1:61" ht="11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</row>
    <row r="217" spans="1:61" ht="11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</row>
    <row r="218" spans="1:61" ht="11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</row>
    <row r="219" spans="1:61" ht="11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</row>
    <row r="220" spans="1:61" ht="11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</row>
    <row r="221" spans="1:61" ht="11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</row>
    <row r="222" spans="1:61" ht="11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</row>
    <row r="223" spans="1:61" ht="11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</row>
    <row r="224" spans="1:61" ht="11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</row>
    <row r="225" spans="1:61" ht="11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</row>
    <row r="226" spans="1:61" ht="11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</row>
    <row r="227" spans="1:61" ht="11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</row>
    <row r="228" spans="1:61" ht="11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</row>
    <row r="229" spans="1:61" ht="11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</row>
    <row r="230" spans="1:61" ht="11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</row>
    <row r="231" spans="1:61" ht="11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</row>
    <row r="232" spans="1:61" ht="11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</row>
    <row r="233" spans="1:61" ht="11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</row>
    <row r="234" spans="1:61" ht="11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</row>
    <row r="235" spans="1:61" ht="11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</row>
    <row r="236" spans="1:61" ht="11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</row>
    <row r="237" spans="1:61" ht="11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</row>
    <row r="238" spans="1:61" ht="11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</row>
    <row r="239" spans="1:61" ht="11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</row>
    <row r="240" spans="1:61" ht="11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</row>
    <row r="241" spans="1:61" ht="11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</row>
    <row r="242" spans="1:61" ht="11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</row>
    <row r="243" spans="1:61" ht="11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</row>
    <row r="244" spans="1:61" ht="11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</row>
    <row r="245" spans="1:61" ht="11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</row>
    <row r="246" spans="1:61" ht="11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</row>
    <row r="247" spans="1:61" ht="11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</row>
    <row r="248" spans="1:61" ht="11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</row>
    <row r="249" spans="1:61" ht="11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</row>
    <row r="250" spans="1:61" ht="11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</row>
    <row r="251" spans="1:61" ht="11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</row>
    <row r="252" spans="1:61" ht="11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</row>
    <row r="253" spans="1:61" ht="11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</row>
    <row r="254" spans="1:61" ht="11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</row>
    <row r="255" spans="1:61" ht="11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</row>
    <row r="256" spans="1:61" ht="11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</row>
    <row r="257" spans="1:61" ht="11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</row>
    <row r="258" spans="1:61" ht="11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</row>
    <row r="259" spans="1:61" ht="11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</row>
    <row r="260" spans="1:61" ht="11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</row>
    <row r="261" spans="1:61" ht="11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</row>
    <row r="262" spans="1:61" ht="11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</row>
    <row r="263" spans="1:61" ht="11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</row>
    <row r="264" spans="1:61" ht="11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</row>
    <row r="265" spans="1:61" ht="11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</row>
    <row r="266" spans="1:61" ht="11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</row>
    <row r="267" spans="1:61" ht="11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</row>
    <row r="268" spans="1:61" ht="11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</row>
    <row r="269" spans="1:61" ht="11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</row>
    <row r="270" spans="1:61" ht="11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</row>
    <row r="271" spans="1:61" ht="11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</row>
    <row r="272" spans="1:61" ht="11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</row>
    <row r="273" spans="1:61" ht="11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</row>
    <row r="274" spans="1:61" ht="11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</row>
    <row r="275" spans="1:61" ht="11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</row>
    <row r="276" spans="1:61" ht="11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</row>
    <row r="277" spans="1:61" ht="11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</row>
    <row r="278" spans="1:61" ht="11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</row>
    <row r="279" spans="1:61" ht="11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</row>
    <row r="280" spans="1:61" ht="11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</row>
    <row r="281" spans="1:61" ht="11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</row>
    <row r="282" spans="1:61" ht="11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</row>
    <row r="283" spans="1:61" ht="11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</row>
    <row r="284" spans="1:61" ht="11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</row>
    <row r="285" spans="1:61" ht="11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</row>
    <row r="286" spans="1:61" ht="11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</row>
    <row r="287" spans="1:61" ht="11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</row>
    <row r="288" spans="1:61" ht="11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</row>
    <row r="289" spans="1:61" ht="11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</row>
    <row r="290" spans="1:61" ht="11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</row>
    <row r="291" spans="1:61" ht="11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</row>
    <row r="292" spans="1:61" ht="11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</row>
    <row r="293" spans="1:61" ht="11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</row>
    <row r="294" spans="1:61" ht="11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</row>
    <row r="295" spans="1:61" ht="11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</row>
    <row r="296" spans="1:61" ht="11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</row>
    <row r="297" spans="1:61" ht="11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</row>
    <row r="298" spans="1:61" ht="11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</row>
    <row r="299" spans="1:61" ht="11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</row>
    <row r="300" spans="1:61" ht="11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</row>
    <row r="301" spans="1:61" ht="11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</row>
    <row r="302" spans="1:61" ht="11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</row>
    <row r="303" spans="1:61" ht="11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</row>
    <row r="304" spans="1:61" ht="11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</row>
    <row r="305" spans="1:61" ht="11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</row>
    <row r="306" spans="1:61" ht="11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</row>
    <row r="307" spans="1:61" ht="11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</row>
    <row r="308" spans="1:61" ht="11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</row>
    <row r="309" spans="1:61" ht="11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</row>
    <row r="310" spans="1:61" ht="11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</row>
    <row r="311" spans="1:61" ht="11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</row>
    <row r="312" spans="1:61" ht="11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</row>
    <row r="313" spans="1:61" ht="11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</row>
    <row r="314" spans="1:61" ht="11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</row>
    <row r="315" spans="1:61" ht="11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</row>
    <row r="316" spans="1:61" ht="11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</row>
    <row r="317" spans="1:61" ht="11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</row>
    <row r="318" spans="1:61" ht="11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</row>
    <row r="319" spans="1:61" ht="11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</row>
    <row r="320" spans="1:61" ht="11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</row>
    <row r="321" spans="1:61" ht="11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</row>
    <row r="322" spans="1:61" ht="11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</row>
    <row r="323" spans="1:61" ht="11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</row>
    <row r="324" spans="1:61" ht="11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</row>
    <row r="325" spans="1:61" ht="11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</row>
    <row r="326" spans="1:61" ht="11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</row>
    <row r="327" spans="1:61" ht="11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</row>
    <row r="328" spans="1:61" ht="11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</row>
    <row r="329" spans="1:61" ht="11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</row>
    <row r="330" spans="1:61" ht="11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</row>
    <row r="331" spans="1:61" ht="11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</row>
    <row r="332" spans="1:61" ht="11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</row>
    <row r="333" spans="1:61" ht="11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</row>
    <row r="334" spans="1:61" ht="11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</row>
    <row r="335" spans="1:61" ht="11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</row>
    <row r="336" spans="1:61" ht="11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</row>
    <row r="337" spans="1:61" ht="11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</row>
    <row r="338" spans="1:61" ht="11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</row>
    <row r="339" spans="1:61" ht="11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</row>
    <row r="340" spans="1:61" ht="11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</row>
    <row r="341" spans="1:61" ht="11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</row>
    <row r="342" spans="1:61" ht="11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</row>
    <row r="343" spans="1:61" ht="11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</row>
    <row r="344" spans="1:61" ht="11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</row>
    <row r="345" spans="1:61" ht="11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</row>
    <row r="346" spans="1:61" ht="11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</row>
    <row r="347" spans="1:61" ht="11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</row>
    <row r="348" spans="1:61" ht="11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</row>
    <row r="349" spans="1:61" ht="11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</row>
    <row r="350" spans="1:61" ht="11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</row>
    <row r="351" spans="1:61" ht="11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</row>
    <row r="352" spans="1:61" ht="11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</row>
    <row r="353" spans="1:61" ht="11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</row>
    <row r="354" spans="1:61" ht="11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</row>
    <row r="355" spans="1:61" ht="11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</row>
    <row r="356" spans="1:61" ht="11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</row>
    <row r="357" spans="1:61" ht="11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</row>
    <row r="358" spans="1:61" ht="11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</row>
    <row r="359" spans="1:61" ht="11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</row>
    <row r="360" spans="1:61" ht="11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</row>
    <row r="361" spans="1:61" ht="11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</row>
    <row r="362" spans="1:61" ht="11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</row>
    <row r="363" spans="1:61" ht="11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</row>
    <row r="364" spans="1:61" ht="11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</row>
    <row r="365" spans="1:61" ht="11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</row>
    <row r="366" spans="1:61" ht="11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</row>
    <row r="367" spans="1:61" ht="11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</row>
    <row r="368" spans="1:61" ht="11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</row>
    <row r="369" spans="1:61" ht="11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</row>
    <row r="370" spans="1:61" ht="11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</row>
    <row r="371" spans="1:61" ht="11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</row>
    <row r="372" spans="1:61" ht="11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</row>
    <row r="373" spans="1:61" ht="11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</row>
    <row r="374" spans="1:61" ht="11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</row>
    <row r="375" spans="1:61" ht="11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</row>
    <row r="376" spans="1:61" ht="11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</row>
    <row r="377" spans="1:61" ht="11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</row>
    <row r="378" spans="1:61" ht="11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</row>
    <row r="379" spans="1:61" ht="11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</row>
    <row r="380" spans="1:61" ht="11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</row>
    <row r="381" spans="1:61" ht="11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</row>
    <row r="382" spans="1:61" ht="11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</row>
    <row r="383" spans="1:61" ht="11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</row>
    <row r="384" spans="1:61" ht="11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</row>
    <row r="385" spans="1:61" ht="11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</row>
    <row r="386" spans="1:61" ht="11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</row>
    <row r="387" spans="1:61" ht="11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</row>
    <row r="388" spans="1:61" ht="11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</row>
    <row r="389" spans="1:61" ht="11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</row>
    <row r="390" spans="1:61" ht="11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</row>
    <row r="391" spans="1:61" ht="11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</row>
    <row r="392" spans="1:61" ht="11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</row>
    <row r="393" spans="1:61" ht="11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</row>
    <row r="394" spans="1:61" ht="11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</row>
    <row r="395" spans="1:61" ht="11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</row>
    <row r="396" spans="1:61" ht="11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</row>
    <row r="397" spans="1:61" ht="11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</row>
    <row r="398" spans="1:61" ht="11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</row>
    <row r="399" spans="1:61" ht="11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</row>
    <row r="400" spans="1:61" ht="11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</row>
    <row r="401" spans="1:61" ht="11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</row>
    <row r="402" spans="1:61" ht="11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</row>
    <row r="403" spans="1:61" ht="11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</row>
    <row r="404" spans="1:61" ht="11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</row>
    <row r="405" spans="1:61" ht="11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</row>
    <row r="406" spans="1:61" ht="11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</row>
    <row r="407" spans="1:61" ht="11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</row>
    <row r="408" spans="1:61" ht="11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</row>
    <row r="409" spans="1:61" ht="11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</row>
    <row r="410" spans="1:61" ht="11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</row>
    <row r="411" spans="1:61" ht="11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</row>
    <row r="412" spans="1:61" ht="11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</row>
    <row r="413" spans="1:61" ht="11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</row>
    <row r="414" spans="1:61" ht="11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</row>
    <row r="415" spans="1:61" ht="11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</row>
    <row r="416" spans="1:61" ht="11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</row>
    <row r="417" spans="1:61" ht="11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</row>
    <row r="418" spans="1:61" ht="11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</row>
    <row r="419" spans="1:61" ht="11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</row>
    <row r="420" spans="1:61" ht="11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</row>
    <row r="421" spans="1:61" ht="11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</row>
    <row r="422" spans="1:61" ht="11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</row>
    <row r="423" spans="1:61" ht="11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</row>
    <row r="424" spans="1:61" ht="11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</row>
    <row r="425" spans="1:61" ht="11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</row>
    <row r="426" spans="1:61" ht="11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</row>
    <row r="427" spans="1:61" ht="11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</row>
    <row r="428" spans="1:61" ht="11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</row>
    <row r="429" spans="1:61" ht="11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</row>
    <row r="430" spans="1:61" ht="11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</row>
    <row r="431" spans="1:61" ht="11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</row>
    <row r="432" spans="1:61" ht="11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</row>
    <row r="433" spans="1:61" ht="11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</row>
    <row r="434" spans="1:61" ht="11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</row>
    <row r="435" spans="1:61" ht="11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</row>
    <row r="436" spans="1:61" ht="11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</row>
    <row r="437" spans="1:61" ht="11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</row>
    <row r="438" spans="1:61" ht="11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</row>
    <row r="439" spans="1:61" ht="11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</row>
    <row r="440" spans="1:61" ht="11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</row>
    <row r="441" spans="1:61" ht="11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</row>
    <row r="442" spans="1:61" ht="11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</row>
    <row r="443" spans="1:61" ht="11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</row>
    <row r="444" spans="1:61" ht="11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</row>
    <row r="445" spans="1:61" ht="11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</row>
    <row r="446" spans="1:61" ht="11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</row>
    <row r="447" spans="1:61" ht="11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</row>
    <row r="448" spans="1:61" ht="11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</row>
    <row r="449" spans="1:61" ht="11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</row>
    <row r="450" spans="1:61" ht="11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</row>
    <row r="451" spans="1:61" ht="11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</row>
    <row r="452" spans="1:61" ht="11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</row>
    <row r="453" spans="1:61" ht="11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</row>
    <row r="454" spans="1:61" ht="11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</row>
    <row r="455" spans="1:61" ht="11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</row>
    <row r="456" spans="1:61" ht="11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</row>
    <row r="457" spans="1:61" ht="11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</row>
    <row r="458" spans="1:61" ht="11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</row>
    <row r="459" spans="1:61" ht="11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</row>
    <row r="460" spans="1:61" ht="11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</row>
    <row r="461" spans="1:61" ht="11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</row>
    <row r="462" spans="1:61" ht="11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</row>
    <row r="463" spans="1:61" ht="11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</row>
    <row r="464" spans="1:61" ht="11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</row>
    <row r="465" spans="1:61" ht="11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</row>
    <row r="466" spans="1:61" ht="11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</row>
    <row r="467" spans="1:61" ht="11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</row>
    <row r="468" spans="1:61" ht="11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</row>
    <row r="469" spans="1:61" ht="11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</row>
    <row r="470" spans="1:61" ht="11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</row>
    <row r="471" spans="1:61" ht="11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</row>
    <row r="472" spans="1:61" ht="11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</row>
    <row r="473" spans="1:61" ht="11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</row>
    <row r="474" spans="1:61" ht="11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</row>
    <row r="475" spans="1:61" ht="11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</row>
    <row r="476" spans="1:61" ht="11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</row>
    <row r="477" spans="1:61" ht="11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</row>
    <row r="478" spans="1:61" ht="11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</row>
    <row r="479" spans="1:61" ht="11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</row>
    <row r="480" spans="1:61" ht="11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</row>
    <row r="481" spans="1:61" ht="11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</row>
    <row r="482" spans="1:61" ht="11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</row>
    <row r="483" spans="1:61" ht="11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</row>
    <row r="484" spans="1:61" ht="11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</row>
    <row r="485" spans="1:61" ht="11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</row>
    <row r="486" spans="1:61" ht="11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</row>
    <row r="487" spans="1:61" ht="11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</row>
    <row r="488" spans="1:61" ht="11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</row>
    <row r="489" spans="1:61" ht="11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</row>
    <row r="490" spans="1:61" ht="11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</row>
    <row r="491" spans="1:61" ht="11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</row>
    <row r="492" spans="1:61" ht="11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</row>
    <row r="493" spans="1:61" ht="11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</row>
    <row r="494" spans="1:61" ht="11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</row>
    <row r="495" spans="1:61" ht="11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</row>
    <row r="496" spans="1:61" ht="11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</row>
    <row r="497" spans="1:61" ht="11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</row>
    <row r="498" spans="1:61" ht="11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</row>
    <row r="499" spans="1:61" ht="11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</row>
    <row r="500" spans="1:61" ht="11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</row>
    <row r="501" spans="1:61" ht="11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</row>
    <row r="502" spans="1:61" ht="11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</row>
    <row r="503" spans="1:61" ht="11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</row>
    <row r="504" spans="1:61" ht="11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</row>
    <row r="505" spans="1:61" ht="11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</row>
    <row r="506" spans="1:61" ht="11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</row>
    <row r="507" spans="1:61" ht="11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</row>
    <row r="508" spans="1:61" ht="11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</row>
    <row r="509" spans="1:61" ht="11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</row>
    <row r="510" spans="1:61" ht="11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</row>
    <row r="511" spans="1:61" ht="11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</row>
    <row r="512" spans="1:61" ht="11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</row>
    <row r="513" spans="1:61" ht="11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</row>
    <row r="514" spans="1:61" ht="11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</row>
    <row r="515" spans="1:61" ht="11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</row>
    <row r="516" spans="1:61" ht="11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</row>
    <row r="517" spans="1:61" ht="11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</row>
    <row r="518" spans="1:61" ht="11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</row>
    <row r="519" spans="1:61" ht="11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</row>
    <row r="520" spans="1:61" ht="11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</row>
    <row r="521" spans="1:61" ht="11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</row>
    <row r="522" spans="1:61" ht="11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</row>
    <row r="523" spans="1:61" ht="11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</row>
    <row r="524" spans="1:61" ht="11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</row>
    <row r="525" spans="1:61" ht="11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</row>
    <row r="526" spans="1:61" ht="11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</row>
    <row r="527" spans="1:61" ht="11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</row>
    <row r="528" spans="1:61" ht="11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</row>
    <row r="529" spans="1:61" ht="11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</row>
    <row r="530" spans="1:61" ht="11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</row>
    <row r="531" spans="1:61" ht="11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</row>
    <row r="532" spans="1:61" ht="11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</row>
    <row r="533" spans="1:61" ht="11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</row>
    <row r="534" spans="1:61" ht="11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</row>
    <row r="535" spans="1:61" ht="11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</row>
    <row r="536" spans="1:61" ht="11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</row>
    <row r="537" spans="1:61" ht="11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</row>
    <row r="538" spans="1:61" ht="11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</row>
    <row r="539" spans="1:61" ht="11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</row>
    <row r="540" spans="1:61" ht="11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</row>
    <row r="541" spans="1:61" ht="11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</row>
    <row r="542" spans="1:61" ht="11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</row>
    <row r="543" spans="1:61" ht="11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</row>
    <row r="544" spans="1:61" ht="11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</row>
    <row r="545" spans="1:61" ht="11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</row>
    <row r="546" spans="1:61" ht="11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</row>
    <row r="547" spans="1:61" ht="11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</row>
    <row r="548" spans="1:61" ht="11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</row>
    <row r="549" spans="1:61" ht="11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</row>
    <row r="550" spans="1:61" ht="11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</row>
    <row r="551" spans="1:61" ht="11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</row>
    <row r="552" spans="1:61" ht="11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</row>
    <row r="553" spans="1:61" ht="11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</row>
    <row r="554" spans="1:61" ht="11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</row>
    <row r="555" spans="1:61" ht="11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</row>
    <row r="556" spans="1:61" ht="11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</row>
    <row r="557" spans="1:61" ht="11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</row>
    <row r="558" spans="1:61" ht="11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</row>
    <row r="559" spans="1:61" ht="11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</row>
    <row r="560" spans="1:61" ht="11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</row>
    <row r="561" spans="1:61" ht="11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</row>
    <row r="562" spans="1:61" ht="11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</row>
    <row r="563" spans="1:61" ht="11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</row>
    <row r="564" spans="1:61" ht="11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</row>
    <row r="565" spans="1:61" ht="11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</row>
    <row r="566" spans="1:61" ht="11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</row>
    <row r="567" spans="1:61" ht="11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</row>
    <row r="568" spans="1:61" ht="11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</row>
    <row r="569" spans="1:61" ht="11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</row>
    <row r="570" spans="1:61" ht="11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</row>
    <row r="571" spans="1:61" ht="11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</row>
    <row r="572" spans="1:61" ht="11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</row>
    <row r="573" spans="1:61" ht="11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</row>
    <row r="574" spans="1:61" ht="11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</row>
    <row r="575" spans="1:61" ht="11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</row>
    <row r="576" spans="1:61" ht="11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</row>
    <row r="577" spans="1:61" ht="11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</row>
    <row r="578" spans="1:61" ht="11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</row>
    <row r="579" spans="1:61" ht="11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</row>
    <row r="580" spans="1:61" ht="11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</row>
    <row r="581" spans="1:61" ht="11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</row>
    <row r="582" spans="1:61" ht="11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</row>
    <row r="583" spans="1:61" ht="11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</row>
    <row r="584" spans="1:61" ht="11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</row>
    <row r="585" spans="1:61" ht="11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</row>
    <row r="586" spans="1:61" ht="11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</row>
    <row r="587" spans="1:61" ht="11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</row>
    <row r="588" spans="1:61" ht="11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</row>
    <row r="589" spans="1:61" ht="11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</row>
    <row r="590" spans="1:61" ht="11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</row>
    <row r="591" spans="1:61" ht="11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</row>
    <row r="592" spans="1:61" ht="11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</row>
    <row r="593" spans="1:61" ht="11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</row>
    <row r="594" spans="1:61" ht="11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</row>
    <row r="595" spans="1:61" ht="11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</row>
    <row r="596" spans="1:61" ht="11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</row>
    <row r="597" spans="1:61" ht="11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</row>
    <row r="598" spans="1:61" ht="11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</row>
    <row r="599" spans="1:61" ht="11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</row>
    <row r="600" spans="1:61" ht="11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</row>
    <row r="601" spans="1:61" ht="11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</row>
    <row r="602" spans="1:61" ht="11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</row>
    <row r="603" spans="1:61" ht="11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</row>
    <row r="604" spans="1:61" ht="11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</row>
    <row r="605" spans="1:61" ht="11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</row>
    <row r="606" spans="1:61" ht="11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</row>
    <row r="607" spans="1:61" ht="11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</row>
    <row r="608" spans="1:61" ht="11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</row>
    <row r="609" spans="1:61" ht="11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</row>
    <row r="610" spans="1:61" ht="11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</row>
    <row r="611" spans="1:61" ht="11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</row>
    <row r="612" spans="1:61" ht="11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</row>
    <row r="613" spans="1:61" ht="11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</row>
    <row r="614" spans="1:61" ht="11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</row>
    <row r="615" spans="1:61" ht="11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</row>
    <row r="616" spans="1:61" ht="11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</row>
    <row r="617" spans="1:61" ht="11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</row>
    <row r="618" spans="1:61" ht="11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</row>
    <row r="619" spans="1:61" ht="11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</row>
    <row r="620" spans="1:61" ht="11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</row>
    <row r="621" spans="1:61" ht="11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</row>
    <row r="622" spans="1:61" ht="11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</row>
    <row r="623" spans="1:61" ht="11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</row>
    <row r="624" spans="1:61" ht="11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</row>
    <row r="625" spans="1:61" ht="11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</row>
    <row r="626" spans="1:61" ht="11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</row>
    <row r="627" spans="1:61" ht="11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</row>
    <row r="628" spans="1:61" ht="11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</row>
    <row r="629" spans="1:61" ht="11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</row>
    <row r="630" spans="1:61" ht="11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</row>
    <row r="631" spans="1:61" ht="11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</row>
    <row r="632" spans="1:61" ht="11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</row>
    <row r="633" spans="1:61" ht="11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</row>
    <row r="634" spans="1:61" ht="11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</row>
    <row r="635" spans="1:61" ht="11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</row>
    <row r="636" spans="1:61" ht="11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</row>
    <row r="637" spans="1:61" ht="11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</row>
    <row r="638" spans="1:61" ht="11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</row>
    <row r="639" spans="1:61" ht="11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</row>
    <row r="640" spans="1:61" ht="11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</row>
    <row r="641" spans="1:61" ht="11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</row>
    <row r="642" spans="1:61" ht="11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</row>
    <row r="643" spans="1:61" ht="11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</row>
    <row r="644" spans="1:61" ht="11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</row>
    <row r="645" spans="1:61" ht="11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</row>
    <row r="646" spans="1:61" ht="11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</row>
    <row r="647" spans="1:61" ht="11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</row>
    <row r="648" spans="1:61" ht="11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</row>
    <row r="649" spans="1:61" ht="11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</row>
    <row r="650" spans="1:61" ht="11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</row>
    <row r="651" spans="1:61" ht="11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</row>
    <row r="652" spans="1:61" ht="11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</row>
    <row r="653" spans="1:61" ht="11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</row>
    <row r="654" spans="1:61" ht="11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</row>
    <row r="655" spans="1:61" ht="11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</row>
    <row r="656" spans="1:61" ht="11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</row>
    <row r="657" spans="1:61" ht="11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</row>
    <row r="658" spans="1:61" ht="11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</row>
    <row r="659" spans="1:61" ht="11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</row>
    <row r="660" spans="1:61" ht="11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</row>
    <row r="661" spans="1:61" ht="11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</row>
    <row r="662" spans="1:61" ht="11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</row>
    <row r="663" spans="1:61" ht="11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</row>
    <row r="664" spans="1:61" ht="11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</row>
    <row r="665" spans="1:61" ht="11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</row>
    <row r="666" spans="1:61" ht="11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</row>
    <row r="667" spans="1:61" ht="11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</row>
    <row r="668" spans="1:61" ht="11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</row>
    <row r="669" spans="1:61" ht="11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</row>
    <row r="670" spans="1:61" ht="11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</row>
    <row r="671" spans="1:61" ht="11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</row>
    <row r="672" spans="1:61" ht="11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</row>
    <row r="673" spans="1:61" ht="11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</row>
    <row r="674" spans="1:61" ht="11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</row>
    <row r="675" spans="1:61" ht="11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</row>
    <row r="676" spans="1:61" ht="11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</row>
    <row r="677" spans="1:61" ht="11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</row>
    <row r="678" spans="1:61" ht="11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</row>
    <row r="679" spans="1:61" ht="11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</row>
    <row r="680" spans="1:61" ht="11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</row>
    <row r="681" spans="1:61" ht="11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</row>
    <row r="682" spans="1:61" ht="11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</row>
    <row r="683" spans="1:61" ht="11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</row>
    <row r="684" spans="1:61" ht="11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</row>
    <row r="685" spans="1:61" ht="11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</row>
    <row r="686" spans="1:61" ht="11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</row>
    <row r="687" spans="1:61" ht="11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</row>
    <row r="688" spans="1:61" ht="11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</row>
    <row r="689" spans="1:61" ht="11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</row>
    <row r="690" spans="1:61" ht="11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</row>
    <row r="691" spans="1:61" ht="11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</row>
    <row r="692" spans="1:61" ht="11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</row>
    <row r="693" spans="1:61" ht="11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</row>
    <row r="694" spans="1:61" ht="11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</row>
    <row r="695" spans="1:61" ht="11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</row>
    <row r="696" spans="1:61" ht="11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</row>
    <row r="697" spans="1:61" ht="11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</row>
    <row r="698" spans="1:61" ht="11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</row>
    <row r="699" spans="1:61" ht="11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</row>
    <row r="700" spans="1:61" ht="11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</row>
    <row r="701" spans="1:61" ht="11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</row>
    <row r="702" spans="1:61" ht="11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</row>
    <row r="703" spans="1:61" ht="11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</row>
    <row r="704" spans="1:61" ht="11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</row>
    <row r="705" spans="1:61" ht="11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</row>
    <row r="706" spans="1:61" ht="11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</row>
    <row r="707" spans="1:61" ht="11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</row>
    <row r="708" spans="1:61" ht="11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</row>
    <row r="709" spans="1:61" ht="11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</row>
    <row r="710" spans="1:61" ht="11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</row>
    <row r="711" spans="1:61" ht="11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</row>
    <row r="712" spans="1:61" ht="11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</row>
    <row r="713" spans="1:61" ht="11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</row>
    <row r="714" spans="1:61" ht="11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</row>
    <row r="715" spans="1:61" ht="11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</row>
    <row r="716" spans="1:61" ht="11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</row>
    <row r="717" spans="1:61" ht="11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</row>
    <row r="718" spans="1:61" ht="11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</row>
    <row r="719" spans="1:61" ht="11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</row>
    <row r="720" spans="1:61" ht="11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</row>
    <row r="721" spans="1:61" ht="11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</row>
    <row r="722" spans="1:61" ht="11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</row>
    <row r="723" spans="1:61" ht="11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</row>
    <row r="724" spans="1:61" ht="11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</row>
    <row r="725" spans="1:61" ht="11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</row>
    <row r="726" spans="1:61" ht="11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</row>
    <row r="727" spans="1:61" ht="11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</row>
    <row r="728" spans="1:61" ht="11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</row>
    <row r="729" spans="1:61" ht="11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</row>
    <row r="730" spans="1:61" ht="11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</row>
    <row r="731" spans="1:61" ht="11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</row>
    <row r="732" spans="1:61" ht="11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</row>
    <row r="733" spans="1:61" ht="11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</row>
    <row r="734" spans="1:61" ht="11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</row>
    <row r="735" spans="1:61" ht="11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</row>
    <row r="736" spans="1:61" ht="11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</row>
    <row r="737" spans="1:61" ht="11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</row>
    <row r="738" spans="1:61" ht="11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</row>
    <row r="739" spans="1:61" ht="11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</row>
    <row r="740" spans="1:61" ht="11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</row>
    <row r="741" spans="1:61" ht="11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</row>
    <row r="742" spans="1:61" ht="11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</row>
    <row r="743" spans="1:61" ht="11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</row>
    <row r="744" spans="1:61" ht="11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</row>
    <row r="745" spans="1:61" ht="11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</row>
    <row r="746" spans="1:61" ht="11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</row>
    <row r="747" spans="1:61" ht="11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</row>
    <row r="748" spans="1:61" ht="11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</row>
    <row r="749" spans="1:61" ht="11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</row>
    <row r="750" spans="1:61" ht="11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</row>
    <row r="751" spans="1:61" ht="11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</row>
    <row r="752" spans="1:61" ht="11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</row>
    <row r="753" spans="1:61" ht="11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</row>
    <row r="754" spans="1:61" ht="11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</row>
    <row r="755" spans="1:61" ht="11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</row>
    <row r="756" spans="1:61" ht="11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</row>
    <row r="757" spans="1:61" ht="11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</row>
    <row r="758" spans="1:61" ht="11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</row>
    <row r="759" spans="1:61" ht="11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</row>
    <row r="760" spans="1:61" ht="11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</row>
    <row r="761" spans="1:61" ht="11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</row>
    <row r="762" spans="1:61" ht="11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</row>
    <row r="763" spans="1:61" ht="11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</row>
    <row r="764" spans="1:61" ht="11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</row>
    <row r="765" spans="1:61" ht="11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</row>
    <row r="766" spans="1:61" ht="11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</row>
    <row r="767" spans="1:61" ht="11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</row>
    <row r="768" spans="1:61" ht="11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</row>
    <row r="769" spans="1:61" ht="11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</row>
    <row r="770" spans="1:61" ht="11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</row>
    <row r="771" spans="1:61" ht="11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</row>
    <row r="772" spans="1:61" ht="11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</row>
    <row r="773" spans="1:61" ht="11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</row>
    <row r="774" spans="1:61" ht="11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</row>
    <row r="775" spans="1:61" ht="11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</row>
    <row r="776" spans="1:61" ht="11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</row>
    <row r="777" spans="1:61" ht="11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</row>
    <row r="778" spans="1:61" ht="11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</row>
    <row r="779" spans="1:61" ht="11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</row>
    <row r="780" spans="1:61" ht="11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</row>
    <row r="781" spans="1:61" ht="11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</row>
    <row r="782" spans="1:61" ht="11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</row>
    <row r="783" spans="1:61" ht="11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</row>
    <row r="784" spans="1:61" ht="11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</row>
    <row r="785" spans="1:61" ht="11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</row>
    <row r="786" spans="1:61" ht="11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</row>
    <row r="787" spans="1:61" ht="11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</row>
    <row r="788" spans="1:61" ht="11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</row>
    <row r="789" spans="1:61" ht="11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</row>
    <row r="790" spans="1:61" ht="11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</row>
    <row r="791" spans="1:61" ht="11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</row>
    <row r="792" spans="1:61" ht="11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</row>
    <row r="793" spans="1:61" ht="11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</row>
    <row r="794" spans="1:61" ht="11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</row>
    <row r="795" spans="1:61" ht="11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</row>
    <row r="796" spans="1:61" ht="11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</row>
    <row r="797" spans="1:61" ht="11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</row>
    <row r="798" spans="1:61" ht="11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</row>
    <row r="799" spans="1:61" ht="11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</row>
    <row r="800" spans="1:61" ht="11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</row>
    <row r="801" spans="1:61" ht="11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</row>
    <row r="802" spans="1:61" ht="11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</row>
    <row r="803" spans="1:61" ht="11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</row>
    <row r="804" spans="1:61" ht="11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</row>
    <row r="805" spans="1:61" ht="11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</row>
    <row r="806" spans="1:61" ht="11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</row>
    <row r="807" spans="1:61" ht="11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</row>
    <row r="808" spans="1:61" ht="11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</row>
    <row r="809" spans="1:61" ht="11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</row>
    <row r="810" spans="1:61" ht="11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</row>
    <row r="811" spans="1:61" ht="11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</row>
    <row r="812" spans="1:61" ht="11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</row>
    <row r="813" spans="1:61" ht="11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</row>
    <row r="814" spans="1:61" ht="11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</row>
    <row r="815" spans="1:61" ht="11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</row>
    <row r="816" spans="1:61" ht="11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</row>
    <row r="817" spans="1:61" ht="11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</row>
    <row r="818" spans="1:61" ht="11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</row>
    <row r="819" spans="1:61" ht="11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</row>
    <row r="820" spans="1:61" ht="11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</row>
    <row r="821" spans="1:61" ht="11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</row>
    <row r="822" spans="1:61" ht="11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</row>
    <row r="823" spans="1:61" ht="11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</row>
    <row r="824" spans="1:61" ht="11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</row>
    <row r="825" spans="1:61" ht="11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</row>
    <row r="826" spans="1:61" ht="11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</row>
    <row r="827" spans="1:61" ht="11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</row>
    <row r="828" spans="1:61" ht="11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</row>
    <row r="829" spans="1:61" ht="11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</row>
    <row r="830" spans="1:61" ht="11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</row>
    <row r="831" spans="1:61" ht="11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</row>
    <row r="832" spans="1:61" ht="11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</row>
    <row r="833" spans="1:61" ht="11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</row>
    <row r="834" spans="1:61" ht="11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</row>
    <row r="835" spans="1:61" ht="11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</row>
    <row r="836" spans="1:61" ht="11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</row>
    <row r="837" spans="1:61" ht="11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</row>
    <row r="838" spans="1:61" ht="11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</row>
    <row r="839" spans="1:61" ht="11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</row>
    <row r="840" spans="1:61" ht="11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</row>
    <row r="841" spans="1:61" ht="11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</row>
    <row r="842" spans="1:61" ht="11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</row>
    <row r="843" spans="1:61" ht="11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</row>
    <row r="844" spans="1:61" ht="11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</row>
    <row r="845" spans="1:61" ht="11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</row>
    <row r="846" spans="1:61" ht="11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</row>
    <row r="847" spans="1:61" ht="11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</row>
    <row r="848" spans="1:61" ht="11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</row>
    <row r="849" spans="1:61" ht="11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</row>
    <row r="850" spans="1:61" ht="11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</row>
    <row r="851" spans="1:61" ht="11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</row>
    <row r="852" spans="1:61" ht="11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</row>
    <row r="853" spans="1:61" ht="11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</row>
    <row r="854" spans="1:61" ht="11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</row>
    <row r="855" spans="1:61" ht="11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</row>
    <row r="856" spans="1:61" ht="11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</row>
    <row r="857" spans="1:61" ht="11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</row>
    <row r="858" spans="1:61" ht="11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</row>
    <row r="859" spans="1:61" ht="11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</row>
    <row r="860" spans="1:61" ht="11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</row>
    <row r="861" spans="1:61" ht="11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</row>
    <row r="862" spans="1:61" ht="11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</row>
    <row r="863" spans="1:61" ht="11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</row>
    <row r="864" spans="1:61" ht="11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</row>
    <row r="865" spans="1:61" ht="11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</row>
    <row r="866" spans="1:61" ht="11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</row>
    <row r="867" spans="1:61" ht="11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</row>
    <row r="868" spans="1:61" ht="11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</row>
    <row r="869" spans="1:61" ht="11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</row>
    <row r="870" spans="1:61" ht="11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</row>
    <row r="871" spans="1:61" ht="11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</row>
    <row r="872" spans="1:61" ht="11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</row>
    <row r="873" spans="1:61" ht="11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</row>
    <row r="874" spans="1:61" ht="11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</row>
    <row r="875" spans="1:61" ht="11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</row>
    <row r="876" spans="1:61" ht="11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</row>
    <row r="877" spans="1:61" ht="11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</row>
    <row r="878" spans="1:61" ht="11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</row>
    <row r="879" spans="1:61" ht="11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</row>
    <row r="880" spans="1:61" ht="11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</row>
    <row r="881" spans="1:61" ht="11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</row>
    <row r="882" spans="1:61" ht="11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</row>
    <row r="883" spans="1:61" ht="11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</row>
    <row r="884" spans="1:61" ht="11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</row>
    <row r="885" spans="1:61" ht="11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</row>
    <row r="886" spans="1:61" ht="11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</row>
    <row r="887" spans="1:61" ht="11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</row>
    <row r="888" spans="1:61" ht="11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</row>
    <row r="889" spans="1:61" ht="11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</row>
    <row r="890" spans="1:61" ht="11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</row>
    <row r="891" spans="1:61" ht="11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</row>
    <row r="892" spans="1:61" ht="11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</row>
    <row r="893" spans="1:61" ht="11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</row>
    <row r="894" spans="1:61" ht="11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</row>
    <row r="895" spans="1:61" ht="11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</row>
    <row r="896" spans="1:61" ht="11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</row>
    <row r="897" spans="1:61" ht="11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</row>
    <row r="898" spans="1:61" ht="11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</row>
    <row r="899" spans="1:61" ht="11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</row>
    <row r="900" spans="1:61" ht="11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</row>
    <row r="901" spans="1:61" ht="11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</row>
    <row r="902" spans="1:61" ht="11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</row>
    <row r="903" spans="1:61" ht="11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</row>
    <row r="904" spans="1:61" ht="11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</row>
    <row r="905" spans="1:61" ht="11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</row>
    <row r="906" spans="1:61" ht="11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</row>
    <row r="907" spans="1:61" ht="11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</row>
    <row r="908" spans="1:61" ht="11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</row>
    <row r="909" spans="1:61" ht="11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</row>
    <row r="910" spans="1:61" ht="11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</row>
    <row r="911" spans="1:61" ht="11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</row>
    <row r="912" spans="1:61" ht="11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</row>
    <row r="913" spans="1:61" ht="11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</row>
    <row r="914" spans="1:61" ht="11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</row>
    <row r="915" spans="1:61" ht="11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</row>
    <row r="916" spans="1:61" ht="11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</row>
    <row r="917" spans="1:61" ht="11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</row>
    <row r="918" spans="1:61" ht="11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</row>
    <row r="919" spans="1:61" ht="11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</row>
    <row r="920" spans="1:61" ht="11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</row>
    <row r="921" spans="1:61" ht="11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</row>
    <row r="922" spans="1:61" ht="11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</row>
    <row r="923" spans="1:61" ht="11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</row>
    <row r="924" spans="1:61" ht="11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</row>
    <row r="925" spans="1:61" ht="11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</row>
    <row r="926" spans="1:61" ht="11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</row>
    <row r="927" spans="1:61" ht="11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</row>
    <row r="928" spans="1:61" ht="11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</row>
    <row r="929" spans="1:61" ht="11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</row>
    <row r="930" spans="1:61" ht="11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</row>
    <row r="931" spans="1:61" ht="11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</row>
    <row r="932" spans="1:61" ht="11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</row>
    <row r="933" spans="1:61" ht="11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</row>
    <row r="934" spans="1:61" ht="11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</row>
    <row r="935" spans="1:61" ht="11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</row>
    <row r="936" spans="1:61" ht="11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</row>
    <row r="937" spans="1:61" ht="11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</row>
    <row r="938" spans="1:61" ht="11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</row>
    <row r="939" spans="1:61" ht="11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</row>
    <row r="940" spans="1:61" ht="11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</row>
    <row r="941" spans="1:61" ht="11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</row>
    <row r="942" spans="1:61" ht="11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</row>
    <row r="943" spans="1:61" ht="11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</row>
    <row r="944" spans="1:61" ht="11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</row>
    <row r="945" spans="1:61" ht="11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</row>
    <row r="946" spans="1:61" ht="11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</row>
    <row r="947" spans="1:61" ht="11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</row>
    <row r="948" spans="1:61" ht="11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</row>
    <row r="949" spans="1:61" ht="11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</row>
    <row r="950" spans="1:61" ht="11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</row>
    <row r="951" spans="1:61" ht="11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</row>
    <row r="952" spans="1:61" ht="11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</row>
    <row r="953" spans="1:61" ht="11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</row>
    <row r="954" spans="1:61" ht="11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</row>
    <row r="955" spans="1:61" ht="11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</row>
    <row r="956" spans="1:61" ht="11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</row>
    <row r="957" spans="1:61" ht="11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</row>
    <row r="958" spans="1:61" ht="11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</row>
    <row r="959" spans="1:61" ht="11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</row>
    <row r="960" spans="1:61" ht="11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</row>
    <row r="961" spans="1:61" ht="11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</row>
    <row r="962" spans="1:61" ht="11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</row>
    <row r="963" spans="1:61" ht="11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</row>
    <row r="964" spans="1:61" ht="11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</row>
    <row r="965" spans="1:61" ht="11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</row>
    <row r="966" spans="1:61" ht="11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</row>
    <row r="967" spans="1:61" ht="11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</row>
    <row r="968" spans="1:61" ht="11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</row>
    <row r="969" spans="1:61" ht="11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</row>
    <row r="970" spans="1:61" ht="11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</row>
    <row r="971" spans="1:61" ht="11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</row>
    <row r="972" spans="1:61" ht="11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</row>
    <row r="973" spans="1:61" ht="11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</row>
    <row r="974" spans="1:61" ht="11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</row>
    <row r="975" spans="1:61" ht="11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</row>
    <row r="976" spans="1:61" ht="11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</row>
    <row r="977" spans="1:61" ht="11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</row>
    <row r="978" spans="1:61" ht="11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</row>
    <row r="979" spans="1:61" ht="11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</row>
    <row r="980" spans="1:61" ht="11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</row>
    <row r="981" spans="1:61" ht="11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</row>
    <row r="982" spans="1:61" ht="11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</row>
    <row r="983" spans="1:61" ht="11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</row>
    <row r="984" spans="1:61" ht="11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</row>
    <row r="985" spans="1:61" ht="11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</row>
    <row r="986" spans="1:61" ht="11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</row>
    <row r="987" spans="1:61" ht="11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</row>
    <row r="988" spans="1:61" ht="11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</row>
    <row r="989" spans="1:61" ht="11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</row>
    <row r="990" spans="1:61" ht="11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</row>
    <row r="991" spans="1:61" ht="11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</row>
    <row r="992" spans="1:61" ht="11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</row>
    <row r="993" spans="1:61" ht="11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</row>
    <row r="994" spans="1:61" ht="11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</row>
    <row r="995" spans="1:61" ht="11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</row>
    <row r="996" spans="1:61" ht="11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</row>
    <row r="997" spans="1:61" ht="11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</row>
    <row r="998" spans="1:61" ht="11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</row>
    <row r="999" spans="1:61" ht="11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</row>
    <row r="1000" spans="1:61" ht="11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</row>
  </sheetData>
  <hyperlinks>
    <hyperlink ref="A4" location="Index!A1" display="Back To Index" xr:uid="{00000000-0004-0000-0400-000000000000}"/>
  </hyperlinks>
  <pageMargins left="0.7" right="0.7" top="0.75" bottom="0.75" header="0" footer="0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949"/>
  <sheetViews>
    <sheetView topLeftCell="A18" workbookViewId="0">
      <selection activeCell="D1" sqref="D1"/>
    </sheetView>
  </sheetViews>
  <sheetFormatPr defaultColWidth="12.5546875" defaultRowHeight="15" customHeight="1"/>
  <cols>
    <col min="1" max="1" width="2.44140625" style="318" customWidth="1"/>
    <col min="2" max="2" width="14" style="318" customWidth="1"/>
    <col min="3" max="3" width="19.44140625" style="318" customWidth="1"/>
    <col min="4" max="4" width="12.1640625" style="318" customWidth="1"/>
    <col min="5" max="5" width="10.44140625" style="318" customWidth="1"/>
    <col min="6" max="6" width="13.44140625" style="318" customWidth="1"/>
    <col min="7" max="7" width="11.44140625" style="318" customWidth="1"/>
    <col min="8" max="9" width="13.1640625" style="318" customWidth="1"/>
    <col min="10" max="18" width="10.1640625" style="318" customWidth="1"/>
    <col min="19" max="19" width="17.44140625" style="318" customWidth="1"/>
    <col min="20" max="20" width="8.1640625" style="318" customWidth="1"/>
    <col min="21" max="21" width="8.5546875" style="318" customWidth="1"/>
    <col min="22" max="23" width="10.5546875" style="318" customWidth="1"/>
    <col min="24" max="50" width="8.5546875" style="318" customWidth="1"/>
    <col min="51" max="51" width="7.44140625" style="318" customWidth="1"/>
    <col min="52" max="67" width="8.5546875" style="318" customWidth="1"/>
  </cols>
  <sheetData>
    <row r="1" spans="1:67" ht="10.5" customHeight="1">
      <c r="A1" s="3"/>
      <c r="B1" s="224" t="s">
        <v>232</v>
      </c>
      <c r="C1" s="51"/>
      <c r="D1" s="52"/>
      <c r="E1" s="53"/>
      <c r="F1" s="53"/>
      <c r="G1" s="53"/>
      <c r="H1" s="53"/>
      <c r="I1" s="53"/>
      <c r="J1" s="53"/>
      <c r="K1" s="53"/>
      <c r="L1" s="52"/>
      <c r="M1" s="52"/>
      <c r="N1" s="52"/>
      <c r="O1" s="52"/>
      <c r="P1" s="52"/>
      <c r="Q1" s="52"/>
      <c r="R1" s="52"/>
      <c r="S1" s="225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</row>
    <row r="2" spans="1:67" ht="10.5" customHeight="1">
      <c r="A2" s="54"/>
      <c r="B2" s="226"/>
      <c r="C2" s="54"/>
      <c r="D2" s="52"/>
      <c r="E2" s="53"/>
      <c r="F2" s="53"/>
      <c r="G2" s="53"/>
      <c r="H2" s="53"/>
      <c r="I2" s="53"/>
      <c r="J2" s="53"/>
      <c r="K2" s="53"/>
      <c r="L2" s="52"/>
      <c r="M2" s="52"/>
      <c r="N2" s="52"/>
      <c r="O2" s="52"/>
      <c r="P2" s="52"/>
      <c r="Q2" s="52"/>
      <c r="R2" s="52"/>
      <c r="S2" s="225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</row>
    <row r="3" spans="1:67" ht="10.5" customHeight="1">
      <c r="A3" s="52"/>
      <c r="B3" s="55" t="s">
        <v>233</v>
      </c>
      <c r="C3" s="227"/>
      <c r="D3" s="228"/>
      <c r="E3" s="228"/>
      <c r="F3" s="228"/>
      <c r="G3" s="229" t="s">
        <v>234</v>
      </c>
      <c r="H3" s="229" t="s">
        <v>235</v>
      </c>
      <c r="I3" s="229" t="s">
        <v>236</v>
      </c>
      <c r="J3" s="229" t="s">
        <v>237</v>
      </c>
      <c r="K3" s="229" t="s">
        <v>238</v>
      </c>
      <c r="L3" s="229" t="s">
        <v>239</v>
      </c>
      <c r="M3" s="229" t="s">
        <v>240</v>
      </c>
      <c r="N3" s="229" t="s">
        <v>241</v>
      </c>
      <c r="O3" s="229" t="s">
        <v>242</v>
      </c>
      <c r="P3" s="229" t="s">
        <v>243</v>
      </c>
      <c r="Q3" s="229" t="s">
        <v>244</v>
      </c>
      <c r="R3" s="229" t="s">
        <v>245</v>
      </c>
      <c r="S3" s="56" t="s">
        <v>246</v>
      </c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</row>
    <row r="4" spans="1:67" ht="10.5" customHeight="1">
      <c r="A4" s="52"/>
      <c r="B4" s="230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231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</row>
    <row r="5" spans="1:67" ht="10.5" customHeight="1">
      <c r="A5" s="52"/>
      <c r="B5" s="58" t="s">
        <v>247</v>
      </c>
      <c r="C5" s="232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59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</row>
    <row r="6" spans="1:67" ht="10.5" customHeight="1">
      <c r="A6" s="52"/>
      <c r="B6" s="230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231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</row>
    <row r="7" spans="1:67" ht="10.5" customHeight="1">
      <c r="A7" s="52"/>
      <c r="B7" s="234" t="s">
        <v>248</v>
      </c>
      <c r="C7" s="60"/>
      <c r="D7" s="57"/>
      <c r="E7" s="57"/>
      <c r="F7" s="61" t="s">
        <v>249</v>
      </c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231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</row>
    <row r="8" spans="1:67" ht="10.5" customHeight="1">
      <c r="A8" s="52"/>
      <c r="B8" s="230" t="s">
        <v>250</v>
      </c>
      <c r="C8" s="57"/>
      <c r="D8" s="57"/>
      <c r="E8" s="57"/>
      <c r="F8" s="62">
        <v>0</v>
      </c>
      <c r="G8" s="356">
        <v>5000</v>
      </c>
      <c r="H8" s="356">
        <v>5000</v>
      </c>
      <c r="I8" s="356">
        <v>5000</v>
      </c>
      <c r="J8" s="356">
        <v>5000</v>
      </c>
      <c r="K8" s="356">
        <v>5000</v>
      </c>
      <c r="L8" s="356">
        <v>5000</v>
      </c>
      <c r="M8" s="356">
        <v>5000</v>
      </c>
      <c r="N8" s="356">
        <v>5000</v>
      </c>
      <c r="O8" s="356">
        <v>5000</v>
      </c>
      <c r="P8" s="356">
        <v>5000</v>
      </c>
      <c r="Q8" s="356">
        <v>5000</v>
      </c>
      <c r="R8" s="356">
        <v>5000</v>
      </c>
      <c r="S8" s="357">
        <f>SUM(G8:R8)</f>
        <v>60000</v>
      </c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</row>
    <row r="9" spans="1:67" ht="10.5" customHeight="1">
      <c r="A9" s="52"/>
      <c r="B9" s="230" t="s">
        <v>251</v>
      </c>
      <c r="C9" s="57"/>
      <c r="D9" s="57"/>
      <c r="E9" s="57"/>
      <c r="F9" s="62">
        <v>0.05</v>
      </c>
      <c r="G9" s="356">
        <f>R8+R8*F9</f>
        <v>5250</v>
      </c>
      <c r="H9" s="356">
        <f t="shared" ref="H9:R9" si="0">G9</f>
        <v>5250</v>
      </c>
      <c r="I9" s="356">
        <f t="shared" si="0"/>
        <v>5250</v>
      </c>
      <c r="J9" s="356">
        <f t="shared" si="0"/>
        <v>5250</v>
      </c>
      <c r="K9" s="356">
        <f t="shared" si="0"/>
        <v>5250</v>
      </c>
      <c r="L9" s="356">
        <f t="shared" si="0"/>
        <v>5250</v>
      </c>
      <c r="M9" s="356">
        <f t="shared" si="0"/>
        <v>5250</v>
      </c>
      <c r="N9" s="356">
        <f t="shared" si="0"/>
        <v>5250</v>
      </c>
      <c r="O9" s="356">
        <f t="shared" si="0"/>
        <v>5250</v>
      </c>
      <c r="P9" s="356">
        <f t="shared" si="0"/>
        <v>5250</v>
      </c>
      <c r="Q9" s="356">
        <f t="shared" si="0"/>
        <v>5250</v>
      </c>
      <c r="R9" s="356">
        <f t="shared" si="0"/>
        <v>5250</v>
      </c>
      <c r="S9" s="357">
        <f>SUM(G9:R9)</f>
        <v>63000</v>
      </c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</row>
    <row r="10" spans="1:67" ht="10.5" customHeight="1">
      <c r="A10" s="52"/>
      <c r="B10" s="230" t="s">
        <v>252</v>
      </c>
      <c r="C10" s="57"/>
      <c r="D10" s="57"/>
      <c r="E10" s="57"/>
      <c r="F10" s="62">
        <v>0.05</v>
      </c>
      <c r="G10" s="356">
        <f>R9+R9*F10</f>
        <v>5512.5</v>
      </c>
      <c r="H10" s="356">
        <f t="shared" ref="H10:R10" si="1">G10</f>
        <v>5512.5</v>
      </c>
      <c r="I10" s="356">
        <f t="shared" si="1"/>
        <v>5512.5</v>
      </c>
      <c r="J10" s="356">
        <f t="shared" si="1"/>
        <v>5512.5</v>
      </c>
      <c r="K10" s="356">
        <f t="shared" si="1"/>
        <v>5512.5</v>
      </c>
      <c r="L10" s="356">
        <f t="shared" si="1"/>
        <v>5512.5</v>
      </c>
      <c r="M10" s="356">
        <f t="shared" si="1"/>
        <v>5512.5</v>
      </c>
      <c r="N10" s="356">
        <f t="shared" si="1"/>
        <v>5512.5</v>
      </c>
      <c r="O10" s="356">
        <f t="shared" si="1"/>
        <v>5512.5</v>
      </c>
      <c r="P10" s="356">
        <f t="shared" si="1"/>
        <v>5512.5</v>
      </c>
      <c r="Q10" s="356">
        <f t="shared" si="1"/>
        <v>5512.5</v>
      </c>
      <c r="R10" s="356">
        <f t="shared" si="1"/>
        <v>5512.5</v>
      </c>
      <c r="S10" s="357">
        <f>SUM(G10:R10)</f>
        <v>66150</v>
      </c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</row>
    <row r="11" spans="1:67" ht="10.5" customHeight="1">
      <c r="A11" s="52"/>
      <c r="B11" s="230" t="s">
        <v>253</v>
      </c>
      <c r="C11" s="57" t="s">
        <v>254</v>
      </c>
      <c r="D11" s="57"/>
      <c r="E11" s="57"/>
      <c r="F11" s="62">
        <v>0.05</v>
      </c>
      <c r="G11" s="356">
        <f>(R10+R10*F11)*4</f>
        <v>23152.5</v>
      </c>
      <c r="H11" s="356">
        <f t="shared" ref="H11:R11" si="2">G11</f>
        <v>23152.5</v>
      </c>
      <c r="I11" s="356">
        <f t="shared" si="2"/>
        <v>23152.5</v>
      </c>
      <c r="J11" s="356">
        <f t="shared" si="2"/>
        <v>23152.5</v>
      </c>
      <c r="K11" s="356">
        <f t="shared" si="2"/>
        <v>23152.5</v>
      </c>
      <c r="L11" s="356">
        <f t="shared" si="2"/>
        <v>23152.5</v>
      </c>
      <c r="M11" s="356">
        <f t="shared" si="2"/>
        <v>23152.5</v>
      </c>
      <c r="N11" s="356">
        <f t="shared" si="2"/>
        <v>23152.5</v>
      </c>
      <c r="O11" s="356">
        <f t="shared" si="2"/>
        <v>23152.5</v>
      </c>
      <c r="P11" s="356">
        <f t="shared" si="2"/>
        <v>23152.5</v>
      </c>
      <c r="Q11" s="356">
        <f t="shared" si="2"/>
        <v>23152.5</v>
      </c>
      <c r="R11" s="356">
        <f t="shared" si="2"/>
        <v>23152.5</v>
      </c>
      <c r="S11" s="357">
        <f>SUM(G11:R11)</f>
        <v>277830</v>
      </c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</row>
    <row r="12" spans="1:67" ht="10.5" customHeight="1">
      <c r="A12" s="52"/>
      <c r="B12" s="230" t="s">
        <v>255</v>
      </c>
      <c r="C12" s="57"/>
      <c r="D12" s="57"/>
      <c r="E12" s="57"/>
      <c r="F12" s="62">
        <v>0.05</v>
      </c>
      <c r="G12" s="356">
        <f>R11+R11*F12</f>
        <v>24310.125</v>
      </c>
      <c r="H12" s="356">
        <f t="shared" ref="H12:R12" si="3">G12</f>
        <v>24310.125</v>
      </c>
      <c r="I12" s="356">
        <f t="shared" si="3"/>
        <v>24310.125</v>
      </c>
      <c r="J12" s="356">
        <f t="shared" si="3"/>
        <v>24310.125</v>
      </c>
      <c r="K12" s="356">
        <f t="shared" si="3"/>
        <v>24310.125</v>
      </c>
      <c r="L12" s="356">
        <f t="shared" si="3"/>
        <v>24310.125</v>
      </c>
      <c r="M12" s="356">
        <f t="shared" si="3"/>
        <v>24310.125</v>
      </c>
      <c r="N12" s="356">
        <f t="shared" si="3"/>
        <v>24310.125</v>
      </c>
      <c r="O12" s="356">
        <f t="shared" si="3"/>
        <v>24310.125</v>
      </c>
      <c r="P12" s="356">
        <f t="shared" si="3"/>
        <v>24310.125</v>
      </c>
      <c r="Q12" s="356">
        <f t="shared" si="3"/>
        <v>24310.125</v>
      </c>
      <c r="R12" s="356">
        <f t="shared" si="3"/>
        <v>24310.125</v>
      </c>
      <c r="S12" s="357">
        <f>SUM(G12:R12)</f>
        <v>291721.5</v>
      </c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</row>
    <row r="13" spans="1:67" ht="10.5" customHeight="1">
      <c r="A13" s="52"/>
      <c r="B13" s="230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357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</row>
    <row r="14" spans="1:67" ht="10.5" customHeight="1">
      <c r="A14" s="52"/>
      <c r="B14" s="234" t="s">
        <v>256</v>
      </c>
      <c r="C14" s="60"/>
      <c r="D14" s="57"/>
      <c r="E14" s="52"/>
      <c r="F14" s="61" t="s">
        <v>249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357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</row>
    <row r="15" spans="1:67" ht="10.5" customHeight="1">
      <c r="A15" s="52"/>
      <c r="B15" s="230" t="s">
        <v>250</v>
      </c>
      <c r="C15" s="57"/>
      <c r="D15" s="57"/>
      <c r="E15" s="57"/>
      <c r="F15" s="63"/>
      <c r="G15" s="358">
        <v>750</v>
      </c>
      <c r="H15" s="356">
        <f t="shared" ref="H15:R15" si="4">G15</f>
        <v>750</v>
      </c>
      <c r="I15" s="356">
        <f t="shared" si="4"/>
        <v>750</v>
      </c>
      <c r="J15" s="356">
        <f t="shared" si="4"/>
        <v>750</v>
      </c>
      <c r="K15" s="356">
        <f t="shared" si="4"/>
        <v>750</v>
      </c>
      <c r="L15" s="356">
        <f t="shared" si="4"/>
        <v>750</v>
      </c>
      <c r="M15" s="356">
        <f t="shared" si="4"/>
        <v>750</v>
      </c>
      <c r="N15" s="356">
        <f t="shared" si="4"/>
        <v>750</v>
      </c>
      <c r="O15" s="356">
        <f t="shared" si="4"/>
        <v>750</v>
      </c>
      <c r="P15" s="356">
        <f t="shared" si="4"/>
        <v>750</v>
      </c>
      <c r="Q15" s="356">
        <f t="shared" si="4"/>
        <v>750</v>
      </c>
      <c r="R15" s="356">
        <f t="shared" si="4"/>
        <v>750</v>
      </c>
      <c r="S15" s="357">
        <f>SUM(G15:R15)</f>
        <v>9000</v>
      </c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</row>
    <row r="16" spans="1:67" ht="10.5" customHeight="1">
      <c r="A16" s="52"/>
      <c r="B16" s="230" t="s">
        <v>251</v>
      </c>
      <c r="C16" s="57"/>
      <c r="D16" s="57"/>
      <c r="E16" s="57"/>
      <c r="F16" s="64">
        <v>0.03</v>
      </c>
      <c r="G16" s="359">
        <f>R15*(1+$F16)</f>
        <v>772.5</v>
      </c>
      <c r="H16" s="356">
        <f t="shared" ref="H16:R16" si="5">G16</f>
        <v>772.5</v>
      </c>
      <c r="I16" s="356">
        <f t="shared" si="5"/>
        <v>772.5</v>
      </c>
      <c r="J16" s="356">
        <f t="shared" si="5"/>
        <v>772.5</v>
      </c>
      <c r="K16" s="356">
        <f t="shared" si="5"/>
        <v>772.5</v>
      </c>
      <c r="L16" s="356">
        <f t="shared" si="5"/>
        <v>772.5</v>
      </c>
      <c r="M16" s="356">
        <f t="shared" si="5"/>
        <v>772.5</v>
      </c>
      <c r="N16" s="356">
        <f t="shared" si="5"/>
        <v>772.5</v>
      </c>
      <c r="O16" s="356">
        <f t="shared" si="5"/>
        <v>772.5</v>
      </c>
      <c r="P16" s="356">
        <f t="shared" si="5"/>
        <v>772.5</v>
      </c>
      <c r="Q16" s="356">
        <f t="shared" si="5"/>
        <v>772.5</v>
      </c>
      <c r="R16" s="356">
        <f t="shared" si="5"/>
        <v>772.5</v>
      </c>
      <c r="S16" s="357">
        <f>SUM(G16:R16)</f>
        <v>9270</v>
      </c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</row>
    <row r="17" spans="1:67" ht="10.5" customHeight="1">
      <c r="A17" s="52"/>
      <c r="B17" s="230" t="s">
        <v>252</v>
      </c>
      <c r="C17" s="57"/>
      <c r="D17" s="57"/>
      <c r="E17" s="57"/>
      <c r="F17" s="64">
        <v>0.03</v>
      </c>
      <c r="G17" s="359">
        <f>R16*(1+$F17)</f>
        <v>795.67500000000007</v>
      </c>
      <c r="H17" s="356">
        <f t="shared" ref="H17:R17" si="6">G17</f>
        <v>795.67500000000007</v>
      </c>
      <c r="I17" s="356">
        <f t="shared" si="6"/>
        <v>795.67500000000007</v>
      </c>
      <c r="J17" s="356">
        <f t="shared" si="6"/>
        <v>795.67500000000007</v>
      </c>
      <c r="K17" s="356">
        <f t="shared" si="6"/>
        <v>795.67500000000007</v>
      </c>
      <c r="L17" s="356">
        <f t="shared" si="6"/>
        <v>795.67500000000007</v>
      </c>
      <c r="M17" s="356">
        <f t="shared" si="6"/>
        <v>795.67500000000007</v>
      </c>
      <c r="N17" s="356">
        <f t="shared" si="6"/>
        <v>795.67500000000007</v>
      </c>
      <c r="O17" s="356">
        <f t="shared" si="6"/>
        <v>795.67500000000007</v>
      </c>
      <c r="P17" s="356">
        <f t="shared" si="6"/>
        <v>795.67500000000007</v>
      </c>
      <c r="Q17" s="356">
        <f t="shared" si="6"/>
        <v>795.67500000000007</v>
      </c>
      <c r="R17" s="356">
        <f t="shared" si="6"/>
        <v>795.67500000000007</v>
      </c>
      <c r="S17" s="357">
        <f>SUM(G17:R17)</f>
        <v>9548.1</v>
      </c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</row>
    <row r="18" spans="1:67" ht="10.5" customHeight="1">
      <c r="A18" s="52"/>
      <c r="B18" s="230" t="s">
        <v>253</v>
      </c>
      <c r="C18" s="57"/>
      <c r="D18" s="57"/>
      <c r="E18" s="57"/>
      <c r="F18" s="64">
        <v>0.03</v>
      </c>
      <c r="G18" s="359">
        <f>(R17*(1+$F18))*2</f>
        <v>1639.0905000000002</v>
      </c>
      <c r="H18" s="356">
        <f t="shared" ref="H18:R18" si="7">G18</f>
        <v>1639.0905000000002</v>
      </c>
      <c r="I18" s="356">
        <f t="shared" si="7"/>
        <v>1639.0905000000002</v>
      </c>
      <c r="J18" s="356">
        <f t="shared" si="7"/>
        <v>1639.0905000000002</v>
      </c>
      <c r="K18" s="356">
        <f t="shared" si="7"/>
        <v>1639.0905000000002</v>
      </c>
      <c r="L18" s="356">
        <f t="shared" si="7"/>
        <v>1639.0905000000002</v>
      </c>
      <c r="M18" s="356">
        <f t="shared" si="7"/>
        <v>1639.0905000000002</v>
      </c>
      <c r="N18" s="356">
        <f t="shared" si="7"/>
        <v>1639.0905000000002</v>
      </c>
      <c r="O18" s="356">
        <f t="shared" si="7"/>
        <v>1639.0905000000002</v>
      </c>
      <c r="P18" s="356">
        <f t="shared" si="7"/>
        <v>1639.0905000000002</v>
      </c>
      <c r="Q18" s="356">
        <f t="shared" si="7"/>
        <v>1639.0905000000002</v>
      </c>
      <c r="R18" s="356">
        <f t="shared" si="7"/>
        <v>1639.0905000000002</v>
      </c>
      <c r="S18" s="357">
        <f>SUM(G18:R18)</f>
        <v>19669.086000000003</v>
      </c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</row>
    <row r="19" spans="1:67" ht="10.5" customHeight="1">
      <c r="A19" s="52"/>
      <c r="B19" s="230" t="s">
        <v>255</v>
      </c>
      <c r="C19" s="57"/>
      <c r="D19" s="57"/>
      <c r="E19" s="57"/>
      <c r="F19" s="64">
        <v>0.03</v>
      </c>
      <c r="G19" s="359">
        <f>R18*(1+$F19)</f>
        <v>1688.2632150000004</v>
      </c>
      <c r="H19" s="356">
        <f t="shared" ref="H19:R19" si="8">G19</f>
        <v>1688.2632150000004</v>
      </c>
      <c r="I19" s="356">
        <f t="shared" si="8"/>
        <v>1688.2632150000004</v>
      </c>
      <c r="J19" s="356">
        <f t="shared" si="8"/>
        <v>1688.2632150000004</v>
      </c>
      <c r="K19" s="356">
        <f t="shared" si="8"/>
        <v>1688.2632150000004</v>
      </c>
      <c r="L19" s="356">
        <f t="shared" si="8"/>
        <v>1688.2632150000004</v>
      </c>
      <c r="M19" s="356">
        <f t="shared" si="8"/>
        <v>1688.2632150000004</v>
      </c>
      <c r="N19" s="356">
        <f t="shared" si="8"/>
        <v>1688.2632150000004</v>
      </c>
      <c r="O19" s="356">
        <f t="shared" si="8"/>
        <v>1688.2632150000004</v>
      </c>
      <c r="P19" s="356">
        <f t="shared" si="8"/>
        <v>1688.2632150000004</v>
      </c>
      <c r="Q19" s="356">
        <f t="shared" si="8"/>
        <v>1688.2632150000004</v>
      </c>
      <c r="R19" s="356">
        <f t="shared" si="8"/>
        <v>1688.2632150000004</v>
      </c>
      <c r="S19" s="357">
        <f>SUM(G19:R19)</f>
        <v>20259.158580000003</v>
      </c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</row>
    <row r="20" spans="1:67" ht="10.5" customHeight="1">
      <c r="A20" s="52"/>
      <c r="B20" s="230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357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</row>
    <row r="21" spans="1:67" ht="10.5" customHeight="1">
      <c r="A21" s="52"/>
      <c r="B21" s="234" t="s">
        <v>75</v>
      </c>
      <c r="C21" s="60"/>
      <c r="D21" s="57"/>
      <c r="E21" s="57"/>
      <c r="F21" s="61" t="s">
        <v>249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357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</row>
    <row r="22" spans="1:67" ht="10.5" customHeight="1">
      <c r="A22" s="52"/>
      <c r="B22" s="230" t="s">
        <v>250</v>
      </c>
      <c r="C22" s="57" t="s">
        <v>257</v>
      </c>
      <c r="D22" s="57"/>
      <c r="E22" s="57"/>
      <c r="F22" s="63"/>
      <c r="G22" s="360">
        <v>3000</v>
      </c>
      <c r="H22" s="359">
        <f t="shared" ref="H22:N22" si="9">G22</f>
        <v>3000</v>
      </c>
      <c r="I22" s="359">
        <f t="shared" si="9"/>
        <v>3000</v>
      </c>
      <c r="J22" s="359">
        <f t="shared" si="9"/>
        <v>3000</v>
      </c>
      <c r="K22" s="359">
        <f t="shared" si="9"/>
        <v>3000</v>
      </c>
      <c r="L22" s="359">
        <f t="shared" si="9"/>
        <v>3000</v>
      </c>
      <c r="M22" s="359">
        <f t="shared" si="9"/>
        <v>3000</v>
      </c>
      <c r="N22" s="356">
        <f t="shared" si="9"/>
        <v>3000</v>
      </c>
      <c r="O22" s="359">
        <f>N22*2</f>
        <v>6000</v>
      </c>
      <c r="P22" s="359">
        <f>O22</f>
        <v>6000</v>
      </c>
      <c r="Q22" s="359">
        <f>P22</f>
        <v>6000</v>
      </c>
      <c r="R22" s="359">
        <f>Q22</f>
        <v>6000</v>
      </c>
      <c r="S22" s="357">
        <f>SUM(G22:R22)</f>
        <v>48000</v>
      </c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</row>
    <row r="23" spans="1:67" ht="10.5" customHeight="1">
      <c r="A23" s="52"/>
      <c r="B23" s="230" t="s">
        <v>251</v>
      </c>
      <c r="C23" s="57"/>
      <c r="D23" s="57"/>
      <c r="E23" s="57"/>
      <c r="F23" s="64">
        <v>0.03</v>
      </c>
      <c r="G23" s="359">
        <f>R22*(1+$F23)</f>
        <v>6180</v>
      </c>
      <c r="H23" s="361">
        <v>89430</v>
      </c>
      <c r="I23" s="361">
        <v>21000</v>
      </c>
      <c r="J23" s="361">
        <v>6000</v>
      </c>
      <c r="K23" s="361">
        <v>6000</v>
      </c>
      <c r="L23" s="361">
        <v>6000</v>
      </c>
      <c r="M23" s="361">
        <v>6000</v>
      </c>
      <c r="N23" s="361">
        <v>6000</v>
      </c>
      <c r="O23" s="361">
        <v>6000</v>
      </c>
      <c r="P23" s="361">
        <v>6000</v>
      </c>
      <c r="Q23" s="361">
        <v>6000</v>
      </c>
      <c r="R23" s="361">
        <v>6000</v>
      </c>
      <c r="S23" s="357">
        <f>SUM(G23:R23)</f>
        <v>170610</v>
      </c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</row>
    <row r="24" spans="1:67" ht="10.5" customHeight="1">
      <c r="A24" s="52"/>
      <c r="B24" s="230" t="s">
        <v>252</v>
      </c>
      <c r="C24" s="57"/>
      <c r="D24" s="57"/>
      <c r="E24" s="57"/>
      <c r="F24" s="64">
        <v>0.03</v>
      </c>
      <c r="G24" s="361">
        <v>12180</v>
      </c>
      <c r="H24" s="361">
        <v>194274</v>
      </c>
      <c r="I24" s="361">
        <v>31000</v>
      </c>
      <c r="J24" s="361">
        <v>6000</v>
      </c>
      <c r="K24" s="361">
        <v>6000</v>
      </c>
      <c r="L24" s="361">
        <v>6000</v>
      </c>
      <c r="M24" s="361">
        <v>6000</v>
      </c>
      <c r="N24" s="361">
        <v>6000</v>
      </c>
      <c r="O24" s="361">
        <v>6000</v>
      </c>
      <c r="P24" s="361">
        <v>6000</v>
      </c>
      <c r="Q24" s="361">
        <v>6000</v>
      </c>
      <c r="R24" s="361">
        <v>31000</v>
      </c>
      <c r="S24" s="357">
        <f>SUM(G24:R24)</f>
        <v>316454</v>
      </c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</row>
    <row r="25" spans="1:67" ht="10.5" customHeight="1">
      <c r="A25" s="52"/>
      <c r="B25" s="230" t="s">
        <v>253</v>
      </c>
      <c r="C25" s="57"/>
      <c r="D25" s="57"/>
      <c r="E25" s="57"/>
      <c r="F25" s="64">
        <v>0.03</v>
      </c>
      <c r="G25" s="361">
        <v>37930</v>
      </c>
      <c r="H25" s="361">
        <v>356947</v>
      </c>
      <c r="I25" s="361">
        <v>6000</v>
      </c>
      <c r="J25" s="361">
        <v>31000</v>
      </c>
      <c r="K25" s="361">
        <v>6000</v>
      </c>
      <c r="L25" s="361">
        <v>6000</v>
      </c>
      <c r="M25" s="361">
        <v>6000</v>
      </c>
      <c r="N25" s="361">
        <v>6000</v>
      </c>
      <c r="O25" s="361">
        <v>6000</v>
      </c>
      <c r="P25" s="361">
        <v>106000</v>
      </c>
      <c r="Q25" s="361">
        <v>6000</v>
      </c>
      <c r="R25" s="361">
        <v>106000</v>
      </c>
      <c r="S25" s="357">
        <f>SUM(G25:R25)</f>
        <v>679877</v>
      </c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</row>
    <row r="26" spans="1:67" ht="10.5" customHeight="1">
      <c r="A26" s="52"/>
      <c r="B26" s="230" t="s">
        <v>255</v>
      </c>
      <c r="C26" s="57"/>
      <c r="D26" s="57"/>
      <c r="E26" s="57"/>
      <c r="F26" s="64">
        <v>0.03</v>
      </c>
      <c r="G26" s="361">
        <v>140180</v>
      </c>
      <c r="H26" s="361">
        <v>706274</v>
      </c>
      <c r="I26" s="361">
        <v>6000</v>
      </c>
      <c r="J26" s="361">
        <v>106000</v>
      </c>
      <c r="K26" s="361">
        <v>6000</v>
      </c>
      <c r="L26" s="361">
        <v>6000</v>
      </c>
      <c r="M26" s="361">
        <v>6000</v>
      </c>
      <c r="N26" s="361">
        <v>6000</v>
      </c>
      <c r="O26" s="361">
        <v>6000</v>
      </c>
      <c r="P26" s="361">
        <v>106000</v>
      </c>
      <c r="Q26" s="361">
        <v>6000</v>
      </c>
      <c r="R26" s="361">
        <v>31000</v>
      </c>
      <c r="S26" s="357">
        <f>SUM(G26:R26)</f>
        <v>1131454</v>
      </c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</row>
    <row r="27" spans="1:67" ht="10.5" customHeight="1">
      <c r="A27" s="52"/>
      <c r="B27" s="230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357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</row>
    <row r="28" spans="1:67" ht="10.5" customHeight="1">
      <c r="A28" s="52"/>
      <c r="B28" s="234" t="s">
        <v>258</v>
      </c>
      <c r="C28" s="60"/>
      <c r="D28" s="57"/>
      <c r="E28" s="57"/>
      <c r="F28" s="61" t="s">
        <v>249</v>
      </c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357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</row>
    <row r="29" spans="1:67" ht="10.5" customHeight="1">
      <c r="A29" s="52"/>
      <c r="B29" s="230" t="s">
        <v>250</v>
      </c>
      <c r="C29" s="65"/>
      <c r="D29" s="65"/>
      <c r="E29" s="65"/>
      <c r="F29" s="63"/>
      <c r="G29" s="360">
        <v>3500</v>
      </c>
      <c r="H29" s="359">
        <f t="shared" ref="H29:R29" si="10">G29</f>
        <v>3500</v>
      </c>
      <c r="I29" s="359">
        <f t="shared" si="10"/>
        <v>3500</v>
      </c>
      <c r="J29" s="359">
        <f t="shared" si="10"/>
        <v>3500</v>
      </c>
      <c r="K29" s="359">
        <f t="shared" si="10"/>
        <v>3500</v>
      </c>
      <c r="L29" s="359">
        <f t="shared" si="10"/>
        <v>3500</v>
      </c>
      <c r="M29" s="359">
        <f t="shared" si="10"/>
        <v>3500</v>
      </c>
      <c r="N29" s="359">
        <f t="shared" si="10"/>
        <v>3500</v>
      </c>
      <c r="O29" s="359">
        <f t="shared" si="10"/>
        <v>3500</v>
      </c>
      <c r="P29" s="359">
        <f t="shared" si="10"/>
        <v>3500</v>
      </c>
      <c r="Q29" s="359">
        <f t="shared" si="10"/>
        <v>3500</v>
      </c>
      <c r="R29" s="359">
        <f t="shared" si="10"/>
        <v>3500</v>
      </c>
      <c r="S29" s="357">
        <f>SUM(G29:R29)</f>
        <v>42000</v>
      </c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</row>
    <row r="30" spans="1:67" ht="10.5" customHeight="1">
      <c r="A30" s="52"/>
      <c r="B30" s="230" t="s">
        <v>251</v>
      </c>
      <c r="C30" s="65"/>
      <c r="D30" s="65"/>
      <c r="E30" s="65"/>
      <c r="F30" s="64">
        <v>0.03</v>
      </c>
      <c r="G30" s="359">
        <f>R29*(1+$F30)</f>
        <v>3605</v>
      </c>
      <c r="H30" s="359">
        <f t="shared" ref="H30:R30" si="11">G30</f>
        <v>3605</v>
      </c>
      <c r="I30" s="359">
        <f t="shared" si="11"/>
        <v>3605</v>
      </c>
      <c r="J30" s="359">
        <f t="shared" si="11"/>
        <v>3605</v>
      </c>
      <c r="K30" s="359">
        <f t="shared" si="11"/>
        <v>3605</v>
      </c>
      <c r="L30" s="359">
        <f t="shared" si="11"/>
        <v>3605</v>
      </c>
      <c r="M30" s="359">
        <f t="shared" si="11"/>
        <v>3605</v>
      </c>
      <c r="N30" s="359">
        <f t="shared" si="11"/>
        <v>3605</v>
      </c>
      <c r="O30" s="359">
        <f t="shared" si="11"/>
        <v>3605</v>
      </c>
      <c r="P30" s="359">
        <f t="shared" si="11"/>
        <v>3605</v>
      </c>
      <c r="Q30" s="359">
        <f t="shared" si="11"/>
        <v>3605</v>
      </c>
      <c r="R30" s="359">
        <f t="shared" si="11"/>
        <v>3605</v>
      </c>
      <c r="S30" s="357">
        <f>SUM(G30:R30)</f>
        <v>43260</v>
      </c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</row>
    <row r="31" spans="1:67" ht="10.5" customHeight="1">
      <c r="A31" s="52"/>
      <c r="B31" s="230" t="s">
        <v>252</v>
      </c>
      <c r="C31" s="57"/>
      <c r="D31" s="57"/>
      <c r="E31" s="57"/>
      <c r="F31" s="64">
        <v>0.03</v>
      </c>
      <c r="G31" s="359">
        <f>R30*(1+$F31)</f>
        <v>3713.15</v>
      </c>
      <c r="H31" s="359">
        <f t="shared" ref="H31:R31" si="12">G31</f>
        <v>3713.15</v>
      </c>
      <c r="I31" s="359">
        <f t="shared" si="12"/>
        <v>3713.15</v>
      </c>
      <c r="J31" s="359">
        <f t="shared" si="12"/>
        <v>3713.15</v>
      </c>
      <c r="K31" s="359">
        <f t="shared" si="12"/>
        <v>3713.15</v>
      </c>
      <c r="L31" s="359">
        <f t="shared" si="12"/>
        <v>3713.15</v>
      </c>
      <c r="M31" s="359">
        <f t="shared" si="12"/>
        <v>3713.15</v>
      </c>
      <c r="N31" s="359">
        <f t="shared" si="12"/>
        <v>3713.15</v>
      </c>
      <c r="O31" s="359">
        <f t="shared" si="12"/>
        <v>3713.15</v>
      </c>
      <c r="P31" s="359">
        <f t="shared" si="12"/>
        <v>3713.15</v>
      </c>
      <c r="Q31" s="359">
        <f t="shared" si="12"/>
        <v>3713.15</v>
      </c>
      <c r="R31" s="359">
        <f t="shared" si="12"/>
        <v>3713.15</v>
      </c>
      <c r="S31" s="357">
        <f>SUM(G31:R31)</f>
        <v>44557.80000000001</v>
      </c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</row>
    <row r="32" spans="1:67" ht="10.5" customHeight="1">
      <c r="A32" s="52"/>
      <c r="B32" s="230" t="s">
        <v>253</v>
      </c>
      <c r="C32" s="57"/>
      <c r="D32" s="57"/>
      <c r="E32" s="57"/>
      <c r="F32" s="64">
        <v>0.03</v>
      </c>
      <c r="G32" s="359">
        <f>R31*(1+$F32)</f>
        <v>3824.5445</v>
      </c>
      <c r="H32" s="359">
        <f t="shared" ref="H32:R32" si="13">G32</f>
        <v>3824.5445</v>
      </c>
      <c r="I32" s="359">
        <f t="shared" si="13"/>
        <v>3824.5445</v>
      </c>
      <c r="J32" s="359">
        <f t="shared" si="13"/>
        <v>3824.5445</v>
      </c>
      <c r="K32" s="359">
        <f t="shared" si="13"/>
        <v>3824.5445</v>
      </c>
      <c r="L32" s="359">
        <f t="shared" si="13"/>
        <v>3824.5445</v>
      </c>
      <c r="M32" s="359">
        <f t="shared" si="13"/>
        <v>3824.5445</v>
      </c>
      <c r="N32" s="359">
        <f t="shared" si="13"/>
        <v>3824.5445</v>
      </c>
      <c r="O32" s="359">
        <f t="shared" si="13"/>
        <v>3824.5445</v>
      </c>
      <c r="P32" s="359">
        <f t="shared" si="13"/>
        <v>3824.5445</v>
      </c>
      <c r="Q32" s="359">
        <f t="shared" si="13"/>
        <v>3824.5445</v>
      </c>
      <c r="R32" s="359">
        <f t="shared" si="13"/>
        <v>3824.5445</v>
      </c>
      <c r="S32" s="357">
        <f>SUM(G32:R32)</f>
        <v>45894.534000000014</v>
      </c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</row>
    <row r="33" spans="1:67" ht="10.5" customHeight="1">
      <c r="A33" s="52"/>
      <c r="B33" s="230" t="s">
        <v>255</v>
      </c>
      <c r="C33" s="57"/>
      <c r="D33" s="57"/>
      <c r="E33" s="57"/>
      <c r="F33" s="64">
        <v>0.03</v>
      </c>
      <c r="G33" s="359">
        <f>R32*(1+$F33)</f>
        <v>3939.280835</v>
      </c>
      <c r="H33" s="359">
        <f t="shared" ref="H33:R33" si="14">G33</f>
        <v>3939.280835</v>
      </c>
      <c r="I33" s="359">
        <f t="shared" si="14"/>
        <v>3939.280835</v>
      </c>
      <c r="J33" s="359">
        <f t="shared" si="14"/>
        <v>3939.280835</v>
      </c>
      <c r="K33" s="359">
        <f t="shared" si="14"/>
        <v>3939.280835</v>
      </c>
      <c r="L33" s="359">
        <f t="shared" si="14"/>
        <v>3939.280835</v>
      </c>
      <c r="M33" s="359">
        <f t="shared" si="14"/>
        <v>3939.280835</v>
      </c>
      <c r="N33" s="359">
        <f t="shared" si="14"/>
        <v>3939.280835</v>
      </c>
      <c r="O33" s="359">
        <f t="shared" si="14"/>
        <v>3939.280835</v>
      </c>
      <c r="P33" s="359">
        <f t="shared" si="14"/>
        <v>3939.280835</v>
      </c>
      <c r="Q33" s="359">
        <f t="shared" si="14"/>
        <v>3939.280835</v>
      </c>
      <c r="R33" s="359">
        <f t="shared" si="14"/>
        <v>3939.280835</v>
      </c>
      <c r="S33" s="357">
        <f>SUM(G33:R33)</f>
        <v>47271.370019999995</v>
      </c>
      <c r="T33" s="52" t="s">
        <v>259</v>
      </c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</row>
    <row r="34" spans="1:67" ht="10.5" customHeight="1">
      <c r="A34" s="52"/>
      <c r="B34" s="230"/>
      <c r="C34" s="57"/>
      <c r="D34" s="57"/>
      <c r="E34" s="57"/>
      <c r="F34" s="235" t="s">
        <v>260</v>
      </c>
      <c r="G34" s="235" t="s">
        <v>261</v>
      </c>
      <c r="H34" s="235" t="s">
        <v>262</v>
      </c>
      <c r="I34" s="235" t="s">
        <v>263</v>
      </c>
      <c r="J34" s="235" t="s">
        <v>264</v>
      </c>
      <c r="K34" s="235" t="s">
        <v>265</v>
      </c>
      <c r="L34" s="235" t="s">
        <v>266</v>
      </c>
      <c r="M34" s="235" t="s">
        <v>267</v>
      </c>
      <c r="N34" s="235" t="s">
        <v>268</v>
      </c>
      <c r="O34" s="235" t="s">
        <v>269</v>
      </c>
      <c r="P34" s="235" t="s">
        <v>270</v>
      </c>
      <c r="Q34" s="235" t="s">
        <v>271</v>
      </c>
      <c r="R34" s="235" t="s">
        <v>272</v>
      </c>
      <c r="S34" s="357"/>
      <c r="T34" s="53">
        <v>75215.535999999993</v>
      </c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</row>
    <row r="35" spans="1:67" ht="10.5" customHeight="1">
      <c r="A35" s="52"/>
      <c r="B35" s="230" t="s">
        <v>273</v>
      </c>
      <c r="C35" s="57"/>
      <c r="D35" s="57"/>
      <c r="E35" s="57"/>
      <c r="F35" s="236" t="s">
        <v>249</v>
      </c>
      <c r="G35" s="237" t="s">
        <v>274</v>
      </c>
      <c r="H35" s="362">
        <f>20000*125</f>
        <v>2500000</v>
      </c>
      <c r="I35" s="363">
        <f>75000*8</f>
        <v>600000</v>
      </c>
      <c r="J35" s="363">
        <f>75000*3</f>
        <v>225000</v>
      </c>
      <c r="K35" s="238">
        <v>500000</v>
      </c>
      <c r="L35" s="363">
        <f>SUM(H35:K35)</f>
        <v>3825000</v>
      </c>
      <c r="M35" s="235">
        <f>75000*8</f>
        <v>600000</v>
      </c>
      <c r="N35" s="364">
        <f>L35-M35</f>
        <v>3225000</v>
      </c>
      <c r="O35" s="363">
        <f>(7.75*75000)/12</f>
        <v>48437.5</v>
      </c>
      <c r="P35" s="365">
        <f>(3.25*75000)/12</f>
        <v>20312.5</v>
      </c>
      <c r="Q35" s="366">
        <f>((1*75000)/12)+6500</f>
        <v>12750</v>
      </c>
      <c r="R35" s="364">
        <f>SUM(O35:Q35)</f>
        <v>81500</v>
      </c>
      <c r="S35" s="357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</row>
    <row r="36" spans="1:67" ht="10.5" customHeight="1">
      <c r="A36" s="52"/>
      <c r="B36" s="230" t="s">
        <v>250</v>
      </c>
      <c r="C36" s="57"/>
      <c r="D36" s="57"/>
      <c r="E36" s="57"/>
      <c r="F36" s="63"/>
      <c r="G36" s="367">
        <v>40000</v>
      </c>
      <c r="H36" s="367">
        <v>40000</v>
      </c>
      <c r="I36" s="367">
        <v>40000</v>
      </c>
      <c r="J36" s="367">
        <v>40000</v>
      </c>
      <c r="K36" s="367">
        <v>40000</v>
      </c>
      <c r="L36" s="367">
        <v>40000</v>
      </c>
      <c r="M36" s="367">
        <v>40000</v>
      </c>
      <c r="N36" s="367">
        <v>40000</v>
      </c>
      <c r="O36" s="367">
        <v>40000</v>
      </c>
      <c r="P36" s="367">
        <v>40000</v>
      </c>
      <c r="Q36" s="367">
        <v>40000</v>
      </c>
      <c r="R36" s="367">
        <v>40000</v>
      </c>
      <c r="S36" s="357">
        <f>SUM(G36:R36)</f>
        <v>480000</v>
      </c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</row>
    <row r="37" spans="1:67" ht="10.5" customHeight="1">
      <c r="A37" s="52"/>
      <c r="B37" s="230" t="s">
        <v>251</v>
      </c>
      <c r="C37" s="57"/>
      <c r="D37" s="52"/>
      <c r="E37" s="368"/>
      <c r="F37" s="64">
        <v>0.04</v>
      </c>
      <c r="G37" s="369">
        <f t="shared" ref="G37:R37" si="15">$R$36*(1+$F$37)</f>
        <v>41600</v>
      </c>
      <c r="H37" s="369">
        <f t="shared" si="15"/>
        <v>41600</v>
      </c>
      <c r="I37" s="369">
        <f t="shared" si="15"/>
        <v>41600</v>
      </c>
      <c r="J37" s="369">
        <f t="shared" si="15"/>
        <v>41600</v>
      </c>
      <c r="K37" s="369">
        <f t="shared" si="15"/>
        <v>41600</v>
      </c>
      <c r="L37" s="369">
        <f t="shared" si="15"/>
        <v>41600</v>
      </c>
      <c r="M37" s="369">
        <f t="shared" si="15"/>
        <v>41600</v>
      </c>
      <c r="N37" s="369">
        <f t="shared" si="15"/>
        <v>41600</v>
      </c>
      <c r="O37" s="369">
        <f t="shared" si="15"/>
        <v>41600</v>
      </c>
      <c r="P37" s="369">
        <f t="shared" si="15"/>
        <v>41600</v>
      </c>
      <c r="Q37" s="369">
        <f t="shared" si="15"/>
        <v>41600</v>
      </c>
      <c r="R37" s="369">
        <f t="shared" si="15"/>
        <v>41600</v>
      </c>
      <c r="S37" s="357">
        <f>SUM(G37:R37)</f>
        <v>499200</v>
      </c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</row>
    <row r="38" spans="1:67" ht="10.5" customHeight="1">
      <c r="A38" s="52"/>
      <c r="B38" s="230" t="s">
        <v>252</v>
      </c>
      <c r="C38" s="57"/>
      <c r="D38" s="57"/>
      <c r="E38" s="368"/>
      <c r="F38" s="64">
        <v>0.04</v>
      </c>
      <c r="G38" s="369">
        <f>R37*(1+$F$37)</f>
        <v>43264</v>
      </c>
      <c r="H38" s="359">
        <f t="shared" ref="H38:R38" si="16">G38</f>
        <v>43264</v>
      </c>
      <c r="I38" s="359">
        <f t="shared" si="16"/>
        <v>43264</v>
      </c>
      <c r="J38" s="359">
        <f t="shared" si="16"/>
        <v>43264</v>
      </c>
      <c r="K38" s="359">
        <f t="shared" si="16"/>
        <v>43264</v>
      </c>
      <c r="L38" s="359">
        <f t="shared" si="16"/>
        <v>43264</v>
      </c>
      <c r="M38" s="359">
        <f t="shared" si="16"/>
        <v>43264</v>
      </c>
      <c r="N38" s="359">
        <f t="shared" si="16"/>
        <v>43264</v>
      </c>
      <c r="O38" s="359">
        <f t="shared" si="16"/>
        <v>43264</v>
      </c>
      <c r="P38" s="359">
        <f t="shared" si="16"/>
        <v>43264</v>
      </c>
      <c r="Q38" s="359">
        <f t="shared" si="16"/>
        <v>43264</v>
      </c>
      <c r="R38" s="359">
        <f t="shared" si="16"/>
        <v>43264</v>
      </c>
      <c r="S38" s="357">
        <f>SUM(G38:R38)</f>
        <v>519168</v>
      </c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</row>
    <row r="39" spans="1:67" ht="10.5" customHeight="1">
      <c r="A39" s="52"/>
      <c r="B39" s="230" t="s">
        <v>253</v>
      </c>
      <c r="C39" s="57"/>
      <c r="D39" s="57"/>
      <c r="E39" s="57"/>
      <c r="F39" s="64">
        <v>0.04</v>
      </c>
      <c r="G39" s="369">
        <f>R38*(1+$F$37)*2</f>
        <v>89989.12000000001</v>
      </c>
      <c r="H39" s="359">
        <f t="shared" ref="H39:R39" si="17">G39</f>
        <v>89989.12000000001</v>
      </c>
      <c r="I39" s="359">
        <f t="shared" si="17"/>
        <v>89989.12000000001</v>
      </c>
      <c r="J39" s="359">
        <f t="shared" si="17"/>
        <v>89989.12000000001</v>
      </c>
      <c r="K39" s="359">
        <f t="shared" si="17"/>
        <v>89989.12000000001</v>
      </c>
      <c r="L39" s="359">
        <f t="shared" si="17"/>
        <v>89989.12000000001</v>
      </c>
      <c r="M39" s="359">
        <f t="shared" si="17"/>
        <v>89989.12000000001</v>
      </c>
      <c r="N39" s="359">
        <f t="shared" si="17"/>
        <v>89989.12000000001</v>
      </c>
      <c r="O39" s="359">
        <f t="shared" si="17"/>
        <v>89989.12000000001</v>
      </c>
      <c r="P39" s="359">
        <f t="shared" si="17"/>
        <v>89989.12000000001</v>
      </c>
      <c r="Q39" s="359">
        <f t="shared" si="17"/>
        <v>89989.12000000001</v>
      </c>
      <c r="R39" s="359">
        <f t="shared" si="17"/>
        <v>89989.12000000001</v>
      </c>
      <c r="S39" s="357">
        <f>SUM(G39:R39)</f>
        <v>1079869.4400000002</v>
      </c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</row>
    <row r="40" spans="1:67" ht="10.5" customHeight="1">
      <c r="A40" s="52"/>
      <c r="B40" s="230" t="s">
        <v>255</v>
      </c>
      <c r="C40" s="57"/>
      <c r="D40" s="57"/>
      <c r="E40" s="57"/>
      <c r="F40" s="64">
        <v>0.04</v>
      </c>
      <c r="G40" s="369">
        <f>R39*(1+$F$37)</f>
        <v>93588.684800000017</v>
      </c>
      <c r="H40" s="359">
        <f t="shared" ref="H40:R40" si="18">G40</f>
        <v>93588.684800000017</v>
      </c>
      <c r="I40" s="359">
        <f t="shared" si="18"/>
        <v>93588.684800000017</v>
      </c>
      <c r="J40" s="359">
        <f t="shared" si="18"/>
        <v>93588.684800000017</v>
      </c>
      <c r="K40" s="359">
        <f t="shared" si="18"/>
        <v>93588.684800000017</v>
      </c>
      <c r="L40" s="359">
        <f t="shared" si="18"/>
        <v>93588.684800000017</v>
      </c>
      <c r="M40" s="359">
        <f t="shared" si="18"/>
        <v>93588.684800000017</v>
      </c>
      <c r="N40" s="359">
        <f t="shared" si="18"/>
        <v>93588.684800000017</v>
      </c>
      <c r="O40" s="359">
        <f t="shared" si="18"/>
        <v>93588.684800000017</v>
      </c>
      <c r="P40" s="359">
        <f t="shared" si="18"/>
        <v>93588.684800000017</v>
      </c>
      <c r="Q40" s="359">
        <f t="shared" si="18"/>
        <v>93588.684800000017</v>
      </c>
      <c r="R40" s="359">
        <f t="shared" si="18"/>
        <v>93588.684800000017</v>
      </c>
      <c r="S40" s="357">
        <f>SUM(G40:R40)</f>
        <v>1123064.2176000003</v>
      </c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</row>
    <row r="41" spans="1:67" ht="10.5" customHeight="1">
      <c r="A41" s="52"/>
      <c r="B41" s="230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357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</row>
    <row r="42" spans="1:67" ht="10.5" customHeight="1">
      <c r="A42" s="52"/>
      <c r="B42" s="234" t="s">
        <v>275</v>
      </c>
      <c r="C42" s="60"/>
      <c r="D42" s="57"/>
      <c r="E42" s="57"/>
      <c r="F42" s="61" t="s">
        <v>249</v>
      </c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231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</row>
    <row r="43" spans="1:67" ht="10.5" customHeight="1">
      <c r="A43" s="52"/>
      <c r="B43" s="230" t="s">
        <v>250</v>
      </c>
      <c r="C43" s="57"/>
      <c r="D43" s="481"/>
      <c r="E43" s="467"/>
      <c r="F43" s="63"/>
      <c r="G43" s="360">
        <v>5000</v>
      </c>
      <c r="H43" s="361">
        <f t="shared" ref="H43:M43" si="19">G43</f>
        <v>5000</v>
      </c>
      <c r="I43" s="361">
        <f t="shared" si="19"/>
        <v>5000</v>
      </c>
      <c r="J43" s="361">
        <f t="shared" si="19"/>
        <v>5000</v>
      </c>
      <c r="K43" s="361">
        <f t="shared" si="19"/>
        <v>5000</v>
      </c>
      <c r="L43" s="361">
        <f t="shared" si="19"/>
        <v>5000</v>
      </c>
      <c r="M43" s="361">
        <f t="shared" si="19"/>
        <v>5000</v>
      </c>
      <c r="N43" s="361">
        <v>10000</v>
      </c>
      <c r="O43" s="361">
        <v>10000</v>
      </c>
      <c r="P43" s="361">
        <v>5000</v>
      </c>
      <c r="Q43" s="361">
        <v>15000</v>
      </c>
      <c r="R43" s="361">
        <v>5000</v>
      </c>
      <c r="S43" s="357">
        <f>SUM(G43:R43)</f>
        <v>80000</v>
      </c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</row>
    <row r="44" spans="1:67" ht="10.5" customHeight="1">
      <c r="A44" s="52"/>
      <c r="B44" s="230" t="s">
        <v>251</v>
      </c>
      <c r="C44" s="57"/>
      <c r="D44" s="467"/>
      <c r="E44" s="467"/>
      <c r="F44" s="64">
        <v>0.03</v>
      </c>
      <c r="G44" s="361">
        <v>25000</v>
      </c>
      <c r="H44" s="361">
        <v>10000</v>
      </c>
      <c r="I44" s="361">
        <v>5000</v>
      </c>
      <c r="J44" s="361">
        <v>5000</v>
      </c>
      <c r="K44" s="361">
        <v>30000</v>
      </c>
      <c r="L44" s="361">
        <v>15000</v>
      </c>
      <c r="M44" s="361">
        <v>10000</v>
      </c>
      <c r="N44" s="361">
        <v>10000</v>
      </c>
      <c r="O44" s="361">
        <v>5000</v>
      </c>
      <c r="P44" s="361">
        <v>15000</v>
      </c>
      <c r="Q44" s="361">
        <v>5000</v>
      </c>
      <c r="R44" s="361">
        <v>30000</v>
      </c>
      <c r="S44" s="357">
        <f>SUM(G44:R44)</f>
        <v>165000</v>
      </c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</row>
    <row r="45" spans="1:67" ht="10.5" customHeight="1">
      <c r="A45" s="52"/>
      <c r="B45" s="230" t="s">
        <v>252</v>
      </c>
      <c r="C45" s="57"/>
      <c r="D45" s="467"/>
      <c r="E45" s="467"/>
      <c r="F45" s="64">
        <v>0.03</v>
      </c>
      <c r="G45" s="361">
        <v>30000</v>
      </c>
      <c r="H45" s="361">
        <v>35000</v>
      </c>
      <c r="I45" s="361">
        <v>0</v>
      </c>
      <c r="J45" s="361">
        <v>0</v>
      </c>
      <c r="K45" s="361">
        <v>0</v>
      </c>
      <c r="L45" s="361">
        <v>0</v>
      </c>
      <c r="M45" s="361">
        <v>5000</v>
      </c>
      <c r="N45" s="361">
        <v>5000</v>
      </c>
      <c r="O45" s="361">
        <v>5000</v>
      </c>
      <c r="P45" s="361">
        <v>5000</v>
      </c>
      <c r="Q45" s="361">
        <v>5000</v>
      </c>
      <c r="R45" s="361">
        <v>20000</v>
      </c>
      <c r="S45" s="357">
        <f>SUM(G45:R45)</f>
        <v>110000</v>
      </c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</row>
    <row r="46" spans="1:67" ht="10.5" customHeight="1">
      <c r="A46" s="52"/>
      <c r="B46" s="230" t="s">
        <v>253</v>
      </c>
      <c r="C46" s="57"/>
      <c r="D46" s="467"/>
      <c r="E46" s="467"/>
      <c r="F46" s="64">
        <v>0.03</v>
      </c>
      <c r="G46" s="361">
        <v>150000</v>
      </c>
      <c r="H46" s="361">
        <v>12640</v>
      </c>
      <c r="I46" s="361">
        <v>12640</v>
      </c>
      <c r="J46" s="361">
        <v>12640</v>
      </c>
      <c r="K46" s="361">
        <v>12640</v>
      </c>
      <c r="L46" s="361">
        <v>12640</v>
      </c>
      <c r="M46" s="361">
        <v>12640</v>
      </c>
      <c r="N46" s="361">
        <v>12640</v>
      </c>
      <c r="O46" s="361">
        <v>12640</v>
      </c>
      <c r="P46" s="361">
        <v>12640</v>
      </c>
      <c r="Q46" s="361">
        <v>12640</v>
      </c>
      <c r="R46" s="361">
        <v>12640</v>
      </c>
      <c r="S46" s="357">
        <f>SUM(G46:R46)</f>
        <v>289040</v>
      </c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</row>
    <row r="47" spans="1:67" ht="10.5" customHeight="1">
      <c r="A47" s="52"/>
      <c r="B47" s="230" t="s">
        <v>255</v>
      </c>
      <c r="C47" s="57"/>
      <c r="D47" s="467"/>
      <c r="E47" s="467"/>
      <c r="F47" s="64">
        <v>0.03</v>
      </c>
      <c r="G47" s="361">
        <v>15550</v>
      </c>
      <c r="H47" s="361">
        <v>15550</v>
      </c>
      <c r="I47" s="361">
        <v>15550</v>
      </c>
      <c r="J47" s="361">
        <v>15550</v>
      </c>
      <c r="K47" s="361">
        <v>15550</v>
      </c>
      <c r="L47" s="361">
        <v>15550</v>
      </c>
      <c r="M47" s="361">
        <v>15550</v>
      </c>
      <c r="N47" s="361">
        <v>15550</v>
      </c>
      <c r="O47" s="361">
        <v>15550</v>
      </c>
      <c r="P47" s="361">
        <v>15550</v>
      </c>
      <c r="Q47" s="361">
        <v>15550</v>
      </c>
      <c r="R47" s="361">
        <v>15550</v>
      </c>
      <c r="S47" s="357">
        <f>SUM(G47:R47)</f>
        <v>186600</v>
      </c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</row>
    <row r="48" spans="1:67" ht="10.5" customHeight="1">
      <c r="A48" s="52"/>
      <c r="B48" s="230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357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</row>
    <row r="49" spans="1:67" ht="10.5" customHeight="1">
      <c r="A49" s="52"/>
      <c r="B49" s="234" t="s">
        <v>276</v>
      </c>
      <c r="C49" s="60"/>
      <c r="D49" s="57"/>
      <c r="E49" s="57"/>
      <c r="F49" s="61" t="s">
        <v>249</v>
      </c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231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</row>
    <row r="50" spans="1:67" ht="10.5" customHeight="1">
      <c r="A50" s="52"/>
      <c r="B50" s="230" t="s">
        <v>250</v>
      </c>
      <c r="C50" s="57"/>
      <c r="D50" s="481"/>
      <c r="E50" s="467"/>
      <c r="F50" s="63"/>
      <c r="G50" s="360">
        <v>0</v>
      </c>
      <c r="H50" s="356">
        <f t="shared" ref="H50:R50" si="20">G50</f>
        <v>0</v>
      </c>
      <c r="I50" s="356">
        <f t="shared" si="20"/>
        <v>0</v>
      </c>
      <c r="J50" s="356">
        <f t="shared" si="20"/>
        <v>0</v>
      </c>
      <c r="K50" s="356">
        <f t="shared" si="20"/>
        <v>0</v>
      </c>
      <c r="L50" s="356">
        <f t="shared" si="20"/>
        <v>0</v>
      </c>
      <c r="M50" s="356">
        <f t="shared" si="20"/>
        <v>0</v>
      </c>
      <c r="N50" s="356">
        <f t="shared" si="20"/>
        <v>0</v>
      </c>
      <c r="O50" s="356">
        <f t="shared" si="20"/>
        <v>0</v>
      </c>
      <c r="P50" s="356">
        <f t="shared" si="20"/>
        <v>0</v>
      </c>
      <c r="Q50" s="356">
        <f t="shared" si="20"/>
        <v>0</v>
      </c>
      <c r="R50" s="356">
        <f t="shared" si="20"/>
        <v>0</v>
      </c>
      <c r="S50" s="357">
        <f>SUM(G50:R50)</f>
        <v>0</v>
      </c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</row>
    <row r="51" spans="1:67" ht="10.5" customHeight="1">
      <c r="A51" s="52"/>
      <c r="B51" s="230" t="s">
        <v>251</v>
      </c>
      <c r="C51" s="57"/>
      <c r="D51" s="467"/>
      <c r="E51" s="467"/>
      <c r="F51" s="64">
        <v>0.02</v>
      </c>
      <c r="G51" s="359">
        <f>R50*(1+$F51)</f>
        <v>0</v>
      </c>
      <c r="H51" s="359">
        <f t="shared" ref="H51:R51" si="21">G51</f>
        <v>0</v>
      </c>
      <c r="I51" s="359">
        <f t="shared" si="21"/>
        <v>0</v>
      </c>
      <c r="J51" s="359">
        <f t="shared" si="21"/>
        <v>0</v>
      </c>
      <c r="K51" s="359">
        <f t="shared" si="21"/>
        <v>0</v>
      </c>
      <c r="L51" s="359">
        <f t="shared" si="21"/>
        <v>0</v>
      </c>
      <c r="M51" s="359">
        <f t="shared" si="21"/>
        <v>0</v>
      </c>
      <c r="N51" s="359">
        <f t="shared" si="21"/>
        <v>0</v>
      </c>
      <c r="O51" s="359">
        <f t="shared" si="21"/>
        <v>0</v>
      </c>
      <c r="P51" s="359">
        <f t="shared" si="21"/>
        <v>0</v>
      </c>
      <c r="Q51" s="359">
        <f t="shared" si="21"/>
        <v>0</v>
      </c>
      <c r="R51" s="359">
        <f t="shared" si="21"/>
        <v>0</v>
      </c>
      <c r="S51" s="357">
        <f>SUM(G51:R51)</f>
        <v>0</v>
      </c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</row>
    <row r="52" spans="1:67" ht="10.5" customHeight="1">
      <c r="A52" s="52"/>
      <c r="B52" s="230" t="s">
        <v>252</v>
      </c>
      <c r="C52" s="57"/>
      <c r="D52" s="467"/>
      <c r="E52" s="467"/>
      <c r="F52" s="64">
        <v>0.02</v>
      </c>
      <c r="G52" s="359">
        <f>R51*(1+$F52)</f>
        <v>0</v>
      </c>
      <c r="H52" s="359">
        <f t="shared" ref="H52:R52" si="22">G52</f>
        <v>0</v>
      </c>
      <c r="I52" s="359">
        <f t="shared" si="22"/>
        <v>0</v>
      </c>
      <c r="J52" s="359">
        <f t="shared" si="22"/>
        <v>0</v>
      </c>
      <c r="K52" s="359">
        <f t="shared" si="22"/>
        <v>0</v>
      </c>
      <c r="L52" s="359">
        <f t="shared" si="22"/>
        <v>0</v>
      </c>
      <c r="M52" s="359">
        <f t="shared" si="22"/>
        <v>0</v>
      </c>
      <c r="N52" s="359">
        <f t="shared" si="22"/>
        <v>0</v>
      </c>
      <c r="O52" s="359">
        <f t="shared" si="22"/>
        <v>0</v>
      </c>
      <c r="P52" s="359">
        <f t="shared" si="22"/>
        <v>0</v>
      </c>
      <c r="Q52" s="359">
        <f t="shared" si="22"/>
        <v>0</v>
      </c>
      <c r="R52" s="359">
        <f t="shared" si="22"/>
        <v>0</v>
      </c>
      <c r="S52" s="357">
        <f>SUM(G52:R52)</f>
        <v>0</v>
      </c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</row>
    <row r="53" spans="1:67" ht="10.5" customHeight="1">
      <c r="A53" s="52"/>
      <c r="B53" s="230" t="s">
        <v>253</v>
      </c>
      <c r="C53" s="57"/>
      <c r="D53" s="467"/>
      <c r="E53" s="467"/>
      <c r="F53" s="64">
        <v>0.02</v>
      </c>
      <c r="G53" s="359">
        <f>R52*(1+$F53)</f>
        <v>0</v>
      </c>
      <c r="H53" s="359">
        <f t="shared" ref="H53:R53" si="23">G53</f>
        <v>0</v>
      </c>
      <c r="I53" s="359">
        <f t="shared" si="23"/>
        <v>0</v>
      </c>
      <c r="J53" s="359">
        <f t="shared" si="23"/>
        <v>0</v>
      </c>
      <c r="K53" s="359">
        <f t="shared" si="23"/>
        <v>0</v>
      </c>
      <c r="L53" s="359">
        <f t="shared" si="23"/>
        <v>0</v>
      </c>
      <c r="M53" s="359">
        <f t="shared" si="23"/>
        <v>0</v>
      </c>
      <c r="N53" s="359">
        <f t="shared" si="23"/>
        <v>0</v>
      </c>
      <c r="O53" s="359">
        <f t="shared" si="23"/>
        <v>0</v>
      </c>
      <c r="P53" s="359">
        <f t="shared" si="23"/>
        <v>0</v>
      </c>
      <c r="Q53" s="359">
        <f t="shared" si="23"/>
        <v>0</v>
      </c>
      <c r="R53" s="359">
        <f t="shared" si="23"/>
        <v>0</v>
      </c>
      <c r="S53" s="357">
        <f>SUM(G53:R53)</f>
        <v>0</v>
      </c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</row>
    <row r="54" spans="1:67" ht="10.5" customHeight="1">
      <c r="A54" s="52"/>
      <c r="B54" s="230" t="s">
        <v>255</v>
      </c>
      <c r="C54" s="57"/>
      <c r="D54" s="467"/>
      <c r="E54" s="467"/>
      <c r="F54" s="64">
        <v>0.02</v>
      </c>
      <c r="G54" s="359">
        <f>R53*(1+$F54)</f>
        <v>0</v>
      </c>
      <c r="H54" s="359">
        <f t="shared" ref="H54:R54" si="24">G54</f>
        <v>0</v>
      </c>
      <c r="I54" s="359">
        <f t="shared" si="24"/>
        <v>0</v>
      </c>
      <c r="J54" s="359">
        <f t="shared" si="24"/>
        <v>0</v>
      </c>
      <c r="K54" s="359">
        <f t="shared" si="24"/>
        <v>0</v>
      </c>
      <c r="L54" s="359">
        <f t="shared" si="24"/>
        <v>0</v>
      </c>
      <c r="M54" s="359">
        <f t="shared" si="24"/>
        <v>0</v>
      </c>
      <c r="N54" s="359">
        <f t="shared" si="24"/>
        <v>0</v>
      </c>
      <c r="O54" s="359">
        <f t="shared" si="24"/>
        <v>0</v>
      </c>
      <c r="P54" s="359">
        <f t="shared" si="24"/>
        <v>0</v>
      </c>
      <c r="Q54" s="359">
        <f t="shared" si="24"/>
        <v>0</v>
      </c>
      <c r="R54" s="359">
        <f t="shared" si="24"/>
        <v>0</v>
      </c>
      <c r="S54" s="357">
        <f>SUM(G54:R54)</f>
        <v>0</v>
      </c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</row>
    <row r="55" spans="1:67" ht="10.5" customHeight="1">
      <c r="A55" s="52"/>
      <c r="B55" s="230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357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</row>
    <row r="56" spans="1:67" ht="10.5" customHeight="1">
      <c r="A56" s="52"/>
      <c r="B56" s="230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357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</row>
    <row r="57" spans="1:67" ht="10.5" customHeight="1">
      <c r="A57" s="52"/>
      <c r="B57" s="234" t="s">
        <v>39</v>
      </c>
      <c r="C57" s="60"/>
      <c r="D57" s="57"/>
      <c r="E57" s="57"/>
      <c r="F57" s="61" t="s">
        <v>249</v>
      </c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231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</row>
    <row r="58" spans="1:67" ht="10.5" customHeight="1">
      <c r="A58" s="52"/>
      <c r="B58" s="230" t="s">
        <v>250</v>
      </c>
      <c r="C58" s="57"/>
      <c r="D58" s="481"/>
      <c r="E58" s="467"/>
      <c r="F58" s="63"/>
      <c r="G58" s="356">
        <v>15000</v>
      </c>
      <c r="H58" s="356">
        <f t="shared" ref="H58:R58" si="25">G58</f>
        <v>15000</v>
      </c>
      <c r="I58" s="356">
        <f t="shared" si="25"/>
        <v>15000</v>
      </c>
      <c r="J58" s="356">
        <f t="shared" si="25"/>
        <v>15000</v>
      </c>
      <c r="K58" s="356">
        <f t="shared" si="25"/>
        <v>15000</v>
      </c>
      <c r="L58" s="356">
        <f t="shared" si="25"/>
        <v>15000</v>
      </c>
      <c r="M58" s="356">
        <f t="shared" si="25"/>
        <v>15000</v>
      </c>
      <c r="N58" s="356">
        <f t="shared" si="25"/>
        <v>15000</v>
      </c>
      <c r="O58" s="356">
        <f t="shared" si="25"/>
        <v>15000</v>
      </c>
      <c r="P58" s="356">
        <f t="shared" si="25"/>
        <v>15000</v>
      </c>
      <c r="Q58" s="356">
        <f t="shared" si="25"/>
        <v>15000</v>
      </c>
      <c r="R58" s="356">
        <f t="shared" si="25"/>
        <v>15000</v>
      </c>
      <c r="S58" s="357">
        <f>SUM(G58:R58)</f>
        <v>180000</v>
      </c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</row>
    <row r="59" spans="1:67" ht="10.5" customHeight="1">
      <c r="A59" s="52"/>
      <c r="B59" s="230" t="s">
        <v>251</v>
      </c>
      <c r="C59" s="57"/>
      <c r="D59" s="467"/>
      <c r="E59" s="467"/>
      <c r="F59" s="64">
        <v>0.1</v>
      </c>
      <c r="G59" s="356">
        <f>R58*(1+F59)</f>
        <v>16500</v>
      </c>
      <c r="H59" s="356">
        <f t="shared" ref="H59:R59" si="26">G59</f>
        <v>16500</v>
      </c>
      <c r="I59" s="356">
        <f t="shared" si="26"/>
        <v>16500</v>
      </c>
      <c r="J59" s="356">
        <f t="shared" si="26"/>
        <v>16500</v>
      </c>
      <c r="K59" s="356">
        <f t="shared" si="26"/>
        <v>16500</v>
      </c>
      <c r="L59" s="356">
        <f t="shared" si="26"/>
        <v>16500</v>
      </c>
      <c r="M59" s="356">
        <f t="shared" si="26"/>
        <v>16500</v>
      </c>
      <c r="N59" s="356">
        <f t="shared" si="26"/>
        <v>16500</v>
      </c>
      <c r="O59" s="356">
        <f t="shared" si="26"/>
        <v>16500</v>
      </c>
      <c r="P59" s="356">
        <f t="shared" si="26"/>
        <v>16500</v>
      </c>
      <c r="Q59" s="356">
        <f t="shared" si="26"/>
        <v>16500</v>
      </c>
      <c r="R59" s="356">
        <f t="shared" si="26"/>
        <v>16500</v>
      </c>
      <c r="S59" s="357">
        <f>SUM(G59:R59)</f>
        <v>198000</v>
      </c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</row>
    <row r="60" spans="1:67" ht="10.5" customHeight="1">
      <c r="A60" s="52"/>
      <c r="B60" s="230" t="s">
        <v>252</v>
      </c>
      <c r="C60" s="57"/>
      <c r="D60" s="467"/>
      <c r="E60" s="467"/>
      <c r="F60" s="64">
        <v>0.1</v>
      </c>
      <c r="G60" s="356">
        <f>R59*(1+F60)</f>
        <v>18150</v>
      </c>
      <c r="H60" s="356">
        <f t="shared" ref="H60:R60" si="27">G60</f>
        <v>18150</v>
      </c>
      <c r="I60" s="356">
        <f t="shared" si="27"/>
        <v>18150</v>
      </c>
      <c r="J60" s="356">
        <f t="shared" si="27"/>
        <v>18150</v>
      </c>
      <c r="K60" s="356">
        <f t="shared" si="27"/>
        <v>18150</v>
      </c>
      <c r="L60" s="356">
        <f t="shared" si="27"/>
        <v>18150</v>
      </c>
      <c r="M60" s="356">
        <f t="shared" si="27"/>
        <v>18150</v>
      </c>
      <c r="N60" s="356">
        <f t="shared" si="27"/>
        <v>18150</v>
      </c>
      <c r="O60" s="356">
        <f t="shared" si="27"/>
        <v>18150</v>
      </c>
      <c r="P60" s="356">
        <f t="shared" si="27"/>
        <v>18150</v>
      </c>
      <c r="Q60" s="356">
        <f t="shared" si="27"/>
        <v>18150</v>
      </c>
      <c r="R60" s="356">
        <f t="shared" si="27"/>
        <v>18150</v>
      </c>
      <c r="S60" s="357">
        <f>SUM(G60:R60)</f>
        <v>217800</v>
      </c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</row>
    <row r="61" spans="1:67" ht="10.5" customHeight="1">
      <c r="A61" s="52"/>
      <c r="B61" s="230" t="s">
        <v>253</v>
      </c>
      <c r="C61" s="57"/>
      <c r="D61" s="467"/>
      <c r="E61" s="467"/>
      <c r="F61" s="64">
        <v>0.1</v>
      </c>
      <c r="G61" s="356">
        <f>R60*(1+F61)</f>
        <v>19965</v>
      </c>
      <c r="H61" s="356">
        <f t="shared" ref="H61:R61" si="28">G61</f>
        <v>19965</v>
      </c>
      <c r="I61" s="356">
        <f t="shared" si="28"/>
        <v>19965</v>
      </c>
      <c r="J61" s="356">
        <f t="shared" si="28"/>
        <v>19965</v>
      </c>
      <c r="K61" s="356">
        <f t="shared" si="28"/>
        <v>19965</v>
      </c>
      <c r="L61" s="356">
        <f t="shared" si="28"/>
        <v>19965</v>
      </c>
      <c r="M61" s="356">
        <f t="shared" si="28"/>
        <v>19965</v>
      </c>
      <c r="N61" s="356">
        <f t="shared" si="28"/>
        <v>19965</v>
      </c>
      <c r="O61" s="356">
        <f t="shared" si="28"/>
        <v>19965</v>
      </c>
      <c r="P61" s="356">
        <f t="shared" si="28"/>
        <v>19965</v>
      </c>
      <c r="Q61" s="356">
        <f t="shared" si="28"/>
        <v>19965</v>
      </c>
      <c r="R61" s="356">
        <f t="shared" si="28"/>
        <v>19965</v>
      </c>
      <c r="S61" s="357">
        <f>SUM(G61:R61)</f>
        <v>239580</v>
      </c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</row>
    <row r="62" spans="1:67" ht="10.5" customHeight="1">
      <c r="A62" s="52"/>
      <c r="B62" s="230" t="s">
        <v>255</v>
      </c>
      <c r="C62" s="57"/>
      <c r="D62" s="467"/>
      <c r="E62" s="467"/>
      <c r="F62" s="64">
        <v>0.1</v>
      </c>
      <c r="G62" s="356">
        <f>R61*(1+F62)</f>
        <v>21961.5</v>
      </c>
      <c r="H62" s="356">
        <f t="shared" ref="H62:R62" si="29">G62</f>
        <v>21961.5</v>
      </c>
      <c r="I62" s="356">
        <f t="shared" si="29"/>
        <v>21961.5</v>
      </c>
      <c r="J62" s="356">
        <f t="shared" si="29"/>
        <v>21961.5</v>
      </c>
      <c r="K62" s="356">
        <f t="shared" si="29"/>
        <v>21961.5</v>
      </c>
      <c r="L62" s="356">
        <f t="shared" si="29"/>
        <v>21961.5</v>
      </c>
      <c r="M62" s="356">
        <f t="shared" si="29"/>
        <v>21961.5</v>
      </c>
      <c r="N62" s="356">
        <f t="shared" si="29"/>
        <v>21961.5</v>
      </c>
      <c r="O62" s="356">
        <f t="shared" si="29"/>
        <v>21961.5</v>
      </c>
      <c r="P62" s="356">
        <f t="shared" si="29"/>
        <v>21961.5</v>
      </c>
      <c r="Q62" s="356">
        <f t="shared" si="29"/>
        <v>21961.5</v>
      </c>
      <c r="R62" s="356">
        <f t="shared" si="29"/>
        <v>21961.5</v>
      </c>
      <c r="S62" s="357">
        <f>SUM(G62:R62)</f>
        <v>263538</v>
      </c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</row>
    <row r="63" spans="1:67" ht="10.5" customHeight="1">
      <c r="A63" s="52"/>
      <c r="B63" s="230"/>
      <c r="C63" s="57"/>
      <c r="D63" s="57"/>
      <c r="E63" s="57"/>
      <c r="F63" s="66" t="s">
        <v>277</v>
      </c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357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</row>
    <row r="64" spans="1:67" ht="10.5" customHeight="1">
      <c r="A64" s="52"/>
      <c r="B64" s="239" t="s">
        <v>80</v>
      </c>
      <c r="C64" s="67"/>
      <c r="D64" s="57"/>
      <c r="E64" s="57"/>
      <c r="F64" s="61" t="s">
        <v>249</v>
      </c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357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</row>
    <row r="65" spans="1:67" ht="10.5" customHeight="1">
      <c r="A65" s="52"/>
      <c r="B65" s="230" t="s">
        <v>250</v>
      </c>
      <c r="C65" s="57"/>
      <c r="D65" s="57"/>
      <c r="E65" s="57"/>
      <c r="F65" s="63"/>
      <c r="G65" s="360">
        <v>20000</v>
      </c>
      <c r="H65" s="356">
        <f t="shared" ref="H65:O69" si="30">G65</f>
        <v>20000</v>
      </c>
      <c r="I65" s="356">
        <f t="shared" si="30"/>
        <v>20000</v>
      </c>
      <c r="J65" s="356">
        <f t="shared" si="30"/>
        <v>20000</v>
      </c>
      <c r="K65" s="356">
        <f t="shared" si="30"/>
        <v>20000</v>
      </c>
      <c r="L65" s="356">
        <f t="shared" si="30"/>
        <v>20000</v>
      </c>
      <c r="M65" s="356">
        <f t="shared" si="30"/>
        <v>20000</v>
      </c>
      <c r="N65" s="356">
        <f t="shared" si="30"/>
        <v>20000</v>
      </c>
      <c r="O65" s="356">
        <f t="shared" si="30"/>
        <v>20000</v>
      </c>
      <c r="P65" s="356">
        <f>N65</f>
        <v>20000</v>
      </c>
      <c r="Q65" s="356">
        <f t="shared" ref="Q65:R69" si="31">P65</f>
        <v>20000</v>
      </c>
      <c r="R65" s="356">
        <f t="shared" si="31"/>
        <v>20000</v>
      </c>
      <c r="S65" s="357">
        <f>SUM(G65:R65)</f>
        <v>240000</v>
      </c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</row>
    <row r="66" spans="1:67" ht="10.5" customHeight="1">
      <c r="A66" s="52"/>
      <c r="B66" s="230" t="s">
        <v>251</v>
      </c>
      <c r="C66" s="57"/>
      <c r="D66" s="57"/>
      <c r="E66" s="57" t="s">
        <v>278</v>
      </c>
      <c r="F66" s="64">
        <v>1.03</v>
      </c>
      <c r="G66" s="359">
        <f>G65*F66</f>
        <v>20600</v>
      </c>
      <c r="H66" s="356">
        <f t="shared" si="30"/>
        <v>20600</v>
      </c>
      <c r="I66" s="356">
        <f t="shared" si="30"/>
        <v>20600</v>
      </c>
      <c r="J66" s="356">
        <f t="shared" si="30"/>
        <v>20600</v>
      </c>
      <c r="K66" s="356">
        <f t="shared" si="30"/>
        <v>20600</v>
      </c>
      <c r="L66" s="356">
        <f t="shared" si="30"/>
        <v>20600</v>
      </c>
      <c r="M66" s="356">
        <f t="shared" si="30"/>
        <v>20600</v>
      </c>
      <c r="N66" s="356">
        <f t="shared" si="30"/>
        <v>20600</v>
      </c>
      <c r="O66" s="356">
        <f t="shared" si="30"/>
        <v>20600</v>
      </c>
      <c r="P66" s="356">
        <f>O66</f>
        <v>20600</v>
      </c>
      <c r="Q66" s="356">
        <f t="shared" si="31"/>
        <v>20600</v>
      </c>
      <c r="R66" s="356">
        <f t="shared" si="31"/>
        <v>20600</v>
      </c>
      <c r="S66" s="357">
        <f>SUM(G66:R66)</f>
        <v>247200</v>
      </c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</row>
    <row r="67" spans="1:67" ht="10.5" customHeight="1">
      <c r="A67" s="52"/>
      <c r="B67" s="230" t="s">
        <v>252</v>
      </c>
      <c r="C67" s="57"/>
      <c r="D67" s="57"/>
      <c r="E67" s="57"/>
      <c r="F67" s="64">
        <v>0.03</v>
      </c>
      <c r="G67" s="359">
        <f>R66*(1+$F67)</f>
        <v>21218</v>
      </c>
      <c r="H67" s="356">
        <f t="shared" si="30"/>
        <v>21218</v>
      </c>
      <c r="I67" s="356">
        <f t="shared" si="30"/>
        <v>21218</v>
      </c>
      <c r="J67" s="356">
        <f t="shared" si="30"/>
        <v>21218</v>
      </c>
      <c r="K67" s="356">
        <f t="shared" si="30"/>
        <v>21218</v>
      </c>
      <c r="L67" s="356">
        <f t="shared" si="30"/>
        <v>21218</v>
      </c>
      <c r="M67" s="356">
        <f t="shared" si="30"/>
        <v>21218</v>
      </c>
      <c r="N67" s="356">
        <f t="shared" si="30"/>
        <v>21218</v>
      </c>
      <c r="O67" s="356">
        <f t="shared" si="30"/>
        <v>21218</v>
      </c>
      <c r="P67" s="356">
        <f>O67</f>
        <v>21218</v>
      </c>
      <c r="Q67" s="356">
        <f t="shared" si="31"/>
        <v>21218</v>
      </c>
      <c r="R67" s="356">
        <f t="shared" si="31"/>
        <v>21218</v>
      </c>
      <c r="S67" s="357">
        <f>SUM(G67:R67)</f>
        <v>254616</v>
      </c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</row>
    <row r="68" spans="1:67" ht="10.5" customHeight="1">
      <c r="A68" s="52"/>
      <c r="B68" s="230" t="s">
        <v>253</v>
      </c>
      <c r="C68" s="57"/>
      <c r="D68" s="57"/>
      <c r="E68" s="57"/>
      <c r="F68" s="64">
        <v>0.03</v>
      </c>
      <c r="G68" s="359">
        <f>R67*(1+$F68)</f>
        <v>21854.54</v>
      </c>
      <c r="H68" s="356">
        <f t="shared" si="30"/>
        <v>21854.54</v>
      </c>
      <c r="I68" s="356">
        <f t="shared" si="30"/>
        <v>21854.54</v>
      </c>
      <c r="J68" s="356">
        <f t="shared" si="30"/>
        <v>21854.54</v>
      </c>
      <c r="K68" s="356">
        <f t="shared" si="30"/>
        <v>21854.54</v>
      </c>
      <c r="L68" s="356">
        <f t="shared" si="30"/>
        <v>21854.54</v>
      </c>
      <c r="M68" s="356">
        <f t="shared" si="30"/>
        <v>21854.54</v>
      </c>
      <c r="N68" s="356">
        <f t="shared" si="30"/>
        <v>21854.54</v>
      </c>
      <c r="O68" s="356">
        <f t="shared" si="30"/>
        <v>21854.54</v>
      </c>
      <c r="P68" s="356">
        <f>O68</f>
        <v>21854.54</v>
      </c>
      <c r="Q68" s="356">
        <f t="shared" si="31"/>
        <v>21854.54</v>
      </c>
      <c r="R68" s="356">
        <f t="shared" si="31"/>
        <v>21854.54</v>
      </c>
      <c r="S68" s="357">
        <f>SUM(G68:R68)</f>
        <v>262254.48000000004</v>
      </c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</row>
    <row r="69" spans="1:67" ht="10.5" customHeight="1">
      <c r="A69" s="52"/>
      <c r="B69" s="230" t="s">
        <v>255</v>
      </c>
      <c r="C69" s="57"/>
      <c r="D69" s="57"/>
      <c r="E69" s="57"/>
      <c r="F69" s="64">
        <v>0.03</v>
      </c>
      <c r="G69" s="359">
        <f>R68*(1+$F69)</f>
        <v>22510.176200000002</v>
      </c>
      <c r="H69" s="356">
        <f t="shared" si="30"/>
        <v>22510.176200000002</v>
      </c>
      <c r="I69" s="356">
        <f t="shared" si="30"/>
        <v>22510.176200000002</v>
      </c>
      <c r="J69" s="356">
        <f t="shared" si="30"/>
        <v>22510.176200000002</v>
      </c>
      <c r="K69" s="356">
        <f t="shared" si="30"/>
        <v>22510.176200000002</v>
      </c>
      <c r="L69" s="356">
        <f t="shared" si="30"/>
        <v>22510.176200000002</v>
      </c>
      <c r="M69" s="356">
        <f t="shared" si="30"/>
        <v>22510.176200000002</v>
      </c>
      <c r="N69" s="356">
        <f t="shared" si="30"/>
        <v>22510.176200000002</v>
      </c>
      <c r="O69" s="356">
        <f t="shared" si="30"/>
        <v>22510.176200000002</v>
      </c>
      <c r="P69" s="356">
        <f>O69</f>
        <v>22510.176200000002</v>
      </c>
      <c r="Q69" s="356">
        <f t="shared" si="31"/>
        <v>22510.176200000002</v>
      </c>
      <c r="R69" s="356">
        <f t="shared" si="31"/>
        <v>22510.176200000002</v>
      </c>
      <c r="S69" s="357">
        <f>SUM(G69:R69)</f>
        <v>270122.11439999996</v>
      </c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</row>
    <row r="70" spans="1:67" ht="10.5" customHeight="1">
      <c r="A70" s="52"/>
      <c r="B70" s="230"/>
      <c r="C70" s="57"/>
      <c r="D70" s="57"/>
      <c r="E70" s="57"/>
      <c r="F70" s="63"/>
      <c r="G70" s="370"/>
      <c r="H70" s="371"/>
      <c r="I70" s="371"/>
      <c r="J70" s="371"/>
      <c r="K70" s="371"/>
      <c r="L70" s="371"/>
      <c r="M70" s="371"/>
      <c r="N70" s="371"/>
      <c r="O70" s="371"/>
      <c r="P70" s="371"/>
      <c r="Q70" s="371"/>
      <c r="R70" s="371"/>
      <c r="S70" s="357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</row>
    <row r="71" spans="1:67" ht="10.5" customHeight="1">
      <c r="A71" s="52"/>
      <c r="B71" s="234" t="s">
        <v>279</v>
      </c>
      <c r="C71" s="60"/>
      <c r="D71" s="57"/>
      <c r="E71" s="61"/>
      <c r="F71" s="68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357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</row>
    <row r="72" spans="1:67" ht="10.5" customHeight="1">
      <c r="A72" s="52"/>
      <c r="B72" s="230" t="s">
        <v>250</v>
      </c>
      <c r="C72" s="57"/>
      <c r="D72" s="57"/>
      <c r="E72" s="64">
        <v>0</v>
      </c>
      <c r="F72" s="64">
        <v>0</v>
      </c>
      <c r="G72" s="359">
        <v>10000</v>
      </c>
      <c r="H72" s="359">
        <v>10000</v>
      </c>
      <c r="I72" s="359">
        <v>10000</v>
      </c>
      <c r="J72" s="359">
        <v>10000</v>
      </c>
      <c r="K72" s="359">
        <v>10000</v>
      </c>
      <c r="L72" s="359">
        <v>10000</v>
      </c>
      <c r="M72" s="359">
        <v>10000</v>
      </c>
      <c r="N72" s="359">
        <v>10000</v>
      </c>
      <c r="O72" s="359">
        <v>10000</v>
      </c>
      <c r="P72" s="359">
        <v>10000</v>
      </c>
      <c r="Q72" s="359">
        <v>10000</v>
      </c>
      <c r="R72" s="359">
        <v>10000</v>
      </c>
      <c r="S72" s="357">
        <f>SUM(G72:R72)</f>
        <v>120000</v>
      </c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</row>
    <row r="73" spans="1:67" ht="10.5" customHeight="1">
      <c r="A73" s="52"/>
      <c r="B73" s="230" t="s">
        <v>251</v>
      </c>
      <c r="C73" s="57"/>
      <c r="D73" s="57"/>
      <c r="E73" s="64">
        <v>0</v>
      </c>
      <c r="F73" s="64">
        <v>0</v>
      </c>
      <c r="G73" s="359">
        <v>10000</v>
      </c>
      <c r="H73" s="359">
        <v>10000</v>
      </c>
      <c r="I73" s="359">
        <v>10000</v>
      </c>
      <c r="J73" s="359">
        <v>10000</v>
      </c>
      <c r="K73" s="359">
        <v>10000</v>
      </c>
      <c r="L73" s="359">
        <v>10000</v>
      </c>
      <c r="M73" s="359">
        <v>10000</v>
      </c>
      <c r="N73" s="359">
        <v>10000</v>
      </c>
      <c r="O73" s="359">
        <v>10000</v>
      </c>
      <c r="P73" s="359">
        <v>10000</v>
      </c>
      <c r="Q73" s="359">
        <v>10000</v>
      </c>
      <c r="R73" s="359">
        <v>10000</v>
      </c>
      <c r="S73" s="357">
        <f>SUM(G73:R73)</f>
        <v>120000</v>
      </c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</row>
    <row r="74" spans="1:67" ht="10.5" customHeight="1">
      <c r="A74" s="52"/>
      <c r="B74" s="230" t="s">
        <v>252</v>
      </c>
      <c r="C74" s="57"/>
      <c r="D74" s="57"/>
      <c r="E74" s="64">
        <v>0</v>
      </c>
      <c r="F74" s="64">
        <v>0</v>
      </c>
      <c r="G74" s="359">
        <v>10000</v>
      </c>
      <c r="H74" s="359">
        <v>10000</v>
      </c>
      <c r="I74" s="359">
        <v>10000</v>
      </c>
      <c r="J74" s="359">
        <v>10000</v>
      </c>
      <c r="K74" s="359">
        <v>10000</v>
      </c>
      <c r="L74" s="359">
        <v>10000</v>
      </c>
      <c r="M74" s="359">
        <v>10000</v>
      </c>
      <c r="N74" s="359">
        <v>10000</v>
      </c>
      <c r="O74" s="359">
        <v>10000</v>
      </c>
      <c r="P74" s="359">
        <v>10000</v>
      </c>
      <c r="Q74" s="359">
        <v>10000</v>
      </c>
      <c r="R74" s="359">
        <v>10000</v>
      </c>
      <c r="S74" s="357">
        <f>SUM(G74:R74)</f>
        <v>120000</v>
      </c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</row>
    <row r="75" spans="1:67" ht="10.5" customHeight="1">
      <c r="A75" s="52"/>
      <c r="B75" s="230" t="s">
        <v>253</v>
      </c>
      <c r="C75" s="57"/>
      <c r="D75" s="57"/>
      <c r="E75" s="64">
        <v>0</v>
      </c>
      <c r="F75" s="64">
        <v>0</v>
      </c>
      <c r="G75" s="359">
        <v>0</v>
      </c>
      <c r="H75" s="359">
        <v>0</v>
      </c>
      <c r="I75" s="359">
        <v>0</v>
      </c>
      <c r="J75" s="359">
        <v>0</v>
      </c>
      <c r="K75" s="359">
        <v>0</v>
      </c>
      <c r="L75" s="359">
        <v>0</v>
      </c>
      <c r="M75" s="359">
        <v>0</v>
      </c>
      <c r="N75" s="359">
        <v>0</v>
      </c>
      <c r="O75" s="359">
        <v>0</v>
      </c>
      <c r="P75" s="359">
        <v>0</v>
      </c>
      <c r="Q75" s="359">
        <v>0</v>
      </c>
      <c r="R75" s="359">
        <v>0</v>
      </c>
      <c r="S75" s="357">
        <f>SUM(G75:R75)</f>
        <v>0</v>
      </c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</row>
    <row r="76" spans="1:67" ht="10.5" customHeight="1">
      <c r="A76" s="52"/>
      <c r="B76" s="230" t="s">
        <v>255</v>
      </c>
      <c r="C76" s="57"/>
      <c r="D76" s="57"/>
      <c r="E76" s="64">
        <v>0</v>
      </c>
      <c r="F76" s="64">
        <v>0</v>
      </c>
      <c r="G76" s="359">
        <v>0</v>
      </c>
      <c r="H76" s="359">
        <v>0</v>
      </c>
      <c r="I76" s="359">
        <v>0</v>
      </c>
      <c r="J76" s="359">
        <v>0</v>
      </c>
      <c r="K76" s="359">
        <v>0</v>
      </c>
      <c r="L76" s="359">
        <v>0</v>
      </c>
      <c r="M76" s="359">
        <v>0</v>
      </c>
      <c r="N76" s="359">
        <v>0</v>
      </c>
      <c r="O76" s="359">
        <v>0</v>
      </c>
      <c r="P76" s="359">
        <v>0</v>
      </c>
      <c r="Q76" s="359">
        <v>0</v>
      </c>
      <c r="R76" s="359">
        <v>0</v>
      </c>
      <c r="S76" s="357">
        <f>SUM(G76:R76)</f>
        <v>0</v>
      </c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</row>
    <row r="77" spans="1:67" ht="10.5" customHeight="1">
      <c r="A77" s="52"/>
      <c r="B77" s="230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357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</row>
    <row r="78" spans="1:67" ht="10.5" customHeight="1">
      <c r="A78" s="52"/>
      <c r="B78" s="234" t="s">
        <v>280</v>
      </c>
      <c r="C78" s="60"/>
      <c r="D78" s="57" t="s">
        <v>281</v>
      </c>
      <c r="E78" s="57"/>
      <c r="F78" s="61" t="s">
        <v>249</v>
      </c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357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</row>
    <row r="79" spans="1:67" ht="10.5" customHeight="1">
      <c r="A79" s="52"/>
      <c r="B79" s="230" t="s">
        <v>250</v>
      </c>
      <c r="C79" s="57" t="s">
        <v>282</v>
      </c>
      <c r="D79" s="57"/>
      <c r="E79" s="57"/>
      <c r="F79" s="63"/>
      <c r="G79" s="360">
        <v>5000</v>
      </c>
      <c r="H79" s="359">
        <f t="shared" ref="H79:R79" si="32">G79</f>
        <v>5000</v>
      </c>
      <c r="I79" s="359">
        <f t="shared" si="32"/>
        <v>5000</v>
      </c>
      <c r="J79" s="359">
        <f t="shared" si="32"/>
        <v>5000</v>
      </c>
      <c r="K79" s="359">
        <f t="shared" si="32"/>
        <v>5000</v>
      </c>
      <c r="L79" s="359">
        <f t="shared" si="32"/>
        <v>5000</v>
      </c>
      <c r="M79" s="359">
        <f t="shared" si="32"/>
        <v>5000</v>
      </c>
      <c r="N79" s="356">
        <f t="shared" si="32"/>
        <v>5000</v>
      </c>
      <c r="O79" s="359">
        <f t="shared" si="32"/>
        <v>5000</v>
      </c>
      <c r="P79" s="359">
        <f t="shared" si="32"/>
        <v>5000</v>
      </c>
      <c r="Q79" s="359">
        <f t="shared" si="32"/>
        <v>5000</v>
      </c>
      <c r="R79" s="359">
        <f t="shared" si="32"/>
        <v>5000</v>
      </c>
      <c r="S79" s="357">
        <f>SUM(G79:R79)</f>
        <v>60000</v>
      </c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</row>
    <row r="80" spans="1:67" ht="10.5" customHeight="1">
      <c r="A80" s="52"/>
      <c r="B80" s="230" t="s">
        <v>251</v>
      </c>
      <c r="C80" s="57" t="s">
        <v>282</v>
      </c>
      <c r="D80" s="57"/>
      <c r="E80" s="57"/>
      <c r="F80" s="64">
        <v>0.03</v>
      </c>
      <c r="G80" s="360">
        <v>20000</v>
      </c>
      <c r="H80" s="359">
        <f t="shared" ref="H80:R80" si="33">G80</f>
        <v>20000</v>
      </c>
      <c r="I80" s="359">
        <f t="shared" si="33"/>
        <v>20000</v>
      </c>
      <c r="J80" s="359">
        <f t="shared" si="33"/>
        <v>20000</v>
      </c>
      <c r="K80" s="359">
        <f t="shared" si="33"/>
        <v>20000</v>
      </c>
      <c r="L80" s="359">
        <f t="shared" si="33"/>
        <v>20000</v>
      </c>
      <c r="M80" s="359">
        <f t="shared" si="33"/>
        <v>20000</v>
      </c>
      <c r="N80" s="359">
        <f t="shared" si="33"/>
        <v>20000</v>
      </c>
      <c r="O80" s="359">
        <f t="shared" si="33"/>
        <v>20000</v>
      </c>
      <c r="P80" s="359">
        <f t="shared" si="33"/>
        <v>20000</v>
      </c>
      <c r="Q80" s="359">
        <f t="shared" si="33"/>
        <v>20000</v>
      </c>
      <c r="R80" s="359">
        <f t="shared" si="33"/>
        <v>20000</v>
      </c>
      <c r="S80" s="357">
        <f>SUM(G80:R80)</f>
        <v>240000</v>
      </c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</row>
    <row r="81" spans="1:67" ht="10.5" customHeight="1">
      <c r="A81" s="52"/>
      <c r="B81" s="230" t="s">
        <v>252</v>
      </c>
      <c r="C81" s="57" t="s">
        <v>282</v>
      </c>
      <c r="D81" s="57"/>
      <c r="E81" s="57"/>
      <c r="F81" s="64">
        <v>0.03</v>
      </c>
      <c r="G81" s="360">
        <v>20000</v>
      </c>
      <c r="H81" s="359">
        <f t="shared" ref="H81:R81" si="34">G81</f>
        <v>20000</v>
      </c>
      <c r="I81" s="359">
        <f t="shared" si="34"/>
        <v>20000</v>
      </c>
      <c r="J81" s="359">
        <f t="shared" si="34"/>
        <v>20000</v>
      </c>
      <c r="K81" s="359">
        <f t="shared" si="34"/>
        <v>20000</v>
      </c>
      <c r="L81" s="359">
        <f t="shared" si="34"/>
        <v>20000</v>
      </c>
      <c r="M81" s="359">
        <f t="shared" si="34"/>
        <v>20000</v>
      </c>
      <c r="N81" s="359">
        <f t="shared" si="34"/>
        <v>20000</v>
      </c>
      <c r="O81" s="359">
        <f t="shared" si="34"/>
        <v>20000</v>
      </c>
      <c r="P81" s="359">
        <f t="shared" si="34"/>
        <v>20000</v>
      </c>
      <c r="Q81" s="359">
        <f t="shared" si="34"/>
        <v>20000</v>
      </c>
      <c r="R81" s="359">
        <f t="shared" si="34"/>
        <v>20000</v>
      </c>
      <c r="S81" s="357">
        <f>SUM(G81:R81)</f>
        <v>240000</v>
      </c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</row>
    <row r="82" spans="1:67" ht="10.5" customHeight="1">
      <c r="A82" s="52"/>
      <c r="B82" s="230" t="s">
        <v>253</v>
      </c>
      <c r="C82" s="57" t="s">
        <v>282</v>
      </c>
      <c r="D82" s="57"/>
      <c r="E82" s="57"/>
      <c r="F82" s="64">
        <v>0.03</v>
      </c>
      <c r="G82" s="360">
        <v>20000</v>
      </c>
      <c r="H82" s="359">
        <f t="shared" ref="H82:R82" si="35">G82</f>
        <v>20000</v>
      </c>
      <c r="I82" s="359">
        <f t="shared" si="35"/>
        <v>20000</v>
      </c>
      <c r="J82" s="359">
        <f t="shared" si="35"/>
        <v>20000</v>
      </c>
      <c r="K82" s="359">
        <f t="shared" si="35"/>
        <v>20000</v>
      </c>
      <c r="L82" s="359">
        <f t="shared" si="35"/>
        <v>20000</v>
      </c>
      <c r="M82" s="359">
        <f t="shared" si="35"/>
        <v>20000</v>
      </c>
      <c r="N82" s="359">
        <f t="shared" si="35"/>
        <v>20000</v>
      </c>
      <c r="O82" s="359">
        <f t="shared" si="35"/>
        <v>20000</v>
      </c>
      <c r="P82" s="359">
        <f t="shared" si="35"/>
        <v>20000</v>
      </c>
      <c r="Q82" s="359">
        <f t="shared" si="35"/>
        <v>20000</v>
      </c>
      <c r="R82" s="359">
        <f t="shared" si="35"/>
        <v>20000</v>
      </c>
      <c r="S82" s="357">
        <f>SUM(G82:R82)</f>
        <v>240000</v>
      </c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</row>
    <row r="83" spans="1:67" ht="10.5" customHeight="1">
      <c r="A83" s="52"/>
      <c r="B83" s="230" t="s">
        <v>255</v>
      </c>
      <c r="C83" s="57" t="s">
        <v>282</v>
      </c>
      <c r="D83" s="57"/>
      <c r="E83" s="57"/>
      <c r="F83" s="64">
        <v>0.03</v>
      </c>
      <c r="G83" s="360">
        <v>20000</v>
      </c>
      <c r="H83" s="359">
        <f t="shared" ref="H83:R83" si="36">G83</f>
        <v>20000</v>
      </c>
      <c r="I83" s="359">
        <f t="shared" si="36"/>
        <v>20000</v>
      </c>
      <c r="J83" s="359">
        <f t="shared" si="36"/>
        <v>20000</v>
      </c>
      <c r="K83" s="359">
        <f t="shared" si="36"/>
        <v>20000</v>
      </c>
      <c r="L83" s="359">
        <f t="shared" si="36"/>
        <v>20000</v>
      </c>
      <c r="M83" s="359">
        <f t="shared" si="36"/>
        <v>20000</v>
      </c>
      <c r="N83" s="359">
        <f t="shared" si="36"/>
        <v>20000</v>
      </c>
      <c r="O83" s="359">
        <f t="shared" si="36"/>
        <v>20000</v>
      </c>
      <c r="P83" s="359">
        <f t="shared" si="36"/>
        <v>20000</v>
      </c>
      <c r="Q83" s="359">
        <f t="shared" si="36"/>
        <v>20000</v>
      </c>
      <c r="R83" s="359">
        <f t="shared" si="36"/>
        <v>20000</v>
      </c>
      <c r="S83" s="357">
        <f>SUM(G83:R83)</f>
        <v>240000</v>
      </c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</row>
    <row r="84" spans="1:67" ht="10.5" customHeight="1">
      <c r="A84" s="52"/>
      <c r="B84" s="230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231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</row>
    <row r="85" spans="1:67" ht="10.5" customHeight="1">
      <c r="A85" s="52"/>
      <c r="B85" s="69" t="s">
        <v>283</v>
      </c>
      <c r="C85" s="240"/>
      <c r="D85" s="241"/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241"/>
      <c r="Q85" s="241"/>
      <c r="R85" s="241"/>
      <c r="S85" s="70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</row>
    <row r="86" spans="1:67" ht="10.5" customHeight="1">
      <c r="A86" s="52"/>
      <c r="B86" s="230" t="s">
        <v>250</v>
      </c>
      <c r="C86" s="57"/>
      <c r="D86" s="57"/>
      <c r="E86" s="57"/>
      <c r="F86" s="57"/>
      <c r="G86" s="370">
        <f t="shared" ref="G86:S86" si="37">G8+G15+G22+G29+G36+G43++G50+G58+G65+G79</f>
        <v>97250</v>
      </c>
      <c r="H86" s="370">
        <f t="shared" si="37"/>
        <v>97250</v>
      </c>
      <c r="I86" s="370">
        <f t="shared" si="37"/>
        <v>97250</v>
      </c>
      <c r="J86" s="370">
        <f t="shared" si="37"/>
        <v>97250</v>
      </c>
      <c r="K86" s="370">
        <f t="shared" si="37"/>
        <v>97250</v>
      </c>
      <c r="L86" s="370">
        <f t="shared" si="37"/>
        <v>97250</v>
      </c>
      <c r="M86" s="370">
        <f t="shared" si="37"/>
        <v>97250</v>
      </c>
      <c r="N86" s="370">
        <f t="shared" si="37"/>
        <v>102250</v>
      </c>
      <c r="O86" s="370">
        <f t="shared" si="37"/>
        <v>105250</v>
      </c>
      <c r="P86" s="370">
        <f t="shared" si="37"/>
        <v>100250</v>
      </c>
      <c r="Q86" s="370">
        <f t="shared" si="37"/>
        <v>110250</v>
      </c>
      <c r="R86" s="370">
        <f t="shared" si="37"/>
        <v>100250</v>
      </c>
      <c r="S86" s="372">
        <f t="shared" si="37"/>
        <v>1199000</v>
      </c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</row>
    <row r="87" spans="1:67" ht="10.5" customHeight="1">
      <c r="A87" s="52"/>
      <c r="B87" s="230" t="s">
        <v>251</v>
      </c>
      <c r="C87" s="57"/>
      <c r="D87" s="57"/>
      <c r="E87" s="57"/>
      <c r="F87" s="57"/>
      <c r="G87" s="370">
        <f t="shared" ref="G87:S87" si="38">G9+G16+G23+G30+G37+G44++G51+G59+G66+G80</f>
        <v>139507.5</v>
      </c>
      <c r="H87" s="370">
        <f t="shared" si="38"/>
        <v>207757.5</v>
      </c>
      <c r="I87" s="370">
        <f t="shared" si="38"/>
        <v>134327.5</v>
      </c>
      <c r="J87" s="370">
        <f t="shared" si="38"/>
        <v>119327.5</v>
      </c>
      <c r="K87" s="370">
        <f t="shared" si="38"/>
        <v>144327.5</v>
      </c>
      <c r="L87" s="370">
        <f t="shared" si="38"/>
        <v>129327.5</v>
      </c>
      <c r="M87" s="370">
        <f t="shared" si="38"/>
        <v>124327.5</v>
      </c>
      <c r="N87" s="370">
        <f t="shared" si="38"/>
        <v>124327.5</v>
      </c>
      <c r="O87" s="370">
        <f t="shared" si="38"/>
        <v>119327.5</v>
      </c>
      <c r="P87" s="370">
        <f t="shared" si="38"/>
        <v>129327.5</v>
      </c>
      <c r="Q87" s="370">
        <f t="shared" si="38"/>
        <v>119327.5</v>
      </c>
      <c r="R87" s="370">
        <f t="shared" si="38"/>
        <v>144327.5</v>
      </c>
      <c r="S87" s="372">
        <f t="shared" si="38"/>
        <v>1635540</v>
      </c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</row>
    <row r="88" spans="1:67" ht="10.5" customHeight="1">
      <c r="A88" s="52"/>
      <c r="B88" s="230" t="s">
        <v>252</v>
      </c>
      <c r="C88" s="57"/>
      <c r="D88" s="57"/>
      <c r="E88" s="57"/>
      <c r="F88" s="57"/>
      <c r="G88" s="370">
        <f t="shared" ref="G88:S88" si="39">G10+G17+G24+G31+G38+G45++G52+G60+G67+G81</f>
        <v>154833.32500000001</v>
      </c>
      <c r="H88" s="370">
        <f t="shared" si="39"/>
        <v>341927.32499999995</v>
      </c>
      <c r="I88" s="370">
        <f t="shared" si="39"/>
        <v>143653.32500000001</v>
      </c>
      <c r="J88" s="370">
        <f t="shared" si="39"/>
        <v>118653.325</v>
      </c>
      <c r="K88" s="370">
        <f t="shared" si="39"/>
        <v>118653.325</v>
      </c>
      <c r="L88" s="370">
        <f t="shared" si="39"/>
        <v>118653.325</v>
      </c>
      <c r="M88" s="370">
        <f t="shared" si="39"/>
        <v>123653.325</v>
      </c>
      <c r="N88" s="370">
        <f t="shared" si="39"/>
        <v>123653.325</v>
      </c>
      <c r="O88" s="370">
        <f t="shared" si="39"/>
        <v>123653.325</v>
      </c>
      <c r="P88" s="370">
        <f t="shared" si="39"/>
        <v>123653.325</v>
      </c>
      <c r="Q88" s="370">
        <f t="shared" si="39"/>
        <v>123653.325</v>
      </c>
      <c r="R88" s="370">
        <f t="shared" si="39"/>
        <v>163653.32500000001</v>
      </c>
      <c r="S88" s="372">
        <f t="shared" si="39"/>
        <v>1778293.9</v>
      </c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</row>
    <row r="89" spans="1:67" ht="10.5" customHeight="1">
      <c r="A89" s="52"/>
      <c r="B89" s="230" t="s">
        <v>253</v>
      </c>
      <c r="C89" s="57"/>
      <c r="D89" s="57"/>
      <c r="E89" s="57"/>
      <c r="F89" s="57"/>
      <c r="G89" s="370">
        <f t="shared" ref="G89:S89" si="40">G11+G18+G25+G32+G39+G46++G53+G61+G68+G82</f>
        <v>368354.79499999998</v>
      </c>
      <c r="H89" s="370">
        <f t="shared" si="40"/>
        <v>550011.79500000004</v>
      </c>
      <c r="I89" s="370">
        <f t="shared" si="40"/>
        <v>199064.79500000001</v>
      </c>
      <c r="J89" s="370">
        <f t="shared" si="40"/>
        <v>224064.79500000001</v>
      </c>
      <c r="K89" s="370">
        <f t="shared" si="40"/>
        <v>199064.79500000001</v>
      </c>
      <c r="L89" s="370">
        <f t="shared" si="40"/>
        <v>199064.79500000001</v>
      </c>
      <c r="M89" s="370">
        <f t="shared" si="40"/>
        <v>199064.79500000001</v>
      </c>
      <c r="N89" s="370">
        <f t="shared" si="40"/>
        <v>199064.79500000001</v>
      </c>
      <c r="O89" s="370">
        <f t="shared" si="40"/>
        <v>199064.79500000001</v>
      </c>
      <c r="P89" s="370">
        <f t="shared" si="40"/>
        <v>299064.79499999998</v>
      </c>
      <c r="Q89" s="370">
        <f t="shared" si="40"/>
        <v>199064.79500000001</v>
      </c>
      <c r="R89" s="370">
        <f t="shared" si="40"/>
        <v>299064.79499999998</v>
      </c>
      <c r="S89" s="372">
        <f t="shared" si="40"/>
        <v>3134014.54</v>
      </c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</row>
    <row r="90" spans="1:67" ht="10.5" customHeight="1">
      <c r="A90" s="52"/>
      <c r="B90" s="230" t="s">
        <v>255</v>
      </c>
      <c r="C90" s="57"/>
      <c r="D90" s="57"/>
      <c r="E90" s="57"/>
      <c r="F90" s="57"/>
      <c r="G90" s="370">
        <f t="shared" ref="G90:S90" si="41">G12+G19+G26+G33+G40+G47++G54+G62+G69+G83</f>
        <v>343728.03005</v>
      </c>
      <c r="H90" s="370">
        <f t="shared" si="41"/>
        <v>909822.03005000006</v>
      </c>
      <c r="I90" s="370">
        <f t="shared" si="41"/>
        <v>209548.03005</v>
      </c>
      <c r="J90" s="370">
        <f t="shared" si="41"/>
        <v>309548.03005</v>
      </c>
      <c r="K90" s="370">
        <f t="shared" si="41"/>
        <v>209548.03005</v>
      </c>
      <c r="L90" s="370">
        <f t="shared" si="41"/>
        <v>209548.03005</v>
      </c>
      <c r="M90" s="370">
        <f t="shared" si="41"/>
        <v>209548.03005</v>
      </c>
      <c r="N90" s="370">
        <f t="shared" si="41"/>
        <v>209548.03005</v>
      </c>
      <c r="O90" s="370">
        <f t="shared" si="41"/>
        <v>209548.03005</v>
      </c>
      <c r="P90" s="370">
        <f t="shared" si="41"/>
        <v>309548.03005</v>
      </c>
      <c r="Q90" s="370">
        <f t="shared" si="41"/>
        <v>209548.03005</v>
      </c>
      <c r="R90" s="370">
        <f t="shared" si="41"/>
        <v>234548.03005</v>
      </c>
      <c r="S90" s="372">
        <f t="shared" si="41"/>
        <v>3574030.3606000002</v>
      </c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</row>
    <row r="91" spans="1:67" ht="10.5" customHeight="1">
      <c r="A91" s="52"/>
      <c r="B91" s="24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</row>
    <row r="92" spans="1:67" ht="11.25" customHeight="1">
      <c r="A92" s="373"/>
      <c r="B92" s="374" t="s">
        <v>284</v>
      </c>
      <c r="C92" s="375"/>
      <c r="D92" s="64">
        <v>0.21</v>
      </c>
      <c r="E92" s="373"/>
      <c r="F92" s="71"/>
      <c r="G92" s="376"/>
      <c r="H92" s="376"/>
      <c r="I92" s="376"/>
      <c r="J92" s="376"/>
      <c r="K92" s="376"/>
      <c r="L92" s="376"/>
      <c r="M92" s="376"/>
      <c r="N92" s="376"/>
      <c r="O92" s="376"/>
      <c r="P92" s="376"/>
      <c r="Q92" s="376"/>
      <c r="R92" s="376"/>
      <c r="S92" s="376"/>
      <c r="T92" s="373"/>
      <c r="U92" s="373"/>
      <c r="V92" s="373"/>
      <c r="W92" s="373"/>
      <c r="X92" s="373"/>
      <c r="Y92" s="373"/>
      <c r="Z92" s="373"/>
      <c r="AA92" s="373"/>
      <c r="AB92" s="373"/>
      <c r="AC92" s="373"/>
      <c r="AD92" s="373"/>
      <c r="AE92" s="373"/>
      <c r="AF92" s="373"/>
      <c r="AG92" s="373"/>
      <c r="AH92" s="373"/>
      <c r="AI92" s="373"/>
      <c r="AJ92" s="373"/>
      <c r="AK92" s="373"/>
      <c r="AL92" s="373"/>
      <c r="AM92" s="373"/>
      <c r="AN92" s="373"/>
      <c r="AO92" s="373"/>
      <c r="AP92" s="373"/>
      <c r="AQ92" s="373"/>
      <c r="AR92" s="373"/>
      <c r="AS92" s="373"/>
      <c r="AT92" s="373"/>
      <c r="AU92" s="373"/>
      <c r="AV92" s="373"/>
      <c r="AW92" s="373"/>
      <c r="AX92" s="373"/>
      <c r="AY92" s="373"/>
      <c r="AZ92" s="373"/>
      <c r="BA92" s="373"/>
      <c r="BB92" s="373"/>
      <c r="BC92" s="373"/>
      <c r="BD92" s="373"/>
      <c r="BE92" s="373"/>
      <c r="BF92" s="373"/>
      <c r="BG92" s="373"/>
      <c r="BH92" s="373"/>
      <c r="BI92" s="373"/>
      <c r="BJ92" s="373"/>
      <c r="BK92" s="373"/>
      <c r="BL92" s="373"/>
      <c r="BM92" s="373"/>
      <c r="BN92" s="373"/>
      <c r="BO92" s="373"/>
    </row>
    <row r="93" spans="1:67" ht="11.25" customHeight="1">
      <c r="A93" s="373"/>
      <c r="B93" s="377"/>
      <c r="C93" s="378"/>
      <c r="D93" s="71"/>
      <c r="E93" s="373"/>
      <c r="F93" s="71"/>
      <c r="G93" s="376"/>
      <c r="H93" s="376"/>
      <c r="I93" s="376"/>
      <c r="J93" s="376"/>
      <c r="K93" s="376"/>
      <c r="L93" s="376"/>
      <c r="M93" s="376"/>
      <c r="N93" s="376"/>
      <c r="O93" s="376"/>
      <c r="P93" s="376"/>
      <c r="Q93" s="376"/>
      <c r="R93" s="376"/>
      <c r="S93" s="376"/>
      <c r="T93" s="373"/>
      <c r="U93" s="373"/>
      <c r="V93" s="373"/>
      <c r="W93" s="373"/>
      <c r="X93" s="373"/>
      <c r="Y93" s="373"/>
      <c r="Z93" s="373"/>
      <c r="AA93" s="373"/>
      <c r="AB93" s="373"/>
      <c r="AC93" s="373"/>
      <c r="AD93" s="373"/>
      <c r="AE93" s="373"/>
      <c r="AF93" s="373"/>
      <c r="AG93" s="373"/>
      <c r="AH93" s="373"/>
      <c r="AI93" s="373"/>
      <c r="AJ93" s="373"/>
      <c r="AK93" s="373"/>
      <c r="AL93" s="373"/>
      <c r="AM93" s="373"/>
      <c r="AN93" s="373"/>
      <c r="AO93" s="373"/>
      <c r="AP93" s="373"/>
      <c r="AQ93" s="373"/>
      <c r="AR93" s="373"/>
      <c r="AS93" s="373"/>
      <c r="AT93" s="373"/>
      <c r="AU93" s="373"/>
      <c r="AV93" s="373"/>
      <c r="AW93" s="373"/>
      <c r="AX93" s="373"/>
      <c r="AY93" s="373"/>
      <c r="AZ93" s="373"/>
      <c r="BA93" s="373"/>
      <c r="BB93" s="373"/>
      <c r="BC93" s="373"/>
      <c r="BD93" s="373"/>
      <c r="BE93" s="373"/>
      <c r="BF93" s="373"/>
      <c r="BG93" s="373"/>
      <c r="BH93" s="373"/>
      <c r="BI93" s="373"/>
      <c r="BJ93" s="373"/>
      <c r="BK93" s="373"/>
      <c r="BL93" s="373"/>
      <c r="BM93" s="373"/>
      <c r="BN93" s="373"/>
      <c r="BO93" s="373"/>
    </row>
    <row r="94" spans="1:67" ht="10.5" customHeight="1">
      <c r="A94" s="52"/>
      <c r="B94" s="243"/>
      <c r="C94" s="72"/>
      <c r="D94" s="379"/>
      <c r="E94" s="379"/>
      <c r="F94" s="380"/>
      <c r="G94" s="379"/>
      <c r="H94" s="379"/>
      <c r="I94" s="379"/>
      <c r="J94" s="379"/>
      <c r="K94" s="379"/>
      <c r="L94" s="379"/>
      <c r="M94" s="379"/>
      <c r="N94" s="379"/>
      <c r="O94" s="379"/>
      <c r="P94" s="379"/>
      <c r="Q94" s="379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</row>
    <row r="95" spans="1:67" ht="10.5" customHeight="1">
      <c r="A95" s="52"/>
      <c r="B95" s="73" t="s">
        <v>285</v>
      </c>
      <c r="C95" s="74"/>
      <c r="D95" s="75"/>
      <c r="E95" s="75"/>
      <c r="F95" s="76"/>
      <c r="G95" s="76"/>
      <c r="H95" s="76"/>
      <c r="I95" s="76"/>
      <c r="J95" s="77"/>
      <c r="K95" s="78"/>
      <c r="L95" s="79"/>
      <c r="M95" s="79"/>
      <c r="N95" s="79"/>
      <c r="O95" s="79"/>
      <c r="P95" s="79"/>
      <c r="Q95" s="79"/>
      <c r="R95" s="79"/>
      <c r="S95" s="225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</row>
    <row r="96" spans="1:67" ht="10.5" customHeight="1">
      <c r="A96" s="52"/>
      <c r="B96" s="242" t="s">
        <v>123</v>
      </c>
      <c r="C96" s="52"/>
      <c r="D96" s="381">
        <v>30</v>
      </c>
      <c r="E96" s="52" t="s">
        <v>286</v>
      </c>
      <c r="F96" s="52"/>
      <c r="G96" s="52"/>
      <c r="H96" s="382"/>
      <c r="I96" s="382"/>
      <c r="J96" s="382"/>
      <c r="K96" s="242"/>
      <c r="L96" s="52"/>
      <c r="M96" s="52"/>
      <c r="N96" s="52"/>
      <c r="O96" s="52"/>
      <c r="P96" s="52"/>
      <c r="Q96" s="52"/>
      <c r="R96" s="52"/>
      <c r="S96" s="225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</row>
    <row r="97" spans="1:67" ht="10.5" customHeight="1">
      <c r="A97" s="52"/>
      <c r="B97" s="242" t="s">
        <v>124</v>
      </c>
      <c r="C97" s="52"/>
      <c r="D97" s="381">
        <v>15</v>
      </c>
      <c r="E97" s="52" t="s">
        <v>287</v>
      </c>
      <c r="F97" s="52"/>
      <c r="G97" s="382"/>
      <c r="H97" s="382"/>
      <c r="I97" s="382"/>
      <c r="J97" s="382"/>
      <c r="K97" s="242"/>
      <c r="L97" s="52"/>
      <c r="M97" s="52"/>
      <c r="N97" s="52"/>
      <c r="O97" s="52"/>
      <c r="P97" s="52"/>
      <c r="Q97" s="52"/>
      <c r="R97" s="52"/>
      <c r="S97" s="225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</row>
    <row r="98" spans="1:67" ht="10.5" customHeight="1">
      <c r="A98" s="52"/>
      <c r="B98" s="242" t="s">
        <v>125</v>
      </c>
      <c r="C98" s="52"/>
      <c r="D98" s="64">
        <v>0.02</v>
      </c>
      <c r="E98" s="52" t="s">
        <v>288</v>
      </c>
      <c r="F98" s="52"/>
      <c r="G98" s="382"/>
      <c r="H98" s="382"/>
      <c r="I98" s="382"/>
      <c r="J98" s="382"/>
      <c r="K98" s="242"/>
      <c r="L98" s="52"/>
      <c r="M98" s="52"/>
      <c r="N98" s="52"/>
      <c r="O98" s="52"/>
      <c r="P98" s="52"/>
      <c r="Q98" s="52"/>
      <c r="R98" s="52"/>
      <c r="S98" s="225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</row>
    <row r="99" spans="1:67" ht="10.5" customHeight="1">
      <c r="A99" s="52"/>
      <c r="B99" s="242" t="s">
        <v>126</v>
      </c>
      <c r="C99" s="52"/>
      <c r="D99" s="381">
        <v>30</v>
      </c>
      <c r="E99" s="52" t="s">
        <v>289</v>
      </c>
      <c r="F99" s="52"/>
      <c r="G99" s="382"/>
      <c r="H99" s="382"/>
      <c r="I99" s="382"/>
      <c r="J99" s="382"/>
      <c r="K99" s="242"/>
      <c r="L99" s="52"/>
      <c r="M99" s="52"/>
      <c r="N99" s="52"/>
      <c r="O99" s="52"/>
      <c r="P99" s="52"/>
      <c r="Q99" s="52"/>
      <c r="R99" s="52"/>
      <c r="S99" s="225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</row>
    <row r="100" spans="1:67" ht="10.5" customHeight="1">
      <c r="A100" s="52"/>
      <c r="B100" s="242" t="s">
        <v>127</v>
      </c>
      <c r="C100" s="52"/>
      <c r="D100" s="64">
        <v>0.02</v>
      </c>
      <c r="E100" s="52" t="s">
        <v>290</v>
      </c>
      <c r="F100" s="52"/>
      <c r="G100" s="382"/>
      <c r="H100" s="382"/>
      <c r="I100" s="382"/>
      <c r="J100" s="382"/>
      <c r="K100" s="242"/>
      <c r="L100" s="52"/>
      <c r="M100" s="52"/>
      <c r="N100" s="52"/>
      <c r="O100" s="52"/>
      <c r="P100" s="52"/>
      <c r="Q100" s="52"/>
      <c r="R100" s="52"/>
      <c r="S100" s="225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</row>
    <row r="101" spans="1:67" ht="10.5" customHeight="1">
      <c r="A101" s="52"/>
      <c r="B101" s="242" t="s">
        <v>128</v>
      </c>
      <c r="C101" s="52"/>
      <c r="D101" s="381">
        <v>30</v>
      </c>
      <c r="E101" s="52" t="s">
        <v>289</v>
      </c>
      <c r="F101" s="52"/>
      <c r="G101" s="382"/>
      <c r="H101" s="382"/>
      <c r="I101" s="382"/>
      <c r="J101" s="382"/>
      <c r="K101" s="242"/>
      <c r="L101" s="52"/>
      <c r="M101" s="52"/>
      <c r="N101" s="52"/>
      <c r="O101" s="52"/>
      <c r="P101" s="52"/>
      <c r="Q101" s="52"/>
      <c r="R101" s="52"/>
      <c r="S101" s="225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</row>
    <row r="102" spans="1:67" ht="10.5" customHeight="1">
      <c r="A102" s="52"/>
      <c r="B102" s="242" t="s">
        <v>129</v>
      </c>
      <c r="C102" s="52"/>
      <c r="D102" s="64">
        <v>0.02</v>
      </c>
      <c r="E102" s="52" t="s">
        <v>288</v>
      </c>
      <c r="F102" s="52"/>
      <c r="G102" s="382"/>
      <c r="H102" s="382"/>
      <c r="I102" s="382"/>
      <c r="J102" s="382"/>
      <c r="K102" s="242"/>
      <c r="L102" s="52"/>
      <c r="M102" s="52"/>
      <c r="N102" s="52"/>
      <c r="O102" s="52"/>
      <c r="P102" s="52"/>
      <c r="Q102" s="52"/>
      <c r="R102" s="52"/>
      <c r="S102" s="225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</row>
    <row r="103" spans="1:67" ht="10.5" customHeight="1">
      <c r="A103" s="52"/>
      <c r="B103" s="80"/>
      <c r="C103" s="81"/>
      <c r="D103" s="82"/>
      <c r="E103" s="82"/>
      <c r="F103" s="83"/>
      <c r="G103" s="83"/>
      <c r="H103" s="83"/>
      <c r="I103" s="83"/>
      <c r="J103" s="83"/>
      <c r="K103" s="242"/>
      <c r="L103" s="52"/>
      <c r="M103" s="52"/>
      <c r="N103" s="52"/>
      <c r="O103" s="52"/>
      <c r="P103" s="52"/>
      <c r="Q103" s="52"/>
      <c r="R103" s="52"/>
      <c r="S103" s="225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</row>
    <row r="104" spans="1:67" ht="11.25" customHeight="1">
      <c r="A104" s="52"/>
      <c r="B104" s="84"/>
      <c r="C104" s="84"/>
      <c r="D104" s="53"/>
      <c r="E104" s="53"/>
      <c r="F104" s="380"/>
      <c r="G104" s="380"/>
      <c r="H104" s="380"/>
      <c r="I104" s="380"/>
      <c r="J104" s="383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</row>
    <row r="105" spans="1:67" ht="10.5" customHeight="1">
      <c r="A105" s="52"/>
      <c r="B105" s="242"/>
      <c r="C105" s="52"/>
      <c r="D105" s="52"/>
      <c r="E105" s="53"/>
      <c r="F105" s="53"/>
      <c r="G105" s="53"/>
      <c r="H105" s="53"/>
      <c r="I105" s="53"/>
      <c r="J105" s="53"/>
      <c r="K105" s="53"/>
      <c r="L105" s="52"/>
      <c r="M105" s="52"/>
      <c r="N105" s="52"/>
      <c r="O105" s="52"/>
      <c r="P105" s="52"/>
      <c r="Q105" s="52"/>
      <c r="R105" s="52"/>
      <c r="S105" s="225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</row>
    <row r="106" spans="1:67" ht="10.5" customHeight="1">
      <c r="A106" s="52"/>
      <c r="B106" s="242"/>
      <c r="C106" s="52"/>
      <c r="D106" s="52"/>
      <c r="E106" s="53"/>
      <c r="F106" s="53"/>
      <c r="G106" s="53"/>
      <c r="H106" s="53"/>
      <c r="I106" s="53"/>
      <c r="J106" s="53"/>
      <c r="K106" s="53"/>
      <c r="L106" s="52"/>
      <c r="M106" s="52"/>
      <c r="N106" s="52"/>
      <c r="O106" s="52"/>
      <c r="P106" s="52"/>
      <c r="Q106" s="52"/>
      <c r="R106" s="52"/>
      <c r="S106" s="225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</row>
    <row r="107" spans="1:67" ht="10.5" customHeight="1">
      <c r="A107" s="52"/>
      <c r="B107" s="242"/>
      <c r="C107" s="52"/>
      <c r="D107" s="52"/>
      <c r="E107" s="53"/>
      <c r="F107" s="53"/>
      <c r="G107" s="53"/>
      <c r="H107" s="53"/>
      <c r="I107" s="53"/>
      <c r="J107" s="53"/>
      <c r="K107" s="53"/>
      <c r="L107" s="52"/>
      <c r="M107" s="52"/>
      <c r="N107" s="52"/>
      <c r="O107" s="52"/>
      <c r="P107" s="52"/>
      <c r="Q107" s="52"/>
      <c r="R107" s="52"/>
      <c r="S107" s="225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</row>
    <row r="108" spans="1:67" ht="10.5" customHeight="1">
      <c r="A108" s="52"/>
      <c r="B108" s="242"/>
      <c r="C108" s="52"/>
      <c r="D108" s="52"/>
      <c r="E108" s="53"/>
      <c r="F108" s="53"/>
      <c r="G108" s="53"/>
      <c r="H108" s="53"/>
      <c r="I108" s="53"/>
      <c r="J108" s="53"/>
      <c r="K108" s="53"/>
      <c r="L108" s="52"/>
      <c r="M108" s="52"/>
      <c r="N108" s="52"/>
      <c r="O108" s="52"/>
      <c r="P108" s="52"/>
      <c r="Q108" s="52"/>
      <c r="R108" s="52"/>
      <c r="S108" s="225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</row>
    <row r="109" spans="1:67" ht="10.5" customHeight="1">
      <c r="A109" s="52"/>
      <c r="B109" s="242"/>
      <c r="C109" s="52"/>
      <c r="D109" s="52"/>
      <c r="E109" s="53"/>
      <c r="F109" s="53"/>
      <c r="G109" s="53"/>
      <c r="H109" s="53"/>
      <c r="I109" s="53"/>
      <c r="J109" s="53"/>
      <c r="K109" s="53"/>
      <c r="L109" s="52"/>
      <c r="M109" s="52"/>
      <c r="N109" s="52"/>
      <c r="O109" s="52"/>
      <c r="P109" s="52"/>
      <c r="Q109" s="52"/>
      <c r="R109" s="52"/>
      <c r="S109" s="225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</row>
    <row r="110" spans="1:67" ht="10.5" customHeight="1">
      <c r="A110" s="52"/>
      <c r="B110" s="242"/>
      <c r="C110" s="52"/>
      <c r="D110" s="52"/>
      <c r="E110" s="53"/>
      <c r="F110" s="53"/>
      <c r="G110" s="53"/>
      <c r="H110" s="53"/>
      <c r="I110" s="53"/>
      <c r="J110" s="53"/>
      <c r="K110" s="53"/>
      <c r="L110" s="52"/>
      <c r="M110" s="52"/>
      <c r="N110" s="52"/>
      <c r="O110" s="52"/>
      <c r="P110" s="52"/>
      <c r="Q110" s="52"/>
      <c r="R110" s="52"/>
      <c r="S110" s="225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</row>
    <row r="111" spans="1:67" ht="10.5" customHeight="1">
      <c r="A111" s="52"/>
      <c r="B111" s="242"/>
      <c r="C111" s="52"/>
      <c r="D111" s="52"/>
      <c r="E111" s="53"/>
      <c r="F111" s="53"/>
      <c r="G111" s="53"/>
      <c r="H111" s="53"/>
      <c r="I111" s="53"/>
      <c r="J111" s="53"/>
      <c r="K111" s="53"/>
      <c r="L111" s="52"/>
      <c r="M111" s="52"/>
      <c r="N111" s="52"/>
      <c r="O111" s="52"/>
      <c r="P111" s="52"/>
      <c r="Q111" s="52"/>
      <c r="R111" s="52"/>
      <c r="S111" s="225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</row>
    <row r="112" spans="1:67" ht="10.5" customHeight="1">
      <c r="A112" s="52"/>
      <c r="B112" s="242"/>
      <c r="C112" s="52"/>
      <c r="D112" s="52"/>
      <c r="E112" s="53"/>
      <c r="F112" s="53"/>
      <c r="G112" s="53"/>
      <c r="H112" s="53"/>
      <c r="I112" s="53"/>
      <c r="J112" s="53"/>
      <c r="K112" s="53"/>
      <c r="L112" s="52"/>
      <c r="M112" s="52"/>
      <c r="N112" s="52"/>
      <c r="O112" s="52"/>
      <c r="P112" s="52"/>
      <c r="Q112" s="52"/>
      <c r="R112" s="52"/>
      <c r="S112" s="225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</row>
    <row r="113" spans="1:67" ht="10.5" customHeight="1">
      <c r="A113" s="52"/>
      <c r="B113" s="242"/>
      <c r="C113" s="52"/>
      <c r="D113" s="52"/>
      <c r="E113" s="53"/>
      <c r="F113" s="53"/>
      <c r="G113" s="53"/>
      <c r="H113" s="53"/>
      <c r="I113" s="53"/>
      <c r="J113" s="53"/>
      <c r="K113" s="53"/>
      <c r="L113" s="52"/>
      <c r="M113" s="52"/>
      <c r="N113" s="52"/>
      <c r="O113" s="52"/>
      <c r="P113" s="52"/>
      <c r="Q113" s="52"/>
      <c r="R113" s="52"/>
      <c r="S113" s="225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</row>
    <row r="114" spans="1:67" ht="10.5" customHeight="1">
      <c r="A114" s="52"/>
      <c r="B114" s="242"/>
      <c r="C114" s="52"/>
      <c r="D114" s="52"/>
      <c r="E114" s="53"/>
      <c r="F114" s="53"/>
      <c r="G114" s="53"/>
      <c r="H114" s="53"/>
      <c r="I114" s="53"/>
      <c r="J114" s="53"/>
      <c r="K114" s="53"/>
      <c r="L114" s="52"/>
      <c r="M114" s="52"/>
      <c r="N114" s="52"/>
      <c r="O114" s="52"/>
      <c r="P114" s="52"/>
      <c r="Q114" s="52"/>
      <c r="R114" s="52"/>
      <c r="S114" s="225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225"/>
    </row>
    <row r="115" spans="1:67" ht="10.5" customHeight="1">
      <c r="A115" s="52"/>
      <c r="B115" s="242"/>
      <c r="C115" s="52"/>
      <c r="D115" s="52"/>
      <c r="E115" s="53"/>
      <c r="F115" s="53"/>
      <c r="G115" s="53"/>
      <c r="H115" s="53"/>
      <c r="I115" s="53"/>
      <c r="J115" s="53"/>
      <c r="K115" s="53"/>
      <c r="L115" s="52"/>
      <c r="M115" s="52"/>
      <c r="N115" s="52"/>
      <c r="O115" s="52"/>
      <c r="P115" s="52"/>
      <c r="Q115" s="52"/>
      <c r="R115" s="52"/>
      <c r="S115" s="225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225"/>
    </row>
    <row r="116" spans="1:67" ht="10.5" customHeight="1">
      <c r="A116" s="52"/>
      <c r="B116" s="242"/>
      <c r="C116" s="52"/>
      <c r="D116" s="52"/>
      <c r="E116" s="53"/>
      <c r="F116" s="53"/>
      <c r="G116" s="53"/>
      <c r="H116" s="53"/>
      <c r="I116" s="53"/>
      <c r="J116" s="53"/>
      <c r="K116" s="53"/>
      <c r="L116" s="52"/>
      <c r="M116" s="52"/>
      <c r="N116" s="52"/>
      <c r="O116" s="52"/>
      <c r="P116" s="52"/>
      <c r="Q116" s="52"/>
      <c r="R116" s="52"/>
      <c r="S116" s="225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225"/>
    </row>
    <row r="117" spans="1:67" ht="10.5" customHeight="1">
      <c r="A117" s="52"/>
      <c r="B117" s="242"/>
      <c r="C117" s="52"/>
      <c r="D117" s="52"/>
      <c r="E117" s="53"/>
      <c r="F117" s="53"/>
      <c r="G117" s="53"/>
      <c r="H117" s="53"/>
      <c r="I117" s="53"/>
      <c r="J117" s="53"/>
      <c r="K117" s="53"/>
      <c r="L117" s="52"/>
      <c r="M117" s="52"/>
      <c r="N117" s="52"/>
      <c r="O117" s="52"/>
      <c r="P117" s="52"/>
      <c r="Q117" s="52"/>
      <c r="R117" s="52"/>
      <c r="S117" s="225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225"/>
    </row>
    <row r="118" spans="1:67" ht="10.5" customHeight="1">
      <c r="A118" s="52"/>
      <c r="B118" s="242"/>
      <c r="C118" s="52"/>
      <c r="D118" s="52"/>
      <c r="E118" s="53"/>
      <c r="F118" s="53"/>
      <c r="G118" s="53"/>
      <c r="H118" s="53"/>
      <c r="I118" s="53"/>
      <c r="J118" s="53"/>
      <c r="K118" s="53"/>
      <c r="L118" s="52"/>
      <c r="M118" s="52"/>
      <c r="N118" s="52"/>
      <c r="O118" s="52"/>
      <c r="P118" s="52"/>
      <c r="Q118" s="52"/>
      <c r="R118" s="52"/>
      <c r="S118" s="225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225"/>
    </row>
    <row r="119" spans="1:67" ht="10.5" customHeight="1">
      <c r="A119" s="52"/>
      <c r="B119" s="242"/>
      <c r="C119" s="52"/>
      <c r="D119" s="52"/>
      <c r="E119" s="53"/>
      <c r="F119" s="53"/>
      <c r="G119" s="53"/>
      <c r="H119" s="53"/>
      <c r="I119" s="53"/>
      <c r="J119" s="53"/>
      <c r="K119" s="53"/>
      <c r="L119" s="52"/>
      <c r="M119" s="52"/>
      <c r="N119" s="52"/>
      <c r="O119" s="52"/>
      <c r="P119" s="52"/>
      <c r="Q119" s="52"/>
      <c r="R119" s="52"/>
      <c r="S119" s="225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</row>
    <row r="120" spans="1:67" ht="10.5" customHeight="1">
      <c r="A120" s="52"/>
      <c r="B120" s="242"/>
      <c r="C120" s="52"/>
      <c r="D120" s="52"/>
      <c r="E120" s="53"/>
      <c r="F120" s="53"/>
      <c r="G120" s="53"/>
      <c r="H120" s="53"/>
      <c r="I120" s="53"/>
      <c r="J120" s="53"/>
      <c r="K120" s="53"/>
      <c r="L120" s="52"/>
      <c r="M120" s="52"/>
      <c r="N120" s="52"/>
      <c r="O120" s="52"/>
      <c r="P120" s="52"/>
      <c r="Q120" s="52"/>
      <c r="R120" s="52"/>
      <c r="S120" s="225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</row>
    <row r="121" spans="1:67" ht="10.5" customHeight="1">
      <c r="A121" s="52"/>
      <c r="B121" s="242"/>
      <c r="C121" s="52"/>
      <c r="D121" s="52"/>
      <c r="E121" s="53"/>
      <c r="F121" s="53"/>
      <c r="G121" s="53"/>
      <c r="H121" s="53"/>
      <c r="I121" s="53"/>
      <c r="J121" s="53"/>
      <c r="K121" s="53"/>
      <c r="L121" s="52"/>
      <c r="M121" s="52"/>
      <c r="N121" s="52"/>
      <c r="O121" s="52"/>
      <c r="P121" s="52"/>
      <c r="Q121" s="52"/>
      <c r="R121" s="52"/>
      <c r="S121" s="225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</row>
    <row r="122" spans="1:67" ht="10.5" customHeight="1">
      <c r="A122" s="52"/>
      <c r="B122" s="242"/>
      <c r="C122" s="52"/>
      <c r="D122" s="52"/>
      <c r="E122" s="53"/>
      <c r="F122" s="53"/>
      <c r="G122" s="53"/>
      <c r="H122" s="53"/>
      <c r="I122" s="53"/>
      <c r="J122" s="53"/>
      <c r="K122" s="53"/>
      <c r="L122" s="52"/>
      <c r="M122" s="52"/>
      <c r="N122" s="52"/>
      <c r="O122" s="52"/>
      <c r="P122" s="52"/>
      <c r="Q122" s="52"/>
      <c r="R122" s="52"/>
      <c r="S122" s="225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</row>
    <row r="123" spans="1:67" ht="10.5" customHeight="1">
      <c r="A123" s="52"/>
      <c r="B123" s="242"/>
      <c r="C123" s="52"/>
      <c r="D123" s="52"/>
      <c r="E123" s="53"/>
      <c r="F123" s="53"/>
      <c r="G123" s="53"/>
      <c r="H123" s="53"/>
      <c r="I123" s="53"/>
      <c r="J123" s="53"/>
      <c r="K123" s="53"/>
      <c r="L123" s="52"/>
      <c r="M123" s="52"/>
      <c r="N123" s="52"/>
      <c r="O123" s="52"/>
      <c r="P123" s="52"/>
      <c r="Q123" s="52"/>
      <c r="R123" s="52"/>
      <c r="S123" s="225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</row>
    <row r="124" spans="1:67" ht="10.5" customHeight="1">
      <c r="A124" s="52"/>
      <c r="B124" s="242"/>
      <c r="C124" s="52"/>
      <c r="D124" s="52"/>
      <c r="E124" s="53"/>
      <c r="F124" s="53"/>
      <c r="G124" s="53"/>
      <c r="H124" s="53"/>
      <c r="I124" s="53"/>
      <c r="J124" s="53"/>
      <c r="K124" s="53"/>
      <c r="L124" s="52"/>
      <c r="M124" s="52"/>
      <c r="N124" s="52"/>
      <c r="O124" s="52"/>
      <c r="P124" s="52"/>
      <c r="Q124" s="52"/>
      <c r="R124" s="52"/>
      <c r="S124" s="225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</row>
    <row r="125" spans="1:67" ht="10.5" customHeight="1">
      <c r="A125" s="52"/>
      <c r="B125" s="242"/>
      <c r="C125" s="52"/>
      <c r="D125" s="52"/>
      <c r="E125" s="53"/>
      <c r="F125" s="53"/>
      <c r="G125" s="53"/>
      <c r="H125" s="53"/>
      <c r="I125" s="53"/>
      <c r="J125" s="53"/>
      <c r="K125" s="53"/>
      <c r="L125" s="52"/>
      <c r="M125" s="52"/>
      <c r="N125" s="52"/>
      <c r="O125" s="52"/>
      <c r="P125" s="52"/>
      <c r="Q125" s="52"/>
      <c r="R125" s="52"/>
      <c r="S125" s="225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</row>
    <row r="126" spans="1:67" ht="10.5" customHeight="1">
      <c r="A126" s="52"/>
      <c r="B126" s="242"/>
      <c r="C126" s="52"/>
      <c r="D126" s="52"/>
      <c r="E126" s="53"/>
      <c r="F126" s="53"/>
      <c r="G126" s="53"/>
      <c r="H126" s="53"/>
      <c r="I126" s="53"/>
      <c r="J126" s="53"/>
      <c r="K126" s="53"/>
      <c r="L126" s="52"/>
      <c r="M126" s="52"/>
      <c r="N126" s="52"/>
      <c r="O126" s="52"/>
      <c r="P126" s="52"/>
      <c r="Q126" s="52"/>
      <c r="R126" s="52"/>
      <c r="S126" s="225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</row>
    <row r="127" spans="1:67" ht="10.5" customHeight="1">
      <c r="A127" s="52"/>
      <c r="B127" s="242"/>
      <c r="C127" s="52"/>
      <c r="D127" s="52"/>
      <c r="E127" s="53"/>
      <c r="F127" s="53"/>
      <c r="G127" s="53"/>
      <c r="H127" s="53"/>
      <c r="I127" s="53"/>
      <c r="J127" s="53"/>
      <c r="K127" s="53"/>
      <c r="L127" s="52"/>
      <c r="M127" s="52"/>
      <c r="N127" s="52"/>
      <c r="O127" s="52"/>
      <c r="P127" s="52"/>
      <c r="Q127" s="52"/>
      <c r="R127" s="52"/>
      <c r="S127" s="225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</row>
    <row r="128" spans="1:67" ht="10.5" customHeight="1">
      <c r="A128" s="52"/>
      <c r="B128" s="242"/>
      <c r="C128" s="52"/>
      <c r="D128" s="52"/>
      <c r="E128" s="53"/>
      <c r="F128" s="53"/>
      <c r="G128" s="53"/>
      <c r="H128" s="53"/>
      <c r="I128" s="53"/>
      <c r="J128" s="53"/>
      <c r="K128" s="53"/>
      <c r="L128" s="52"/>
      <c r="M128" s="52"/>
      <c r="N128" s="52"/>
      <c r="O128" s="52"/>
      <c r="P128" s="52"/>
      <c r="Q128" s="52"/>
      <c r="R128" s="52"/>
      <c r="S128" s="225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</row>
    <row r="129" spans="1:67" ht="10.5" customHeight="1">
      <c r="A129" s="52"/>
      <c r="B129" s="242"/>
      <c r="C129" s="52"/>
      <c r="D129" s="52"/>
      <c r="E129" s="53"/>
      <c r="F129" s="53"/>
      <c r="G129" s="53"/>
      <c r="H129" s="53"/>
      <c r="I129" s="53"/>
      <c r="J129" s="53"/>
      <c r="K129" s="53"/>
      <c r="L129" s="52"/>
      <c r="M129" s="52"/>
      <c r="N129" s="52"/>
      <c r="O129" s="52"/>
      <c r="P129" s="52"/>
      <c r="Q129" s="52"/>
      <c r="R129" s="52"/>
      <c r="S129" s="225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</row>
    <row r="130" spans="1:67" ht="10.5" customHeight="1">
      <c r="A130" s="52"/>
      <c r="B130" s="242"/>
      <c r="C130" s="52"/>
      <c r="D130" s="52"/>
      <c r="E130" s="53"/>
      <c r="F130" s="53"/>
      <c r="G130" s="53"/>
      <c r="H130" s="53"/>
      <c r="I130" s="53"/>
      <c r="J130" s="53"/>
      <c r="K130" s="53"/>
      <c r="L130" s="52"/>
      <c r="M130" s="52"/>
      <c r="N130" s="52"/>
      <c r="O130" s="52"/>
      <c r="P130" s="52"/>
      <c r="Q130" s="52"/>
      <c r="R130" s="52"/>
      <c r="S130" s="225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</row>
    <row r="131" spans="1:67" ht="10.5" customHeight="1">
      <c r="A131" s="52"/>
      <c r="B131" s="242"/>
      <c r="C131" s="52"/>
      <c r="D131" s="52"/>
      <c r="E131" s="53"/>
      <c r="F131" s="53"/>
      <c r="G131" s="53"/>
      <c r="H131" s="53"/>
      <c r="I131" s="53"/>
      <c r="J131" s="53"/>
      <c r="K131" s="53"/>
      <c r="L131" s="52"/>
      <c r="M131" s="52"/>
      <c r="N131" s="52"/>
      <c r="O131" s="52"/>
      <c r="P131" s="52"/>
      <c r="Q131" s="52"/>
      <c r="R131" s="52"/>
      <c r="S131" s="225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</row>
    <row r="132" spans="1:67" ht="10.5" customHeight="1">
      <c r="A132" s="52"/>
      <c r="B132" s="242"/>
      <c r="C132" s="52"/>
      <c r="D132" s="52"/>
      <c r="E132" s="53"/>
      <c r="F132" s="53"/>
      <c r="G132" s="53"/>
      <c r="H132" s="53"/>
      <c r="I132" s="53"/>
      <c r="J132" s="53"/>
      <c r="K132" s="53"/>
      <c r="L132" s="52"/>
      <c r="M132" s="52"/>
      <c r="N132" s="52"/>
      <c r="O132" s="52"/>
      <c r="P132" s="52"/>
      <c r="Q132" s="52"/>
      <c r="R132" s="52"/>
      <c r="S132" s="225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</row>
    <row r="133" spans="1:67" ht="10.5" customHeight="1">
      <c r="A133" s="52"/>
      <c r="B133" s="242"/>
      <c r="C133" s="52"/>
      <c r="D133" s="52"/>
      <c r="E133" s="53"/>
      <c r="F133" s="53"/>
      <c r="G133" s="53"/>
      <c r="H133" s="53"/>
      <c r="I133" s="53"/>
      <c r="J133" s="53"/>
      <c r="K133" s="53"/>
      <c r="L133" s="52"/>
      <c r="M133" s="52"/>
      <c r="N133" s="52"/>
      <c r="O133" s="52"/>
      <c r="P133" s="52"/>
      <c r="Q133" s="52"/>
      <c r="R133" s="52"/>
      <c r="S133" s="225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</row>
    <row r="134" spans="1:67" ht="10.5" customHeight="1">
      <c r="A134" s="52"/>
      <c r="B134" s="242"/>
      <c r="C134" s="52"/>
      <c r="D134" s="52"/>
      <c r="E134" s="53"/>
      <c r="F134" s="53"/>
      <c r="G134" s="53"/>
      <c r="H134" s="53"/>
      <c r="I134" s="53"/>
      <c r="J134" s="53"/>
      <c r="K134" s="53"/>
      <c r="L134" s="52"/>
      <c r="M134" s="52"/>
      <c r="N134" s="52"/>
      <c r="O134" s="52"/>
      <c r="P134" s="52"/>
      <c r="Q134" s="52"/>
      <c r="R134" s="52"/>
      <c r="S134" s="225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</row>
    <row r="135" spans="1:67" ht="10.5" customHeight="1">
      <c r="A135" s="52"/>
      <c r="B135" s="242"/>
      <c r="C135" s="52"/>
      <c r="D135" s="52"/>
      <c r="E135" s="53"/>
      <c r="F135" s="53"/>
      <c r="G135" s="53"/>
      <c r="H135" s="53"/>
      <c r="I135" s="53"/>
      <c r="J135" s="53"/>
      <c r="K135" s="53"/>
      <c r="L135" s="52"/>
      <c r="M135" s="52"/>
      <c r="N135" s="52"/>
      <c r="O135" s="52"/>
      <c r="P135" s="52"/>
      <c r="Q135" s="52"/>
      <c r="R135" s="52"/>
      <c r="S135" s="225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</row>
    <row r="136" spans="1:67" ht="10.5" customHeight="1">
      <c r="A136" s="52"/>
      <c r="B136" s="242"/>
      <c r="C136" s="52"/>
      <c r="D136" s="52"/>
      <c r="E136" s="53"/>
      <c r="F136" s="53"/>
      <c r="G136" s="53"/>
      <c r="H136" s="53"/>
      <c r="I136" s="53"/>
      <c r="J136" s="53"/>
      <c r="K136" s="53"/>
      <c r="L136" s="52"/>
      <c r="M136" s="52"/>
      <c r="N136" s="52"/>
      <c r="O136" s="52"/>
      <c r="P136" s="52"/>
      <c r="Q136" s="52"/>
      <c r="R136" s="52"/>
      <c r="S136" s="225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</row>
    <row r="137" spans="1:67" ht="10.5" customHeight="1">
      <c r="A137" s="52"/>
      <c r="B137" s="242"/>
      <c r="C137" s="52"/>
      <c r="D137" s="52"/>
      <c r="E137" s="53"/>
      <c r="F137" s="53"/>
      <c r="G137" s="53"/>
      <c r="H137" s="53"/>
      <c r="I137" s="53"/>
      <c r="J137" s="53"/>
      <c r="K137" s="53"/>
      <c r="L137" s="52"/>
      <c r="M137" s="52"/>
      <c r="N137" s="52"/>
      <c r="O137" s="52"/>
      <c r="P137" s="52"/>
      <c r="Q137" s="52"/>
      <c r="R137" s="52"/>
      <c r="S137" s="225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</row>
    <row r="138" spans="1:67" ht="10.5" customHeight="1">
      <c r="A138" s="52"/>
      <c r="B138" s="242"/>
      <c r="C138" s="52"/>
      <c r="D138" s="52"/>
      <c r="E138" s="53"/>
      <c r="F138" s="53"/>
      <c r="G138" s="53"/>
      <c r="H138" s="53"/>
      <c r="I138" s="53"/>
      <c r="J138" s="53"/>
      <c r="K138" s="53"/>
      <c r="L138" s="52"/>
      <c r="M138" s="52"/>
      <c r="N138" s="52"/>
      <c r="O138" s="52"/>
      <c r="P138" s="52"/>
      <c r="Q138" s="52"/>
      <c r="R138" s="52"/>
      <c r="S138" s="225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</row>
    <row r="139" spans="1:67" ht="10.5" customHeight="1">
      <c r="A139" s="52"/>
      <c r="B139" s="242"/>
      <c r="C139" s="52"/>
      <c r="D139" s="52"/>
      <c r="E139" s="53"/>
      <c r="F139" s="53"/>
      <c r="G139" s="53"/>
      <c r="H139" s="53"/>
      <c r="I139" s="53"/>
      <c r="J139" s="53"/>
      <c r="K139" s="53"/>
      <c r="L139" s="52"/>
      <c r="M139" s="52"/>
      <c r="N139" s="52"/>
      <c r="O139" s="52"/>
      <c r="P139" s="52"/>
      <c r="Q139" s="52"/>
      <c r="R139" s="52"/>
      <c r="S139" s="225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</row>
    <row r="140" spans="1:67" ht="10.5" customHeight="1">
      <c r="A140" s="52"/>
      <c r="B140" s="242"/>
      <c r="C140" s="52"/>
      <c r="D140" s="52"/>
      <c r="E140" s="53"/>
      <c r="F140" s="53"/>
      <c r="G140" s="53"/>
      <c r="H140" s="53"/>
      <c r="I140" s="53"/>
      <c r="J140" s="53"/>
      <c r="K140" s="53"/>
      <c r="L140" s="52"/>
      <c r="M140" s="52"/>
      <c r="N140" s="52"/>
      <c r="O140" s="52"/>
      <c r="P140" s="52"/>
      <c r="Q140" s="52"/>
      <c r="R140" s="52"/>
      <c r="S140" s="225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</row>
    <row r="141" spans="1:67" ht="10.5" customHeight="1">
      <c r="A141" s="52"/>
      <c r="B141" s="242"/>
      <c r="C141" s="52"/>
      <c r="D141" s="52"/>
      <c r="E141" s="53"/>
      <c r="F141" s="53"/>
      <c r="G141" s="53"/>
      <c r="H141" s="53"/>
      <c r="I141" s="53"/>
      <c r="J141" s="53"/>
      <c r="K141" s="53"/>
      <c r="L141" s="52"/>
      <c r="M141" s="52"/>
      <c r="N141" s="52"/>
      <c r="O141" s="52"/>
      <c r="P141" s="52"/>
      <c r="Q141" s="52"/>
      <c r="R141" s="52"/>
      <c r="S141" s="225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</row>
    <row r="142" spans="1:67" ht="10.5" customHeight="1">
      <c r="A142" s="52"/>
      <c r="B142" s="242"/>
      <c r="C142" s="52"/>
      <c r="D142" s="52"/>
      <c r="E142" s="53"/>
      <c r="F142" s="53"/>
      <c r="G142" s="53"/>
      <c r="H142" s="53"/>
      <c r="I142" s="53"/>
      <c r="J142" s="53"/>
      <c r="K142" s="53"/>
      <c r="L142" s="52"/>
      <c r="M142" s="52"/>
      <c r="N142" s="52"/>
      <c r="O142" s="52"/>
      <c r="P142" s="52"/>
      <c r="Q142" s="52"/>
      <c r="R142" s="52"/>
      <c r="S142" s="225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</row>
    <row r="143" spans="1:67" ht="10.5" customHeight="1">
      <c r="A143" s="52"/>
      <c r="B143" s="242"/>
      <c r="C143" s="52"/>
      <c r="D143" s="52"/>
      <c r="E143" s="53"/>
      <c r="F143" s="53"/>
      <c r="G143" s="53"/>
      <c r="H143" s="53"/>
      <c r="I143" s="53"/>
      <c r="J143" s="53"/>
      <c r="K143" s="53"/>
      <c r="L143" s="52"/>
      <c r="M143" s="52"/>
      <c r="N143" s="52"/>
      <c r="O143" s="52"/>
      <c r="P143" s="52"/>
      <c r="Q143" s="52"/>
      <c r="R143" s="52"/>
      <c r="S143" s="225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</row>
    <row r="144" spans="1:67" ht="10.5" customHeight="1">
      <c r="A144" s="52"/>
      <c r="B144" s="242"/>
      <c r="C144" s="52"/>
      <c r="D144" s="52"/>
      <c r="E144" s="53"/>
      <c r="F144" s="53"/>
      <c r="G144" s="53"/>
      <c r="H144" s="53"/>
      <c r="I144" s="53"/>
      <c r="J144" s="53"/>
      <c r="K144" s="53"/>
      <c r="L144" s="52"/>
      <c r="M144" s="52"/>
      <c r="N144" s="52"/>
      <c r="O144" s="52"/>
      <c r="P144" s="52"/>
      <c r="Q144" s="52"/>
      <c r="R144" s="52"/>
      <c r="S144" s="225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</row>
    <row r="145" spans="1:67" ht="10.5" customHeight="1">
      <c r="A145" s="52"/>
      <c r="B145" s="242"/>
      <c r="C145" s="52"/>
      <c r="D145" s="52"/>
      <c r="E145" s="53"/>
      <c r="F145" s="53"/>
      <c r="G145" s="53"/>
      <c r="H145" s="53"/>
      <c r="I145" s="53"/>
      <c r="J145" s="53"/>
      <c r="K145" s="53"/>
      <c r="L145" s="52"/>
      <c r="M145" s="52"/>
      <c r="N145" s="52"/>
      <c r="O145" s="52"/>
      <c r="P145" s="52"/>
      <c r="Q145" s="52"/>
      <c r="R145" s="52"/>
      <c r="S145" s="225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</row>
    <row r="146" spans="1:67" ht="10.5" customHeight="1">
      <c r="A146" s="52"/>
      <c r="B146" s="242"/>
      <c r="C146" s="52"/>
      <c r="D146" s="52"/>
      <c r="E146" s="53"/>
      <c r="F146" s="53"/>
      <c r="G146" s="53"/>
      <c r="H146" s="53"/>
      <c r="I146" s="53"/>
      <c r="J146" s="53"/>
      <c r="K146" s="53"/>
      <c r="L146" s="52"/>
      <c r="M146" s="52"/>
      <c r="N146" s="52"/>
      <c r="O146" s="52"/>
      <c r="P146" s="52"/>
      <c r="Q146" s="52"/>
      <c r="R146" s="52"/>
      <c r="S146" s="225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</row>
    <row r="147" spans="1:67" ht="10.5" customHeight="1">
      <c r="A147" s="52"/>
      <c r="B147" s="242"/>
      <c r="C147" s="52"/>
      <c r="D147" s="52"/>
      <c r="E147" s="53"/>
      <c r="F147" s="53"/>
      <c r="G147" s="53"/>
      <c r="H147" s="53"/>
      <c r="I147" s="53"/>
      <c r="J147" s="53"/>
      <c r="K147" s="53"/>
      <c r="L147" s="52"/>
      <c r="M147" s="52"/>
      <c r="N147" s="52"/>
      <c r="O147" s="52"/>
      <c r="P147" s="52"/>
      <c r="Q147" s="52"/>
      <c r="R147" s="52"/>
      <c r="S147" s="225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</row>
    <row r="148" spans="1:67" ht="10.5" customHeight="1">
      <c r="A148" s="52"/>
      <c r="B148" s="242"/>
      <c r="C148" s="52"/>
      <c r="D148" s="52"/>
      <c r="E148" s="53"/>
      <c r="F148" s="53"/>
      <c r="G148" s="53"/>
      <c r="H148" s="53"/>
      <c r="I148" s="53"/>
      <c r="J148" s="53"/>
      <c r="K148" s="53"/>
      <c r="L148" s="52"/>
      <c r="M148" s="52"/>
      <c r="N148" s="52"/>
      <c r="O148" s="52"/>
      <c r="P148" s="52"/>
      <c r="Q148" s="52"/>
      <c r="R148" s="52"/>
      <c r="S148" s="225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</row>
    <row r="149" spans="1:67" ht="10.5" customHeight="1">
      <c r="A149" s="52"/>
      <c r="B149" s="242"/>
      <c r="C149" s="52"/>
      <c r="D149" s="52"/>
      <c r="E149" s="53"/>
      <c r="F149" s="53"/>
      <c r="G149" s="53"/>
      <c r="H149" s="53"/>
      <c r="I149" s="53"/>
      <c r="J149" s="53"/>
      <c r="K149" s="53"/>
      <c r="L149" s="52"/>
      <c r="M149" s="52"/>
      <c r="N149" s="52"/>
      <c r="O149" s="52"/>
      <c r="P149" s="52"/>
      <c r="Q149" s="52"/>
      <c r="R149" s="52"/>
      <c r="S149" s="225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</row>
    <row r="150" spans="1:67" ht="10.5" customHeight="1">
      <c r="A150" s="52"/>
      <c r="B150" s="242"/>
      <c r="C150" s="52"/>
      <c r="D150" s="52"/>
      <c r="E150" s="53"/>
      <c r="F150" s="53"/>
      <c r="G150" s="53"/>
      <c r="H150" s="53"/>
      <c r="I150" s="53"/>
      <c r="J150" s="53"/>
      <c r="K150" s="53"/>
      <c r="L150" s="52"/>
      <c r="M150" s="52"/>
      <c r="N150" s="52"/>
      <c r="O150" s="52"/>
      <c r="P150" s="52"/>
      <c r="Q150" s="52"/>
      <c r="R150" s="52"/>
      <c r="S150" s="225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</row>
    <row r="151" spans="1:67" ht="10.5" customHeight="1">
      <c r="A151" s="52"/>
      <c r="B151" s="242"/>
      <c r="C151" s="52"/>
      <c r="D151" s="52"/>
      <c r="E151" s="53"/>
      <c r="F151" s="53"/>
      <c r="G151" s="53"/>
      <c r="H151" s="53"/>
      <c r="I151" s="53"/>
      <c r="J151" s="53"/>
      <c r="K151" s="53"/>
      <c r="L151" s="52"/>
      <c r="M151" s="52"/>
      <c r="N151" s="52"/>
      <c r="O151" s="52"/>
      <c r="P151" s="52"/>
      <c r="Q151" s="52"/>
      <c r="R151" s="52"/>
      <c r="S151" s="225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</row>
    <row r="152" spans="1:67" ht="10.5" customHeight="1">
      <c r="A152" s="52"/>
      <c r="B152" s="242"/>
      <c r="C152" s="52"/>
      <c r="D152" s="52"/>
      <c r="E152" s="53"/>
      <c r="F152" s="53"/>
      <c r="G152" s="53"/>
      <c r="H152" s="53"/>
      <c r="I152" s="53"/>
      <c r="J152" s="53"/>
      <c r="K152" s="53"/>
      <c r="L152" s="52"/>
      <c r="M152" s="52"/>
      <c r="N152" s="52"/>
      <c r="O152" s="52"/>
      <c r="P152" s="52"/>
      <c r="Q152" s="52"/>
      <c r="R152" s="52"/>
      <c r="S152" s="225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</row>
    <row r="153" spans="1:67" ht="10.5" customHeight="1">
      <c r="A153" s="52"/>
      <c r="B153" s="242"/>
      <c r="C153" s="52"/>
      <c r="D153" s="52"/>
      <c r="E153" s="53"/>
      <c r="F153" s="53"/>
      <c r="G153" s="53"/>
      <c r="H153" s="53"/>
      <c r="I153" s="53"/>
      <c r="J153" s="53"/>
      <c r="K153" s="53"/>
      <c r="L153" s="52"/>
      <c r="M153" s="52"/>
      <c r="N153" s="52"/>
      <c r="O153" s="52"/>
      <c r="P153" s="52"/>
      <c r="Q153" s="52"/>
      <c r="R153" s="52"/>
      <c r="S153" s="225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</row>
    <row r="154" spans="1:67" ht="10.5" customHeight="1">
      <c r="A154" s="52"/>
      <c r="B154" s="242"/>
      <c r="C154" s="52"/>
      <c r="D154" s="52"/>
      <c r="E154" s="53"/>
      <c r="F154" s="53"/>
      <c r="G154" s="53"/>
      <c r="H154" s="53"/>
      <c r="I154" s="53"/>
      <c r="J154" s="53"/>
      <c r="K154" s="53"/>
      <c r="L154" s="52"/>
      <c r="M154" s="52"/>
      <c r="N154" s="52"/>
      <c r="O154" s="52"/>
      <c r="P154" s="52"/>
      <c r="Q154" s="52"/>
      <c r="R154" s="52"/>
      <c r="S154" s="225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</row>
    <row r="155" spans="1:67" ht="10.5" customHeight="1">
      <c r="A155" s="52"/>
      <c r="B155" s="242"/>
      <c r="C155" s="52"/>
      <c r="D155" s="52"/>
      <c r="E155" s="53"/>
      <c r="F155" s="53"/>
      <c r="G155" s="53"/>
      <c r="H155" s="53"/>
      <c r="I155" s="53"/>
      <c r="J155" s="53"/>
      <c r="K155" s="53"/>
      <c r="L155" s="52"/>
      <c r="M155" s="52"/>
      <c r="N155" s="52"/>
      <c r="O155" s="52"/>
      <c r="P155" s="52"/>
      <c r="Q155" s="52"/>
      <c r="R155" s="52"/>
      <c r="S155" s="225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</row>
    <row r="156" spans="1:67" ht="10.5" customHeight="1">
      <c r="A156" s="52"/>
      <c r="B156" s="242"/>
      <c r="C156" s="52"/>
      <c r="D156" s="52"/>
      <c r="E156" s="53"/>
      <c r="F156" s="53"/>
      <c r="G156" s="53"/>
      <c r="H156" s="53"/>
      <c r="I156" s="53"/>
      <c r="J156" s="53"/>
      <c r="K156" s="53"/>
      <c r="L156" s="52"/>
      <c r="M156" s="52"/>
      <c r="N156" s="52"/>
      <c r="O156" s="52"/>
      <c r="P156" s="52"/>
      <c r="Q156" s="52"/>
      <c r="R156" s="52"/>
      <c r="S156" s="225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</row>
    <row r="157" spans="1:67" ht="10.5" customHeight="1">
      <c r="A157" s="52"/>
      <c r="B157" s="242"/>
      <c r="C157" s="52"/>
      <c r="D157" s="52"/>
      <c r="E157" s="53"/>
      <c r="F157" s="53"/>
      <c r="G157" s="53"/>
      <c r="H157" s="53"/>
      <c r="I157" s="53"/>
      <c r="J157" s="53"/>
      <c r="K157" s="53"/>
      <c r="L157" s="52"/>
      <c r="M157" s="52"/>
      <c r="N157" s="52"/>
      <c r="O157" s="52"/>
      <c r="P157" s="52"/>
      <c r="Q157" s="52"/>
      <c r="R157" s="52"/>
      <c r="S157" s="225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</row>
    <row r="158" spans="1:67" ht="10.5" customHeight="1">
      <c r="A158" s="52"/>
      <c r="B158" s="242"/>
      <c r="C158" s="52"/>
      <c r="D158" s="52"/>
      <c r="E158" s="53"/>
      <c r="F158" s="53"/>
      <c r="G158" s="53"/>
      <c r="H158" s="53"/>
      <c r="I158" s="53"/>
      <c r="J158" s="53"/>
      <c r="K158" s="53"/>
      <c r="L158" s="52"/>
      <c r="M158" s="52"/>
      <c r="N158" s="52"/>
      <c r="O158" s="52"/>
      <c r="P158" s="52"/>
      <c r="Q158" s="52"/>
      <c r="R158" s="52"/>
      <c r="S158" s="225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</row>
    <row r="159" spans="1:67" ht="10.5" customHeight="1">
      <c r="A159" s="52"/>
      <c r="B159" s="242"/>
      <c r="C159" s="52"/>
      <c r="D159" s="52"/>
      <c r="E159" s="53"/>
      <c r="F159" s="53"/>
      <c r="G159" s="53"/>
      <c r="H159" s="53"/>
      <c r="I159" s="53"/>
      <c r="J159" s="53"/>
      <c r="K159" s="53"/>
      <c r="L159" s="52"/>
      <c r="M159" s="52"/>
      <c r="N159" s="52"/>
      <c r="O159" s="52"/>
      <c r="P159" s="52"/>
      <c r="Q159" s="52"/>
      <c r="R159" s="52"/>
      <c r="S159" s="225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</row>
    <row r="160" spans="1:67" ht="10.5" customHeight="1">
      <c r="A160" s="52"/>
      <c r="B160" s="242"/>
      <c r="C160" s="52"/>
      <c r="D160" s="52"/>
      <c r="E160" s="53"/>
      <c r="F160" s="53"/>
      <c r="G160" s="53"/>
      <c r="H160" s="53"/>
      <c r="I160" s="53"/>
      <c r="J160" s="53"/>
      <c r="K160" s="53"/>
      <c r="L160" s="52"/>
      <c r="M160" s="52"/>
      <c r="N160" s="52"/>
      <c r="O160" s="52"/>
      <c r="P160" s="52"/>
      <c r="Q160" s="52"/>
      <c r="R160" s="52"/>
      <c r="S160" s="225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</row>
    <row r="161" spans="1:67" ht="10.5" customHeight="1">
      <c r="A161" s="52"/>
      <c r="B161" s="242"/>
      <c r="C161" s="52"/>
      <c r="D161" s="52"/>
      <c r="E161" s="53"/>
      <c r="F161" s="53"/>
      <c r="G161" s="53"/>
      <c r="H161" s="53"/>
      <c r="I161" s="53"/>
      <c r="J161" s="53"/>
      <c r="K161" s="53"/>
      <c r="L161" s="52"/>
      <c r="M161" s="52"/>
      <c r="N161" s="52"/>
      <c r="O161" s="52"/>
      <c r="P161" s="52"/>
      <c r="Q161" s="52"/>
      <c r="R161" s="52"/>
      <c r="S161" s="225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</row>
    <row r="162" spans="1:67" ht="10.5" customHeight="1">
      <c r="A162" s="52"/>
      <c r="B162" s="242"/>
      <c r="C162" s="52"/>
      <c r="D162" s="52"/>
      <c r="E162" s="53"/>
      <c r="F162" s="53"/>
      <c r="G162" s="53"/>
      <c r="H162" s="53"/>
      <c r="I162" s="53"/>
      <c r="J162" s="53"/>
      <c r="K162" s="53"/>
      <c r="L162" s="52"/>
      <c r="M162" s="52"/>
      <c r="N162" s="52"/>
      <c r="O162" s="52"/>
      <c r="P162" s="52"/>
      <c r="Q162" s="52"/>
      <c r="R162" s="52"/>
      <c r="S162" s="225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</row>
    <row r="163" spans="1:67" ht="10.5" customHeight="1">
      <c r="A163" s="52"/>
      <c r="B163" s="242"/>
      <c r="C163" s="52"/>
      <c r="D163" s="52"/>
      <c r="E163" s="53"/>
      <c r="F163" s="53"/>
      <c r="G163" s="53"/>
      <c r="H163" s="53"/>
      <c r="I163" s="53"/>
      <c r="J163" s="53"/>
      <c r="K163" s="53"/>
      <c r="L163" s="52"/>
      <c r="M163" s="52"/>
      <c r="N163" s="52"/>
      <c r="O163" s="52"/>
      <c r="P163" s="52"/>
      <c r="Q163" s="52"/>
      <c r="R163" s="52"/>
      <c r="S163" s="225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</row>
    <row r="164" spans="1:67" ht="10.5" customHeight="1">
      <c r="A164" s="52"/>
      <c r="B164" s="242"/>
      <c r="C164" s="52"/>
      <c r="D164" s="52"/>
      <c r="E164" s="53"/>
      <c r="F164" s="53"/>
      <c r="G164" s="53"/>
      <c r="H164" s="53"/>
      <c r="I164" s="53"/>
      <c r="J164" s="53"/>
      <c r="K164" s="53"/>
      <c r="L164" s="52"/>
      <c r="M164" s="52"/>
      <c r="N164" s="52"/>
      <c r="O164" s="52"/>
      <c r="P164" s="52"/>
      <c r="Q164" s="52"/>
      <c r="R164" s="52"/>
      <c r="S164" s="225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</row>
    <row r="165" spans="1:67" ht="10.5" customHeight="1">
      <c r="A165" s="52"/>
      <c r="B165" s="242"/>
      <c r="C165" s="52"/>
      <c r="D165" s="52"/>
      <c r="E165" s="53"/>
      <c r="F165" s="53"/>
      <c r="G165" s="53"/>
      <c r="H165" s="53"/>
      <c r="I165" s="53"/>
      <c r="J165" s="53"/>
      <c r="K165" s="53"/>
      <c r="L165" s="52"/>
      <c r="M165" s="52"/>
      <c r="N165" s="52"/>
      <c r="O165" s="52"/>
      <c r="P165" s="52"/>
      <c r="Q165" s="52"/>
      <c r="R165" s="52"/>
      <c r="S165" s="225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</row>
    <row r="166" spans="1:67" ht="10.5" customHeight="1">
      <c r="A166" s="52"/>
      <c r="B166" s="242"/>
      <c r="C166" s="52"/>
      <c r="D166" s="52"/>
      <c r="E166" s="53"/>
      <c r="F166" s="53"/>
      <c r="G166" s="53"/>
      <c r="H166" s="53"/>
      <c r="I166" s="53"/>
      <c r="J166" s="53"/>
      <c r="K166" s="53"/>
      <c r="L166" s="52"/>
      <c r="M166" s="52"/>
      <c r="N166" s="52"/>
      <c r="O166" s="52"/>
      <c r="P166" s="52"/>
      <c r="Q166" s="52"/>
      <c r="R166" s="52"/>
      <c r="S166" s="225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</row>
    <row r="167" spans="1:67" ht="10.5" customHeight="1">
      <c r="A167" s="52"/>
      <c r="B167" s="242"/>
      <c r="C167" s="52"/>
      <c r="D167" s="52"/>
      <c r="E167" s="53"/>
      <c r="F167" s="53"/>
      <c r="G167" s="53"/>
      <c r="H167" s="53"/>
      <c r="I167" s="53"/>
      <c r="J167" s="53"/>
      <c r="K167" s="53"/>
      <c r="L167" s="52"/>
      <c r="M167" s="52"/>
      <c r="N167" s="52"/>
      <c r="O167" s="52"/>
      <c r="P167" s="52"/>
      <c r="Q167" s="52"/>
      <c r="R167" s="52"/>
      <c r="S167" s="225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</row>
    <row r="168" spans="1:67" ht="10.5" customHeight="1">
      <c r="A168" s="52"/>
      <c r="B168" s="242"/>
      <c r="C168" s="52"/>
      <c r="D168" s="52"/>
      <c r="E168" s="53"/>
      <c r="F168" s="53"/>
      <c r="G168" s="53"/>
      <c r="H168" s="53"/>
      <c r="I168" s="53"/>
      <c r="J168" s="53"/>
      <c r="K168" s="53"/>
      <c r="L168" s="52"/>
      <c r="M168" s="52"/>
      <c r="N168" s="52"/>
      <c r="O168" s="52"/>
      <c r="P168" s="52"/>
      <c r="Q168" s="52"/>
      <c r="R168" s="52"/>
      <c r="S168" s="225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</row>
    <row r="169" spans="1:67" ht="10.5" customHeight="1">
      <c r="A169" s="52"/>
      <c r="B169" s="242"/>
      <c r="C169" s="52"/>
      <c r="D169" s="52"/>
      <c r="E169" s="53"/>
      <c r="F169" s="53"/>
      <c r="G169" s="53"/>
      <c r="H169" s="53"/>
      <c r="I169" s="53"/>
      <c r="J169" s="53"/>
      <c r="K169" s="53"/>
      <c r="L169" s="52"/>
      <c r="M169" s="52"/>
      <c r="N169" s="52"/>
      <c r="O169" s="52"/>
      <c r="P169" s="52"/>
      <c r="Q169" s="52"/>
      <c r="R169" s="52"/>
      <c r="S169" s="225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</row>
    <row r="170" spans="1:67" ht="10.5" customHeight="1">
      <c r="A170" s="52"/>
      <c r="B170" s="242"/>
      <c r="C170" s="52"/>
      <c r="D170" s="52"/>
      <c r="E170" s="53"/>
      <c r="F170" s="53"/>
      <c r="G170" s="53"/>
      <c r="H170" s="53"/>
      <c r="I170" s="53"/>
      <c r="J170" s="53"/>
      <c r="K170" s="53"/>
      <c r="L170" s="52"/>
      <c r="M170" s="52"/>
      <c r="N170" s="52"/>
      <c r="O170" s="52"/>
      <c r="P170" s="52"/>
      <c r="Q170" s="52"/>
      <c r="R170" s="52"/>
      <c r="S170" s="225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</row>
    <row r="171" spans="1:67" ht="10.5" customHeight="1">
      <c r="A171" s="52"/>
      <c r="B171" s="242"/>
      <c r="C171" s="52"/>
      <c r="D171" s="52"/>
      <c r="E171" s="53"/>
      <c r="F171" s="53"/>
      <c r="G171" s="53"/>
      <c r="H171" s="53"/>
      <c r="I171" s="53"/>
      <c r="J171" s="53"/>
      <c r="K171" s="53"/>
      <c r="L171" s="52"/>
      <c r="M171" s="52"/>
      <c r="N171" s="52"/>
      <c r="O171" s="52"/>
      <c r="P171" s="52"/>
      <c r="Q171" s="52"/>
      <c r="R171" s="52"/>
      <c r="S171" s="225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</row>
    <row r="172" spans="1:67" ht="10.5" customHeight="1">
      <c r="A172" s="52"/>
      <c r="B172" s="242"/>
      <c r="C172" s="52"/>
      <c r="D172" s="52"/>
      <c r="E172" s="53"/>
      <c r="F172" s="53"/>
      <c r="G172" s="53"/>
      <c r="H172" s="53"/>
      <c r="I172" s="53"/>
      <c r="J172" s="53"/>
      <c r="K172" s="53"/>
      <c r="L172" s="52"/>
      <c r="M172" s="52"/>
      <c r="N172" s="52"/>
      <c r="O172" s="52"/>
      <c r="P172" s="52"/>
      <c r="Q172" s="52"/>
      <c r="R172" s="52"/>
      <c r="S172" s="225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</row>
    <row r="173" spans="1:67" ht="10.5" customHeight="1">
      <c r="A173" s="52"/>
      <c r="B173" s="242"/>
      <c r="C173" s="52"/>
      <c r="D173" s="52"/>
      <c r="E173" s="53"/>
      <c r="F173" s="53"/>
      <c r="G173" s="53"/>
      <c r="H173" s="53"/>
      <c r="I173" s="53"/>
      <c r="J173" s="53"/>
      <c r="K173" s="53"/>
      <c r="L173" s="52"/>
      <c r="M173" s="52"/>
      <c r="N173" s="52"/>
      <c r="O173" s="52"/>
      <c r="P173" s="52"/>
      <c r="Q173" s="52"/>
      <c r="R173" s="52"/>
      <c r="S173" s="225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</row>
    <row r="174" spans="1:67" ht="10.5" customHeight="1">
      <c r="A174" s="52"/>
      <c r="B174" s="242"/>
      <c r="C174" s="52"/>
      <c r="D174" s="52"/>
      <c r="E174" s="53"/>
      <c r="F174" s="53"/>
      <c r="G174" s="53"/>
      <c r="H174" s="53"/>
      <c r="I174" s="53"/>
      <c r="J174" s="53"/>
      <c r="K174" s="53"/>
      <c r="L174" s="52"/>
      <c r="M174" s="52"/>
      <c r="N174" s="52"/>
      <c r="O174" s="52"/>
      <c r="P174" s="52"/>
      <c r="Q174" s="52"/>
      <c r="R174" s="52"/>
      <c r="S174" s="225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</row>
    <row r="175" spans="1:67" ht="10.5" customHeight="1">
      <c r="A175" s="52"/>
      <c r="B175" s="242"/>
      <c r="C175" s="52"/>
      <c r="D175" s="52"/>
      <c r="E175" s="53"/>
      <c r="F175" s="53"/>
      <c r="G175" s="53"/>
      <c r="H175" s="53"/>
      <c r="I175" s="53"/>
      <c r="J175" s="53"/>
      <c r="K175" s="53"/>
      <c r="L175" s="52"/>
      <c r="M175" s="52"/>
      <c r="N175" s="52"/>
      <c r="O175" s="52"/>
      <c r="P175" s="52"/>
      <c r="Q175" s="52"/>
      <c r="R175" s="52"/>
      <c r="S175" s="225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</row>
    <row r="176" spans="1:67" ht="10.5" customHeight="1">
      <c r="A176" s="52"/>
      <c r="B176" s="242"/>
      <c r="C176" s="52"/>
      <c r="D176" s="52"/>
      <c r="E176" s="53"/>
      <c r="F176" s="53"/>
      <c r="G176" s="53"/>
      <c r="H176" s="53"/>
      <c r="I176" s="53"/>
      <c r="J176" s="53"/>
      <c r="K176" s="53"/>
      <c r="L176" s="52"/>
      <c r="M176" s="52"/>
      <c r="N176" s="52"/>
      <c r="O176" s="52"/>
      <c r="P176" s="52"/>
      <c r="Q176" s="52"/>
      <c r="R176" s="52"/>
      <c r="S176" s="225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</row>
    <row r="177" spans="1:67" ht="10.5" customHeight="1">
      <c r="A177" s="52"/>
      <c r="B177" s="242"/>
      <c r="C177" s="52"/>
      <c r="D177" s="52"/>
      <c r="E177" s="53"/>
      <c r="F177" s="53"/>
      <c r="G177" s="53"/>
      <c r="H177" s="53"/>
      <c r="I177" s="53"/>
      <c r="J177" s="53"/>
      <c r="K177" s="53"/>
      <c r="L177" s="52"/>
      <c r="M177" s="52"/>
      <c r="N177" s="52"/>
      <c r="O177" s="52"/>
      <c r="P177" s="52"/>
      <c r="Q177" s="52"/>
      <c r="R177" s="52"/>
      <c r="S177" s="225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</row>
    <row r="178" spans="1:67" ht="10.5" customHeight="1">
      <c r="A178" s="52"/>
      <c r="B178" s="242"/>
      <c r="C178" s="52"/>
      <c r="D178" s="52"/>
      <c r="E178" s="53"/>
      <c r="F178" s="53"/>
      <c r="G178" s="53"/>
      <c r="H178" s="53"/>
      <c r="I178" s="53"/>
      <c r="J178" s="53"/>
      <c r="K178" s="53"/>
      <c r="L178" s="52"/>
      <c r="M178" s="52"/>
      <c r="N178" s="52"/>
      <c r="O178" s="52"/>
      <c r="P178" s="52"/>
      <c r="Q178" s="52"/>
      <c r="R178" s="52"/>
      <c r="S178" s="225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</row>
    <row r="179" spans="1:67" ht="10.5" customHeight="1">
      <c r="A179" s="52"/>
      <c r="B179" s="242"/>
      <c r="C179" s="52"/>
      <c r="D179" s="52"/>
      <c r="E179" s="53"/>
      <c r="F179" s="53"/>
      <c r="G179" s="53"/>
      <c r="H179" s="53"/>
      <c r="I179" s="53"/>
      <c r="J179" s="53"/>
      <c r="K179" s="53"/>
      <c r="L179" s="52"/>
      <c r="M179" s="52"/>
      <c r="N179" s="52"/>
      <c r="O179" s="52"/>
      <c r="P179" s="52"/>
      <c r="Q179" s="52"/>
      <c r="R179" s="52"/>
      <c r="S179" s="225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</row>
    <row r="180" spans="1:67" ht="10.5" customHeight="1">
      <c r="A180" s="52"/>
      <c r="B180" s="242"/>
      <c r="C180" s="52"/>
      <c r="D180" s="52"/>
      <c r="E180" s="53"/>
      <c r="F180" s="53"/>
      <c r="G180" s="53"/>
      <c r="H180" s="53"/>
      <c r="I180" s="53"/>
      <c r="J180" s="53"/>
      <c r="K180" s="53"/>
      <c r="L180" s="52"/>
      <c r="M180" s="52"/>
      <c r="N180" s="52"/>
      <c r="O180" s="52"/>
      <c r="P180" s="52"/>
      <c r="Q180" s="52"/>
      <c r="R180" s="52"/>
      <c r="S180" s="225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</row>
    <row r="181" spans="1:67" ht="10.5" customHeight="1">
      <c r="A181" s="52"/>
      <c r="B181" s="242"/>
      <c r="C181" s="52"/>
      <c r="D181" s="52"/>
      <c r="E181" s="53"/>
      <c r="F181" s="53"/>
      <c r="G181" s="53"/>
      <c r="H181" s="53"/>
      <c r="I181" s="53"/>
      <c r="J181" s="53"/>
      <c r="K181" s="53"/>
      <c r="L181" s="52"/>
      <c r="M181" s="52"/>
      <c r="N181" s="52"/>
      <c r="O181" s="52"/>
      <c r="P181" s="52"/>
      <c r="Q181" s="52"/>
      <c r="R181" s="52"/>
      <c r="S181" s="225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</row>
    <row r="182" spans="1:67" ht="10.5" customHeight="1">
      <c r="A182" s="52"/>
      <c r="B182" s="242"/>
      <c r="C182" s="52"/>
      <c r="D182" s="52"/>
      <c r="E182" s="53"/>
      <c r="F182" s="53"/>
      <c r="G182" s="53"/>
      <c r="H182" s="53"/>
      <c r="I182" s="53"/>
      <c r="J182" s="53"/>
      <c r="K182" s="53"/>
      <c r="L182" s="52"/>
      <c r="M182" s="52"/>
      <c r="N182" s="52"/>
      <c r="O182" s="52"/>
      <c r="P182" s="52"/>
      <c r="Q182" s="52"/>
      <c r="R182" s="52"/>
      <c r="S182" s="225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</row>
    <row r="183" spans="1:67" ht="10.5" customHeight="1">
      <c r="A183" s="52"/>
      <c r="B183" s="242"/>
      <c r="C183" s="52"/>
      <c r="D183" s="52"/>
      <c r="E183" s="53"/>
      <c r="F183" s="53"/>
      <c r="G183" s="53"/>
      <c r="H183" s="53"/>
      <c r="I183" s="53"/>
      <c r="J183" s="53"/>
      <c r="K183" s="53"/>
      <c r="L183" s="52"/>
      <c r="M183" s="52"/>
      <c r="N183" s="52"/>
      <c r="O183" s="52"/>
      <c r="P183" s="52"/>
      <c r="Q183" s="52"/>
      <c r="R183" s="52"/>
      <c r="S183" s="225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</row>
    <row r="184" spans="1:67" ht="10.5" customHeight="1">
      <c r="A184" s="52"/>
      <c r="B184" s="242"/>
      <c r="C184" s="52"/>
      <c r="D184" s="52"/>
      <c r="E184" s="53"/>
      <c r="F184" s="53"/>
      <c r="G184" s="53"/>
      <c r="H184" s="53"/>
      <c r="I184" s="53"/>
      <c r="J184" s="53"/>
      <c r="K184" s="53"/>
      <c r="L184" s="52"/>
      <c r="M184" s="52"/>
      <c r="N184" s="52"/>
      <c r="O184" s="52"/>
      <c r="P184" s="52"/>
      <c r="Q184" s="52"/>
      <c r="R184" s="52"/>
      <c r="S184" s="225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</row>
    <row r="185" spans="1:67" ht="10.5" customHeight="1">
      <c r="A185" s="52"/>
      <c r="B185" s="242"/>
      <c r="C185" s="52"/>
      <c r="D185" s="52"/>
      <c r="E185" s="53"/>
      <c r="F185" s="53"/>
      <c r="G185" s="53"/>
      <c r="H185" s="53"/>
      <c r="I185" s="53"/>
      <c r="J185" s="53"/>
      <c r="K185" s="53"/>
      <c r="L185" s="52"/>
      <c r="M185" s="52"/>
      <c r="N185" s="52"/>
      <c r="O185" s="52"/>
      <c r="P185" s="52"/>
      <c r="Q185" s="52"/>
      <c r="R185" s="52"/>
      <c r="S185" s="225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</row>
    <row r="186" spans="1:67" ht="10.5" customHeight="1">
      <c r="A186" s="52"/>
      <c r="B186" s="242"/>
      <c r="C186" s="52"/>
      <c r="D186" s="52"/>
      <c r="E186" s="53"/>
      <c r="F186" s="53"/>
      <c r="G186" s="53"/>
      <c r="H186" s="53"/>
      <c r="I186" s="53"/>
      <c r="J186" s="53"/>
      <c r="K186" s="53"/>
      <c r="L186" s="52"/>
      <c r="M186" s="52"/>
      <c r="N186" s="52"/>
      <c r="O186" s="52"/>
      <c r="P186" s="52"/>
      <c r="Q186" s="52"/>
      <c r="R186" s="52"/>
      <c r="S186" s="225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</row>
    <row r="187" spans="1:67" ht="10.5" customHeight="1">
      <c r="A187" s="52"/>
      <c r="B187" s="242"/>
      <c r="C187" s="52"/>
      <c r="D187" s="52"/>
      <c r="E187" s="53"/>
      <c r="F187" s="53"/>
      <c r="G187" s="53"/>
      <c r="H187" s="53"/>
      <c r="I187" s="53"/>
      <c r="J187" s="53"/>
      <c r="K187" s="53"/>
      <c r="L187" s="52"/>
      <c r="M187" s="52"/>
      <c r="N187" s="52"/>
      <c r="O187" s="52"/>
      <c r="P187" s="52"/>
      <c r="Q187" s="52"/>
      <c r="R187" s="52"/>
      <c r="S187" s="225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</row>
    <row r="188" spans="1:67" ht="10.5" customHeight="1">
      <c r="A188" s="52"/>
      <c r="B188" s="242"/>
      <c r="C188" s="52"/>
      <c r="D188" s="52"/>
      <c r="E188" s="53"/>
      <c r="F188" s="53"/>
      <c r="G188" s="53"/>
      <c r="H188" s="53"/>
      <c r="I188" s="53"/>
      <c r="J188" s="53"/>
      <c r="K188" s="53"/>
      <c r="L188" s="52"/>
      <c r="M188" s="52"/>
      <c r="N188" s="52"/>
      <c r="O188" s="52"/>
      <c r="P188" s="52"/>
      <c r="Q188" s="52"/>
      <c r="R188" s="52"/>
      <c r="S188" s="225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</row>
    <row r="189" spans="1:67" ht="10.5" customHeight="1">
      <c r="A189" s="52"/>
      <c r="B189" s="242"/>
      <c r="C189" s="52"/>
      <c r="D189" s="52"/>
      <c r="E189" s="53"/>
      <c r="F189" s="53"/>
      <c r="G189" s="53"/>
      <c r="H189" s="53"/>
      <c r="I189" s="53"/>
      <c r="J189" s="53"/>
      <c r="K189" s="53"/>
      <c r="L189" s="52"/>
      <c r="M189" s="52"/>
      <c r="N189" s="52"/>
      <c r="O189" s="52"/>
      <c r="P189" s="52"/>
      <c r="Q189" s="52"/>
      <c r="R189" s="52"/>
      <c r="S189" s="225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</row>
    <row r="190" spans="1:67" ht="10.5" customHeight="1">
      <c r="A190" s="52"/>
      <c r="B190" s="242"/>
      <c r="C190" s="52"/>
      <c r="D190" s="52"/>
      <c r="E190" s="53"/>
      <c r="F190" s="53"/>
      <c r="G190" s="53"/>
      <c r="H190" s="53"/>
      <c r="I190" s="53"/>
      <c r="J190" s="53"/>
      <c r="K190" s="53"/>
      <c r="L190" s="52"/>
      <c r="M190" s="52"/>
      <c r="N190" s="52"/>
      <c r="O190" s="52"/>
      <c r="P190" s="52"/>
      <c r="Q190" s="52"/>
      <c r="R190" s="52"/>
      <c r="S190" s="225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</row>
    <row r="191" spans="1:67" ht="10.5" customHeight="1">
      <c r="A191" s="52"/>
      <c r="B191" s="242"/>
      <c r="C191" s="52"/>
      <c r="D191" s="52"/>
      <c r="E191" s="53"/>
      <c r="F191" s="53"/>
      <c r="G191" s="53"/>
      <c r="H191" s="53"/>
      <c r="I191" s="53"/>
      <c r="J191" s="53"/>
      <c r="K191" s="53"/>
      <c r="L191" s="52"/>
      <c r="M191" s="52"/>
      <c r="N191" s="52"/>
      <c r="O191" s="52"/>
      <c r="P191" s="52"/>
      <c r="Q191" s="52"/>
      <c r="R191" s="52"/>
      <c r="S191" s="225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</row>
    <row r="192" spans="1:67" ht="10.5" customHeight="1">
      <c r="A192" s="52"/>
      <c r="B192" s="242"/>
      <c r="C192" s="52"/>
      <c r="D192" s="52"/>
      <c r="E192" s="53"/>
      <c r="F192" s="53"/>
      <c r="G192" s="53"/>
      <c r="H192" s="53"/>
      <c r="I192" s="53"/>
      <c r="J192" s="53"/>
      <c r="K192" s="53"/>
      <c r="L192" s="52"/>
      <c r="M192" s="52"/>
      <c r="N192" s="52"/>
      <c r="O192" s="52"/>
      <c r="P192" s="52"/>
      <c r="Q192" s="52"/>
      <c r="R192" s="52"/>
      <c r="S192" s="225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</row>
    <row r="193" spans="1:67" ht="10.5" customHeight="1">
      <c r="A193" s="52"/>
      <c r="B193" s="242"/>
      <c r="C193" s="52"/>
      <c r="D193" s="52"/>
      <c r="E193" s="53"/>
      <c r="F193" s="53"/>
      <c r="G193" s="53"/>
      <c r="H193" s="53"/>
      <c r="I193" s="53"/>
      <c r="J193" s="53"/>
      <c r="K193" s="53"/>
      <c r="L193" s="52"/>
      <c r="M193" s="52"/>
      <c r="N193" s="52"/>
      <c r="O193" s="52"/>
      <c r="P193" s="52"/>
      <c r="Q193" s="52"/>
      <c r="R193" s="52"/>
      <c r="S193" s="225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</row>
    <row r="194" spans="1:67" ht="10.5" customHeight="1">
      <c r="A194" s="52"/>
      <c r="B194" s="242"/>
      <c r="C194" s="52"/>
      <c r="D194" s="52"/>
      <c r="E194" s="53"/>
      <c r="F194" s="53"/>
      <c r="G194" s="53"/>
      <c r="H194" s="53"/>
      <c r="I194" s="53"/>
      <c r="J194" s="53"/>
      <c r="K194" s="53"/>
      <c r="L194" s="52"/>
      <c r="M194" s="52"/>
      <c r="N194" s="52"/>
      <c r="O194" s="52"/>
      <c r="P194" s="52"/>
      <c r="Q194" s="52"/>
      <c r="R194" s="52"/>
      <c r="S194" s="225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</row>
    <row r="195" spans="1:67" ht="10.5" customHeight="1">
      <c r="A195" s="52"/>
      <c r="B195" s="242"/>
      <c r="C195" s="52"/>
      <c r="D195" s="52"/>
      <c r="E195" s="53"/>
      <c r="F195" s="53"/>
      <c r="G195" s="53"/>
      <c r="H195" s="53"/>
      <c r="I195" s="53"/>
      <c r="J195" s="53"/>
      <c r="K195" s="53"/>
      <c r="L195" s="52"/>
      <c r="M195" s="52"/>
      <c r="N195" s="52"/>
      <c r="O195" s="52"/>
      <c r="P195" s="52"/>
      <c r="Q195" s="52"/>
      <c r="R195" s="52"/>
      <c r="S195" s="225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</row>
    <row r="196" spans="1:67" ht="10.5" customHeight="1">
      <c r="A196" s="52"/>
      <c r="B196" s="242"/>
      <c r="C196" s="52"/>
      <c r="D196" s="52"/>
      <c r="E196" s="53"/>
      <c r="F196" s="53"/>
      <c r="G196" s="53"/>
      <c r="H196" s="53"/>
      <c r="I196" s="53"/>
      <c r="J196" s="53"/>
      <c r="K196" s="53"/>
      <c r="L196" s="52"/>
      <c r="M196" s="52"/>
      <c r="N196" s="52"/>
      <c r="O196" s="52"/>
      <c r="P196" s="52"/>
      <c r="Q196" s="52"/>
      <c r="R196" s="52"/>
      <c r="S196" s="225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</row>
    <row r="197" spans="1:67" ht="10.5" customHeight="1">
      <c r="A197" s="52"/>
      <c r="B197" s="242"/>
      <c r="C197" s="52"/>
      <c r="D197" s="52"/>
      <c r="E197" s="53"/>
      <c r="F197" s="53"/>
      <c r="G197" s="53"/>
      <c r="H197" s="53"/>
      <c r="I197" s="53"/>
      <c r="J197" s="53"/>
      <c r="K197" s="53"/>
      <c r="L197" s="52"/>
      <c r="M197" s="52"/>
      <c r="N197" s="52"/>
      <c r="O197" s="52"/>
      <c r="P197" s="52"/>
      <c r="Q197" s="52"/>
      <c r="R197" s="52"/>
      <c r="S197" s="225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</row>
    <row r="198" spans="1:67" ht="10.5" customHeight="1">
      <c r="A198" s="52"/>
      <c r="B198" s="242"/>
      <c r="C198" s="52"/>
      <c r="D198" s="52"/>
      <c r="E198" s="53"/>
      <c r="F198" s="53"/>
      <c r="G198" s="53"/>
      <c r="H198" s="53"/>
      <c r="I198" s="53"/>
      <c r="J198" s="53"/>
      <c r="K198" s="53"/>
      <c r="L198" s="52"/>
      <c r="M198" s="52"/>
      <c r="N198" s="52"/>
      <c r="O198" s="52"/>
      <c r="P198" s="52"/>
      <c r="Q198" s="52"/>
      <c r="R198" s="52"/>
      <c r="S198" s="225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</row>
    <row r="199" spans="1:67" ht="10.5" customHeight="1">
      <c r="A199" s="52"/>
      <c r="B199" s="242"/>
      <c r="C199" s="52"/>
      <c r="D199" s="52"/>
      <c r="E199" s="53"/>
      <c r="F199" s="53"/>
      <c r="G199" s="53"/>
      <c r="H199" s="53"/>
      <c r="I199" s="53"/>
      <c r="J199" s="53"/>
      <c r="K199" s="53"/>
      <c r="L199" s="52"/>
      <c r="M199" s="52"/>
      <c r="N199" s="52"/>
      <c r="O199" s="52"/>
      <c r="P199" s="52"/>
      <c r="Q199" s="52"/>
      <c r="R199" s="52"/>
      <c r="S199" s="225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</row>
    <row r="200" spans="1:67" ht="10.5" customHeight="1">
      <c r="A200" s="52"/>
      <c r="B200" s="242"/>
      <c r="C200" s="52"/>
      <c r="D200" s="52"/>
      <c r="E200" s="53"/>
      <c r="F200" s="53"/>
      <c r="G200" s="53"/>
      <c r="H200" s="53"/>
      <c r="I200" s="53"/>
      <c r="J200" s="53"/>
      <c r="K200" s="53"/>
      <c r="L200" s="52"/>
      <c r="M200" s="52"/>
      <c r="N200" s="52"/>
      <c r="O200" s="52"/>
      <c r="P200" s="52"/>
      <c r="Q200" s="52"/>
      <c r="R200" s="52"/>
      <c r="S200" s="225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</row>
    <row r="201" spans="1:67" ht="10.5" customHeight="1">
      <c r="A201" s="52"/>
      <c r="B201" s="242"/>
      <c r="C201" s="52"/>
      <c r="D201" s="52"/>
      <c r="E201" s="53"/>
      <c r="F201" s="53"/>
      <c r="G201" s="53"/>
      <c r="H201" s="53"/>
      <c r="I201" s="53"/>
      <c r="J201" s="53"/>
      <c r="K201" s="53"/>
      <c r="L201" s="52"/>
      <c r="M201" s="52"/>
      <c r="N201" s="52"/>
      <c r="O201" s="52"/>
      <c r="P201" s="52"/>
      <c r="Q201" s="52"/>
      <c r="R201" s="52"/>
      <c r="S201" s="225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</row>
    <row r="202" spans="1:67" ht="10.5" customHeight="1">
      <c r="A202" s="52"/>
      <c r="B202" s="242"/>
      <c r="C202" s="52"/>
      <c r="D202" s="52"/>
      <c r="E202" s="53"/>
      <c r="F202" s="53"/>
      <c r="G202" s="53"/>
      <c r="H202" s="53"/>
      <c r="I202" s="53"/>
      <c r="J202" s="53"/>
      <c r="K202" s="53"/>
      <c r="L202" s="52"/>
      <c r="M202" s="52"/>
      <c r="N202" s="52"/>
      <c r="O202" s="52"/>
      <c r="P202" s="52"/>
      <c r="Q202" s="52"/>
      <c r="R202" s="52"/>
      <c r="S202" s="225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</row>
    <row r="203" spans="1:67" ht="10.5" customHeight="1">
      <c r="A203" s="52"/>
      <c r="B203" s="242"/>
      <c r="C203" s="52"/>
      <c r="D203" s="52"/>
      <c r="E203" s="53"/>
      <c r="F203" s="53"/>
      <c r="G203" s="53"/>
      <c r="H203" s="53"/>
      <c r="I203" s="53"/>
      <c r="J203" s="53"/>
      <c r="K203" s="53"/>
      <c r="L203" s="52"/>
      <c r="M203" s="52"/>
      <c r="N203" s="52"/>
      <c r="O203" s="52"/>
      <c r="P203" s="52"/>
      <c r="Q203" s="52"/>
      <c r="R203" s="52"/>
      <c r="S203" s="225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</row>
    <row r="204" spans="1:67" ht="10.5" customHeight="1">
      <c r="A204" s="52"/>
      <c r="B204" s="242"/>
      <c r="C204" s="52"/>
      <c r="D204" s="52"/>
      <c r="E204" s="53"/>
      <c r="F204" s="53"/>
      <c r="G204" s="53"/>
      <c r="H204" s="53"/>
      <c r="I204" s="53"/>
      <c r="J204" s="53"/>
      <c r="K204" s="53"/>
      <c r="L204" s="52"/>
      <c r="M204" s="52"/>
      <c r="N204" s="52"/>
      <c r="O204" s="52"/>
      <c r="P204" s="52"/>
      <c r="Q204" s="52"/>
      <c r="R204" s="52"/>
      <c r="S204" s="225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</row>
    <row r="205" spans="1:67" ht="10.5" customHeight="1">
      <c r="A205" s="52"/>
      <c r="B205" s="242"/>
      <c r="C205" s="52"/>
      <c r="D205" s="52"/>
      <c r="E205" s="53"/>
      <c r="F205" s="53"/>
      <c r="G205" s="53"/>
      <c r="H205" s="53"/>
      <c r="I205" s="53"/>
      <c r="J205" s="53"/>
      <c r="K205" s="53"/>
      <c r="L205" s="52"/>
      <c r="M205" s="52"/>
      <c r="N205" s="52"/>
      <c r="O205" s="52"/>
      <c r="P205" s="52"/>
      <c r="Q205" s="52"/>
      <c r="R205" s="52"/>
      <c r="S205" s="225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</row>
    <row r="206" spans="1:67" ht="10.5" customHeight="1">
      <c r="A206" s="52"/>
      <c r="B206" s="242"/>
      <c r="C206" s="52"/>
      <c r="D206" s="52"/>
      <c r="E206" s="53"/>
      <c r="F206" s="53"/>
      <c r="G206" s="53"/>
      <c r="H206" s="53"/>
      <c r="I206" s="53"/>
      <c r="J206" s="53"/>
      <c r="K206" s="53"/>
      <c r="L206" s="52"/>
      <c r="M206" s="52"/>
      <c r="N206" s="52"/>
      <c r="O206" s="52"/>
      <c r="P206" s="52"/>
      <c r="Q206" s="52"/>
      <c r="R206" s="52"/>
      <c r="S206" s="225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</row>
    <row r="207" spans="1:67" ht="10.5" customHeight="1">
      <c r="A207" s="52"/>
      <c r="B207" s="242"/>
      <c r="C207" s="52"/>
      <c r="D207" s="52"/>
      <c r="E207" s="53"/>
      <c r="F207" s="53"/>
      <c r="G207" s="53"/>
      <c r="H207" s="53"/>
      <c r="I207" s="53"/>
      <c r="J207" s="53"/>
      <c r="K207" s="53"/>
      <c r="L207" s="52"/>
      <c r="M207" s="52"/>
      <c r="N207" s="52"/>
      <c r="O207" s="52"/>
      <c r="P207" s="52"/>
      <c r="Q207" s="52"/>
      <c r="R207" s="52"/>
      <c r="S207" s="225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</row>
    <row r="208" spans="1:67" ht="10.5" customHeight="1">
      <c r="A208" s="52"/>
      <c r="B208" s="242"/>
      <c r="C208" s="52"/>
      <c r="D208" s="52"/>
      <c r="E208" s="53"/>
      <c r="F208" s="53"/>
      <c r="G208" s="53"/>
      <c r="H208" s="53"/>
      <c r="I208" s="53"/>
      <c r="J208" s="53"/>
      <c r="K208" s="53"/>
      <c r="L208" s="52"/>
      <c r="M208" s="52"/>
      <c r="N208" s="52"/>
      <c r="O208" s="52"/>
      <c r="P208" s="52"/>
      <c r="Q208" s="52"/>
      <c r="R208" s="52"/>
      <c r="S208" s="225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</row>
    <row r="209" spans="1:67" ht="10.5" customHeight="1">
      <c r="A209" s="52"/>
      <c r="B209" s="242"/>
      <c r="C209" s="52"/>
      <c r="D209" s="52"/>
      <c r="E209" s="53"/>
      <c r="F209" s="53"/>
      <c r="G209" s="53"/>
      <c r="H209" s="53"/>
      <c r="I209" s="53"/>
      <c r="J209" s="53"/>
      <c r="K209" s="53"/>
      <c r="L209" s="52"/>
      <c r="M209" s="52"/>
      <c r="N209" s="52"/>
      <c r="O209" s="52"/>
      <c r="P209" s="52"/>
      <c r="Q209" s="52"/>
      <c r="R209" s="52"/>
      <c r="S209" s="225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</row>
    <row r="210" spans="1:67" ht="10.5" customHeight="1">
      <c r="A210" s="52"/>
      <c r="B210" s="242"/>
      <c r="C210" s="52"/>
      <c r="D210" s="52"/>
      <c r="E210" s="53"/>
      <c r="F210" s="53"/>
      <c r="G210" s="53"/>
      <c r="H210" s="53"/>
      <c r="I210" s="53"/>
      <c r="J210" s="53"/>
      <c r="K210" s="53"/>
      <c r="L210" s="52"/>
      <c r="M210" s="52"/>
      <c r="N210" s="52"/>
      <c r="O210" s="52"/>
      <c r="P210" s="52"/>
      <c r="Q210" s="52"/>
      <c r="R210" s="52"/>
      <c r="S210" s="225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</row>
    <row r="211" spans="1:67" ht="10.5" customHeight="1">
      <c r="A211" s="52"/>
      <c r="B211" s="242"/>
      <c r="C211" s="52"/>
      <c r="D211" s="52"/>
      <c r="E211" s="53"/>
      <c r="F211" s="53"/>
      <c r="G211" s="53"/>
      <c r="H211" s="53"/>
      <c r="I211" s="53"/>
      <c r="J211" s="53"/>
      <c r="K211" s="53"/>
      <c r="L211" s="52"/>
      <c r="M211" s="52"/>
      <c r="N211" s="52"/>
      <c r="O211" s="52"/>
      <c r="P211" s="52"/>
      <c r="Q211" s="52"/>
      <c r="R211" s="52"/>
      <c r="S211" s="225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</row>
    <row r="212" spans="1:67" ht="10.5" customHeight="1">
      <c r="A212" s="52"/>
      <c r="B212" s="242"/>
      <c r="C212" s="52"/>
      <c r="D212" s="52"/>
      <c r="E212" s="53"/>
      <c r="F212" s="53"/>
      <c r="G212" s="53"/>
      <c r="H212" s="53"/>
      <c r="I212" s="53"/>
      <c r="J212" s="53"/>
      <c r="K212" s="53"/>
      <c r="L212" s="52"/>
      <c r="M212" s="52"/>
      <c r="N212" s="52"/>
      <c r="O212" s="52"/>
      <c r="P212" s="52"/>
      <c r="Q212" s="52"/>
      <c r="R212" s="52"/>
      <c r="S212" s="225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</row>
    <row r="213" spans="1:67" ht="10.5" customHeight="1">
      <c r="A213" s="52"/>
      <c r="B213" s="242"/>
      <c r="C213" s="52"/>
      <c r="D213" s="52"/>
      <c r="E213" s="53"/>
      <c r="F213" s="53"/>
      <c r="G213" s="53"/>
      <c r="H213" s="53"/>
      <c r="I213" s="53"/>
      <c r="J213" s="53"/>
      <c r="K213" s="53"/>
      <c r="L213" s="52"/>
      <c r="M213" s="52"/>
      <c r="N213" s="52"/>
      <c r="O213" s="52"/>
      <c r="P213" s="52"/>
      <c r="Q213" s="52"/>
      <c r="R213" s="52"/>
      <c r="S213" s="225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</row>
    <row r="214" spans="1:67" ht="10.5" customHeight="1">
      <c r="A214" s="52"/>
      <c r="B214" s="242"/>
      <c r="C214" s="52"/>
      <c r="D214" s="52"/>
      <c r="E214" s="53"/>
      <c r="F214" s="53"/>
      <c r="G214" s="53"/>
      <c r="H214" s="53"/>
      <c r="I214" s="53"/>
      <c r="J214" s="53"/>
      <c r="K214" s="53"/>
      <c r="L214" s="52"/>
      <c r="M214" s="52"/>
      <c r="N214" s="52"/>
      <c r="O214" s="52"/>
      <c r="P214" s="52"/>
      <c r="Q214" s="52"/>
      <c r="R214" s="52"/>
      <c r="S214" s="225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</row>
    <row r="215" spans="1:67" ht="10.5" customHeight="1">
      <c r="A215" s="52"/>
      <c r="B215" s="242"/>
      <c r="C215" s="52"/>
      <c r="D215" s="52"/>
      <c r="E215" s="53"/>
      <c r="F215" s="53"/>
      <c r="G215" s="53"/>
      <c r="H215" s="53"/>
      <c r="I215" s="53"/>
      <c r="J215" s="53"/>
      <c r="K215" s="53"/>
      <c r="L215" s="52"/>
      <c r="M215" s="52"/>
      <c r="N215" s="52"/>
      <c r="O215" s="52"/>
      <c r="P215" s="52"/>
      <c r="Q215" s="52"/>
      <c r="R215" s="52"/>
      <c r="S215" s="225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</row>
    <row r="216" spans="1:67" ht="10.5" customHeight="1">
      <c r="A216" s="52"/>
      <c r="B216" s="242"/>
      <c r="C216" s="52"/>
      <c r="D216" s="52"/>
      <c r="E216" s="53"/>
      <c r="F216" s="53"/>
      <c r="G216" s="53"/>
      <c r="H216" s="53"/>
      <c r="I216" s="53"/>
      <c r="J216" s="53"/>
      <c r="K216" s="53"/>
      <c r="L216" s="52"/>
      <c r="M216" s="52"/>
      <c r="N216" s="52"/>
      <c r="O216" s="52"/>
      <c r="P216" s="52"/>
      <c r="Q216" s="52"/>
      <c r="R216" s="52"/>
      <c r="S216" s="225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</row>
    <row r="217" spans="1:67" ht="10.5" customHeight="1">
      <c r="A217" s="52"/>
      <c r="B217" s="242"/>
      <c r="C217" s="52"/>
      <c r="D217" s="52"/>
      <c r="E217" s="53"/>
      <c r="F217" s="53"/>
      <c r="G217" s="53"/>
      <c r="H217" s="53"/>
      <c r="I217" s="53"/>
      <c r="J217" s="53"/>
      <c r="K217" s="53"/>
      <c r="L217" s="52"/>
      <c r="M217" s="52"/>
      <c r="N217" s="52"/>
      <c r="O217" s="52"/>
      <c r="P217" s="52"/>
      <c r="Q217" s="52"/>
      <c r="R217" s="52"/>
      <c r="S217" s="225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</row>
    <row r="218" spans="1:67" ht="10.5" customHeight="1">
      <c r="A218" s="52"/>
      <c r="B218" s="242"/>
      <c r="C218" s="52"/>
      <c r="D218" s="52"/>
      <c r="E218" s="53"/>
      <c r="F218" s="53"/>
      <c r="G218" s="53"/>
      <c r="H218" s="53"/>
      <c r="I218" s="53"/>
      <c r="J218" s="53"/>
      <c r="K218" s="53"/>
      <c r="L218" s="52"/>
      <c r="M218" s="52"/>
      <c r="N218" s="52"/>
      <c r="O218" s="52"/>
      <c r="P218" s="52"/>
      <c r="Q218" s="52"/>
      <c r="R218" s="52"/>
      <c r="S218" s="225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</row>
    <row r="219" spans="1:67" ht="10.5" customHeight="1">
      <c r="A219" s="52"/>
      <c r="B219" s="242"/>
      <c r="C219" s="52"/>
      <c r="D219" s="52"/>
      <c r="E219" s="53"/>
      <c r="F219" s="53"/>
      <c r="G219" s="53"/>
      <c r="H219" s="53"/>
      <c r="I219" s="53"/>
      <c r="J219" s="53"/>
      <c r="K219" s="53"/>
      <c r="L219" s="52"/>
      <c r="M219" s="52"/>
      <c r="N219" s="52"/>
      <c r="O219" s="52"/>
      <c r="P219" s="52"/>
      <c r="Q219" s="52"/>
      <c r="R219" s="52"/>
      <c r="S219" s="225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</row>
    <row r="220" spans="1:67" ht="10.5" customHeight="1">
      <c r="A220" s="52"/>
      <c r="B220" s="242"/>
      <c r="C220" s="52"/>
      <c r="D220" s="52"/>
      <c r="E220" s="53"/>
      <c r="F220" s="53"/>
      <c r="G220" s="53"/>
      <c r="H220" s="53"/>
      <c r="I220" s="53"/>
      <c r="J220" s="53"/>
      <c r="K220" s="53"/>
      <c r="L220" s="52"/>
      <c r="M220" s="52"/>
      <c r="N220" s="52"/>
      <c r="O220" s="52"/>
      <c r="P220" s="52"/>
      <c r="Q220" s="52"/>
      <c r="R220" s="52"/>
      <c r="S220" s="225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</row>
    <row r="221" spans="1:67" ht="10.5" customHeight="1">
      <c r="A221" s="52"/>
      <c r="B221" s="242"/>
      <c r="C221" s="52"/>
      <c r="D221" s="52"/>
      <c r="E221" s="53"/>
      <c r="F221" s="53"/>
      <c r="G221" s="53"/>
      <c r="H221" s="53"/>
      <c r="I221" s="53"/>
      <c r="J221" s="53"/>
      <c r="K221" s="53"/>
      <c r="L221" s="52"/>
      <c r="M221" s="52"/>
      <c r="N221" s="52"/>
      <c r="O221" s="52"/>
      <c r="P221" s="52"/>
      <c r="Q221" s="52"/>
      <c r="R221" s="52"/>
      <c r="S221" s="225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</row>
    <row r="222" spans="1:67" ht="10.5" customHeight="1">
      <c r="A222" s="52"/>
      <c r="B222" s="242"/>
      <c r="C222" s="52"/>
      <c r="D222" s="52"/>
      <c r="E222" s="53"/>
      <c r="F222" s="53"/>
      <c r="G222" s="53"/>
      <c r="H222" s="53"/>
      <c r="I222" s="53"/>
      <c r="J222" s="53"/>
      <c r="K222" s="53"/>
      <c r="L222" s="52"/>
      <c r="M222" s="52"/>
      <c r="N222" s="52"/>
      <c r="O222" s="52"/>
      <c r="P222" s="52"/>
      <c r="Q222" s="52"/>
      <c r="R222" s="52"/>
      <c r="S222" s="225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</row>
    <row r="223" spans="1:67" ht="10.5" customHeight="1">
      <c r="A223" s="52"/>
      <c r="B223" s="242"/>
      <c r="C223" s="52"/>
      <c r="D223" s="52"/>
      <c r="E223" s="53"/>
      <c r="F223" s="53"/>
      <c r="G223" s="53"/>
      <c r="H223" s="53"/>
      <c r="I223" s="53"/>
      <c r="J223" s="53"/>
      <c r="K223" s="53"/>
      <c r="L223" s="52"/>
      <c r="M223" s="52"/>
      <c r="N223" s="52"/>
      <c r="O223" s="52"/>
      <c r="P223" s="52"/>
      <c r="Q223" s="52"/>
      <c r="R223" s="52"/>
      <c r="S223" s="225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</row>
    <row r="224" spans="1:67" ht="10.5" customHeight="1">
      <c r="A224" s="52"/>
      <c r="B224" s="242"/>
      <c r="C224" s="52"/>
      <c r="D224" s="52"/>
      <c r="E224" s="53"/>
      <c r="F224" s="53"/>
      <c r="G224" s="53"/>
      <c r="H224" s="53"/>
      <c r="I224" s="53"/>
      <c r="J224" s="53"/>
      <c r="K224" s="53"/>
      <c r="L224" s="52"/>
      <c r="M224" s="52"/>
      <c r="N224" s="52"/>
      <c r="O224" s="52"/>
      <c r="P224" s="52"/>
      <c r="Q224" s="52"/>
      <c r="R224" s="52"/>
      <c r="S224" s="225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</row>
    <row r="225" spans="1:67" ht="10.5" customHeight="1">
      <c r="A225" s="52"/>
      <c r="B225" s="242"/>
      <c r="C225" s="52"/>
      <c r="D225" s="52"/>
      <c r="E225" s="53"/>
      <c r="F225" s="53"/>
      <c r="G225" s="53"/>
      <c r="H225" s="53"/>
      <c r="I225" s="53"/>
      <c r="J225" s="53"/>
      <c r="K225" s="53"/>
      <c r="L225" s="52"/>
      <c r="M225" s="52"/>
      <c r="N225" s="52"/>
      <c r="O225" s="52"/>
      <c r="P225" s="52"/>
      <c r="Q225" s="52"/>
      <c r="R225" s="52"/>
      <c r="S225" s="225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</row>
    <row r="226" spans="1:67" ht="10.5" customHeight="1">
      <c r="A226" s="52"/>
      <c r="B226" s="242"/>
      <c r="C226" s="52"/>
      <c r="D226" s="52"/>
      <c r="E226" s="53"/>
      <c r="F226" s="53"/>
      <c r="G226" s="53"/>
      <c r="H226" s="53"/>
      <c r="I226" s="53"/>
      <c r="J226" s="53"/>
      <c r="K226" s="53"/>
      <c r="L226" s="52"/>
      <c r="M226" s="52"/>
      <c r="N226" s="52"/>
      <c r="O226" s="52"/>
      <c r="P226" s="52"/>
      <c r="Q226" s="52"/>
      <c r="R226" s="52"/>
      <c r="S226" s="225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</row>
    <row r="227" spans="1:67" ht="10.5" customHeight="1">
      <c r="A227" s="52"/>
      <c r="B227" s="242"/>
      <c r="C227" s="52"/>
      <c r="D227" s="52"/>
      <c r="E227" s="53"/>
      <c r="F227" s="53"/>
      <c r="G227" s="53"/>
      <c r="H227" s="53"/>
      <c r="I227" s="53"/>
      <c r="J227" s="53"/>
      <c r="K227" s="53"/>
      <c r="L227" s="52"/>
      <c r="M227" s="52"/>
      <c r="N227" s="52"/>
      <c r="O227" s="52"/>
      <c r="P227" s="52"/>
      <c r="Q227" s="52"/>
      <c r="R227" s="52"/>
      <c r="S227" s="225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</row>
    <row r="228" spans="1:67" ht="10.5" customHeight="1">
      <c r="A228" s="52"/>
      <c r="B228" s="242"/>
      <c r="C228" s="52"/>
      <c r="D228" s="52"/>
      <c r="E228" s="53"/>
      <c r="F228" s="53"/>
      <c r="G228" s="53"/>
      <c r="H228" s="53"/>
      <c r="I228" s="53"/>
      <c r="J228" s="53"/>
      <c r="K228" s="53"/>
      <c r="L228" s="52"/>
      <c r="M228" s="52"/>
      <c r="N228" s="52"/>
      <c r="O228" s="52"/>
      <c r="P228" s="52"/>
      <c r="Q228" s="52"/>
      <c r="R228" s="52"/>
      <c r="S228" s="225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</row>
    <row r="229" spans="1:67" ht="10.5" customHeight="1">
      <c r="A229" s="52"/>
      <c r="B229" s="242"/>
      <c r="C229" s="52"/>
      <c r="D229" s="52"/>
      <c r="E229" s="53"/>
      <c r="F229" s="53"/>
      <c r="G229" s="53"/>
      <c r="H229" s="53"/>
      <c r="I229" s="53"/>
      <c r="J229" s="53"/>
      <c r="K229" s="53"/>
      <c r="L229" s="52"/>
      <c r="M229" s="52"/>
      <c r="N229" s="52"/>
      <c r="O229" s="52"/>
      <c r="P229" s="52"/>
      <c r="Q229" s="52"/>
      <c r="R229" s="52"/>
      <c r="S229" s="225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</row>
    <row r="230" spans="1:67" ht="10.5" customHeight="1">
      <c r="A230" s="52"/>
      <c r="B230" s="242"/>
      <c r="C230" s="52"/>
      <c r="D230" s="52"/>
      <c r="E230" s="53"/>
      <c r="F230" s="53"/>
      <c r="G230" s="53"/>
      <c r="H230" s="53"/>
      <c r="I230" s="53"/>
      <c r="J230" s="53"/>
      <c r="K230" s="53"/>
      <c r="L230" s="52"/>
      <c r="M230" s="52"/>
      <c r="N230" s="52"/>
      <c r="O230" s="52"/>
      <c r="P230" s="52"/>
      <c r="Q230" s="52"/>
      <c r="R230" s="52"/>
      <c r="S230" s="225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</row>
    <row r="231" spans="1:67" ht="10.5" customHeight="1">
      <c r="A231" s="52"/>
      <c r="B231" s="242"/>
      <c r="C231" s="52"/>
      <c r="D231" s="52"/>
      <c r="E231" s="53"/>
      <c r="F231" s="53"/>
      <c r="G231" s="53"/>
      <c r="H231" s="53"/>
      <c r="I231" s="53"/>
      <c r="J231" s="53"/>
      <c r="K231" s="53"/>
      <c r="L231" s="52"/>
      <c r="M231" s="52"/>
      <c r="N231" s="52"/>
      <c r="O231" s="52"/>
      <c r="P231" s="52"/>
      <c r="Q231" s="52"/>
      <c r="R231" s="52"/>
      <c r="S231" s="225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</row>
    <row r="232" spans="1:67" ht="10.5" customHeight="1">
      <c r="A232" s="52"/>
      <c r="B232" s="242"/>
      <c r="C232" s="52"/>
      <c r="D232" s="52"/>
      <c r="E232" s="53"/>
      <c r="F232" s="53"/>
      <c r="G232" s="53"/>
      <c r="H232" s="53"/>
      <c r="I232" s="53"/>
      <c r="J232" s="53"/>
      <c r="K232" s="53"/>
      <c r="L232" s="52"/>
      <c r="M232" s="52"/>
      <c r="N232" s="52"/>
      <c r="O232" s="52"/>
      <c r="P232" s="52"/>
      <c r="Q232" s="52"/>
      <c r="R232" s="52"/>
      <c r="S232" s="225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</row>
    <row r="233" spans="1:67" ht="10.5" customHeight="1">
      <c r="A233" s="52"/>
      <c r="B233" s="242"/>
      <c r="C233" s="52"/>
      <c r="D233" s="52"/>
      <c r="E233" s="53"/>
      <c r="F233" s="53"/>
      <c r="G233" s="53"/>
      <c r="H233" s="53"/>
      <c r="I233" s="53"/>
      <c r="J233" s="53"/>
      <c r="K233" s="53"/>
      <c r="L233" s="52"/>
      <c r="M233" s="52"/>
      <c r="N233" s="52"/>
      <c r="O233" s="52"/>
      <c r="P233" s="52"/>
      <c r="Q233" s="52"/>
      <c r="R233" s="52"/>
      <c r="S233" s="225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</row>
    <row r="234" spans="1:67" ht="10.5" customHeight="1">
      <c r="A234" s="52"/>
      <c r="B234" s="242"/>
      <c r="C234" s="52"/>
      <c r="D234" s="52"/>
      <c r="E234" s="53"/>
      <c r="F234" s="53"/>
      <c r="G234" s="53"/>
      <c r="H234" s="53"/>
      <c r="I234" s="53"/>
      <c r="J234" s="53"/>
      <c r="K234" s="53"/>
      <c r="L234" s="52"/>
      <c r="M234" s="52"/>
      <c r="N234" s="52"/>
      <c r="O234" s="52"/>
      <c r="P234" s="52"/>
      <c r="Q234" s="52"/>
      <c r="R234" s="52"/>
      <c r="S234" s="225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</row>
    <row r="235" spans="1:67" ht="10.5" customHeight="1">
      <c r="A235" s="52"/>
      <c r="B235" s="242"/>
      <c r="C235" s="52"/>
      <c r="D235" s="52"/>
      <c r="E235" s="53"/>
      <c r="F235" s="53"/>
      <c r="G235" s="53"/>
      <c r="H235" s="53"/>
      <c r="I235" s="53"/>
      <c r="J235" s="53"/>
      <c r="K235" s="53"/>
      <c r="L235" s="52"/>
      <c r="M235" s="52"/>
      <c r="N235" s="52"/>
      <c r="O235" s="52"/>
      <c r="P235" s="52"/>
      <c r="Q235" s="52"/>
      <c r="R235" s="52"/>
      <c r="S235" s="225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</row>
    <row r="236" spans="1:67" ht="10.5" customHeight="1">
      <c r="A236" s="52"/>
      <c r="B236" s="242"/>
      <c r="C236" s="52"/>
      <c r="D236" s="52"/>
      <c r="E236" s="53"/>
      <c r="F236" s="53"/>
      <c r="G236" s="53"/>
      <c r="H236" s="53"/>
      <c r="I236" s="53"/>
      <c r="J236" s="53"/>
      <c r="K236" s="53"/>
      <c r="L236" s="52"/>
      <c r="M236" s="52"/>
      <c r="N236" s="52"/>
      <c r="O236" s="52"/>
      <c r="P236" s="52"/>
      <c r="Q236" s="52"/>
      <c r="R236" s="52"/>
      <c r="S236" s="225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</row>
    <row r="237" spans="1:67" ht="10.5" customHeight="1">
      <c r="A237" s="52"/>
      <c r="B237" s="242"/>
      <c r="C237" s="52"/>
      <c r="D237" s="52"/>
      <c r="E237" s="53"/>
      <c r="F237" s="53"/>
      <c r="G237" s="53"/>
      <c r="H237" s="53"/>
      <c r="I237" s="53"/>
      <c r="J237" s="53"/>
      <c r="K237" s="53"/>
      <c r="L237" s="52"/>
      <c r="M237" s="52"/>
      <c r="N237" s="52"/>
      <c r="O237" s="52"/>
      <c r="P237" s="52"/>
      <c r="Q237" s="52"/>
      <c r="R237" s="52"/>
      <c r="S237" s="225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</row>
    <row r="238" spans="1:67" ht="10.5" customHeight="1">
      <c r="A238" s="52"/>
      <c r="B238" s="242"/>
      <c r="C238" s="52"/>
      <c r="D238" s="52"/>
      <c r="E238" s="53"/>
      <c r="F238" s="53"/>
      <c r="G238" s="53"/>
      <c r="H238" s="53"/>
      <c r="I238" s="53"/>
      <c r="J238" s="53"/>
      <c r="K238" s="53"/>
      <c r="L238" s="52"/>
      <c r="M238" s="52"/>
      <c r="N238" s="52"/>
      <c r="O238" s="52"/>
      <c r="P238" s="52"/>
      <c r="Q238" s="52"/>
      <c r="R238" s="52"/>
      <c r="S238" s="225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</row>
    <row r="239" spans="1:67" ht="10.5" customHeight="1">
      <c r="A239" s="52"/>
      <c r="B239" s="242"/>
      <c r="C239" s="52"/>
      <c r="D239" s="52"/>
      <c r="E239" s="53"/>
      <c r="F239" s="53"/>
      <c r="G239" s="53"/>
      <c r="H239" s="53"/>
      <c r="I239" s="53"/>
      <c r="J239" s="53"/>
      <c r="K239" s="53"/>
      <c r="L239" s="52"/>
      <c r="M239" s="52"/>
      <c r="N239" s="52"/>
      <c r="O239" s="52"/>
      <c r="P239" s="52"/>
      <c r="Q239" s="52"/>
      <c r="R239" s="52"/>
      <c r="S239" s="225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</row>
    <row r="240" spans="1:67" ht="10.5" customHeight="1">
      <c r="A240" s="52"/>
      <c r="B240" s="242"/>
      <c r="C240" s="52"/>
      <c r="D240" s="52"/>
      <c r="E240" s="53"/>
      <c r="F240" s="53"/>
      <c r="G240" s="53"/>
      <c r="H240" s="53"/>
      <c r="I240" s="53"/>
      <c r="J240" s="53"/>
      <c r="K240" s="53"/>
      <c r="L240" s="52"/>
      <c r="M240" s="52"/>
      <c r="N240" s="52"/>
      <c r="O240" s="52"/>
      <c r="P240" s="52"/>
      <c r="Q240" s="52"/>
      <c r="R240" s="52"/>
      <c r="S240" s="225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</row>
    <row r="241" spans="1:67" ht="10.5" customHeight="1">
      <c r="A241" s="52"/>
      <c r="B241" s="242"/>
      <c r="C241" s="52"/>
      <c r="D241" s="52"/>
      <c r="E241" s="53"/>
      <c r="F241" s="53"/>
      <c r="G241" s="53"/>
      <c r="H241" s="53"/>
      <c r="I241" s="53"/>
      <c r="J241" s="53"/>
      <c r="K241" s="53"/>
      <c r="L241" s="52"/>
      <c r="M241" s="52"/>
      <c r="N241" s="52"/>
      <c r="O241" s="52"/>
      <c r="P241" s="52"/>
      <c r="Q241" s="52"/>
      <c r="R241" s="52"/>
      <c r="S241" s="225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</row>
    <row r="242" spans="1:67" ht="10.5" customHeight="1">
      <c r="A242" s="52"/>
      <c r="B242" s="242"/>
      <c r="C242" s="52"/>
      <c r="D242" s="52"/>
      <c r="E242" s="53"/>
      <c r="F242" s="53"/>
      <c r="G242" s="53"/>
      <c r="H242" s="53"/>
      <c r="I242" s="53"/>
      <c r="J242" s="53"/>
      <c r="K242" s="53"/>
      <c r="L242" s="52"/>
      <c r="M242" s="52"/>
      <c r="N242" s="52"/>
      <c r="O242" s="52"/>
      <c r="P242" s="52"/>
      <c r="Q242" s="52"/>
      <c r="R242" s="52"/>
      <c r="S242" s="225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</row>
    <row r="243" spans="1:67" ht="10.5" customHeight="1">
      <c r="A243" s="52"/>
      <c r="B243" s="242"/>
      <c r="C243" s="52"/>
      <c r="D243" s="52"/>
      <c r="E243" s="53"/>
      <c r="F243" s="53"/>
      <c r="G243" s="53"/>
      <c r="H243" s="53"/>
      <c r="I243" s="53"/>
      <c r="J243" s="53"/>
      <c r="K243" s="53"/>
      <c r="L243" s="52"/>
      <c r="M243" s="52"/>
      <c r="N243" s="52"/>
      <c r="O243" s="52"/>
      <c r="P243" s="52"/>
      <c r="Q243" s="52"/>
      <c r="R243" s="52"/>
      <c r="S243" s="225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</row>
    <row r="244" spans="1:67" ht="10.5" customHeight="1">
      <c r="A244" s="52"/>
      <c r="B244" s="242"/>
      <c r="C244" s="52"/>
      <c r="D244" s="52"/>
      <c r="E244" s="53"/>
      <c r="F244" s="53"/>
      <c r="G244" s="53"/>
      <c r="H244" s="53"/>
      <c r="I244" s="53"/>
      <c r="J244" s="53"/>
      <c r="K244" s="53"/>
      <c r="L244" s="52"/>
      <c r="M244" s="52"/>
      <c r="N244" s="52"/>
      <c r="O244" s="52"/>
      <c r="P244" s="52"/>
      <c r="Q244" s="52"/>
      <c r="R244" s="52"/>
      <c r="S244" s="225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</row>
    <row r="245" spans="1:67" ht="10.5" customHeight="1">
      <c r="A245" s="52"/>
      <c r="B245" s="242"/>
      <c r="C245" s="52"/>
      <c r="D245" s="52"/>
      <c r="E245" s="53"/>
      <c r="F245" s="53"/>
      <c r="G245" s="53"/>
      <c r="H245" s="53"/>
      <c r="I245" s="53"/>
      <c r="J245" s="53"/>
      <c r="K245" s="53"/>
      <c r="L245" s="52"/>
      <c r="M245" s="52"/>
      <c r="N245" s="52"/>
      <c r="O245" s="52"/>
      <c r="P245" s="52"/>
      <c r="Q245" s="52"/>
      <c r="R245" s="52"/>
      <c r="S245" s="225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</row>
    <row r="246" spans="1:67" ht="10.5" customHeight="1">
      <c r="A246" s="52"/>
      <c r="B246" s="242"/>
      <c r="C246" s="52"/>
      <c r="D246" s="52"/>
      <c r="E246" s="53"/>
      <c r="F246" s="53"/>
      <c r="G246" s="53"/>
      <c r="H246" s="53"/>
      <c r="I246" s="53"/>
      <c r="J246" s="53"/>
      <c r="K246" s="53"/>
      <c r="L246" s="52"/>
      <c r="M246" s="52"/>
      <c r="N246" s="52"/>
      <c r="O246" s="52"/>
      <c r="P246" s="52"/>
      <c r="Q246" s="52"/>
      <c r="R246" s="52"/>
      <c r="S246" s="225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</row>
    <row r="247" spans="1:67" ht="10.5" customHeight="1">
      <c r="A247" s="52"/>
      <c r="B247" s="242"/>
      <c r="C247" s="52"/>
      <c r="D247" s="52"/>
      <c r="E247" s="53"/>
      <c r="F247" s="53"/>
      <c r="G247" s="53"/>
      <c r="H247" s="53"/>
      <c r="I247" s="53"/>
      <c r="J247" s="53"/>
      <c r="K247" s="53"/>
      <c r="L247" s="52"/>
      <c r="M247" s="52"/>
      <c r="N247" s="52"/>
      <c r="O247" s="52"/>
      <c r="P247" s="52"/>
      <c r="Q247" s="52"/>
      <c r="R247" s="52"/>
      <c r="S247" s="225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</row>
    <row r="248" spans="1:67" ht="10.5" customHeight="1">
      <c r="A248" s="52"/>
      <c r="B248" s="242"/>
      <c r="C248" s="52"/>
      <c r="D248" s="52"/>
      <c r="E248" s="53"/>
      <c r="F248" s="53"/>
      <c r="G248" s="53"/>
      <c r="H248" s="53"/>
      <c r="I248" s="53"/>
      <c r="J248" s="53"/>
      <c r="K248" s="53"/>
      <c r="L248" s="52"/>
      <c r="M248" s="52"/>
      <c r="N248" s="52"/>
      <c r="O248" s="52"/>
      <c r="P248" s="52"/>
      <c r="Q248" s="52"/>
      <c r="R248" s="52"/>
      <c r="S248" s="225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</row>
    <row r="249" spans="1:67" ht="10.5" customHeight="1">
      <c r="A249" s="52"/>
      <c r="B249" s="242"/>
      <c r="C249" s="52"/>
      <c r="D249" s="52"/>
      <c r="E249" s="53"/>
      <c r="F249" s="53"/>
      <c r="G249" s="53"/>
      <c r="H249" s="53"/>
      <c r="I249" s="53"/>
      <c r="J249" s="53"/>
      <c r="K249" s="53"/>
      <c r="L249" s="52"/>
      <c r="M249" s="52"/>
      <c r="N249" s="52"/>
      <c r="O249" s="52"/>
      <c r="P249" s="52"/>
      <c r="Q249" s="52"/>
      <c r="R249" s="52"/>
      <c r="S249" s="225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</row>
    <row r="250" spans="1:67" ht="10.5" customHeight="1">
      <c r="A250" s="52"/>
      <c r="B250" s="242"/>
      <c r="C250" s="52"/>
      <c r="D250" s="52"/>
      <c r="E250" s="53"/>
      <c r="F250" s="53"/>
      <c r="G250" s="53"/>
      <c r="H250" s="53"/>
      <c r="I250" s="53"/>
      <c r="J250" s="53"/>
      <c r="K250" s="53"/>
      <c r="L250" s="52"/>
      <c r="M250" s="52"/>
      <c r="N250" s="52"/>
      <c r="O250" s="52"/>
      <c r="P250" s="52"/>
      <c r="Q250" s="52"/>
      <c r="R250" s="52"/>
      <c r="S250" s="225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</row>
    <row r="251" spans="1:67" ht="10.5" customHeight="1">
      <c r="A251" s="52"/>
      <c r="B251" s="242"/>
      <c r="C251" s="52"/>
      <c r="D251" s="52"/>
      <c r="E251" s="53"/>
      <c r="F251" s="53"/>
      <c r="G251" s="53"/>
      <c r="H251" s="53"/>
      <c r="I251" s="53"/>
      <c r="J251" s="53"/>
      <c r="K251" s="53"/>
      <c r="L251" s="52"/>
      <c r="M251" s="52"/>
      <c r="N251" s="52"/>
      <c r="O251" s="52"/>
      <c r="P251" s="52"/>
      <c r="Q251" s="52"/>
      <c r="R251" s="52"/>
      <c r="S251" s="225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</row>
    <row r="252" spans="1:67" ht="10.5" customHeight="1">
      <c r="A252" s="52"/>
      <c r="B252" s="242"/>
      <c r="C252" s="52"/>
      <c r="D252" s="52"/>
      <c r="E252" s="53"/>
      <c r="F252" s="53"/>
      <c r="G252" s="53"/>
      <c r="H252" s="53"/>
      <c r="I252" s="53"/>
      <c r="J252" s="53"/>
      <c r="K252" s="53"/>
      <c r="L252" s="52"/>
      <c r="M252" s="52"/>
      <c r="N252" s="52"/>
      <c r="O252" s="52"/>
      <c r="P252" s="52"/>
      <c r="Q252" s="52"/>
      <c r="R252" s="52"/>
      <c r="S252" s="225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</row>
    <row r="253" spans="1:67" ht="10.5" customHeight="1">
      <c r="A253" s="52"/>
      <c r="B253" s="242"/>
      <c r="C253" s="52"/>
      <c r="D253" s="52"/>
      <c r="E253" s="53"/>
      <c r="F253" s="53"/>
      <c r="G253" s="53"/>
      <c r="H253" s="53"/>
      <c r="I253" s="53"/>
      <c r="J253" s="53"/>
      <c r="K253" s="53"/>
      <c r="L253" s="52"/>
      <c r="M253" s="52"/>
      <c r="N253" s="52"/>
      <c r="O253" s="52"/>
      <c r="P253" s="52"/>
      <c r="Q253" s="52"/>
      <c r="R253" s="52"/>
      <c r="S253" s="225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</row>
    <row r="254" spans="1:67" ht="10.5" customHeight="1">
      <c r="A254" s="52"/>
      <c r="B254" s="242"/>
      <c r="C254" s="52"/>
      <c r="D254" s="52"/>
      <c r="E254" s="53"/>
      <c r="F254" s="53"/>
      <c r="G254" s="53"/>
      <c r="H254" s="53"/>
      <c r="I254" s="53"/>
      <c r="J254" s="53"/>
      <c r="K254" s="53"/>
      <c r="L254" s="52"/>
      <c r="M254" s="52"/>
      <c r="N254" s="52"/>
      <c r="O254" s="52"/>
      <c r="P254" s="52"/>
      <c r="Q254" s="52"/>
      <c r="R254" s="52"/>
      <c r="S254" s="225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</row>
    <row r="255" spans="1:67" ht="10.5" customHeight="1">
      <c r="A255" s="52"/>
      <c r="B255" s="242"/>
      <c r="C255" s="52"/>
      <c r="D255" s="52"/>
      <c r="E255" s="53"/>
      <c r="F255" s="53"/>
      <c r="G255" s="53"/>
      <c r="H255" s="53"/>
      <c r="I255" s="53"/>
      <c r="J255" s="53"/>
      <c r="K255" s="53"/>
      <c r="L255" s="52"/>
      <c r="M255" s="52"/>
      <c r="N255" s="52"/>
      <c r="O255" s="52"/>
      <c r="P255" s="52"/>
      <c r="Q255" s="52"/>
      <c r="R255" s="52"/>
      <c r="S255" s="225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</row>
    <row r="256" spans="1:67" ht="10.5" customHeight="1">
      <c r="A256" s="52"/>
      <c r="B256" s="242"/>
      <c r="C256" s="52"/>
      <c r="D256" s="52"/>
      <c r="E256" s="53"/>
      <c r="F256" s="53"/>
      <c r="G256" s="53"/>
      <c r="H256" s="53"/>
      <c r="I256" s="53"/>
      <c r="J256" s="53"/>
      <c r="K256" s="53"/>
      <c r="L256" s="52"/>
      <c r="M256" s="52"/>
      <c r="N256" s="52"/>
      <c r="O256" s="52"/>
      <c r="P256" s="52"/>
      <c r="Q256" s="52"/>
      <c r="R256" s="52"/>
      <c r="S256" s="225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</row>
    <row r="257" spans="1:67" ht="10.5" customHeight="1">
      <c r="A257" s="52"/>
      <c r="B257" s="242"/>
      <c r="C257" s="52"/>
      <c r="D257" s="52"/>
      <c r="E257" s="53"/>
      <c r="F257" s="53"/>
      <c r="G257" s="53"/>
      <c r="H257" s="53"/>
      <c r="I257" s="53"/>
      <c r="J257" s="53"/>
      <c r="K257" s="53"/>
      <c r="L257" s="52"/>
      <c r="M257" s="52"/>
      <c r="N257" s="52"/>
      <c r="O257" s="52"/>
      <c r="P257" s="52"/>
      <c r="Q257" s="52"/>
      <c r="R257" s="52"/>
      <c r="S257" s="225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</row>
    <row r="258" spans="1:67" ht="10.5" customHeight="1">
      <c r="A258" s="52"/>
      <c r="B258" s="242"/>
      <c r="C258" s="52"/>
      <c r="D258" s="52"/>
      <c r="E258" s="53"/>
      <c r="F258" s="53"/>
      <c r="G258" s="53"/>
      <c r="H258" s="53"/>
      <c r="I258" s="53"/>
      <c r="J258" s="53"/>
      <c r="K258" s="53"/>
      <c r="L258" s="52"/>
      <c r="M258" s="52"/>
      <c r="N258" s="52"/>
      <c r="O258" s="52"/>
      <c r="P258" s="52"/>
      <c r="Q258" s="52"/>
      <c r="R258" s="52"/>
      <c r="S258" s="225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</row>
    <row r="259" spans="1:67" ht="10.5" customHeight="1">
      <c r="A259" s="52"/>
      <c r="B259" s="242"/>
      <c r="C259" s="52"/>
      <c r="D259" s="52"/>
      <c r="E259" s="53"/>
      <c r="F259" s="53"/>
      <c r="G259" s="53"/>
      <c r="H259" s="53"/>
      <c r="I259" s="53"/>
      <c r="J259" s="53"/>
      <c r="K259" s="53"/>
      <c r="L259" s="52"/>
      <c r="M259" s="52"/>
      <c r="N259" s="52"/>
      <c r="O259" s="52"/>
      <c r="P259" s="52"/>
      <c r="Q259" s="52"/>
      <c r="R259" s="52"/>
      <c r="S259" s="225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</row>
    <row r="260" spans="1:67" ht="10.5" customHeight="1">
      <c r="A260" s="52"/>
      <c r="B260" s="242"/>
      <c r="C260" s="52"/>
      <c r="D260" s="52"/>
      <c r="E260" s="53"/>
      <c r="F260" s="53"/>
      <c r="G260" s="53"/>
      <c r="H260" s="53"/>
      <c r="I260" s="53"/>
      <c r="J260" s="53"/>
      <c r="K260" s="53"/>
      <c r="L260" s="52"/>
      <c r="M260" s="52"/>
      <c r="N260" s="52"/>
      <c r="O260" s="52"/>
      <c r="P260" s="52"/>
      <c r="Q260" s="52"/>
      <c r="R260" s="52"/>
      <c r="S260" s="225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</row>
    <row r="261" spans="1:67" ht="10.5" customHeight="1">
      <c r="A261" s="52"/>
      <c r="B261" s="242"/>
      <c r="C261" s="52"/>
      <c r="D261" s="52"/>
      <c r="E261" s="53"/>
      <c r="F261" s="53"/>
      <c r="G261" s="53"/>
      <c r="H261" s="53"/>
      <c r="I261" s="53"/>
      <c r="J261" s="53"/>
      <c r="K261" s="53"/>
      <c r="L261" s="52"/>
      <c r="M261" s="52"/>
      <c r="N261" s="52"/>
      <c r="O261" s="52"/>
      <c r="P261" s="52"/>
      <c r="Q261" s="52"/>
      <c r="R261" s="52"/>
      <c r="S261" s="225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</row>
    <row r="262" spans="1:67" ht="10.5" customHeight="1">
      <c r="A262" s="52"/>
      <c r="B262" s="242"/>
      <c r="C262" s="52"/>
      <c r="D262" s="52"/>
      <c r="E262" s="53"/>
      <c r="F262" s="53"/>
      <c r="G262" s="53"/>
      <c r="H262" s="53"/>
      <c r="I262" s="53"/>
      <c r="J262" s="53"/>
      <c r="K262" s="53"/>
      <c r="L262" s="52"/>
      <c r="M262" s="52"/>
      <c r="N262" s="52"/>
      <c r="O262" s="52"/>
      <c r="P262" s="52"/>
      <c r="Q262" s="52"/>
      <c r="R262" s="52"/>
      <c r="S262" s="225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</row>
    <row r="263" spans="1:67" ht="10.5" customHeight="1">
      <c r="A263" s="52"/>
      <c r="B263" s="242"/>
      <c r="C263" s="52"/>
      <c r="D263" s="52"/>
      <c r="E263" s="53"/>
      <c r="F263" s="53"/>
      <c r="G263" s="53"/>
      <c r="H263" s="53"/>
      <c r="I263" s="53"/>
      <c r="J263" s="53"/>
      <c r="K263" s="53"/>
      <c r="L263" s="52"/>
      <c r="M263" s="52"/>
      <c r="N263" s="52"/>
      <c r="O263" s="52"/>
      <c r="P263" s="52"/>
      <c r="Q263" s="52"/>
      <c r="R263" s="52"/>
      <c r="S263" s="225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</row>
    <row r="264" spans="1:67" ht="10.5" customHeight="1">
      <c r="A264" s="52"/>
      <c r="B264" s="242"/>
      <c r="C264" s="52"/>
      <c r="D264" s="52"/>
      <c r="E264" s="53"/>
      <c r="F264" s="53"/>
      <c r="G264" s="53"/>
      <c r="H264" s="53"/>
      <c r="I264" s="53"/>
      <c r="J264" s="53"/>
      <c r="K264" s="53"/>
      <c r="L264" s="52"/>
      <c r="M264" s="52"/>
      <c r="N264" s="52"/>
      <c r="O264" s="52"/>
      <c r="P264" s="52"/>
      <c r="Q264" s="52"/>
      <c r="R264" s="52"/>
      <c r="S264" s="225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</row>
    <row r="265" spans="1:67" ht="10.5" customHeight="1">
      <c r="A265" s="52"/>
      <c r="B265" s="242"/>
      <c r="C265" s="52"/>
      <c r="D265" s="52"/>
      <c r="E265" s="53"/>
      <c r="F265" s="53"/>
      <c r="G265" s="53"/>
      <c r="H265" s="53"/>
      <c r="I265" s="53"/>
      <c r="J265" s="53"/>
      <c r="K265" s="53"/>
      <c r="L265" s="52"/>
      <c r="M265" s="52"/>
      <c r="N265" s="52"/>
      <c r="O265" s="52"/>
      <c r="P265" s="52"/>
      <c r="Q265" s="52"/>
      <c r="R265" s="52"/>
      <c r="S265" s="225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</row>
    <row r="266" spans="1:67" ht="10.5" customHeight="1">
      <c r="A266" s="52"/>
      <c r="B266" s="242"/>
      <c r="C266" s="52"/>
      <c r="D266" s="52"/>
      <c r="E266" s="53"/>
      <c r="F266" s="53"/>
      <c r="G266" s="53"/>
      <c r="H266" s="53"/>
      <c r="I266" s="53"/>
      <c r="J266" s="53"/>
      <c r="K266" s="53"/>
      <c r="L266" s="52"/>
      <c r="M266" s="52"/>
      <c r="N266" s="52"/>
      <c r="O266" s="52"/>
      <c r="P266" s="52"/>
      <c r="Q266" s="52"/>
      <c r="R266" s="52"/>
      <c r="S266" s="225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</row>
    <row r="267" spans="1:67" ht="10.5" customHeight="1">
      <c r="A267" s="52"/>
      <c r="B267" s="242"/>
      <c r="C267" s="52"/>
      <c r="D267" s="52"/>
      <c r="E267" s="53"/>
      <c r="F267" s="53"/>
      <c r="G267" s="53"/>
      <c r="H267" s="53"/>
      <c r="I267" s="53"/>
      <c r="J267" s="53"/>
      <c r="K267" s="53"/>
      <c r="L267" s="52"/>
      <c r="M267" s="52"/>
      <c r="N267" s="52"/>
      <c r="O267" s="52"/>
      <c r="P267" s="52"/>
      <c r="Q267" s="52"/>
      <c r="R267" s="52"/>
      <c r="S267" s="225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</row>
    <row r="268" spans="1:67" ht="10.5" customHeight="1">
      <c r="A268" s="52"/>
      <c r="B268" s="242"/>
      <c r="C268" s="52"/>
      <c r="D268" s="52"/>
      <c r="E268" s="53"/>
      <c r="F268" s="53"/>
      <c r="G268" s="53"/>
      <c r="H268" s="53"/>
      <c r="I268" s="53"/>
      <c r="J268" s="53"/>
      <c r="K268" s="53"/>
      <c r="L268" s="52"/>
      <c r="M268" s="52"/>
      <c r="N268" s="52"/>
      <c r="O268" s="52"/>
      <c r="P268" s="52"/>
      <c r="Q268" s="52"/>
      <c r="R268" s="52"/>
      <c r="S268" s="225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</row>
    <row r="269" spans="1:67" ht="10.5" customHeight="1">
      <c r="A269" s="52"/>
      <c r="B269" s="242"/>
      <c r="C269" s="52"/>
      <c r="D269" s="52"/>
      <c r="E269" s="53"/>
      <c r="F269" s="53"/>
      <c r="G269" s="53"/>
      <c r="H269" s="53"/>
      <c r="I269" s="53"/>
      <c r="J269" s="53"/>
      <c r="K269" s="53"/>
      <c r="L269" s="52"/>
      <c r="M269" s="52"/>
      <c r="N269" s="52"/>
      <c r="O269" s="52"/>
      <c r="P269" s="52"/>
      <c r="Q269" s="52"/>
      <c r="R269" s="52"/>
      <c r="S269" s="225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</row>
    <row r="270" spans="1:67" ht="10.5" customHeight="1">
      <c r="A270" s="52"/>
      <c r="B270" s="242"/>
      <c r="C270" s="52"/>
      <c r="D270" s="52"/>
      <c r="E270" s="53"/>
      <c r="F270" s="53"/>
      <c r="G270" s="53"/>
      <c r="H270" s="53"/>
      <c r="I270" s="53"/>
      <c r="J270" s="53"/>
      <c r="K270" s="53"/>
      <c r="L270" s="52"/>
      <c r="M270" s="52"/>
      <c r="N270" s="52"/>
      <c r="O270" s="52"/>
      <c r="P270" s="52"/>
      <c r="Q270" s="52"/>
      <c r="R270" s="52"/>
      <c r="S270" s="225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</row>
    <row r="271" spans="1:67" ht="10.5" customHeight="1">
      <c r="A271" s="52"/>
      <c r="B271" s="242"/>
      <c r="C271" s="52"/>
      <c r="D271" s="52"/>
      <c r="E271" s="53"/>
      <c r="F271" s="53"/>
      <c r="G271" s="53"/>
      <c r="H271" s="53"/>
      <c r="I271" s="53"/>
      <c r="J271" s="53"/>
      <c r="K271" s="53"/>
      <c r="L271" s="52"/>
      <c r="M271" s="52"/>
      <c r="N271" s="52"/>
      <c r="O271" s="52"/>
      <c r="P271" s="52"/>
      <c r="Q271" s="52"/>
      <c r="R271" s="52"/>
      <c r="S271" s="225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</row>
    <row r="272" spans="1:67" ht="10.5" customHeight="1">
      <c r="A272" s="52"/>
      <c r="B272" s="242"/>
      <c r="C272" s="52"/>
      <c r="D272" s="52"/>
      <c r="E272" s="53"/>
      <c r="F272" s="53"/>
      <c r="G272" s="53"/>
      <c r="H272" s="53"/>
      <c r="I272" s="53"/>
      <c r="J272" s="53"/>
      <c r="K272" s="53"/>
      <c r="L272" s="52"/>
      <c r="M272" s="52"/>
      <c r="N272" s="52"/>
      <c r="O272" s="52"/>
      <c r="P272" s="52"/>
      <c r="Q272" s="52"/>
      <c r="R272" s="52"/>
      <c r="S272" s="225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</row>
    <row r="273" spans="1:67" ht="10.5" customHeight="1">
      <c r="A273" s="52"/>
      <c r="B273" s="242"/>
      <c r="C273" s="52"/>
      <c r="D273" s="52"/>
      <c r="E273" s="53"/>
      <c r="F273" s="53"/>
      <c r="G273" s="53"/>
      <c r="H273" s="53"/>
      <c r="I273" s="53"/>
      <c r="J273" s="53"/>
      <c r="K273" s="53"/>
      <c r="L273" s="52"/>
      <c r="M273" s="52"/>
      <c r="N273" s="52"/>
      <c r="O273" s="52"/>
      <c r="P273" s="52"/>
      <c r="Q273" s="52"/>
      <c r="R273" s="52"/>
      <c r="S273" s="225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</row>
    <row r="274" spans="1:67" ht="10.5" customHeight="1">
      <c r="A274" s="52"/>
      <c r="B274" s="242"/>
      <c r="C274" s="52"/>
      <c r="D274" s="52"/>
      <c r="E274" s="53"/>
      <c r="F274" s="53"/>
      <c r="G274" s="53"/>
      <c r="H274" s="53"/>
      <c r="I274" s="53"/>
      <c r="J274" s="53"/>
      <c r="K274" s="53"/>
      <c r="L274" s="52"/>
      <c r="M274" s="52"/>
      <c r="N274" s="52"/>
      <c r="O274" s="52"/>
      <c r="P274" s="52"/>
      <c r="Q274" s="52"/>
      <c r="R274" s="52"/>
      <c r="S274" s="225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</row>
    <row r="275" spans="1:67" ht="10.5" customHeight="1">
      <c r="A275" s="52"/>
      <c r="B275" s="242"/>
      <c r="C275" s="52"/>
      <c r="D275" s="52"/>
      <c r="E275" s="53"/>
      <c r="F275" s="53"/>
      <c r="G275" s="53"/>
      <c r="H275" s="53"/>
      <c r="I275" s="53"/>
      <c r="J275" s="53"/>
      <c r="K275" s="53"/>
      <c r="L275" s="52"/>
      <c r="M275" s="52"/>
      <c r="N275" s="52"/>
      <c r="O275" s="52"/>
      <c r="P275" s="52"/>
      <c r="Q275" s="52"/>
      <c r="R275" s="52"/>
      <c r="S275" s="225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</row>
    <row r="276" spans="1:67" ht="10.5" customHeight="1">
      <c r="A276" s="52"/>
      <c r="B276" s="242"/>
      <c r="C276" s="52"/>
      <c r="D276" s="52"/>
      <c r="E276" s="53"/>
      <c r="F276" s="53"/>
      <c r="G276" s="53"/>
      <c r="H276" s="53"/>
      <c r="I276" s="53"/>
      <c r="J276" s="53"/>
      <c r="K276" s="53"/>
      <c r="L276" s="52"/>
      <c r="M276" s="52"/>
      <c r="N276" s="52"/>
      <c r="O276" s="52"/>
      <c r="P276" s="52"/>
      <c r="Q276" s="52"/>
      <c r="R276" s="52"/>
      <c r="S276" s="225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</row>
    <row r="277" spans="1:67" ht="10.5" customHeight="1">
      <c r="A277" s="52"/>
      <c r="B277" s="242"/>
      <c r="C277" s="52"/>
      <c r="D277" s="52"/>
      <c r="E277" s="53"/>
      <c r="F277" s="53"/>
      <c r="G277" s="53"/>
      <c r="H277" s="53"/>
      <c r="I277" s="53"/>
      <c r="J277" s="53"/>
      <c r="K277" s="53"/>
      <c r="L277" s="52"/>
      <c r="M277" s="52"/>
      <c r="N277" s="52"/>
      <c r="O277" s="52"/>
      <c r="P277" s="52"/>
      <c r="Q277" s="52"/>
      <c r="R277" s="52"/>
      <c r="S277" s="225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</row>
    <row r="278" spans="1:67" ht="10.5" customHeight="1">
      <c r="A278" s="52"/>
      <c r="B278" s="242"/>
      <c r="C278" s="52"/>
      <c r="D278" s="52"/>
      <c r="E278" s="53"/>
      <c r="F278" s="53"/>
      <c r="G278" s="53"/>
      <c r="H278" s="53"/>
      <c r="I278" s="53"/>
      <c r="J278" s="53"/>
      <c r="K278" s="53"/>
      <c r="L278" s="52"/>
      <c r="M278" s="52"/>
      <c r="N278" s="52"/>
      <c r="O278" s="52"/>
      <c r="P278" s="52"/>
      <c r="Q278" s="52"/>
      <c r="R278" s="52"/>
      <c r="S278" s="225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</row>
    <row r="279" spans="1:67" ht="10.5" customHeight="1">
      <c r="A279" s="52"/>
      <c r="B279" s="242"/>
      <c r="C279" s="52"/>
      <c r="D279" s="52"/>
      <c r="E279" s="53"/>
      <c r="F279" s="53"/>
      <c r="G279" s="53"/>
      <c r="H279" s="53"/>
      <c r="I279" s="53"/>
      <c r="J279" s="53"/>
      <c r="K279" s="53"/>
      <c r="L279" s="52"/>
      <c r="M279" s="52"/>
      <c r="N279" s="52"/>
      <c r="O279" s="52"/>
      <c r="P279" s="52"/>
      <c r="Q279" s="52"/>
      <c r="R279" s="52"/>
      <c r="S279" s="225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</row>
    <row r="280" spans="1:67" ht="10.5" customHeight="1">
      <c r="A280" s="52"/>
      <c r="B280" s="242"/>
      <c r="C280" s="52"/>
      <c r="D280" s="52"/>
      <c r="E280" s="53"/>
      <c r="F280" s="53"/>
      <c r="G280" s="53"/>
      <c r="H280" s="53"/>
      <c r="I280" s="53"/>
      <c r="J280" s="53"/>
      <c r="K280" s="53"/>
      <c r="L280" s="52"/>
      <c r="M280" s="52"/>
      <c r="N280" s="52"/>
      <c r="O280" s="52"/>
      <c r="P280" s="52"/>
      <c r="Q280" s="52"/>
      <c r="R280" s="52"/>
      <c r="S280" s="225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</row>
    <row r="281" spans="1:67" ht="10.5" customHeight="1">
      <c r="A281" s="52"/>
      <c r="B281" s="242"/>
      <c r="C281" s="52"/>
      <c r="D281" s="52"/>
      <c r="E281" s="53"/>
      <c r="F281" s="53"/>
      <c r="G281" s="53"/>
      <c r="H281" s="53"/>
      <c r="I281" s="53"/>
      <c r="J281" s="53"/>
      <c r="K281" s="53"/>
      <c r="L281" s="52"/>
      <c r="M281" s="52"/>
      <c r="N281" s="52"/>
      <c r="O281" s="52"/>
      <c r="P281" s="52"/>
      <c r="Q281" s="52"/>
      <c r="R281" s="52"/>
      <c r="S281" s="225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</row>
    <row r="282" spans="1:67" ht="10.5" customHeight="1">
      <c r="A282" s="52"/>
      <c r="B282" s="242"/>
      <c r="C282" s="52"/>
      <c r="D282" s="52"/>
      <c r="E282" s="53"/>
      <c r="F282" s="53"/>
      <c r="G282" s="53"/>
      <c r="H282" s="53"/>
      <c r="I282" s="53"/>
      <c r="J282" s="53"/>
      <c r="K282" s="53"/>
      <c r="L282" s="52"/>
      <c r="M282" s="52"/>
      <c r="N282" s="52"/>
      <c r="O282" s="52"/>
      <c r="P282" s="52"/>
      <c r="Q282" s="52"/>
      <c r="R282" s="52"/>
      <c r="S282" s="225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</row>
    <row r="283" spans="1:67" ht="10.5" customHeight="1">
      <c r="A283" s="52"/>
      <c r="B283" s="242"/>
      <c r="C283" s="52"/>
      <c r="D283" s="52"/>
      <c r="E283" s="53"/>
      <c r="F283" s="53"/>
      <c r="G283" s="53"/>
      <c r="H283" s="53"/>
      <c r="I283" s="53"/>
      <c r="J283" s="53"/>
      <c r="K283" s="53"/>
      <c r="L283" s="52"/>
      <c r="M283" s="52"/>
      <c r="N283" s="52"/>
      <c r="O283" s="52"/>
      <c r="P283" s="52"/>
      <c r="Q283" s="52"/>
      <c r="R283" s="52"/>
      <c r="S283" s="225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</row>
    <row r="284" spans="1:67" ht="10.5" customHeight="1">
      <c r="A284" s="52"/>
      <c r="B284" s="242"/>
      <c r="C284" s="52"/>
      <c r="D284" s="52"/>
      <c r="E284" s="53"/>
      <c r="F284" s="53"/>
      <c r="G284" s="53"/>
      <c r="H284" s="53"/>
      <c r="I284" s="53"/>
      <c r="J284" s="53"/>
      <c r="K284" s="53"/>
      <c r="L284" s="52"/>
      <c r="M284" s="52"/>
      <c r="N284" s="52"/>
      <c r="O284" s="52"/>
      <c r="P284" s="52"/>
      <c r="Q284" s="52"/>
      <c r="R284" s="52"/>
      <c r="S284" s="225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</row>
    <row r="285" spans="1:67" ht="10.5" customHeight="1">
      <c r="A285" s="52"/>
      <c r="B285" s="242"/>
      <c r="C285" s="52"/>
      <c r="D285" s="52"/>
      <c r="E285" s="53"/>
      <c r="F285" s="53"/>
      <c r="G285" s="53"/>
      <c r="H285" s="53"/>
      <c r="I285" s="53"/>
      <c r="J285" s="53"/>
      <c r="K285" s="53"/>
      <c r="L285" s="52"/>
      <c r="M285" s="52"/>
      <c r="N285" s="52"/>
      <c r="O285" s="52"/>
      <c r="P285" s="52"/>
      <c r="Q285" s="52"/>
      <c r="R285" s="52"/>
      <c r="S285" s="225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</row>
    <row r="286" spans="1:67" ht="10.5" customHeight="1">
      <c r="A286" s="52"/>
      <c r="B286" s="242"/>
      <c r="C286" s="52"/>
      <c r="D286" s="52"/>
      <c r="E286" s="53"/>
      <c r="F286" s="53"/>
      <c r="G286" s="53"/>
      <c r="H286" s="53"/>
      <c r="I286" s="53"/>
      <c r="J286" s="53"/>
      <c r="K286" s="53"/>
      <c r="L286" s="52"/>
      <c r="M286" s="52"/>
      <c r="N286" s="52"/>
      <c r="O286" s="52"/>
      <c r="P286" s="52"/>
      <c r="Q286" s="52"/>
      <c r="R286" s="52"/>
      <c r="S286" s="225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</row>
    <row r="287" spans="1:67" ht="10.5" customHeight="1">
      <c r="A287" s="52"/>
      <c r="B287" s="242"/>
      <c r="C287" s="52"/>
      <c r="D287" s="52"/>
      <c r="E287" s="53"/>
      <c r="F287" s="53"/>
      <c r="G287" s="53"/>
      <c r="H287" s="53"/>
      <c r="I287" s="53"/>
      <c r="J287" s="53"/>
      <c r="K287" s="53"/>
      <c r="L287" s="52"/>
      <c r="M287" s="52"/>
      <c r="N287" s="52"/>
      <c r="O287" s="52"/>
      <c r="P287" s="52"/>
      <c r="Q287" s="52"/>
      <c r="R287" s="52"/>
      <c r="S287" s="225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</row>
    <row r="288" spans="1:67" ht="10.5" customHeight="1">
      <c r="A288" s="52"/>
      <c r="B288" s="242"/>
      <c r="C288" s="52"/>
      <c r="D288" s="52"/>
      <c r="E288" s="53"/>
      <c r="F288" s="53"/>
      <c r="G288" s="53"/>
      <c r="H288" s="53"/>
      <c r="I288" s="53"/>
      <c r="J288" s="53"/>
      <c r="K288" s="53"/>
      <c r="L288" s="52"/>
      <c r="M288" s="52"/>
      <c r="N288" s="52"/>
      <c r="O288" s="52"/>
      <c r="P288" s="52"/>
      <c r="Q288" s="52"/>
      <c r="R288" s="52"/>
      <c r="S288" s="225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</row>
    <row r="289" spans="1:67" ht="10.5" customHeight="1">
      <c r="A289" s="52"/>
      <c r="B289" s="242"/>
      <c r="C289" s="52"/>
      <c r="D289" s="52"/>
      <c r="E289" s="53"/>
      <c r="F289" s="53"/>
      <c r="G289" s="53"/>
      <c r="H289" s="53"/>
      <c r="I289" s="53"/>
      <c r="J289" s="53"/>
      <c r="K289" s="53"/>
      <c r="L289" s="52"/>
      <c r="M289" s="52"/>
      <c r="N289" s="52"/>
      <c r="O289" s="52"/>
      <c r="P289" s="52"/>
      <c r="Q289" s="52"/>
      <c r="R289" s="52"/>
      <c r="S289" s="225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</row>
    <row r="290" spans="1:67" ht="10.5" customHeight="1">
      <c r="A290" s="52"/>
      <c r="B290" s="242"/>
      <c r="C290" s="52"/>
      <c r="D290" s="52"/>
      <c r="E290" s="53"/>
      <c r="F290" s="53"/>
      <c r="G290" s="53"/>
      <c r="H290" s="53"/>
      <c r="I290" s="53"/>
      <c r="J290" s="53"/>
      <c r="K290" s="53"/>
      <c r="L290" s="52"/>
      <c r="M290" s="52"/>
      <c r="N290" s="52"/>
      <c r="O290" s="52"/>
      <c r="P290" s="52"/>
      <c r="Q290" s="52"/>
      <c r="R290" s="52"/>
      <c r="S290" s="225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</row>
    <row r="291" spans="1:67" ht="10.5" customHeight="1">
      <c r="A291" s="52"/>
      <c r="B291" s="242"/>
      <c r="C291" s="52"/>
      <c r="D291" s="52"/>
      <c r="E291" s="53"/>
      <c r="F291" s="53"/>
      <c r="G291" s="53"/>
      <c r="H291" s="53"/>
      <c r="I291" s="53"/>
      <c r="J291" s="53"/>
      <c r="K291" s="53"/>
      <c r="L291" s="52"/>
      <c r="M291" s="52"/>
      <c r="N291" s="52"/>
      <c r="O291" s="52"/>
      <c r="P291" s="52"/>
      <c r="Q291" s="52"/>
      <c r="R291" s="52"/>
      <c r="S291" s="225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</row>
    <row r="292" spans="1:67" ht="10.5" customHeight="1">
      <c r="A292" s="52"/>
      <c r="B292" s="242"/>
      <c r="C292" s="52"/>
      <c r="D292" s="52"/>
      <c r="E292" s="53"/>
      <c r="F292" s="53"/>
      <c r="G292" s="53"/>
      <c r="H292" s="53"/>
      <c r="I292" s="53"/>
      <c r="J292" s="53"/>
      <c r="K292" s="53"/>
      <c r="L292" s="52"/>
      <c r="M292" s="52"/>
      <c r="N292" s="52"/>
      <c r="O292" s="52"/>
      <c r="P292" s="52"/>
      <c r="Q292" s="52"/>
      <c r="R292" s="52"/>
      <c r="S292" s="225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</row>
    <row r="293" spans="1:67" ht="10.5" customHeight="1">
      <c r="A293" s="52"/>
      <c r="B293" s="242"/>
      <c r="C293" s="52"/>
      <c r="D293" s="52"/>
      <c r="E293" s="53"/>
      <c r="F293" s="53"/>
      <c r="G293" s="53"/>
      <c r="H293" s="53"/>
      <c r="I293" s="53"/>
      <c r="J293" s="53"/>
      <c r="K293" s="53"/>
      <c r="L293" s="52"/>
      <c r="M293" s="52"/>
      <c r="N293" s="52"/>
      <c r="O293" s="52"/>
      <c r="P293" s="52"/>
      <c r="Q293" s="52"/>
      <c r="R293" s="52"/>
      <c r="S293" s="225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</row>
    <row r="294" spans="1:67" ht="10.5" customHeight="1">
      <c r="A294" s="52"/>
      <c r="B294" s="242"/>
      <c r="C294" s="52"/>
      <c r="D294" s="52"/>
      <c r="E294" s="53"/>
      <c r="F294" s="53"/>
      <c r="G294" s="53"/>
      <c r="H294" s="53"/>
      <c r="I294" s="53"/>
      <c r="J294" s="53"/>
      <c r="K294" s="53"/>
      <c r="L294" s="52"/>
      <c r="M294" s="52"/>
      <c r="N294" s="52"/>
      <c r="O294" s="52"/>
      <c r="P294" s="52"/>
      <c r="Q294" s="52"/>
      <c r="R294" s="52"/>
      <c r="S294" s="225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</row>
    <row r="295" spans="1:67" ht="10.5" customHeight="1">
      <c r="A295" s="52"/>
      <c r="B295" s="242"/>
      <c r="C295" s="52"/>
      <c r="D295" s="52"/>
      <c r="E295" s="53"/>
      <c r="F295" s="53"/>
      <c r="G295" s="53"/>
      <c r="H295" s="53"/>
      <c r="I295" s="53"/>
      <c r="J295" s="53"/>
      <c r="K295" s="53"/>
      <c r="L295" s="52"/>
      <c r="M295" s="52"/>
      <c r="N295" s="52"/>
      <c r="O295" s="52"/>
      <c r="P295" s="52"/>
      <c r="Q295" s="52"/>
      <c r="R295" s="52"/>
      <c r="S295" s="225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</row>
    <row r="296" spans="1:67" ht="10.5" customHeight="1">
      <c r="A296" s="52"/>
      <c r="B296" s="242"/>
      <c r="C296" s="52"/>
      <c r="D296" s="52"/>
      <c r="E296" s="53"/>
      <c r="F296" s="53"/>
      <c r="G296" s="53"/>
      <c r="H296" s="53"/>
      <c r="I296" s="53"/>
      <c r="J296" s="53"/>
      <c r="K296" s="53"/>
      <c r="L296" s="52"/>
      <c r="M296" s="52"/>
      <c r="N296" s="52"/>
      <c r="O296" s="52"/>
      <c r="P296" s="52"/>
      <c r="Q296" s="52"/>
      <c r="R296" s="52"/>
      <c r="S296" s="225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</row>
    <row r="297" spans="1:67" ht="10.5" customHeight="1">
      <c r="A297" s="52"/>
      <c r="B297" s="242"/>
      <c r="C297" s="52"/>
      <c r="D297" s="52"/>
      <c r="E297" s="53"/>
      <c r="F297" s="53"/>
      <c r="G297" s="53"/>
      <c r="H297" s="53"/>
      <c r="I297" s="53"/>
      <c r="J297" s="53"/>
      <c r="K297" s="53"/>
      <c r="L297" s="52"/>
      <c r="M297" s="52"/>
      <c r="N297" s="52"/>
      <c r="O297" s="52"/>
      <c r="P297" s="52"/>
      <c r="Q297" s="52"/>
      <c r="R297" s="52"/>
      <c r="S297" s="225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</row>
    <row r="298" spans="1:67" ht="10.5" customHeight="1">
      <c r="A298" s="52"/>
      <c r="B298" s="242"/>
      <c r="C298" s="52"/>
      <c r="D298" s="52"/>
      <c r="E298" s="53"/>
      <c r="F298" s="53"/>
      <c r="G298" s="53"/>
      <c r="H298" s="53"/>
      <c r="I298" s="53"/>
      <c r="J298" s="53"/>
      <c r="K298" s="53"/>
      <c r="L298" s="52"/>
      <c r="M298" s="52"/>
      <c r="N298" s="52"/>
      <c r="O298" s="52"/>
      <c r="P298" s="52"/>
      <c r="Q298" s="52"/>
      <c r="R298" s="52"/>
      <c r="S298" s="225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</row>
    <row r="299" spans="1:67" ht="10.5" customHeight="1">
      <c r="A299" s="52"/>
      <c r="B299" s="242"/>
      <c r="C299" s="52"/>
      <c r="D299" s="52"/>
      <c r="E299" s="53"/>
      <c r="F299" s="53"/>
      <c r="G299" s="53"/>
      <c r="H299" s="53"/>
      <c r="I299" s="53"/>
      <c r="J299" s="53"/>
      <c r="K299" s="53"/>
      <c r="L299" s="52"/>
      <c r="M299" s="52"/>
      <c r="N299" s="52"/>
      <c r="O299" s="52"/>
      <c r="P299" s="52"/>
      <c r="Q299" s="52"/>
      <c r="R299" s="52"/>
      <c r="S299" s="225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</row>
    <row r="300" spans="1:67" ht="10.5" customHeight="1">
      <c r="A300" s="52"/>
      <c r="B300" s="242"/>
      <c r="C300" s="52"/>
      <c r="D300" s="52"/>
      <c r="E300" s="53"/>
      <c r="F300" s="53"/>
      <c r="G300" s="53"/>
      <c r="H300" s="53"/>
      <c r="I300" s="53"/>
      <c r="J300" s="53"/>
      <c r="K300" s="53"/>
      <c r="L300" s="52"/>
      <c r="M300" s="52"/>
      <c r="N300" s="52"/>
      <c r="O300" s="52"/>
      <c r="P300" s="52"/>
      <c r="Q300" s="52"/>
      <c r="R300" s="52"/>
      <c r="S300" s="225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</row>
    <row r="301" spans="1:67" ht="10.5" customHeight="1">
      <c r="A301" s="52"/>
      <c r="B301" s="242"/>
      <c r="C301" s="52"/>
      <c r="D301" s="52"/>
      <c r="E301" s="53"/>
      <c r="F301" s="53"/>
      <c r="G301" s="53"/>
      <c r="H301" s="53"/>
      <c r="I301" s="53"/>
      <c r="J301" s="53"/>
      <c r="K301" s="53"/>
      <c r="L301" s="52"/>
      <c r="M301" s="52"/>
      <c r="N301" s="52"/>
      <c r="O301" s="52"/>
      <c r="P301" s="52"/>
      <c r="Q301" s="52"/>
      <c r="R301" s="52"/>
      <c r="S301" s="225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</row>
    <row r="302" spans="1:67" ht="10.5" customHeight="1">
      <c r="A302" s="52"/>
      <c r="B302" s="242"/>
      <c r="C302" s="52"/>
      <c r="D302" s="52"/>
      <c r="E302" s="53"/>
      <c r="F302" s="53"/>
      <c r="G302" s="53"/>
      <c r="H302" s="53"/>
      <c r="I302" s="53"/>
      <c r="J302" s="53"/>
      <c r="K302" s="53"/>
      <c r="L302" s="52"/>
      <c r="M302" s="52"/>
      <c r="N302" s="52"/>
      <c r="O302" s="52"/>
      <c r="P302" s="52"/>
      <c r="Q302" s="52"/>
      <c r="R302" s="52"/>
      <c r="S302" s="225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</row>
    <row r="303" spans="1:67" ht="10.5" customHeight="1">
      <c r="A303" s="52"/>
      <c r="B303" s="242"/>
      <c r="C303" s="52"/>
      <c r="D303" s="52"/>
      <c r="E303" s="53"/>
      <c r="F303" s="53"/>
      <c r="G303" s="53"/>
      <c r="H303" s="53"/>
      <c r="I303" s="53"/>
      <c r="J303" s="53"/>
      <c r="K303" s="53"/>
      <c r="L303" s="52"/>
      <c r="M303" s="52"/>
      <c r="N303" s="52"/>
      <c r="O303" s="52"/>
      <c r="P303" s="52"/>
      <c r="Q303" s="52"/>
      <c r="R303" s="52"/>
      <c r="S303" s="225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</row>
    <row r="304" spans="1:67" ht="10.5" customHeight="1">
      <c r="A304" s="52"/>
      <c r="B304" s="242"/>
      <c r="C304" s="52"/>
      <c r="D304" s="52"/>
      <c r="E304" s="53"/>
      <c r="F304" s="53"/>
      <c r="G304" s="53"/>
      <c r="H304" s="53"/>
      <c r="I304" s="53"/>
      <c r="J304" s="53"/>
      <c r="K304" s="53"/>
      <c r="L304" s="52"/>
      <c r="M304" s="52"/>
      <c r="N304" s="52"/>
      <c r="O304" s="52"/>
      <c r="P304" s="52"/>
      <c r="Q304" s="52"/>
      <c r="R304" s="52"/>
      <c r="S304" s="225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</row>
    <row r="305" spans="1:67" ht="10.5" customHeight="1">
      <c r="A305" s="52"/>
      <c r="B305" s="242"/>
      <c r="C305" s="52"/>
      <c r="D305" s="52"/>
      <c r="E305" s="53"/>
      <c r="F305" s="53"/>
      <c r="G305" s="53"/>
      <c r="H305" s="53"/>
      <c r="I305" s="53"/>
      <c r="J305" s="53"/>
      <c r="K305" s="53"/>
      <c r="L305" s="52"/>
      <c r="M305" s="52"/>
      <c r="N305" s="52"/>
      <c r="O305" s="52"/>
      <c r="P305" s="52"/>
      <c r="Q305" s="52"/>
      <c r="R305" s="52"/>
      <c r="S305" s="225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</row>
    <row r="306" spans="1:67" ht="10.5" customHeight="1">
      <c r="A306" s="52"/>
      <c r="B306" s="242"/>
      <c r="C306" s="52"/>
      <c r="D306" s="52"/>
      <c r="E306" s="53"/>
      <c r="F306" s="53"/>
      <c r="G306" s="53"/>
      <c r="H306" s="53"/>
      <c r="I306" s="53"/>
      <c r="J306" s="53"/>
      <c r="K306" s="53"/>
      <c r="L306" s="52"/>
      <c r="M306" s="52"/>
      <c r="N306" s="52"/>
      <c r="O306" s="52"/>
      <c r="P306" s="52"/>
      <c r="Q306" s="52"/>
      <c r="R306" s="52"/>
      <c r="S306" s="225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</row>
    <row r="307" spans="1:67" ht="10.5" customHeight="1">
      <c r="A307" s="52"/>
      <c r="B307" s="242"/>
      <c r="C307" s="52"/>
      <c r="D307" s="52"/>
      <c r="E307" s="53"/>
      <c r="F307" s="53"/>
      <c r="G307" s="53"/>
      <c r="H307" s="53"/>
      <c r="I307" s="53"/>
      <c r="J307" s="53"/>
      <c r="K307" s="53"/>
      <c r="L307" s="52"/>
      <c r="M307" s="52"/>
      <c r="N307" s="52"/>
      <c r="O307" s="52"/>
      <c r="P307" s="52"/>
      <c r="Q307" s="52"/>
      <c r="R307" s="52"/>
      <c r="S307" s="225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</row>
    <row r="308" spans="1:67" ht="10.5" customHeight="1">
      <c r="A308" s="52"/>
      <c r="B308" s="242"/>
      <c r="C308" s="52"/>
      <c r="D308" s="52"/>
      <c r="E308" s="53"/>
      <c r="F308" s="53"/>
      <c r="G308" s="53"/>
      <c r="H308" s="53"/>
      <c r="I308" s="53"/>
      <c r="J308" s="53"/>
      <c r="K308" s="53"/>
      <c r="L308" s="52"/>
      <c r="M308" s="52"/>
      <c r="N308" s="52"/>
      <c r="O308" s="52"/>
      <c r="P308" s="52"/>
      <c r="Q308" s="52"/>
      <c r="R308" s="52"/>
      <c r="S308" s="225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</row>
    <row r="309" spans="1:67" ht="10.5" customHeight="1">
      <c r="A309" s="52"/>
      <c r="B309" s="242"/>
      <c r="C309" s="52"/>
      <c r="D309" s="52"/>
      <c r="E309" s="53"/>
      <c r="F309" s="53"/>
      <c r="G309" s="53"/>
      <c r="H309" s="53"/>
      <c r="I309" s="53"/>
      <c r="J309" s="53"/>
      <c r="K309" s="53"/>
      <c r="L309" s="52"/>
      <c r="M309" s="52"/>
      <c r="N309" s="52"/>
      <c r="O309" s="52"/>
      <c r="P309" s="52"/>
      <c r="Q309" s="52"/>
      <c r="R309" s="52"/>
      <c r="S309" s="225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</row>
    <row r="310" spans="1:67" ht="10.5" customHeight="1">
      <c r="A310" s="52"/>
      <c r="B310" s="242"/>
      <c r="C310" s="52"/>
      <c r="D310" s="52"/>
      <c r="E310" s="53"/>
      <c r="F310" s="53"/>
      <c r="G310" s="53"/>
      <c r="H310" s="53"/>
      <c r="I310" s="53"/>
      <c r="J310" s="53"/>
      <c r="K310" s="53"/>
      <c r="L310" s="52"/>
      <c r="M310" s="52"/>
      <c r="N310" s="52"/>
      <c r="O310" s="52"/>
      <c r="P310" s="52"/>
      <c r="Q310" s="52"/>
      <c r="R310" s="52"/>
      <c r="S310" s="225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</row>
    <row r="311" spans="1:67" ht="10.5" customHeight="1">
      <c r="A311" s="52"/>
      <c r="B311" s="242"/>
      <c r="C311" s="52"/>
      <c r="D311" s="52"/>
      <c r="E311" s="53"/>
      <c r="F311" s="53"/>
      <c r="G311" s="53"/>
      <c r="H311" s="53"/>
      <c r="I311" s="53"/>
      <c r="J311" s="53"/>
      <c r="K311" s="53"/>
      <c r="L311" s="52"/>
      <c r="M311" s="52"/>
      <c r="N311" s="52"/>
      <c r="O311" s="52"/>
      <c r="P311" s="52"/>
      <c r="Q311" s="52"/>
      <c r="R311" s="52"/>
      <c r="S311" s="225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</row>
    <row r="312" spans="1:67" ht="10.5" customHeight="1">
      <c r="A312" s="52"/>
      <c r="B312" s="242"/>
      <c r="C312" s="52"/>
      <c r="D312" s="52"/>
      <c r="E312" s="53"/>
      <c r="F312" s="53"/>
      <c r="G312" s="53"/>
      <c r="H312" s="53"/>
      <c r="I312" s="53"/>
      <c r="J312" s="53"/>
      <c r="K312" s="53"/>
      <c r="L312" s="52"/>
      <c r="M312" s="52"/>
      <c r="N312" s="52"/>
      <c r="O312" s="52"/>
      <c r="P312" s="52"/>
      <c r="Q312" s="52"/>
      <c r="R312" s="52"/>
      <c r="S312" s="225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</row>
    <row r="313" spans="1:67" ht="10.5" customHeight="1">
      <c r="A313" s="52"/>
      <c r="B313" s="242"/>
      <c r="C313" s="52"/>
      <c r="D313" s="52"/>
      <c r="E313" s="53"/>
      <c r="F313" s="53"/>
      <c r="G313" s="53"/>
      <c r="H313" s="53"/>
      <c r="I313" s="53"/>
      <c r="J313" s="53"/>
      <c r="K313" s="53"/>
      <c r="L313" s="52"/>
      <c r="M313" s="52"/>
      <c r="N313" s="52"/>
      <c r="O313" s="52"/>
      <c r="P313" s="52"/>
      <c r="Q313" s="52"/>
      <c r="R313" s="52"/>
      <c r="S313" s="225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</row>
    <row r="314" spans="1:67" ht="10.5" customHeight="1">
      <c r="A314" s="52"/>
      <c r="B314" s="242"/>
      <c r="C314" s="52"/>
      <c r="D314" s="52"/>
      <c r="E314" s="53"/>
      <c r="F314" s="53"/>
      <c r="G314" s="53"/>
      <c r="H314" s="53"/>
      <c r="I314" s="53"/>
      <c r="J314" s="53"/>
      <c r="K314" s="53"/>
      <c r="L314" s="52"/>
      <c r="M314" s="52"/>
      <c r="N314" s="52"/>
      <c r="O314" s="52"/>
      <c r="P314" s="52"/>
      <c r="Q314" s="52"/>
      <c r="R314" s="52"/>
      <c r="S314" s="225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</row>
    <row r="315" spans="1:67" ht="10.5" customHeight="1">
      <c r="A315" s="52"/>
      <c r="B315" s="242"/>
      <c r="C315" s="52"/>
      <c r="D315" s="52"/>
      <c r="E315" s="53"/>
      <c r="F315" s="53"/>
      <c r="G315" s="53"/>
      <c r="H315" s="53"/>
      <c r="I315" s="53"/>
      <c r="J315" s="53"/>
      <c r="K315" s="53"/>
      <c r="L315" s="52"/>
      <c r="M315" s="52"/>
      <c r="N315" s="52"/>
      <c r="O315" s="52"/>
      <c r="P315" s="52"/>
      <c r="Q315" s="52"/>
      <c r="R315" s="52"/>
      <c r="S315" s="225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</row>
    <row r="316" spans="1:67" ht="10.5" customHeight="1">
      <c r="A316" s="52"/>
      <c r="B316" s="242"/>
      <c r="C316" s="52"/>
      <c r="D316" s="52"/>
      <c r="E316" s="53"/>
      <c r="F316" s="53"/>
      <c r="G316" s="53"/>
      <c r="H316" s="53"/>
      <c r="I316" s="53"/>
      <c r="J316" s="53"/>
      <c r="K316" s="53"/>
      <c r="L316" s="52"/>
      <c r="M316" s="52"/>
      <c r="N316" s="52"/>
      <c r="O316" s="52"/>
      <c r="P316" s="52"/>
      <c r="Q316" s="52"/>
      <c r="R316" s="52"/>
      <c r="S316" s="225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</row>
    <row r="317" spans="1:67" ht="10.5" customHeight="1">
      <c r="A317" s="52"/>
      <c r="B317" s="242"/>
      <c r="C317" s="52"/>
      <c r="D317" s="52"/>
      <c r="E317" s="53"/>
      <c r="F317" s="53"/>
      <c r="G317" s="53"/>
      <c r="H317" s="53"/>
      <c r="I317" s="53"/>
      <c r="J317" s="53"/>
      <c r="K317" s="53"/>
      <c r="L317" s="52"/>
      <c r="M317" s="52"/>
      <c r="N317" s="52"/>
      <c r="O317" s="52"/>
      <c r="P317" s="52"/>
      <c r="Q317" s="52"/>
      <c r="R317" s="52"/>
      <c r="S317" s="225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</row>
    <row r="318" spans="1:67" ht="10.5" customHeight="1">
      <c r="A318" s="52"/>
      <c r="B318" s="242"/>
      <c r="C318" s="52"/>
      <c r="D318" s="52"/>
      <c r="E318" s="53"/>
      <c r="F318" s="53"/>
      <c r="G318" s="53"/>
      <c r="H318" s="53"/>
      <c r="I318" s="53"/>
      <c r="J318" s="53"/>
      <c r="K318" s="53"/>
      <c r="L318" s="52"/>
      <c r="M318" s="52"/>
      <c r="N318" s="52"/>
      <c r="O318" s="52"/>
      <c r="P318" s="52"/>
      <c r="Q318" s="52"/>
      <c r="R318" s="52"/>
      <c r="S318" s="225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</row>
    <row r="319" spans="1:67" ht="10.5" customHeight="1">
      <c r="A319" s="52"/>
      <c r="B319" s="242"/>
      <c r="C319" s="52"/>
      <c r="D319" s="52"/>
      <c r="E319" s="53"/>
      <c r="F319" s="53"/>
      <c r="G319" s="53"/>
      <c r="H319" s="53"/>
      <c r="I319" s="53"/>
      <c r="J319" s="53"/>
      <c r="K319" s="53"/>
      <c r="L319" s="52"/>
      <c r="M319" s="52"/>
      <c r="N319" s="52"/>
      <c r="O319" s="52"/>
      <c r="P319" s="52"/>
      <c r="Q319" s="52"/>
      <c r="R319" s="52"/>
      <c r="S319" s="225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</row>
    <row r="320" spans="1:67" ht="10.5" customHeight="1">
      <c r="A320" s="52"/>
      <c r="B320" s="242"/>
      <c r="C320" s="52"/>
      <c r="D320" s="52"/>
      <c r="E320" s="53"/>
      <c r="F320" s="53"/>
      <c r="G320" s="53"/>
      <c r="H320" s="53"/>
      <c r="I320" s="53"/>
      <c r="J320" s="53"/>
      <c r="K320" s="53"/>
      <c r="L320" s="52"/>
      <c r="M320" s="52"/>
      <c r="N320" s="52"/>
      <c r="O320" s="52"/>
      <c r="P320" s="52"/>
      <c r="Q320" s="52"/>
      <c r="R320" s="52"/>
      <c r="S320" s="225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</row>
    <row r="321" spans="1:67" ht="10.5" customHeight="1">
      <c r="A321" s="52"/>
      <c r="B321" s="242"/>
      <c r="C321" s="52"/>
      <c r="D321" s="52"/>
      <c r="E321" s="53"/>
      <c r="F321" s="53"/>
      <c r="G321" s="53"/>
      <c r="H321" s="53"/>
      <c r="I321" s="53"/>
      <c r="J321" s="53"/>
      <c r="K321" s="53"/>
      <c r="L321" s="52"/>
      <c r="M321" s="52"/>
      <c r="N321" s="52"/>
      <c r="O321" s="52"/>
      <c r="P321" s="52"/>
      <c r="Q321" s="52"/>
      <c r="R321" s="52"/>
      <c r="S321" s="225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</row>
    <row r="322" spans="1:67" ht="10.5" customHeight="1">
      <c r="A322" s="52"/>
      <c r="B322" s="242"/>
      <c r="C322" s="52"/>
      <c r="D322" s="52"/>
      <c r="E322" s="53"/>
      <c r="F322" s="53"/>
      <c r="G322" s="53"/>
      <c r="H322" s="53"/>
      <c r="I322" s="53"/>
      <c r="J322" s="53"/>
      <c r="K322" s="53"/>
      <c r="L322" s="52"/>
      <c r="M322" s="52"/>
      <c r="N322" s="52"/>
      <c r="O322" s="52"/>
      <c r="P322" s="52"/>
      <c r="Q322" s="52"/>
      <c r="R322" s="52"/>
      <c r="S322" s="225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</row>
    <row r="323" spans="1:67" ht="10.5" customHeight="1">
      <c r="A323" s="52"/>
      <c r="B323" s="242"/>
      <c r="C323" s="52"/>
      <c r="D323" s="52"/>
      <c r="E323" s="53"/>
      <c r="F323" s="53"/>
      <c r="G323" s="53"/>
      <c r="H323" s="53"/>
      <c r="I323" s="53"/>
      <c r="J323" s="53"/>
      <c r="K323" s="53"/>
      <c r="L323" s="52"/>
      <c r="M323" s="52"/>
      <c r="N323" s="52"/>
      <c r="O323" s="52"/>
      <c r="P323" s="52"/>
      <c r="Q323" s="52"/>
      <c r="R323" s="52"/>
      <c r="S323" s="225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</row>
    <row r="324" spans="1:67" ht="10.5" customHeight="1">
      <c r="A324" s="52"/>
      <c r="B324" s="242"/>
      <c r="C324" s="52"/>
      <c r="D324" s="52"/>
      <c r="E324" s="53"/>
      <c r="F324" s="53"/>
      <c r="G324" s="53"/>
      <c r="H324" s="53"/>
      <c r="I324" s="53"/>
      <c r="J324" s="53"/>
      <c r="K324" s="53"/>
      <c r="L324" s="52"/>
      <c r="M324" s="52"/>
      <c r="N324" s="52"/>
      <c r="O324" s="52"/>
      <c r="P324" s="52"/>
      <c r="Q324" s="52"/>
      <c r="R324" s="52"/>
      <c r="S324" s="225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</row>
    <row r="325" spans="1:67" ht="10.5" customHeight="1">
      <c r="A325" s="52"/>
      <c r="B325" s="242"/>
      <c r="C325" s="52"/>
      <c r="D325" s="52"/>
      <c r="E325" s="53"/>
      <c r="F325" s="53"/>
      <c r="G325" s="53"/>
      <c r="H325" s="53"/>
      <c r="I325" s="53"/>
      <c r="J325" s="53"/>
      <c r="K325" s="53"/>
      <c r="L325" s="52"/>
      <c r="M325" s="52"/>
      <c r="N325" s="52"/>
      <c r="O325" s="52"/>
      <c r="P325" s="52"/>
      <c r="Q325" s="52"/>
      <c r="R325" s="52"/>
      <c r="S325" s="225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</row>
    <row r="326" spans="1:67" ht="10.5" customHeight="1">
      <c r="A326" s="52"/>
      <c r="B326" s="242"/>
      <c r="C326" s="52"/>
      <c r="D326" s="52"/>
      <c r="E326" s="53"/>
      <c r="F326" s="53"/>
      <c r="G326" s="53"/>
      <c r="H326" s="53"/>
      <c r="I326" s="53"/>
      <c r="J326" s="53"/>
      <c r="K326" s="53"/>
      <c r="L326" s="52"/>
      <c r="M326" s="52"/>
      <c r="N326" s="52"/>
      <c r="O326" s="52"/>
      <c r="P326" s="52"/>
      <c r="Q326" s="52"/>
      <c r="R326" s="52"/>
      <c r="S326" s="225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</row>
    <row r="327" spans="1:67" ht="10.5" customHeight="1">
      <c r="A327" s="52"/>
      <c r="B327" s="242"/>
      <c r="C327" s="52"/>
      <c r="D327" s="52"/>
      <c r="E327" s="53"/>
      <c r="F327" s="53"/>
      <c r="G327" s="53"/>
      <c r="H327" s="53"/>
      <c r="I327" s="53"/>
      <c r="J327" s="53"/>
      <c r="K327" s="53"/>
      <c r="L327" s="52"/>
      <c r="M327" s="52"/>
      <c r="N327" s="52"/>
      <c r="O327" s="52"/>
      <c r="P327" s="52"/>
      <c r="Q327" s="52"/>
      <c r="R327" s="52"/>
      <c r="S327" s="225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</row>
    <row r="328" spans="1:67" ht="10.5" customHeight="1">
      <c r="A328" s="52"/>
      <c r="B328" s="242"/>
      <c r="C328" s="52"/>
      <c r="D328" s="52"/>
      <c r="E328" s="53"/>
      <c r="F328" s="53"/>
      <c r="G328" s="53"/>
      <c r="H328" s="53"/>
      <c r="I328" s="53"/>
      <c r="J328" s="53"/>
      <c r="K328" s="53"/>
      <c r="L328" s="52"/>
      <c r="M328" s="52"/>
      <c r="N328" s="52"/>
      <c r="O328" s="52"/>
      <c r="P328" s="52"/>
      <c r="Q328" s="52"/>
      <c r="R328" s="52"/>
      <c r="S328" s="225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</row>
    <row r="329" spans="1:67" ht="10.5" customHeight="1">
      <c r="A329" s="52"/>
      <c r="B329" s="242"/>
      <c r="C329" s="52"/>
      <c r="D329" s="52"/>
      <c r="E329" s="53"/>
      <c r="F329" s="53"/>
      <c r="G329" s="53"/>
      <c r="H329" s="53"/>
      <c r="I329" s="53"/>
      <c r="J329" s="53"/>
      <c r="K329" s="53"/>
      <c r="L329" s="52"/>
      <c r="M329" s="52"/>
      <c r="N329" s="52"/>
      <c r="O329" s="52"/>
      <c r="P329" s="52"/>
      <c r="Q329" s="52"/>
      <c r="R329" s="52"/>
      <c r="S329" s="225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</row>
    <row r="330" spans="1:67" ht="10.5" customHeight="1">
      <c r="A330" s="52"/>
      <c r="B330" s="242"/>
      <c r="C330" s="52"/>
      <c r="D330" s="52"/>
      <c r="E330" s="53"/>
      <c r="F330" s="53"/>
      <c r="G330" s="53"/>
      <c r="H330" s="53"/>
      <c r="I330" s="53"/>
      <c r="J330" s="53"/>
      <c r="K330" s="53"/>
      <c r="L330" s="52"/>
      <c r="M330" s="52"/>
      <c r="N330" s="52"/>
      <c r="O330" s="52"/>
      <c r="P330" s="52"/>
      <c r="Q330" s="52"/>
      <c r="R330" s="52"/>
      <c r="S330" s="225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</row>
    <row r="331" spans="1:67" ht="10.5" customHeight="1">
      <c r="A331" s="52"/>
      <c r="B331" s="242"/>
      <c r="C331" s="52"/>
      <c r="D331" s="52"/>
      <c r="E331" s="53"/>
      <c r="F331" s="53"/>
      <c r="G331" s="53"/>
      <c r="H331" s="53"/>
      <c r="I331" s="53"/>
      <c r="J331" s="53"/>
      <c r="K331" s="53"/>
      <c r="L331" s="52"/>
      <c r="M331" s="52"/>
      <c r="N331" s="52"/>
      <c r="O331" s="52"/>
      <c r="P331" s="52"/>
      <c r="Q331" s="52"/>
      <c r="R331" s="52"/>
      <c r="S331" s="225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</row>
    <row r="332" spans="1:67" ht="10.5" customHeight="1">
      <c r="A332" s="52"/>
      <c r="B332" s="242"/>
      <c r="C332" s="52"/>
      <c r="D332" s="52"/>
      <c r="E332" s="53"/>
      <c r="F332" s="53"/>
      <c r="G332" s="53"/>
      <c r="H332" s="53"/>
      <c r="I332" s="53"/>
      <c r="J332" s="53"/>
      <c r="K332" s="53"/>
      <c r="L332" s="52"/>
      <c r="M332" s="52"/>
      <c r="N332" s="52"/>
      <c r="O332" s="52"/>
      <c r="P332" s="52"/>
      <c r="Q332" s="52"/>
      <c r="R332" s="52"/>
      <c r="S332" s="225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</row>
    <row r="333" spans="1:67" ht="10.5" customHeight="1">
      <c r="A333" s="52"/>
      <c r="B333" s="242"/>
      <c r="C333" s="52"/>
      <c r="D333" s="52"/>
      <c r="E333" s="53"/>
      <c r="F333" s="53"/>
      <c r="G333" s="53"/>
      <c r="H333" s="53"/>
      <c r="I333" s="53"/>
      <c r="J333" s="53"/>
      <c r="K333" s="53"/>
      <c r="L333" s="52"/>
      <c r="M333" s="52"/>
      <c r="N333" s="52"/>
      <c r="O333" s="52"/>
      <c r="P333" s="52"/>
      <c r="Q333" s="52"/>
      <c r="R333" s="52"/>
      <c r="S333" s="225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</row>
    <row r="334" spans="1:67" ht="10.5" customHeight="1">
      <c r="A334" s="52"/>
      <c r="B334" s="242"/>
      <c r="C334" s="52"/>
      <c r="D334" s="52"/>
      <c r="E334" s="53"/>
      <c r="F334" s="53"/>
      <c r="G334" s="53"/>
      <c r="H334" s="53"/>
      <c r="I334" s="53"/>
      <c r="J334" s="53"/>
      <c r="K334" s="53"/>
      <c r="L334" s="52"/>
      <c r="M334" s="52"/>
      <c r="N334" s="52"/>
      <c r="O334" s="52"/>
      <c r="P334" s="52"/>
      <c r="Q334" s="52"/>
      <c r="R334" s="52"/>
      <c r="S334" s="225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</row>
    <row r="335" spans="1:67" ht="10.5" customHeight="1">
      <c r="A335" s="52"/>
      <c r="B335" s="242"/>
      <c r="C335" s="52"/>
      <c r="D335" s="52"/>
      <c r="E335" s="53"/>
      <c r="F335" s="53"/>
      <c r="G335" s="53"/>
      <c r="H335" s="53"/>
      <c r="I335" s="53"/>
      <c r="J335" s="53"/>
      <c r="K335" s="53"/>
      <c r="L335" s="52"/>
      <c r="M335" s="52"/>
      <c r="N335" s="52"/>
      <c r="O335" s="52"/>
      <c r="P335" s="52"/>
      <c r="Q335" s="52"/>
      <c r="R335" s="52"/>
      <c r="S335" s="225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</row>
    <row r="336" spans="1:67" ht="10.5" customHeight="1">
      <c r="A336" s="52"/>
      <c r="B336" s="242"/>
      <c r="C336" s="52"/>
      <c r="D336" s="52"/>
      <c r="E336" s="53"/>
      <c r="F336" s="53"/>
      <c r="G336" s="53"/>
      <c r="H336" s="53"/>
      <c r="I336" s="53"/>
      <c r="J336" s="53"/>
      <c r="K336" s="53"/>
      <c r="L336" s="52"/>
      <c r="M336" s="52"/>
      <c r="N336" s="52"/>
      <c r="O336" s="52"/>
      <c r="P336" s="52"/>
      <c r="Q336" s="52"/>
      <c r="R336" s="52"/>
      <c r="S336" s="225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</row>
    <row r="337" spans="1:67" ht="10.5" customHeight="1">
      <c r="A337" s="52"/>
      <c r="B337" s="242"/>
      <c r="C337" s="52"/>
      <c r="D337" s="52"/>
      <c r="E337" s="53"/>
      <c r="F337" s="53"/>
      <c r="G337" s="53"/>
      <c r="H337" s="53"/>
      <c r="I337" s="53"/>
      <c r="J337" s="53"/>
      <c r="K337" s="53"/>
      <c r="L337" s="52"/>
      <c r="M337" s="52"/>
      <c r="N337" s="52"/>
      <c r="O337" s="52"/>
      <c r="P337" s="52"/>
      <c r="Q337" s="52"/>
      <c r="R337" s="52"/>
      <c r="S337" s="225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</row>
    <row r="338" spans="1:67" ht="10.5" customHeight="1">
      <c r="A338" s="52"/>
      <c r="B338" s="242"/>
      <c r="C338" s="52"/>
      <c r="D338" s="52"/>
      <c r="E338" s="53"/>
      <c r="F338" s="53"/>
      <c r="G338" s="53"/>
      <c r="H338" s="53"/>
      <c r="I338" s="53"/>
      <c r="J338" s="53"/>
      <c r="K338" s="53"/>
      <c r="L338" s="52"/>
      <c r="M338" s="52"/>
      <c r="N338" s="52"/>
      <c r="O338" s="52"/>
      <c r="P338" s="52"/>
      <c r="Q338" s="52"/>
      <c r="R338" s="52"/>
      <c r="S338" s="225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</row>
    <row r="339" spans="1:67" ht="10.5" customHeight="1">
      <c r="A339" s="52"/>
      <c r="B339" s="242"/>
      <c r="C339" s="52"/>
      <c r="D339" s="52"/>
      <c r="E339" s="53"/>
      <c r="F339" s="53"/>
      <c r="G339" s="53"/>
      <c r="H339" s="53"/>
      <c r="I339" s="53"/>
      <c r="J339" s="53"/>
      <c r="K339" s="53"/>
      <c r="L339" s="52"/>
      <c r="M339" s="52"/>
      <c r="N339" s="52"/>
      <c r="O339" s="52"/>
      <c r="P339" s="52"/>
      <c r="Q339" s="52"/>
      <c r="R339" s="52"/>
      <c r="S339" s="225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</row>
    <row r="340" spans="1:67" ht="10.5" customHeight="1">
      <c r="A340" s="52"/>
      <c r="B340" s="242"/>
      <c r="C340" s="52"/>
      <c r="D340" s="52"/>
      <c r="E340" s="53"/>
      <c r="F340" s="53"/>
      <c r="G340" s="53"/>
      <c r="H340" s="53"/>
      <c r="I340" s="53"/>
      <c r="J340" s="53"/>
      <c r="K340" s="53"/>
      <c r="L340" s="52"/>
      <c r="M340" s="52"/>
      <c r="N340" s="52"/>
      <c r="O340" s="52"/>
      <c r="P340" s="52"/>
      <c r="Q340" s="52"/>
      <c r="R340" s="52"/>
      <c r="S340" s="225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</row>
    <row r="341" spans="1:67" ht="10.5" customHeight="1">
      <c r="A341" s="52"/>
      <c r="B341" s="242"/>
      <c r="C341" s="52"/>
      <c r="D341" s="52"/>
      <c r="E341" s="53"/>
      <c r="F341" s="53"/>
      <c r="G341" s="53"/>
      <c r="H341" s="53"/>
      <c r="I341" s="53"/>
      <c r="J341" s="53"/>
      <c r="K341" s="53"/>
      <c r="L341" s="52"/>
      <c r="M341" s="52"/>
      <c r="N341" s="52"/>
      <c r="O341" s="52"/>
      <c r="P341" s="52"/>
      <c r="Q341" s="52"/>
      <c r="R341" s="52"/>
      <c r="S341" s="225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</row>
    <row r="342" spans="1:67" ht="10.5" customHeight="1">
      <c r="A342" s="52"/>
      <c r="B342" s="242"/>
      <c r="C342" s="52"/>
      <c r="D342" s="52"/>
      <c r="E342" s="53"/>
      <c r="F342" s="53"/>
      <c r="G342" s="53"/>
      <c r="H342" s="53"/>
      <c r="I342" s="53"/>
      <c r="J342" s="53"/>
      <c r="K342" s="53"/>
      <c r="L342" s="52"/>
      <c r="M342" s="52"/>
      <c r="N342" s="52"/>
      <c r="O342" s="52"/>
      <c r="P342" s="52"/>
      <c r="Q342" s="52"/>
      <c r="R342" s="52"/>
      <c r="S342" s="225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</row>
    <row r="343" spans="1:67" ht="10.5" customHeight="1">
      <c r="A343" s="52"/>
      <c r="B343" s="242"/>
      <c r="C343" s="52"/>
      <c r="D343" s="52"/>
      <c r="E343" s="53"/>
      <c r="F343" s="53"/>
      <c r="G343" s="53"/>
      <c r="H343" s="53"/>
      <c r="I343" s="53"/>
      <c r="J343" s="53"/>
      <c r="K343" s="53"/>
      <c r="L343" s="52"/>
      <c r="M343" s="52"/>
      <c r="N343" s="52"/>
      <c r="O343" s="52"/>
      <c r="P343" s="52"/>
      <c r="Q343" s="52"/>
      <c r="R343" s="52"/>
      <c r="S343" s="225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</row>
    <row r="344" spans="1:67" ht="10.5" customHeight="1">
      <c r="A344" s="52"/>
      <c r="B344" s="242"/>
      <c r="C344" s="52"/>
      <c r="D344" s="52"/>
      <c r="E344" s="53"/>
      <c r="F344" s="53"/>
      <c r="G344" s="53"/>
      <c r="H344" s="53"/>
      <c r="I344" s="53"/>
      <c r="J344" s="53"/>
      <c r="K344" s="53"/>
      <c r="L344" s="52"/>
      <c r="M344" s="52"/>
      <c r="N344" s="52"/>
      <c r="O344" s="52"/>
      <c r="P344" s="52"/>
      <c r="Q344" s="52"/>
      <c r="R344" s="52"/>
      <c r="S344" s="225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</row>
    <row r="345" spans="1:67" ht="10.5" customHeight="1">
      <c r="A345" s="52"/>
      <c r="B345" s="242"/>
      <c r="C345" s="52"/>
      <c r="D345" s="52"/>
      <c r="E345" s="53"/>
      <c r="F345" s="53"/>
      <c r="G345" s="53"/>
      <c r="H345" s="53"/>
      <c r="I345" s="53"/>
      <c r="J345" s="53"/>
      <c r="K345" s="53"/>
      <c r="L345" s="52"/>
      <c r="M345" s="52"/>
      <c r="N345" s="52"/>
      <c r="O345" s="52"/>
      <c r="P345" s="52"/>
      <c r="Q345" s="52"/>
      <c r="R345" s="52"/>
      <c r="S345" s="225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</row>
    <row r="346" spans="1:67" ht="10.5" customHeight="1">
      <c r="A346" s="52"/>
      <c r="B346" s="242"/>
      <c r="C346" s="52"/>
      <c r="D346" s="52"/>
      <c r="E346" s="53"/>
      <c r="F346" s="53"/>
      <c r="G346" s="53"/>
      <c r="H346" s="53"/>
      <c r="I346" s="53"/>
      <c r="J346" s="53"/>
      <c r="K346" s="53"/>
      <c r="L346" s="52"/>
      <c r="M346" s="52"/>
      <c r="N346" s="52"/>
      <c r="O346" s="52"/>
      <c r="P346" s="52"/>
      <c r="Q346" s="52"/>
      <c r="R346" s="52"/>
      <c r="S346" s="225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</row>
    <row r="347" spans="1:67" ht="10.5" customHeight="1">
      <c r="A347" s="52"/>
      <c r="B347" s="242"/>
      <c r="C347" s="52"/>
      <c r="D347" s="52"/>
      <c r="E347" s="53"/>
      <c r="F347" s="53"/>
      <c r="G347" s="53"/>
      <c r="H347" s="53"/>
      <c r="I347" s="53"/>
      <c r="J347" s="53"/>
      <c r="K347" s="53"/>
      <c r="L347" s="52"/>
      <c r="M347" s="52"/>
      <c r="N347" s="52"/>
      <c r="O347" s="52"/>
      <c r="P347" s="52"/>
      <c r="Q347" s="52"/>
      <c r="R347" s="52"/>
      <c r="S347" s="225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</row>
    <row r="348" spans="1:67" ht="10.5" customHeight="1">
      <c r="A348" s="52"/>
      <c r="B348" s="242"/>
      <c r="C348" s="52"/>
      <c r="D348" s="52"/>
      <c r="E348" s="53"/>
      <c r="F348" s="53"/>
      <c r="G348" s="53"/>
      <c r="H348" s="53"/>
      <c r="I348" s="53"/>
      <c r="J348" s="53"/>
      <c r="K348" s="53"/>
      <c r="L348" s="52"/>
      <c r="M348" s="52"/>
      <c r="N348" s="52"/>
      <c r="O348" s="52"/>
      <c r="P348" s="52"/>
      <c r="Q348" s="52"/>
      <c r="R348" s="52"/>
      <c r="S348" s="225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</row>
    <row r="349" spans="1:67" ht="10.5" customHeight="1">
      <c r="A349" s="52"/>
      <c r="B349" s="242"/>
      <c r="C349" s="52"/>
      <c r="D349" s="52"/>
      <c r="E349" s="53"/>
      <c r="F349" s="53"/>
      <c r="G349" s="53"/>
      <c r="H349" s="53"/>
      <c r="I349" s="53"/>
      <c r="J349" s="53"/>
      <c r="K349" s="53"/>
      <c r="L349" s="52"/>
      <c r="M349" s="52"/>
      <c r="N349" s="52"/>
      <c r="O349" s="52"/>
      <c r="P349" s="52"/>
      <c r="Q349" s="52"/>
      <c r="R349" s="52"/>
      <c r="S349" s="225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</row>
    <row r="350" spans="1:67" ht="10.5" customHeight="1">
      <c r="A350" s="52"/>
      <c r="B350" s="242"/>
      <c r="C350" s="52"/>
      <c r="D350" s="52"/>
      <c r="E350" s="53"/>
      <c r="F350" s="53"/>
      <c r="G350" s="53"/>
      <c r="H350" s="53"/>
      <c r="I350" s="53"/>
      <c r="J350" s="53"/>
      <c r="K350" s="53"/>
      <c r="L350" s="52"/>
      <c r="M350" s="52"/>
      <c r="N350" s="52"/>
      <c r="O350" s="52"/>
      <c r="P350" s="52"/>
      <c r="Q350" s="52"/>
      <c r="R350" s="52"/>
      <c r="S350" s="225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</row>
    <row r="351" spans="1:67" ht="10.5" customHeight="1">
      <c r="A351" s="52"/>
      <c r="B351" s="242"/>
      <c r="C351" s="52"/>
      <c r="D351" s="52"/>
      <c r="E351" s="53"/>
      <c r="F351" s="53"/>
      <c r="G351" s="53"/>
      <c r="H351" s="53"/>
      <c r="I351" s="53"/>
      <c r="J351" s="53"/>
      <c r="K351" s="53"/>
      <c r="L351" s="52"/>
      <c r="M351" s="52"/>
      <c r="N351" s="52"/>
      <c r="O351" s="52"/>
      <c r="P351" s="52"/>
      <c r="Q351" s="52"/>
      <c r="R351" s="52"/>
      <c r="S351" s="225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</row>
    <row r="352" spans="1:67" ht="10.5" customHeight="1">
      <c r="A352" s="52"/>
      <c r="B352" s="242"/>
      <c r="C352" s="52"/>
      <c r="D352" s="52"/>
      <c r="E352" s="53"/>
      <c r="F352" s="53"/>
      <c r="G352" s="53"/>
      <c r="H352" s="53"/>
      <c r="I352" s="53"/>
      <c r="J352" s="53"/>
      <c r="K352" s="53"/>
      <c r="L352" s="52"/>
      <c r="M352" s="52"/>
      <c r="N352" s="52"/>
      <c r="O352" s="52"/>
      <c r="P352" s="52"/>
      <c r="Q352" s="52"/>
      <c r="R352" s="52"/>
      <c r="S352" s="225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</row>
    <row r="353" spans="1:67" ht="10.5" customHeight="1">
      <c r="A353" s="52"/>
      <c r="B353" s="242"/>
      <c r="C353" s="52"/>
      <c r="D353" s="52"/>
      <c r="E353" s="53"/>
      <c r="F353" s="53"/>
      <c r="G353" s="53"/>
      <c r="H353" s="53"/>
      <c r="I353" s="53"/>
      <c r="J353" s="53"/>
      <c r="K353" s="53"/>
      <c r="L353" s="52"/>
      <c r="M353" s="52"/>
      <c r="N353" s="52"/>
      <c r="O353" s="52"/>
      <c r="P353" s="52"/>
      <c r="Q353" s="52"/>
      <c r="R353" s="52"/>
      <c r="S353" s="225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</row>
    <row r="354" spans="1:67" ht="10.5" customHeight="1">
      <c r="A354" s="52"/>
      <c r="B354" s="242"/>
      <c r="C354" s="52"/>
      <c r="D354" s="52"/>
      <c r="E354" s="53"/>
      <c r="F354" s="53"/>
      <c r="G354" s="53"/>
      <c r="H354" s="53"/>
      <c r="I354" s="53"/>
      <c r="J354" s="53"/>
      <c r="K354" s="53"/>
      <c r="L354" s="52"/>
      <c r="M354" s="52"/>
      <c r="N354" s="52"/>
      <c r="O354" s="52"/>
      <c r="P354" s="52"/>
      <c r="Q354" s="52"/>
      <c r="R354" s="52"/>
      <c r="S354" s="225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</row>
    <row r="355" spans="1:67" ht="10.5" customHeight="1">
      <c r="A355" s="52"/>
      <c r="B355" s="242"/>
      <c r="C355" s="52"/>
      <c r="D355" s="52"/>
      <c r="E355" s="53"/>
      <c r="F355" s="53"/>
      <c r="G355" s="53"/>
      <c r="H355" s="53"/>
      <c r="I355" s="53"/>
      <c r="J355" s="53"/>
      <c r="K355" s="53"/>
      <c r="L355" s="52"/>
      <c r="M355" s="52"/>
      <c r="N355" s="52"/>
      <c r="O355" s="52"/>
      <c r="P355" s="52"/>
      <c r="Q355" s="52"/>
      <c r="R355" s="52"/>
      <c r="S355" s="225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</row>
    <row r="356" spans="1:67" ht="10.5" customHeight="1">
      <c r="A356" s="52"/>
      <c r="B356" s="242"/>
      <c r="C356" s="52"/>
      <c r="D356" s="52"/>
      <c r="E356" s="53"/>
      <c r="F356" s="53"/>
      <c r="G356" s="53"/>
      <c r="H356" s="53"/>
      <c r="I356" s="53"/>
      <c r="J356" s="53"/>
      <c r="K356" s="53"/>
      <c r="L356" s="52"/>
      <c r="M356" s="52"/>
      <c r="N356" s="52"/>
      <c r="O356" s="52"/>
      <c r="P356" s="52"/>
      <c r="Q356" s="52"/>
      <c r="R356" s="52"/>
      <c r="S356" s="225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</row>
    <row r="357" spans="1:67" ht="10.5" customHeight="1">
      <c r="A357" s="52"/>
      <c r="B357" s="242"/>
      <c r="C357" s="52"/>
      <c r="D357" s="52"/>
      <c r="E357" s="53"/>
      <c r="F357" s="53"/>
      <c r="G357" s="53"/>
      <c r="H357" s="53"/>
      <c r="I357" s="53"/>
      <c r="J357" s="53"/>
      <c r="K357" s="53"/>
      <c r="L357" s="52"/>
      <c r="M357" s="52"/>
      <c r="N357" s="52"/>
      <c r="O357" s="52"/>
      <c r="P357" s="52"/>
      <c r="Q357" s="52"/>
      <c r="R357" s="52"/>
      <c r="S357" s="225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</row>
    <row r="358" spans="1:67" ht="10.5" customHeight="1">
      <c r="A358" s="52"/>
      <c r="B358" s="242"/>
      <c r="C358" s="52"/>
      <c r="D358" s="52"/>
      <c r="E358" s="53"/>
      <c r="F358" s="53"/>
      <c r="G358" s="53"/>
      <c r="H358" s="53"/>
      <c r="I358" s="53"/>
      <c r="J358" s="53"/>
      <c r="K358" s="53"/>
      <c r="L358" s="52"/>
      <c r="M358" s="52"/>
      <c r="N358" s="52"/>
      <c r="O358" s="52"/>
      <c r="P358" s="52"/>
      <c r="Q358" s="52"/>
      <c r="R358" s="52"/>
      <c r="S358" s="225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</row>
    <row r="359" spans="1:67" ht="10.5" customHeight="1">
      <c r="A359" s="52"/>
      <c r="B359" s="242"/>
      <c r="C359" s="52"/>
      <c r="D359" s="52"/>
      <c r="E359" s="53"/>
      <c r="F359" s="53"/>
      <c r="G359" s="53"/>
      <c r="H359" s="53"/>
      <c r="I359" s="53"/>
      <c r="J359" s="53"/>
      <c r="K359" s="53"/>
      <c r="L359" s="52"/>
      <c r="M359" s="52"/>
      <c r="N359" s="52"/>
      <c r="O359" s="52"/>
      <c r="P359" s="52"/>
      <c r="Q359" s="52"/>
      <c r="R359" s="52"/>
      <c r="S359" s="225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</row>
    <row r="360" spans="1:67" ht="10.5" customHeight="1">
      <c r="A360" s="52"/>
      <c r="B360" s="242"/>
      <c r="C360" s="52"/>
      <c r="D360" s="52"/>
      <c r="E360" s="53"/>
      <c r="F360" s="53"/>
      <c r="G360" s="53"/>
      <c r="H360" s="53"/>
      <c r="I360" s="53"/>
      <c r="J360" s="53"/>
      <c r="K360" s="53"/>
      <c r="L360" s="52"/>
      <c r="M360" s="52"/>
      <c r="N360" s="52"/>
      <c r="O360" s="52"/>
      <c r="P360" s="52"/>
      <c r="Q360" s="52"/>
      <c r="R360" s="52"/>
      <c r="S360" s="225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</row>
    <row r="361" spans="1:67" ht="10.5" customHeight="1">
      <c r="A361" s="52"/>
      <c r="B361" s="242"/>
      <c r="C361" s="52"/>
      <c r="D361" s="52"/>
      <c r="E361" s="53"/>
      <c r="F361" s="53"/>
      <c r="G361" s="53"/>
      <c r="H361" s="53"/>
      <c r="I361" s="53"/>
      <c r="J361" s="53"/>
      <c r="K361" s="53"/>
      <c r="L361" s="52"/>
      <c r="M361" s="52"/>
      <c r="N361" s="52"/>
      <c r="O361" s="52"/>
      <c r="P361" s="52"/>
      <c r="Q361" s="52"/>
      <c r="R361" s="52"/>
      <c r="S361" s="225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</row>
    <row r="362" spans="1:67" ht="10.5" customHeight="1">
      <c r="A362" s="52"/>
      <c r="B362" s="242"/>
      <c r="C362" s="52"/>
      <c r="D362" s="52"/>
      <c r="E362" s="53"/>
      <c r="F362" s="53"/>
      <c r="G362" s="53"/>
      <c r="H362" s="53"/>
      <c r="I362" s="53"/>
      <c r="J362" s="53"/>
      <c r="K362" s="53"/>
      <c r="L362" s="52"/>
      <c r="M362" s="52"/>
      <c r="N362" s="52"/>
      <c r="O362" s="52"/>
      <c r="P362" s="52"/>
      <c r="Q362" s="52"/>
      <c r="R362" s="52"/>
      <c r="S362" s="225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</row>
    <row r="363" spans="1:67" ht="10.5" customHeight="1">
      <c r="A363" s="52"/>
      <c r="B363" s="242"/>
      <c r="C363" s="52"/>
      <c r="D363" s="52"/>
      <c r="E363" s="53"/>
      <c r="F363" s="53"/>
      <c r="G363" s="53"/>
      <c r="H363" s="53"/>
      <c r="I363" s="53"/>
      <c r="J363" s="53"/>
      <c r="K363" s="53"/>
      <c r="L363" s="52"/>
      <c r="M363" s="52"/>
      <c r="N363" s="52"/>
      <c r="O363" s="52"/>
      <c r="P363" s="52"/>
      <c r="Q363" s="52"/>
      <c r="R363" s="52"/>
      <c r="S363" s="225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</row>
    <row r="364" spans="1:67" ht="10.5" customHeight="1">
      <c r="A364" s="52"/>
      <c r="B364" s="242"/>
      <c r="C364" s="52"/>
      <c r="D364" s="52"/>
      <c r="E364" s="53"/>
      <c r="F364" s="53"/>
      <c r="G364" s="53"/>
      <c r="H364" s="53"/>
      <c r="I364" s="53"/>
      <c r="J364" s="53"/>
      <c r="K364" s="53"/>
      <c r="L364" s="52"/>
      <c r="M364" s="52"/>
      <c r="N364" s="52"/>
      <c r="O364" s="52"/>
      <c r="P364" s="52"/>
      <c r="Q364" s="52"/>
      <c r="R364" s="52"/>
      <c r="S364" s="225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</row>
    <row r="365" spans="1:67" ht="10.5" customHeight="1">
      <c r="A365" s="52"/>
      <c r="B365" s="242"/>
      <c r="C365" s="52"/>
      <c r="D365" s="52"/>
      <c r="E365" s="53"/>
      <c r="F365" s="53"/>
      <c r="G365" s="53"/>
      <c r="H365" s="53"/>
      <c r="I365" s="53"/>
      <c r="J365" s="53"/>
      <c r="K365" s="53"/>
      <c r="L365" s="52"/>
      <c r="M365" s="52"/>
      <c r="N365" s="52"/>
      <c r="O365" s="52"/>
      <c r="P365" s="52"/>
      <c r="Q365" s="52"/>
      <c r="R365" s="52"/>
      <c r="S365" s="225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</row>
    <row r="366" spans="1:67" ht="10.5" customHeight="1">
      <c r="A366" s="52"/>
      <c r="B366" s="242"/>
      <c r="C366" s="52"/>
      <c r="D366" s="52"/>
      <c r="E366" s="53"/>
      <c r="F366" s="53"/>
      <c r="G366" s="53"/>
      <c r="H366" s="53"/>
      <c r="I366" s="53"/>
      <c r="J366" s="53"/>
      <c r="K366" s="53"/>
      <c r="L366" s="52"/>
      <c r="M366" s="52"/>
      <c r="N366" s="52"/>
      <c r="O366" s="52"/>
      <c r="P366" s="52"/>
      <c r="Q366" s="52"/>
      <c r="R366" s="52"/>
      <c r="S366" s="225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</row>
    <row r="367" spans="1:67" ht="10.5" customHeight="1">
      <c r="A367" s="52"/>
      <c r="B367" s="242"/>
      <c r="C367" s="52"/>
      <c r="D367" s="52"/>
      <c r="E367" s="53"/>
      <c r="F367" s="53"/>
      <c r="G367" s="53"/>
      <c r="H367" s="53"/>
      <c r="I367" s="53"/>
      <c r="J367" s="53"/>
      <c r="K367" s="53"/>
      <c r="L367" s="52"/>
      <c r="M367" s="52"/>
      <c r="N367" s="52"/>
      <c r="O367" s="52"/>
      <c r="P367" s="52"/>
      <c r="Q367" s="52"/>
      <c r="R367" s="52"/>
      <c r="S367" s="225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</row>
    <row r="368" spans="1:67" ht="10.5" customHeight="1">
      <c r="A368" s="52"/>
      <c r="B368" s="242"/>
      <c r="C368" s="52"/>
      <c r="D368" s="52"/>
      <c r="E368" s="53"/>
      <c r="F368" s="53"/>
      <c r="G368" s="53"/>
      <c r="H368" s="53"/>
      <c r="I368" s="53"/>
      <c r="J368" s="53"/>
      <c r="K368" s="53"/>
      <c r="L368" s="52"/>
      <c r="M368" s="52"/>
      <c r="N368" s="52"/>
      <c r="O368" s="52"/>
      <c r="P368" s="52"/>
      <c r="Q368" s="52"/>
      <c r="R368" s="52"/>
      <c r="S368" s="225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</row>
    <row r="369" spans="1:67" ht="10.5" customHeight="1">
      <c r="A369" s="52"/>
      <c r="B369" s="242"/>
      <c r="C369" s="52"/>
      <c r="D369" s="52"/>
      <c r="E369" s="53"/>
      <c r="F369" s="53"/>
      <c r="G369" s="53"/>
      <c r="H369" s="53"/>
      <c r="I369" s="53"/>
      <c r="J369" s="53"/>
      <c r="K369" s="53"/>
      <c r="L369" s="52"/>
      <c r="M369" s="52"/>
      <c r="N369" s="52"/>
      <c r="O369" s="52"/>
      <c r="P369" s="52"/>
      <c r="Q369" s="52"/>
      <c r="R369" s="52"/>
      <c r="S369" s="225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</row>
    <row r="370" spans="1:67" ht="10.5" customHeight="1">
      <c r="A370" s="52"/>
      <c r="B370" s="242"/>
      <c r="C370" s="52"/>
      <c r="D370" s="52"/>
      <c r="E370" s="53"/>
      <c r="F370" s="53"/>
      <c r="G370" s="53"/>
      <c r="H370" s="53"/>
      <c r="I370" s="53"/>
      <c r="J370" s="53"/>
      <c r="K370" s="53"/>
      <c r="L370" s="52"/>
      <c r="M370" s="52"/>
      <c r="N370" s="52"/>
      <c r="O370" s="52"/>
      <c r="P370" s="52"/>
      <c r="Q370" s="52"/>
      <c r="R370" s="52"/>
      <c r="S370" s="225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</row>
    <row r="371" spans="1:67" ht="10.5" customHeight="1">
      <c r="A371" s="52"/>
      <c r="B371" s="242"/>
      <c r="C371" s="52"/>
      <c r="D371" s="52"/>
      <c r="E371" s="53"/>
      <c r="F371" s="53"/>
      <c r="G371" s="53"/>
      <c r="H371" s="53"/>
      <c r="I371" s="53"/>
      <c r="J371" s="53"/>
      <c r="K371" s="53"/>
      <c r="L371" s="52"/>
      <c r="M371" s="52"/>
      <c r="N371" s="52"/>
      <c r="O371" s="52"/>
      <c r="P371" s="52"/>
      <c r="Q371" s="52"/>
      <c r="R371" s="52"/>
      <c r="S371" s="225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</row>
    <row r="372" spans="1:67" ht="10.5" customHeight="1">
      <c r="A372" s="52"/>
      <c r="B372" s="242"/>
      <c r="C372" s="52"/>
      <c r="D372" s="52"/>
      <c r="E372" s="53"/>
      <c r="F372" s="53"/>
      <c r="G372" s="53"/>
      <c r="H372" s="53"/>
      <c r="I372" s="53"/>
      <c r="J372" s="53"/>
      <c r="K372" s="53"/>
      <c r="L372" s="52"/>
      <c r="M372" s="52"/>
      <c r="N372" s="52"/>
      <c r="O372" s="52"/>
      <c r="P372" s="52"/>
      <c r="Q372" s="52"/>
      <c r="R372" s="52"/>
      <c r="S372" s="225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</row>
    <row r="373" spans="1:67" ht="10.5" customHeight="1">
      <c r="A373" s="52"/>
      <c r="B373" s="242"/>
      <c r="C373" s="52"/>
      <c r="D373" s="52"/>
      <c r="E373" s="53"/>
      <c r="F373" s="53"/>
      <c r="G373" s="53"/>
      <c r="H373" s="53"/>
      <c r="I373" s="53"/>
      <c r="J373" s="53"/>
      <c r="K373" s="53"/>
      <c r="L373" s="52"/>
      <c r="M373" s="52"/>
      <c r="N373" s="52"/>
      <c r="O373" s="52"/>
      <c r="P373" s="52"/>
      <c r="Q373" s="52"/>
      <c r="R373" s="52"/>
      <c r="S373" s="225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</row>
    <row r="374" spans="1:67" ht="10.5" customHeight="1">
      <c r="A374" s="52"/>
      <c r="B374" s="242"/>
      <c r="C374" s="52"/>
      <c r="D374" s="52"/>
      <c r="E374" s="53"/>
      <c r="F374" s="53"/>
      <c r="G374" s="53"/>
      <c r="H374" s="53"/>
      <c r="I374" s="53"/>
      <c r="J374" s="53"/>
      <c r="K374" s="53"/>
      <c r="L374" s="52"/>
      <c r="M374" s="52"/>
      <c r="N374" s="52"/>
      <c r="O374" s="52"/>
      <c r="P374" s="52"/>
      <c r="Q374" s="52"/>
      <c r="R374" s="52"/>
      <c r="S374" s="225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</row>
    <row r="375" spans="1:67" ht="10.5" customHeight="1">
      <c r="A375" s="52"/>
      <c r="B375" s="242"/>
      <c r="C375" s="52"/>
      <c r="D375" s="52"/>
      <c r="E375" s="53"/>
      <c r="F375" s="53"/>
      <c r="G375" s="53"/>
      <c r="H375" s="53"/>
      <c r="I375" s="53"/>
      <c r="J375" s="53"/>
      <c r="K375" s="53"/>
      <c r="L375" s="52"/>
      <c r="M375" s="52"/>
      <c r="N375" s="52"/>
      <c r="O375" s="52"/>
      <c r="P375" s="52"/>
      <c r="Q375" s="52"/>
      <c r="R375" s="52"/>
      <c r="S375" s="225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</row>
    <row r="376" spans="1:67" ht="10.5" customHeight="1">
      <c r="A376" s="52"/>
      <c r="B376" s="242"/>
      <c r="C376" s="52"/>
      <c r="D376" s="52"/>
      <c r="E376" s="53"/>
      <c r="F376" s="53"/>
      <c r="G376" s="53"/>
      <c r="H376" s="53"/>
      <c r="I376" s="53"/>
      <c r="J376" s="53"/>
      <c r="K376" s="53"/>
      <c r="L376" s="52"/>
      <c r="M376" s="52"/>
      <c r="N376" s="52"/>
      <c r="O376" s="52"/>
      <c r="P376" s="52"/>
      <c r="Q376" s="52"/>
      <c r="R376" s="52"/>
      <c r="S376" s="225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</row>
    <row r="377" spans="1:67" ht="10.5" customHeight="1">
      <c r="A377" s="52"/>
      <c r="B377" s="242"/>
      <c r="C377" s="52"/>
      <c r="D377" s="52"/>
      <c r="E377" s="53"/>
      <c r="F377" s="53"/>
      <c r="G377" s="53"/>
      <c r="H377" s="53"/>
      <c r="I377" s="53"/>
      <c r="J377" s="53"/>
      <c r="K377" s="53"/>
      <c r="L377" s="52"/>
      <c r="M377" s="52"/>
      <c r="N377" s="52"/>
      <c r="O377" s="52"/>
      <c r="P377" s="52"/>
      <c r="Q377" s="52"/>
      <c r="R377" s="52"/>
      <c r="S377" s="225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</row>
    <row r="378" spans="1:67" ht="10.5" customHeight="1">
      <c r="A378" s="52"/>
      <c r="B378" s="242"/>
      <c r="C378" s="52"/>
      <c r="D378" s="52"/>
      <c r="E378" s="53"/>
      <c r="F378" s="53"/>
      <c r="G378" s="53"/>
      <c r="H378" s="53"/>
      <c r="I378" s="53"/>
      <c r="J378" s="53"/>
      <c r="K378" s="53"/>
      <c r="L378" s="52"/>
      <c r="M378" s="52"/>
      <c r="N378" s="52"/>
      <c r="O378" s="52"/>
      <c r="P378" s="52"/>
      <c r="Q378" s="52"/>
      <c r="R378" s="52"/>
      <c r="S378" s="225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</row>
    <row r="379" spans="1:67" ht="10.5" customHeight="1">
      <c r="A379" s="52"/>
      <c r="B379" s="242"/>
      <c r="C379" s="52"/>
      <c r="D379" s="52"/>
      <c r="E379" s="53"/>
      <c r="F379" s="53"/>
      <c r="G379" s="53"/>
      <c r="H379" s="53"/>
      <c r="I379" s="53"/>
      <c r="J379" s="53"/>
      <c r="K379" s="53"/>
      <c r="L379" s="52"/>
      <c r="M379" s="52"/>
      <c r="N379" s="52"/>
      <c r="O379" s="52"/>
      <c r="P379" s="52"/>
      <c r="Q379" s="52"/>
      <c r="R379" s="52"/>
      <c r="S379" s="225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</row>
    <row r="380" spans="1:67" ht="10.5" customHeight="1">
      <c r="A380" s="52"/>
      <c r="B380" s="242"/>
      <c r="C380" s="52"/>
      <c r="D380" s="52"/>
      <c r="E380" s="53"/>
      <c r="F380" s="53"/>
      <c r="G380" s="53"/>
      <c r="H380" s="53"/>
      <c r="I380" s="53"/>
      <c r="J380" s="53"/>
      <c r="K380" s="53"/>
      <c r="L380" s="52"/>
      <c r="M380" s="52"/>
      <c r="N380" s="52"/>
      <c r="O380" s="52"/>
      <c r="P380" s="52"/>
      <c r="Q380" s="52"/>
      <c r="R380" s="52"/>
      <c r="S380" s="225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</row>
    <row r="381" spans="1:67" ht="10.5" customHeight="1">
      <c r="A381" s="52"/>
      <c r="B381" s="242"/>
      <c r="C381" s="52"/>
      <c r="D381" s="52"/>
      <c r="E381" s="53"/>
      <c r="F381" s="53"/>
      <c r="G381" s="53"/>
      <c r="H381" s="53"/>
      <c r="I381" s="53"/>
      <c r="J381" s="53"/>
      <c r="K381" s="53"/>
      <c r="L381" s="52"/>
      <c r="M381" s="52"/>
      <c r="N381" s="52"/>
      <c r="O381" s="52"/>
      <c r="P381" s="52"/>
      <c r="Q381" s="52"/>
      <c r="R381" s="52"/>
      <c r="S381" s="225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</row>
    <row r="382" spans="1:67" ht="10.5" customHeight="1">
      <c r="A382" s="52"/>
      <c r="B382" s="242"/>
      <c r="C382" s="52"/>
      <c r="D382" s="52"/>
      <c r="E382" s="53"/>
      <c r="F382" s="53"/>
      <c r="G382" s="53"/>
      <c r="H382" s="53"/>
      <c r="I382" s="53"/>
      <c r="J382" s="53"/>
      <c r="K382" s="53"/>
      <c r="L382" s="52"/>
      <c r="M382" s="52"/>
      <c r="N382" s="52"/>
      <c r="O382" s="52"/>
      <c r="P382" s="52"/>
      <c r="Q382" s="52"/>
      <c r="R382" s="52"/>
      <c r="S382" s="225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</row>
    <row r="383" spans="1:67" ht="10.5" customHeight="1">
      <c r="A383" s="52"/>
      <c r="B383" s="242"/>
      <c r="C383" s="52"/>
      <c r="D383" s="52"/>
      <c r="E383" s="53"/>
      <c r="F383" s="53"/>
      <c r="G383" s="53"/>
      <c r="H383" s="53"/>
      <c r="I383" s="53"/>
      <c r="J383" s="53"/>
      <c r="K383" s="53"/>
      <c r="L383" s="52"/>
      <c r="M383" s="52"/>
      <c r="N383" s="52"/>
      <c r="O383" s="52"/>
      <c r="P383" s="52"/>
      <c r="Q383" s="52"/>
      <c r="R383" s="52"/>
      <c r="S383" s="225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</row>
    <row r="384" spans="1:67" ht="10.5" customHeight="1">
      <c r="A384" s="52"/>
      <c r="B384" s="242"/>
      <c r="C384" s="52"/>
      <c r="D384" s="52"/>
      <c r="E384" s="53"/>
      <c r="F384" s="53"/>
      <c r="G384" s="53"/>
      <c r="H384" s="53"/>
      <c r="I384" s="53"/>
      <c r="J384" s="53"/>
      <c r="K384" s="53"/>
      <c r="L384" s="52"/>
      <c r="M384" s="52"/>
      <c r="N384" s="52"/>
      <c r="O384" s="52"/>
      <c r="P384" s="52"/>
      <c r="Q384" s="52"/>
      <c r="R384" s="52"/>
      <c r="S384" s="225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</row>
    <row r="385" spans="1:67" ht="10.5" customHeight="1">
      <c r="A385" s="52"/>
      <c r="B385" s="242"/>
      <c r="C385" s="52"/>
      <c r="D385" s="52"/>
      <c r="E385" s="53"/>
      <c r="F385" s="53"/>
      <c r="G385" s="53"/>
      <c r="H385" s="53"/>
      <c r="I385" s="53"/>
      <c r="J385" s="53"/>
      <c r="K385" s="53"/>
      <c r="L385" s="52"/>
      <c r="M385" s="52"/>
      <c r="N385" s="52"/>
      <c r="O385" s="52"/>
      <c r="P385" s="52"/>
      <c r="Q385" s="52"/>
      <c r="R385" s="52"/>
      <c r="S385" s="225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</row>
    <row r="386" spans="1:67" ht="10.5" customHeight="1">
      <c r="A386" s="52"/>
      <c r="B386" s="242"/>
      <c r="C386" s="52"/>
      <c r="D386" s="52"/>
      <c r="E386" s="53"/>
      <c r="F386" s="53"/>
      <c r="G386" s="53"/>
      <c r="H386" s="53"/>
      <c r="I386" s="53"/>
      <c r="J386" s="53"/>
      <c r="K386" s="53"/>
      <c r="L386" s="52"/>
      <c r="M386" s="52"/>
      <c r="N386" s="52"/>
      <c r="O386" s="52"/>
      <c r="P386" s="52"/>
      <c r="Q386" s="52"/>
      <c r="R386" s="52"/>
      <c r="S386" s="225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</row>
    <row r="387" spans="1:67" ht="10.5" customHeight="1">
      <c r="A387" s="52"/>
      <c r="B387" s="242"/>
      <c r="C387" s="52"/>
      <c r="D387" s="52"/>
      <c r="E387" s="53"/>
      <c r="F387" s="53"/>
      <c r="G387" s="53"/>
      <c r="H387" s="53"/>
      <c r="I387" s="53"/>
      <c r="J387" s="53"/>
      <c r="K387" s="53"/>
      <c r="L387" s="52"/>
      <c r="M387" s="52"/>
      <c r="N387" s="52"/>
      <c r="O387" s="52"/>
      <c r="P387" s="52"/>
      <c r="Q387" s="52"/>
      <c r="R387" s="52"/>
      <c r="S387" s="225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</row>
    <row r="388" spans="1:67" ht="10.5" customHeight="1">
      <c r="A388" s="52"/>
      <c r="B388" s="242"/>
      <c r="C388" s="52"/>
      <c r="D388" s="52"/>
      <c r="E388" s="53"/>
      <c r="F388" s="53"/>
      <c r="G388" s="53"/>
      <c r="H388" s="53"/>
      <c r="I388" s="53"/>
      <c r="J388" s="53"/>
      <c r="K388" s="53"/>
      <c r="L388" s="52"/>
      <c r="M388" s="52"/>
      <c r="N388" s="52"/>
      <c r="O388" s="52"/>
      <c r="P388" s="52"/>
      <c r="Q388" s="52"/>
      <c r="R388" s="52"/>
      <c r="S388" s="225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</row>
    <row r="389" spans="1:67" ht="10.5" customHeight="1">
      <c r="A389" s="52"/>
      <c r="B389" s="242"/>
      <c r="C389" s="52"/>
      <c r="D389" s="52"/>
      <c r="E389" s="53"/>
      <c r="F389" s="53"/>
      <c r="G389" s="53"/>
      <c r="H389" s="53"/>
      <c r="I389" s="53"/>
      <c r="J389" s="53"/>
      <c r="K389" s="53"/>
      <c r="L389" s="52"/>
      <c r="M389" s="52"/>
      <c r="N389" s="52"/>
      <c r="O389" s="52"/>
      <c r="P389" s="52"/>
      <c r="Q389" s="52"/>
      <c r="R389" s="52"/>
      <c r="S389" s="225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</row>
    <row r="390" spans="1:67" ht="10.5" customHeight="1">
      <c r="A390" s="52"/>
      <c r="B390" s="242"/>
      <c r="C390" s="52"/>
      <c r="D390" s="52"/>
      <c r="E390" s="53"/>
      <c r="F390" s="53"/>
      <c r="G390" s="53"/>
      <c r="H390" s="53"/>
      <c r="I390" s="53"/>
      <c r="J390" s="53"/>
      <c r="K390" s="53"/>
      <c r="L390" s="52"/>
      <c r="M390" s="52"/>
      <c r="N390" s="52"/>
      <c r="O390" s="52"/>
      <c r="P390" s="52"/>
      <c r="Q390" s="52"/>
      <c r="R390" s="52"/>
      <c r="S390" s="225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</row>
    <row r="391" spans="1:67" ht="10.5" customHeight="1">
      <c r="A391" s="52"/>
      <c r="B391" s="242"/>
      <c r="C391" s="52"/>
      <c r="D391" s="52"/>
      <c r="E391" s="53"/>
      <c r="F391" s="53"/>
      <c r="G391" s="53"/>
      <c r="H391" s="53"/>
      <c r="I391" s="53"/>
      <c r="J391" s="53"/>
      <c r="K391" s="53"/>
      <c r="L391" s="52"/>
      <c r="M391" s="52"/>
      <c r="N391" s="52"/>
      <c r="O391" s="52"/>
      <c r="P391" s="52"/>
      <c r="Q391" s="52"/>
      <c r="R391" s="52"/>
      <c r="S391" s="225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</row>
    <row r="392" spans="1:67" ht="10.5" customHeight="1">
      <c r="A392" s="52"/>
      <c r="B392" s="242"/>
      <c r="C392" s="52"/>
      <c r="D392" s="52"/>
      <c r="E392" s="53"/>
      <c r="F392" s="53"/>
      <c r="G392" s="53"/>
      <c r="H392" s="53"/>
      <c r="I392" s="53"/>
      <c r="J392" s="53"/>
      <c r="K392" s="53"/>
      <c r="L392" s="52"/>
      <c r="M392" s="52"/>
      <c r="N392" s="52"/>
      <c r="O392" s="52"/>
      <c r="P392" s="52"/>
      <c r="Q392" s="52"/>
      <c r="R392" s="52"/>
      <c r="S392" s="225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</row>
    <row r="393" spans="1:67" ht="10.5" customHeight="1">
      <c r="A393" s="52"/>
      <c r="B393" s="242"/>
      <c r="C393" s="52"/>
      <c r="D393" s="52"/>
      <c r="E393" s="53"/>
      <c r="F393" s="53"/>
      <c r="G393" s="53"/>
      <c r="H393" s="53"/>
      <c r="I393" s="53"/>
      <c r="J393" s="53"/>
      <c r="K393" s="53"/>
      <c r="L393" s="52"/>
      <c r="M393" s="52"/>
      <c r="N393" s="52"/>
      <c r="O393" s="52"/>
      <c r="P393" s="52"/>
      <c r="Q393" s="52"/>
      <c r="R393" s="52"/>
      <c r="S393" s="225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</row>
    <row r="394" spans="1:67" ht="10.5" customHeight="1">
      <c r="A394" s="52"/>
      <c r="B394" s="242"/>
      <c r="C394" s="52"/>
      <c r="D394" s="52"/>
      <c r="E394" s="53"/>
      <c r="F394" s="53"/>
      <c r="G394" s="53"/>
      <c r="H394" s="53"/>
      <c r="I394" s="53"/>
      <c r="J394" s="53"/>
      <c r="K394" s="53"/>
      <c r="L394" s="52"/>
      <c r="M394" s="52"/>
      <c r="N394" s="52"/>
      <c r="O394" s="52"/>
      <c r="P394" s="52"/>
      <c r="Q394" s="52"/>
      <c r="R394" s="52"/>
      <c r="S394" s="225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</row>
    <row r="395" spans="1:67" ht="10.5" customHeight="1">
      <c r="A395" s="52"/>
      <c r="B395" s="242"/>
      <c r="C395" s="52"/>
      <c r="D395" s="52"/>
      <c r="E395" s="53"/>
      <c r="F395" s="53"/>
      <c r="G395" s="53"/>
      <c r="H395" s="53"/>
      <c r="I395" s="53"/>
      <c r="J395" s="53"/>
      <c r="K395" s="53"/>
      <c r="L395" s="52"/>
      <c r="M395" s="52"/>
      <c r="N395" s="52"/>
      <c r="O395" s="52"/>
      <c r="P395" s="52"/>
      <c r="Q395" s="52"/>
      <c r="R395" s="52"/>
      <c r="S395" s="225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</row>
    <row r="396" spans="1:67" ht="10.5" customHeight="1">
      <c r="A396" s="52"/>
      <c r="B396" s="242"/>
      <c r="C396" s="52"/>
      <c r="D396" s="52"/>
      <c r="E396" s="53"/>
      <c r="F396" s="53"/>
      <c r="G396" s="53"/>
      <c r="H396" s="53"/>
      <c r="I396" s="53"/>
      <c r="J396" s="53"/>
      <c r="K396" s="53"/>
      <c r="L396" s="52"/>
      <c r="M396" s="52"/>
      <c r="N396" s="52"/>
      <c r="O396" s="52"/>
      <c r="P396" s="52"/>
      <c r="Q396" s="52"/>
      <c r="R396" s="52"/>
      <c r="S396" s="225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</row>
    <row r="397" spans="1:67" ht="10.5" customHeight="1">
      <c r="A397" s="52"/>
      <c r="B397" s="242"/>
      <c r="C397" s="52"/>
      <c r="D397" s="52"/>
      <c r="E397" s="53"/>
      <c r="F397" s="53"/>
      <c r="G397" s="53"/>
      <c r="H397" s="53"/>
      <c r="I397" s="53"/>
      <c r="J397" s="53"/>
      <c r="K397" s="53"/>
      <c r="L397" s="52"/>
      <c r="M397" s="52"/>
      <c r="N397" s="52"/>
      <c r="O397" s="52"/>
      <c r="P397" s="52"/>
      <c r="Q397" s="52"/>
      <c r="R397" s="52"/>
      <c r="S397" s="225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</row>
    <row r="398" spans="1:67" ht="10.5" customHeight="1">
      <c r="A398" s="52"/>
      <c r="B398" s="242"/>
      <c r="C398" s="52"/>
      <c r="D398" s="52"/>
      <c r="E398" s="53"/>
      <c r="F398" s="53"/>
      <c r="G398" s="53"/>
      <c r="H398" s="53"/>
      <c r="I398" s="53"/>
      <c r="J398" s="53"/>
      <c r="K398" s="53"/>
      <c r="L398" s="52"/>
      <c r="M398" s="52"/>
      <c r="N398" s="52"/>
      <c r="O398" s="52"/>
      <c r="P398" s="52"/>
      <c r="Q398" s="52"/>
      <c r="R398" s="52"/>
      <c r="S398" s="225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</row>
    <row r="399" spans="1:67" ht="10.5" customHeight="1">
      <c r="A399" s="52"/>
      <c r="B399" s="242"/>
      <c r="C399" s="52"/>
      <c r="D399" s="52"/>
      <c r="E399" s="53"/>
      <c r="F399" s="53"/>
      <c r="G399" s="53"/>
      <c r="H399" s="53"/>
      <c r="I399" s="53"/>
      <c r="J399" s="53"/>
      <c r="K399" s="53"/>
      <c r="L399" s="52"/>
      <c r="M399" s="52"/>
      <c r="N399" s="52"/>
      <c r="O399" s="52"/>
      <c r="P399" s="52"/>
      <c r="Q399" s="52"/>
      <c r="R399" s="52"/>
      <c r="S399" s="225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</row>
    <row r="400" spans="1:67" ht="10.5" customHeight="1">
      <c r="A400" s="52"/>
      <c r="B400" s="242"/>
      <c r="C400" s="52"/>
      <c r="D400" s="52"/>
      <c r="E400" s="53"/>
      <c r="F400" s="53"/>
      <c r="G400" s="53"/>
      <c r="H400" s="53"/>
      <c r="I400" s="53"/>
      <c r="J400" s="53"/>
      <c r="K400" s="53"/>
      <c r="L400" s="52"/>
      <c r="M400" s="52"/>
      <c r="N400" s="52"/>
      <c r="O400" s="52"/>
      <c r="P400" s="52"/>
      <c r="Q400" s="52"/>
      <c r="R400" s="52"/>
      <c r="S400" s="225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</row>
    <row r="401" spans="1:67" ht="10.5" customHeight="1">
      <c r="A401" s="52"/>
      <c r="B401" s="242"/>
      <c r="C401" s="52"/>
      <c r="D401" s="52"/>
      <c r="E401" s="53"/>
      <c r="F401" s="53"/>
      <c r="G401" s="53"/>
      <c r="H401" s="53"/>
      <c r="I401" s="53"/>
      <c r="J401" s="53"/>
      <c r="K401" s="53"/>
      <c r="L401" s="52"/>
      <c r="M401" s="52"/>
      <c r="N401" s="52"/>
      <c r="O401" s="52"/>
      <c r="P401" s="52"/>
      <c r="Q401" s="52"/>
      <c r="R401" s="52"/>
      <c r="S401" s="225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</row>
    <row r="402" spans="1:67" ht="10.5" customHeight="1">
      <c r="A402" s="52"/>
      <c r="B402" s="242"/>
      <c r="C402" s="52"/>
      <c r="D402" s="52"/>
      <c r="E402" s="53"/>
      <c r="F402" s="53"/>
      <c r="G402" s="53"/>
      <c r="H402" s="53"/>
      <c r="I402" s="53"/>
      <c r="J402" s="53"/>
      <c r="K402" s="53"/>
      <c r="L402" s="52"/>
      <c r="M402" s="52"/>
      <c r="N402" s="52"/>
      <c r="O402" s="52"/>
      <c r="P402" s="52"/>
      <c r="Q402" s="52"/>
      <c r="R402" s="52"/>
      <c r="S402" s="225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</row>
    <row r="403" spans="1:67" ht="10.5" customHeight="1">
      <c r="A403" s="52"/>
      <c r="B403" s="242"/>
      <c r="C403" s="52"/>
      <c r="D403" s="52"/>
      <c r="E403" s="53"/>
      <c r="F403" s="53"/>
      <c r="G403" s="53"/>
      <c r="H403" s="53"/>
      <c r="I403" s="53"/>
      <c r="J403" s="53"/>
      <c r="K403" s="53"/>
      <c r="L403" s="52"/>
      <c r="M403" s="52"/>
      <c r="N403" s="52"/>
      <c r="O403" s="52"/>
      <c r="P403" s="52"/>
      <c r="Q403" s="52"/>
      <c r="R403" s="52"/>
      <c r="S403" s="225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</row>
    <row r="404" spans="1:67" ht="10.5" customHeight="1">
      <c r="A404" s="52"/>
      <c r="B404" s="242"/>
      <c r="C404" s="52"/>
      <c r="D404" s="52"/>
      <c r="E404" s="53"/>
      <c r="F404" s="53"/>
      <c r="G404" s="53"/>
      <c r="H404" s="53"/>
      <c r="I404" s="53"/>
      <c r="J404" s="53"/>
      <c r="K404" s="53"/>
      <c r="L404" s="52"/>
      <c r="M404" s="52"/>
      <c r="N404" s="52"/>
      <c r="O404" s="52"/>
      <c r="P404" s="52"/>
      <c r="Q404" s="52"/>
      <c r="R404" s="52"/>
      <c r="S404" s="225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</row>
    <row r="405" spans="1:67" ht="10.5" customHeight="1">
      <c r="A405" s="52"/>
      <c r="B405" s="242"/>
      <c r="C405" s="52"/>
      <c r="D405" s="52"/>
      <c r="E405" s="53"/>
      <c r="F405" s="53"/>
      <c r="G405" s="53"/>
      <c r="H405" s="53"/>
      <c r="I405" s="53"/>
      <c r="J405" s="53"/>
      <c r="K405" s="53"/>
      <c r="L405" s="52"/>
      <c r="M405" s="52"/>
      <c r="N405" s="52"/>
      <c r="O405" s="52"/>
      <c r="P405" s="52"/>
      <c r="Q405" s="52"/>
      <c r="R405" s="52"/>
      <c r="S405" s="225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</row>
    <row r="406" spans="1:67" ht="10.5" customHeight="1">
      <c r="A406" s="52"/>
      <c r="B406" s="242"/>
      <c r="C406" s="52"/>
      <c r="D406" s="52"/>
      <c r="E406" s="53"/>
      <c r="F406" s="53"/>
      <c r="G406" s="53"/>
      <c r="H406" s="53"/>
      <c r="I406" s="53"/>
      <c r="J406" s="53"/>
      <c r="K406" s="53"/>
      <c r="L406" s="52"/>
      <c r="M406" s="52"/>
      <c r="N406" s="52"/>
      <c r="O406" s="52"/>
      <c r="P406" s="52"/>
      <c r="Q406" s="52"/>
      <c r="R406" s="52"/>
      <c r="S406" s="225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</row>
    <row r="407" spans="1:67" ht="10.5" customHeight="1">
      <c r="A407" s="52"/>
      <c r="B407" s="242"/>
      <c r="C407" s="52"/>
      <c r="D407" s="52"/>
      <c r="E407" s="53"/>
      <c r="F407" s="53"/>
      <c r="G407" s="53"/>
      <c r="H407" s="53"/>
      <c r="I407" s="53"/>
      <c r="J407" s="53"/>
      <c r="K407" s="53"/>
      <c r="L407" s="52"/>
      <c r="M407" s="52"/>
      <c r="N407" s="52"/>
      <c r="O407" s="52"/>
      <c r="P407" s="52"/>
      <c r="Q407" s="52"/>
      <c r="R407" s="52"/>
      <c r="S407" s="225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</row>
    <row r="408" spans="1:67" ht="10.5" customHeight="1">
      <c r="A408" s="52"/>
      <c r="B408" s="242"/>
      <c r="C408" s="52"/>
      <c r="D408" s="52"/>
      <c r="E408" s="53"/>
      <c r="F408" s="53"/>
      <c r="G408" s="53"/>
      <c r="H408" s="53"/>
      <c r="I408" s="53"/>
      <c r="J408" s="53"/>
      <c r="K408" s="53"/>
      <c r="L408" s="52"/>
      <c r="M408" s="52"/>
      <c r="N408" s="52"/>
      <c r="O408" s="52"/>
      <c r="P408" s="52"/>
      <c r="Q408" s="52"/>
      <c r="R408" s="52"/>
      <c r="S408" s="225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</row>
    <row r="409" spans="1:67" ht="10.5" customHeight="1">
      <c r="A409" s="52"/>
      <c r="B409" s="242"/>
      <c r="C409" s="52"/>
      <c r="D409" s="52"/>
      <c r="E409" s="53"/>
      <c r="F409" s="53"/>
      <c r="G409" s="53"/>
      <c r="H409" s="53"/>
      <c r="I409" s="53"/>
      <c r="J409" s="53"/>
      <c r="K409" s="53"/>
      <c r="L409" s="52"/>
      <c r="M409" s="52"/>
      <c r="N409" s="52"/>
      <c r="O409" s="52"/>
      <c r="P409" s="52"/>
      <c r="Q409" s="52"/>
      <c r="R409" s="52"/>
      <c r="S409" s="225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</row>
    <row r="410" spans="1:67" ht="10.5" customHeight="1">
      <c r="A410" s="52"/>
      <c r="B410" s="242"/>
      <c r="C410" s="52"/>
      <c r="D410" s="52"/>
      <c r="E410" s="53"/>
      <c r="F410" s="53"/>
      <c r="G410" s="53"/>
      <c r="H410" s="53"/>
      <c r="I410" s="53"/>
      <c r="J410" s="53"/>
      <c r="K410" s="53"/>
      <c r="L410" s="52"/>
      <c r="M410" s="52"/>
      <c r="N410" s="52"/>
      <c r="O410" s="52"/>
      <c r="P410" s="52"/>
      <c r="Q410" s="52"/>
      <c r="R410" s="52"/>
      <c r="S410" s="225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</row>
    <row r="411" spans="1:67" ht="10.5" customHeight="1">
      <c r="A411" s="52"/>
      <c r="B411" s="242"/>
      <c r="C411" s="52"/>
      <c r="D411" s="52"/>
      <c r="E411" s="53"/>
      <c r="F411" s="53"/>
      <c r="G411" s="53"/>
      <c r="H411" s="53"/>
      <c r="I411" s="53"/>
      <c r="J411" s="53"/>
      <c r="K411" s="53"/>
      <c r="L411" s="52"/>
      <c r="M411" s="52"/>
      <c r="N411" s="52"/>
      <c r="O411" s="52"/>
      <c r="P411" s="52"/>
      <c r="Q411" s="52"/>
      <c r="R411" s="52"/>
      <c r="S411" s="225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</row>
    <row r="412" spans="1:67" ht="10.5" customHeight="1">
      <c r="A412" s="52"/>
      <c r="B412" s="242"/>
      <c r="C412" s="52"/>
      <c r="D412" s="52"/>
      <c r="E412" s="53"/>
      <c r="F412" s="53"/>
      <c r="G412" s="53"/>
      <c r="H412" s="53"/>
      <c r="I412" s="53"/>
      <c r="J412" s="53"/>
      <c r="K412" s="53"/>
      <c r="L412" s="52"/>
      <c r="M412" s="52"/>
      <c r="N412" s="52"/>
      <c r="O412" s="52"/>
      <c r="P412" s="52"/>
      <c r="Q412" s="52"/>
      <c r="R412" s="52"/>
      <c r="S412" s="225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</row>
    <row r="413" spans="1:67" ht="10.5" customHeight="1">
      <c r="A413" s="52"/>
      <c r="B413" s="242"/>
      <c r="C413" s="52"/>
      <c r="D413" s="52"/>
      <c r="E413" s="53"/>
      <c r="F413" s="53"/>
      <c r="G413" s="53"/>
      <c r="H413" s="53"/>
      <c r="I413" s="53"/>
      <c r="J413" s="53"/>
      <c r="K413" s="53"/>
      <c r="L413" s="52"/>
      <c r="M413" s="52"/>
      <c r="N413" s="52"/>
      <c r="O413" s="52"/>
      <c r="P413" s="52"/>
      <c r="Q413" s="52"/>
      <c r="R413" s="52"/>
      <c r="S413" s="225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</row>
    <row r="414" spans="1:67" ht="10.5" customHeight="1">
      <c r="A414" s="52"/>
      <c r="B414" s="242"/>
      <c r="C414" s="52"/>
      <c r="D414" s="52"/>
      <c r="E414" s="53"/>
      <c r="F414" s="53"/>
      <c r="G414" s="53"/>
      <c r="H414" s="53"/>
      <c r="I414" s="53"/>
      <c r="J414" s="53"/>
      <c r="K414" s="53"/>
      <c r="L414" s="52"/>
      <c r="M414" s="52"/>
      <c r="N414" s="52"/>
      <c r="O414" s="52"/>
      <c r="P414" s="52"/>
      <c r="Q414" s="52"/>
      <c r="R414" s="52"/>
      <c r="S414" s="225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</row>
    <row r="415" spans="1:67" ht="10.5" customHeight="1">
      <c r="A415" s="52"/>
      <c r="B415" s="242"/>
      <c r="C415" s="52"/>
      <c r="D415" s="52"/>
      <c r="E415" s="53"/>
      <c r="F415" s="53"/>
      <c r="G415" s="53"/>
      <c r="H415" s="53"/>
      <c r="I415" s="53"/>
      <c r="J415" s="53"/>
      <c r="K415" s="53"/>
      <c r="L415" s="52"/>
      <c r="M415" s="52"/>
      <c r="N415" s="52"/>
      <c r="O415" s="52"/>
      <c r="P415" s="52"/>
      <c r="Q415" s="52"/>
      <c r="R415" s="52"/>
      <c r="S415" s="225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</row>
    <row r="416" spans="1:67" ht="10.5" customHeight="1">
      <c r="A416" s="52"/>
      <c r="B416" s="242"/>
      <c r="C416" s="52"/>
      <c r="D416" s="52"/>
      <c r="E416" s="53"/>
      <c r="F416" s="53"/>
      <c r="G416" s="53"/>
      <c r="H416" s="53"/>
      <c r="I416" s="53"/>
      <c r="J416" s="53"/>
      <c r="K416" s="53"/>
      <c r="L416" s="52"/>
      <c r="M416" s="52"/>
      <c r="N416" s="52"/>
      <c r="O416" s="52"/>
      <c r="P416" s="52"/>
      <c r="Q416" s="52"/>
      <c r="R416" s="52"/>
      <c r="S416" s="225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</row>
    <row r="417" spans="1:67" ht="10.5" customHeight="1">
      <c r="A417" s="52"/>
      <c r="B417" s="242"/>
      <c r="C417" s="52"/>
      <c r="D417" s="52"/>
      <c r="E417" s="53"/>
      <c r="F417" s="53"/>
      <c r="G417" s="53"/>
      <c r="H417" s="53"/>
      <c r="I417" s="53"/>
      <c r="J417" s="53"/>
      <c r="K417" s="53"/>
      <c r="L417" s="52"/>
      <c r="M417" s="52"/>
      <c r="N417" s="52"/>
      <c r="O417" s="52"/>
      <c r="P417" s="52"/>
      <c r="Q417" s="52"/>
      <c r="R417" s="52"/>
      <c r="S417" s="225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</row>
    <row r="418" spans="1:67" ht="10.5" customHeight="1">
      <c r="A418" s="52"/>
      <c r="B418" s="242"/>
      <c r="C418" s="52"/>
      <c r="D418" s="52"/>
      <c r="E418" s="53"/>
      <c r="F418" s="53"/>
      <c r="G418" s="53"/>
      <c r="H418" s="53"/>
      <c r="I418" s="53"/>
      <c r="J418" s="53"/>
      <c r="K418" s="53"/>
      <c r="L418" s="52"/>
      <c r="M418" s="52"/>
      <c r="N418" s="52"/>
      <c r="O418" s="52"/>
      <c r="P418" s="52"/>
      <c r="Q418" s="52"/>
      <c r="R418" s="52"/>
      <c r="S418" s="225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</row>
    <row r="419" spans="1:67" ht="10.5" customHeight="1">
      <c r="A419" s="52"/>
      <c r="B419" s="242"/>
      <c r="C419" s="52"/>
      <c r="D419" s="52"/>
      <c r="E419" s="53"/>
      <c r="F419" s="53"/>
      <c r="G419" s="53"/>
      <c r="H419" s="53"/>
      <c r="I419" s="53"/>
      <c r="J419" s="53"/>
      <c r="K419" s="53"/>
      <c r="L419" s="52"/>
      <c r="M419" s="52"/>
      <c r="N419" s="52"/>
      <c r="O419" s="52"/>
      <c r="P419" s="52"/>
      <c r="Q419" s="52"/>
      <c r="R419" s="52"/>
      <c r="S419" s="225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</row>
    <row r="420" spans="1:67" ht="10.5" customHeight="1">
      <c r="A420" s="52"/>
      <c r="B420" s="242"/>
      <c r="C420" s="52"/>
      <c r="D420" s="52"/>
      <c r="E420" s="53"/>
      <c r="F420" s="53"/>
      <c r="G420" s="53"/>
      <c r="H420" s="53"/>
      <c r="I420" s="53"/>
      <c r="J420" s="53"/>
      <c r="K420" s="53"/>
      <c r="L420" s="52"/>
      <c r="M420" s="52"/>
      <c r="N420" s="52"/>
      <c r="O420" s="52"/>
      <c r="P420" s="52"/>
      <c r="Q420" s="52"/>
      <c r="R420" s="52"/>
      <c r="S420" s="225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</row>
    <row r="421" spans="1:67" ht="10.5" customHeight="1">
      <c r="A421" s="52"/>
      <c r="B421" s="242"/>
      <c r="C421" s="52"/>
      <c r="D421" s="52"/>
      <c r="E421" s="53"/>
      <c r="F421" s="53"/>
      <c r="G421" s="53"/>
      <c r="H421" s="53"/>
      <c r="I421" s="53"/>
      <c r="J421" s="53"/>
      <c r="K421" s="53"/>
      <c r="L421" s="52"/>
      <c r="M421" s="52"/>
      <c r="N421" s="52"/>
      <c r="O421" s="52"/>
      <c r="P421" s="52"/>
      <c r="Q421" s="52"/>
      <c r="R421" s="52"/>
      <c r="S421" s="225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</row>
    <row r="422" spans="1:67" ht="10.5" customHeight="1">
      <c r="A422" s="52"/>
      <c r="B422" s="242"/>
      <c r="C422" s="52"/>
      <c r="D422" s="52"/>
      <c r="E422" s="53"/>
      <c r="F422" s="53"/>
      <c r="G422" s="53"/>
      <c r="H422" s="53"/>
      <c r="I422" s="53"/>
      <c r="J422" s="53"/>
      <c r="K422" s="53"/>
      <c r="L422" s="52"/>
      <c r="M422" s="52"/>
      <c r="N422" s="52"/>
      <c r="O422" s="52"/>
      <c r="P422" s="52"/>
      <c r="Q422" s="52"/>
      <c r="R422" s="52"/>
      <c r="S422" s="225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</row>
    <row r="423" spans="1:67" ht="10.5" customHeight="1">
      <c r="A423" s="52"/>
      <c r="B423" s="242"/>
      <c r="C423" s="52"/>
      <c r="D423" s="52"/>
      <c r="E423" s="53"/>
      <c r="F423" s="53"/>
      <c r="G423" s="53"/>
      <c r="H423" s="53"/>
      <c r="I423" s="53"/>
      <c r="J423" s="53"/>
      <c r="K423" s="53"/>
      <c r="L423" s="52"/>
      <c r="M423" s="52"/>
      <c r="N423" s="52"/>
      <c r="O423" s="52"/>
      <c r="P423" s="52"/>
      <c r="Q423" s="52"/>
      <c r="R423" s="52"/>
      <c r="S423" s="225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</row>
    <row r="424" spans="1:67" ht="10.5" customHeight="1">
      <c r="A424" s="52"/>
      <c r="B424" s="242"/>
      <c r="C424" s="52"/>
      <c r="D424" s="52"/>
      <c r="E424" s="53"/>
      <c r="F424" s="53"/>
      <c r="G424" s="53"/>
      <c r="H424" s="53"/>
      <c r="I424" s="53"/>
      <c r="J424" s="53"/>
      <c r="K424" s="53"/>
      <c r="L424" s="52"/>
      <c r="M424" s="52"/>
      <c r="N424" s="52"/>
      <c r="O424" s="52"/>
      <c r="P424" s="52"/>
      <c r="Q424" s="52"/>
      <c r="R424" s="52"/>
      <c r="S424" s="225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</row>
    <row r="425" spans="1:67" ht="10.5" customHeight="1">
      <c r="A425" s="52"/>
      <c r="B425" s="242"/>
      <c r="C425" s="52"/>
      <c r="D425" s="52"/>
      <c r="E425" s="53"/>
      <c r="F425" s="53"/>
      <c r="G425" s="53"/>
      <c r="H425" s="53"/>
      <c r="I425" s="53"/>
      <c r="J425" s="53"/>
      <c r="K425" s="53"/>
      <c r="L425" s="52"/>
      <c r="M425" s="52"/>
      <c r="N425" s="52"/>
      <c r="O425" s="52"/>
      <c r="P425" s="52"/>
      <c r="Q425" s="52"/>
      <c r="R425" s="52"/>
      <c r="S425" s="225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</row>
    <row r="426" spans="1:67" ht="10.5" customHeight="1">
      <c r="A426" s="52"/>
      <c r="B426" s="242"/>
      <c r="C426" s="52"/>
      <c r="D426" s="52"/>
      <c r="E426" s="53"/>
      <c r="F426" s="53"/>
      <c r="G426" s="53"/>
      <c r="H426" s="53"/>
      <c r="I426" s="53"/>
      <c r="J426" s="53"/>
      <c r="K426" s="53"/>
      <c r="L426" s="52"/>
      <c r="M426" s="52"/>
      <c r="N426" s="52"/>
      <c r="O426" s="52"/>
      <c r="P426" s="52"/>
      <c r="Q426" s="52"/>
      <c r="R426" s="52"/>
      <c r="S426" s="225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</row>
    <row r="427" spans="1:67" ht="10.5" customHeight="1">
      <c r="A427" s="52"/>
      <c r="B427" s="242"/>
      <c r="C427" s="52"/>
      <c r="D427" s="52"/>
      <c r="E427" s="53"/>
      <c r="F427" s="53"/>
      <c r="G427" s="53"/>
      <c r="H427" s="53"/>
      <c r="I427" s="53"/>
      <c r="J427" s="53"/>
      <c r="K427" s="53"/>
      <c r="L427" s="52"/>
      <c r="M427" s="52"/>
      <c r="N427" s="52"/>
      <c r="O427" s="52"/>
      <c r="P427" s="52"/>
      <c r="Q427" s="52"/>
      <c r="R427" s="52"/>
      <c r="S427" s="225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</row>
    <row r="428" spans="1:67" ht="10.5" customHeight="1">
      <c r="A428" s="52"/>
      <c r="B428" s="242"/>
      <c r="C428" s="52"/>
      <c r="D428" s="52"/>
      <c r="E428" s="53"/>
      <c r="F428" s="53"/>
      <c r="G428" s="53"/>
      <c r="H428" s="53"/>
      <c r="I428" s="53"/>
      <c r="J428" s="53"/>
      <c r="K428" s="53"/>
      <c r="L428" s="52"/>
      <c r="M428" s="52"/>
      <c r="N428" s="52"/>
      <c r="O428" s="52"/>
      <c r="P428" s="52"/>
      <c r="Q428" s="52"/>
      <c r="R428" s="52"/>
      <c r="S428" s="225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</row>
    <row r="429" spans="1:67" ht="10.5" customHeight="1">
      <c r="A429" s="52"/>
      <c r="B429" s="242"/>
      <c r="C429" s="52"/>
      <c r="D429" s="52"/>
      <c r="E429" s="53"/>
      <c r="F429" s="53"/>
      <c r="G429" s="53"/>
      <c r="H429" s="53"/>
      <c r="I429" s="53"/>
      <c r="J429" s="53"/>
      <c r="K429" s="53"/>
      <c r="L429" s="52"/>
      <c r="M429" s="52"/>
      <c r="N429" s="52"/>
      <c r="O429" s="52"/>
      <c r="P429" s="52"/>
      <c r="Q429" s="52"/>
      <c r="R429" s="52"/>
      <c r="S429" s="225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</row>
    <row r="430" spans="1:67" ht="10.5" customHeight="1">
      <c r="A430" s="52"/>
      <c r="B430" s="242"/>
      <c r="C430" s="52"/>
      <c r="D430" s="52"/>
      <c r="E430" s="53"/>
      <c r="F430" s="53"/>
      <c r="G430" s="53"/>
      <c r="H430" s="53"/>
      <c r="I430" s="53"/>
      <c r="J430" s="53"/>
      <c r="K430" s="53"/>
      <c r="L430" s="52"/>
      <c r="M430" s="52"/>
      <c r="N430" s="52"/>
      <c r="O430" s="52"/>
      <c r="P430" s="52"/>
      <c r="Q430" s="52"/>
      <c r="R430" s="52"/>
      <c r="S430" s="225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</row>
    <row r="431" spans="1:67" ht="10.5" customHeight="1">
      <c r="A431" s="52"/>
      <c r="B431" s="242"/>
      <c r="C431" s="52"/>
      <c r="D431" s="52"/>
      <c r="E431" s="53"/>
      <c r="F431" s="53"/>
      <c r="G431" s="53"/>
      <c r="H431" s="53"/>
      <c r="I431" s="53"/>
      <c r="J431" s="53"/>
      <c r="K431" s="53"/>
      <c r="L431" s="52"/>
      <c r="M431" s="52"/>
      <c r="N431" s="52"/>
      <c r="O431" s="52"/>
      <c r="P431" s="52"/>
      <c r="Q431" s="52"/>
      <c r="R431" s="52"/>
      <c r="S431" s="225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</row>
    <row r="432" spans="1:67" ht="10.5" customHeight="1">
      <c r="A432" s="52"/>
      <c r="B432" s="242"/>
      <c r="C432" s="52"/>
      <c r="D432" s="52"/>
      <c r="E432" s="53"/>
      <c r="F432" s="53"/>
      <c r="G432" s="53"/>
      <c r="H432" s="53"/>
      <c r="I432" s="53"/>
      <c r="J432" s="53"/>
      <c r="K432" s="53"/>
      <c r="L432" s="52"/>
      <c r="M432" s="52"/>
      <c r="N432" s="52"/>
      <c r="O432" s="52"/>
      <c r="P432" s="52"/>
      <c r="Q432" s="52"/>
      <c r="R432" s="52"/>
      <c r="S432" s="225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</row>
    <row r="433" spans="1:67" ht="10.5" customHeight="1">
      <c r="A433" s="52"/>
      <c r="B433" s="242"/>
      <c r="C433" s="52"/>
      <c r="D433" s="52"/>
      <c r="E433" s="53"/>
      <c r="F433" s="53"/>
      <c r="G433" s="53"/>
      <c r="H433" s="53"/>
      <c r="I433" s="53"/>
      <c r="J433" s="53"/>
      <c r="K433" s="53"/>
      <c r="L433" s="52"/>
      <c r="M433" s="52"/>
      <c r="N433" s="52"/>
      <c r="O433" s="52"/>
      <c r="P433" s="52"/>
      <c r="Q433" s="52"/>
      <c r="R433" s="52"/>
      <c r="S433" s="225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</row>
    <row r="434" spans="1:67" ht="10.5" customHeight="1">
      <c r="A434" s="52"/>
      <c r="B434" s="242"/>
      <c r="C434" s="52"/>
      <c r="D434" s="52"/>
      <c r="E434" s="53"/>
      <c r="F434" s="53"/>
      <c r="G434" s="53"/>
      <c r="H434" s="53"/>
      <c r="I434" s="53"/>
      <c r="J434" s="53"/>
      <c r="K434" s="53"/>
      <c r="L434" s="52"/>
      <c r="M434" s="52"/>
      <c r="N434" s="52"/>
      <c r="O434" s="52"/>
      <c r="P434" s="52"/>
      <c r="Q434" s="52"/>
      <c r="R434" s="52"/>
      <c r="S434" s="225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</row>
    <row r="435" spans="1:67" ht="10.5" customHeight="1">
      <c r="A435" s="52"/>
      <c r="B435" s="242"/>
      <c r="C435" s="52"/>
      <c r="D435" s="52"/>
      <c r="E435" s="53"/>
      <c r="F435" s="53"/>
      <c r="G435" s="53"/>
      <c r="H435" s="53"/>
      <c r="I435" s="53"/>
      <c r="J435" s="53"/>
      <c r="K435" s="53"/>
      <c r="L435" s="52"/>
      <c r="M435" s="52"/>
      <c r="N435" s="52"/>
      <c r="O435" s="52"/>
      <c r="P435" s="52"/>
      <c r="Q435" s="52"/>
      <c r="R435" s="52"/>
      <c r="S435" s="225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</row>
    <row r="436" spans="1:67" ht="10.5" customHeight="1">
      <c r="A436" s="52"/>
      <c r="B436" s="242"/>
      <c r="C436" s="52"/>
      <c r="D436" s="52"/>
      <c r="E436" s="53"/>
      <c r="F436" s="53"/>
      <c r="G436" s="53"/>
      <c r="H436" s="53"/>
      <c r="I436" s="53"/>
      <c r="J436" s="53"/>
      <c r="K436" s="53"/>
      <c r="L436" s="52"/>
      <c r="M436" s="52"/>
      <c r="N436" s="52"/>
      <c r="O436" s="52"/>
      <c r="P436" s="52"/>
      <c r="Q436" s="52"/>
      <c r="R436" s="52"/>
      <c r="S436" s="225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</row>
    <row r="437" spans="1:67" ht="10.5" customHeight="1">
      <c r="A437" s="52"/>
      <c r="B437" s="242"/>
      <c r="C437" s="52"/>
      <c r="D437" s="52"/>
      <c r="E437" s="53"/>
      <c r="F437" s="53"/>
      <c r="G437" s="53"/>
      <c r="H437" s="53"/>
      <c r="I437" s="53"/>
      <c r="J437" s="53"/>
      <c r="K437" s="53"/>
      <c r="L437" s="52"/>
      <c r="M437" s="52"/>
      <c r="N437" s="52"/>
      <c r="O437" s="52"/>
      <c r="P437" s="52"/>
      <c r="Q437" s="52"/>
      <c r="R437" s="52"/>
      <c r="S437" s="225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</row>
    <row r="438" spans="1:67" ht="10.5" customHeight="1">
      <c r="A438" s="52"/>
      <c r="B438" s="242"/>
      <c r="C438" s="52"/>
      <c r="D438" s="52"/>
      <c r="E438" s="53"/>
      <c r="F438" s="53"/>
      <c r="G438" s="53"/>
      <c r="H438" s="53"/>
      <c r="I438" s="53"/>
      <c r="J438" s="53"/>
      <c r="K438" s="53"/>
      <c r="L438" s="52"/>
      <c r="M438" s="52"/>
      <c r="N438" s="52"/>
      <c r="O438" s="52"/>
      <c r="P438" s="52"/>
      <c r="Q438" s="52"/>
      <c r="R438" s="52"/>
      <c r="S438" s="225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</row>
    <row r="439" spans="1:67" ht="10.5" customHeight="1">
      <c r="A439" s="52"/>
      <c r="B439" s="242"/>
      <c r="C439" s="52"/>
      <c r="D439" s="52"/>
      <c r="E439" s="53"/>
      <c r="F439" s="53"/>
      <c r="G439" s="53"/>
      <c r="H439" s="53"/>
      <c r="I439" s="53"/>
      <c r="J439" s="53"/>
      <c r="K439" s="53"/>
      <c r="L439" s="52"/>
      <c r="M439" s="52"/>
      <c r="N439" s="52"/>
      <c r="O439" s="52"/>
      <c r="P439" s="52"/>
      <c r="Q439" s="52"/>
      <c r="R439" s="52"/>
      <c r="S439" s="225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</row>
    <row r="440" spans="1:67" ht="10.5" customHeight="1">
      <c r="A440" s="52"/>
      <c r="B440" s="242"/>
      <c r="C440" s="52"/>
      <c r="D440" s="52"/>
      <c r="E440" s="53"/>
      <c r="F440" s="53"/>
      <c r="G440" s="53"/>
      <c r="H440" s="53"/>
      <c r="I440" s="53"/>
      <c r="J440" s="53"/>
      <c r="K440" s="53"/>
      <c r="L440" s="52"/>
      <c r="M440" s="52"/>
      <c r="N440" s="52"/>
      <c r="O440" s="52"/>
      <c r="P440" s="52"/>
      <c r="Q440" s="52"/>
      <c r="R440" s="52"/>
      <c r="S440" s="225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</row>
    <row r="441" spans="1:67" ht="10.5" customHeight="1">
      <c r="A441" s="52"/>
      <c r="B441" s="242"/>
      <c r="C441" s="52"/>
      <c r="D441" s="52"/>
      <c r="E441" s="53"/>
      <c r="F441" s="53"/>
      <c r="G441" s="53"/>
      <c r="H441" s="53"/>
      <c r="I441" s="53"/>
      <c r="J441" s="53"/>
      <c r="K441" s="53"/>
      <c r="L441" s="52"/>
      <c r="M441" s="52"/>
      <c r="N441" s="52"/>
      <c r="O441" s="52"/>
      <c r="P441" s="52"/>
      <c r="Q441" s="52"/>
      <c r="R441" s="52"/>
      <c r="S441" s="225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</row>
    <row r="442" spans="1:67" ht="10.5" customHeight="1">
      <c r="A442" s="52"/>
      <c r="B442" s="242"/>
      <c r="C442" s="52"/>
      <c r="D442" s="52"/>
      <c r="E442" s="53"/>
      <c r="F442" s="53"/>
      <c r="G442" s="53"/>
      <c r="H442" s="53"/>
      <c r="I442" s="53"/>
      <c r="J442" s="53"/>
      <c r="K442" s="53"/>
      <c r="L442" s="52"/>
      <c r="M442" s="52"/>
      <c r="N442" s="52"/>
      <c r="O442" s="52"/>
      <c r="P442" s="52"/>
      <c r="Q442" s="52"/>
      <c r="R442" s="52"/>
      <c r="S442" s="225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</row>
    <row r="443" spans="1:67" ht="10.5" customHeight="1">
      <c r="A443" s="52"/>
      <c r="B443" s="242"/>
      <c r="C443" s="52"/>
      <c r="D443" s="52"/>
      <c r="E443" s="53"/>
      <c r="F443" s="53"/>
      <c r="G443" s="53"/>
      <c r="H443" s="53"/>
      <c r="I443" s="53"/>
      <c r="J443" s="53"/>
      <c r="K443" s="53"/>
      <c r="L443" s="52"/>
      <c r="M443" s="52"/>
      <c r="N443" s="52"/>
      <c r="O443" s="52"/>
      <c r="P443" s="52"/>
      <c r="Q443" s="52"/>
      <c r="R443" s="52"/>
      <c r="S443" s="225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</row>
    <row r="444" spans="1:67" ht="10.5" customHeight="1">
      <c r="A444" s="52"/>
      <c r="B444" s="242"/>
      <c r="C444" s="52"/>
      <c r="D444" s="52"/>
      <c r="E444" s="53"/>
      <c r="F444" s="53"/>
      <c r="G444" s="53"/>
      <c r="H444" s="53"/>
      <c r="I444" s="53"/>
      <c r="J444" s="53"/>
      <c r="K444" s="53"/>
      <c r="L444" s="52"/>
      <c r="M444" s="52"/>
      <c r="N444" s="52"/>
      <c r="O444" s="52"/>
      <c r="P444" s="52"/>
      <c r="Q444" s="52"/>
      <c r="R444" s="52"/>
      <c r="S444" s="225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</row>
    <row r="445" spans="1:67" ht="10.5" customHeight="1">
      <c r="A445" s="52"/>
      <c r="B445" s="242"/>
      <c r="C445" s="52"/>
      <c r="D445" s="52"/>
      <c r="E445" s="53"/>
      <c r="F445" s="53"/>
      <c r="G445" s="53"/>
      <c r="H445" s="53"/>
      <c r="I445" s="53"/>
      <c r="J445" s="53"/>
      <c r="K445" s="53"/>
      <c r="L445" s="52"/>
      <c r="M445" s="52"/>
      <c r="N445" s="52"/>
      <c r="O445" s="52"/>
      <c r="P445" s="52"/>
      <c r="Q445" s="52"/>
      <c r="R445" s="52"/>
      <c r="S445" s="225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</row>
    <row r="446" spans="1:67" ht="10.5" customHeight="1">
      <c r="A446" s="52"/>
      <c r="B446" s="242"/>
      <c r="C446" s="52"/>
      <c r="D446" s="52"/>
      <c r="E446" s="53"/>
      <c r="F446" s="53"/>
      <c r="G446" s="53"/>
      <c r="H446" s="53"/>
      <c r="I446" s="53"/>
      <c r="J446" s="53"/>
      <c r="K446" s="53"/>
      <c r="L446" s="52"/>
      <c r="M446" s="52"/>
      <c r="N446" s="52"/>
      <c r="O446" s="52"/>
      <c r="P446" s="52"/>
      <c r="Q446" s="52"/>
      <c r="R446" s="52"/>
      <c r="S446" s="225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</row>
    <row r="447" spans="1:67" ht="10.5" customHeight="1">
      <c r="A447" s="52"/>
      <c r="B447" s="242"/>
      <c r="C447" s="52"/>
      <c r="D447" s="52"/>
      <c r="E447" s="53"/>
      <c r="F447" s="53"/>
      <c r="G447" s="53"/>
      <c r="H447" s="53"/>
      <c r="I447" s="53"/>
      <c r="J447" s="53"/>
      <c r="K447" s="53"/>
      <c r="L447" s="52"/>
      <c r="M447" s="52"/>
      <c r="N447" s="52"/>
      <c r="O447" s="52"/>
      <c r="P447" s="52"/>
      <c r="Q447" s="52"/>
      <c r="R447" s="52"/>
      <c r="S447" s="225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</row>
    <row r="448" spans="1:67" ht="10.5" customHeight="1">
      <c r="A448" s="52"/>
      <c r="B448" s="242"/>
      <c r="C448" s="52"/>
      <c r="D448" s="52"/>
      <c r="E448" s="53"/>
      <c r="F448" s="53"/>
      <c r="G448" s="53"/>
      <c r="H448" s="53"/>
      <c r="I448" s="53"/>
      <c r="J448" s="53"/>
      <c r="K448" s="53"/>
      <c r="L448" s="52"/>
      <c r="M448" s="52"/>
      <c r="N448" s="52"/>
      <c r="O448" s="52"/>
      <c r="P448" s="52"/>
      <c r="Q448" s="52"/>
      <c r="R448" s="52"/>
      <c r="S448" s="225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</row>
    <row r="449" spans="1:67" ht="10.5" customHeight="1">
      <c r="A449" s="52"/>
      <c r="B449" s="242"/>
      <c r="C449" s="52"/>
      <c r="D449" s="52"/>
      <c r="E449" s="53"/>
      <c r="F449" s="53"/>
      <c r="G449" s="53"/>
      <c r="H449" s="53"/>
      <c r="I449" s="53"/>
      <c r="J449" s="53"/>
      <c r="K449" s="53"/>
      <c r="L449" s="52"/>
      <c r="M449" s="52"/>
      <c r="N449" s="52"/>
      <c r="O449" s="52"/>
      <c r="P449" s="52"/>
      <c r="Q449" s="52"/>
      <c r="R449" s="52"/>
      <c r="S449" s="225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</row>
    <row r="450" spans="1:67" ht="10.5" customHeight="1">
      <c r="A450" s="52"/>
      <c r="B450" s="242"/>
      <c r="C450" s="52"/>
      <c r="D450" s="52"/>
      <c r="E450" s="53"/>
      <c r="F450" s="53"/>
      <c r="G450" s="53"/>
      <c r="H450" s="53"/>
      <c r="I450" s="53"/>
      <c r="J450" s="53"/>
      <c r="K450" s="53"/>
      <c r="L450" s="52"/>
      <c r="M450" s="52"/>
      <c r="N450" s="52"/>
      <c r="O450" s="52"/>
      <c r="P450" s="52"/>
      <c r="Q450" s="52"/>
      <c r="R450" s="52"/>
      <c r="S450" s="225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</row>
    <row r="451" spans="1:67" ht="10.5" customHeight="1">
      <c r="A451" s="52"/>
      <c r="B451" s="242"/>
      <c r="C451" s="52"/>
      <c r="D451" s="52"/>
      <c r="E451" s="53"/>
      <c r="F451" s="53"/>
      <c r="G451" s="53"/>
      <c r="H451" s="53"/>
      <c r="I451" s="53"/>
      <c r="J451" s="53"/>
      <c r="K451" s="53"/>
      <c r="L451" s="52"/>
      <c r="M451" s="52"/>
      <c r="N451" s="52"/>
      <c r="O451" s="52"/>
      <c r="P451" s="52"/>
      <c r="Q451" s="52"/>
      <c r="R451" s="52"/>
      <c r="S451" s="225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</row>
    <row r="452" spans="1:67" ht="10.5" customHeight="1">
      <c r="A452" s="52"/>
      <c r="B452" s="242"/>
      <c r="C452" s="52"/>
      <c r="D452" s="52"/>
      <c r="E452" s="53"/>
      <c r="F452" s="53"/>
      <c r="G452" s="53"/>
      <c r="H452" s="53"/>
      <c r="I452" s="53"/>
      <c r="J452" s="53"/>
      <c r="K452" s="53"/>
      <c r="L452" s="52"/>
      <c r="M452" s="52"/>
      <c r="N452" s="52"/>
      <c r="O452" s="52"/>
      <c r="P452" s="52"/>
      <c r="Q452" s="52"/>
      <c r="R452" s="52"/>
      <c r="S452" s="225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</row>
    <row r="453" spans="1:67" ht="10.5" customHeight="1">
      <c r="A453" s="52"/>
      <c r="B453" s="242"/>
      <c r="C453" s="52"/>
      <c r="D453" s="52"/>
      <c r="E453" s="53"/>
      <c r="F453" s="53"/>
      <c r="G453" s="53"/>
      <c r="H453" s="53"/>
      <c r="I453" s="53"/>
      <c r="J453" s="53"/>
      <c r="K453" s="53"/>
      <c r="L453" s="52"/>
      <c r="M453" s="52"/>
      <c r="N453" s="52"/>
      <c r="O453" s="52"/>
      <c r="P453" s="52"/>
      <c r="Q453" s="52"/>
      <c r="R453" s="52"/>
      <c r="S453" s="225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</row>
    <row r="454" spans="1:67" ht="10.5" customHeight="1">
      <c r="A454" s="52"/>
      <c r="B454" s="242"/>
      <c r="C454" s="52"/>
      <c r="D454" s="52"/>
      <c r="E454" s="53"/>
      <c r="F454" s="53"/>
      <c r="G454" s="53"/>
      <c r="H454" s="53"/>
      <c r="I454" s="53"/>
      <c r="J454" s="53"/>
      <c r="K454" s="53"/>
      <c r="L454" s="52"/>
      <c r="M454" s="52"/>
      <c r="N454" s="52"/>
      <c r="O454" s="52"/>
      <c r="P454" s="52"/>
      <c r="Q454" s="52"/>
      <c r="R454" s="52"/>
      <c r="S454" s="225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</row>
    <row r="455" spans="1:67" ht="10.5" customHeight="1">
      <c r="A455" s="52"/>
      <c r="B455" s="242"/>
      <c r="C455" s="52"/>
      <c r="D455" s="52"/>
      <c r="E455" s="53"/>
      <c r="F455" s="53"/>
      <c r="G455" s="53"/>
      <c r="H455" s="53"/>
      <c r="I455" s="53"/>
      <c r="J455" s="53"/>
      <c r="K455" s="53"/>
      <c r="L455" s="52"/>
      <c r="M455" s="52"/>
      <c r="N455" s="52"/>
      <c r="O455" s="52"/>
      <c r="P455" s="52"/>
      <c r="Q455" s="52"/>
      <c r="R455" s="52"/>
      <c r="S455" s="225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</row>
    <row r="456" spans="1:67" ht="10.5" customHeight="1">
      <c r="A456" s="52"/>
      <c r="B456" s="242"/>
      <c r="C456" s="52"/>
      <c r="D456" s="52"/>
      <c r="E456" s="53"/>
      <c r="F456" s="53"/>
      <c r="G456" s="53"/>
      <c r="H456" s="53"/>
      <c r="I456" s="53"/>
      <c r="J456" s="53"/>
      <c r="K456" s="53"/>
      <c r="L456" s="52"/>
      <c r="M456" s="52"/>
      <c r="N456" s="52"/>
      <c r="O456" s="52"/>
      <c r="P456" s="52"/>
      <c r="Q456" s="52"/>
      <c r="R456" s="52"/>
      <c r="S456" s="225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</row>
    <row r="457" spans="1:67" ht="10.5" customHeight="1">
      <c r="A457" s="52"/>
      <c r="B457" s="242"/>
      <c r="C457" s="52"/>
      <c r="D457" s="52"/>
      <c r="E457" s="53"/>
      <c r="F457" s="53"/>
      <c r="G457" s="53"/>
      <c r="H457" s="53"/>
      <c r="I457" s="53"/>
      <c r="J457" s="53"/>
      <c r="K457" s="53"/>
      <c r="L457" s="52"/>
      <c r="M457" s="52"/>
      <c r="N457" s="52"/>
      <c r="O457" s="52"/>
      <c r="P457" s="52"/>
      <c r="Q457" s="52"/>
      <c r="R457" s="52"/>
      <c r="S457" s="225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</row>
    <row r="458" spans="1:67" ht="10.5" customHeight="1">
      <c r="A458" s="52"/>
      <c r="B458" s="242"/>
      <c r="C458" s="52"/>
      <c r="D458" s="52"/>
      <c r="E458" s="53"/>
      <c r="F458" s="53"/>
      <c r="G458" s="53"/>
      <c r="H458" s="53"/>
      <c r="I458" s="53"/>
      <c r="J458" s="53"/>
      <c r="K458" s="53"/>
      <c r="L458" s="52"/>
      <c r="M458" s="52"/>
      <c r="N458" s="52"/>
      <c r="O458" s="52"/>
      <c r="P458" s="52"/>
      <c r="Q458" s="52"/>
      <c r="R458" s="52"/>
      <c r="S458" s="225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</row>
    <row r="459" spans="1:67" ht="10.5" customHeight="1">
      <c r="A459" s="52"/>
      <c r="B459" s="242"/>
      <c r="C459" s="52"/>
      <c r="D459" s="52"/>
      <c r="E459" s="53"/>
      <c r="F459" s="53"/>
      <c r="G459" s="53"/>
      <c r="H459" s="53"/>
      <c r="I459" s="53"/>
      <c r="J459" s="53"/>
      <c r="K459" s="53"/>
      <c r="L459" s="52"/>
      <c r="M459" s="52"/>
      <c r="N459" s="52"/>
      <c r="O459" s="52"/>
      <c r="P459" s="52"/>
      <c r="Q459" s="52"/>
      <c r="R459" s="52"/>
      <c r="S459" s="225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</row>
    <row r="460" spans="1:67" ht="10.5" customHeight="1">
      <c r="A460" s="52"/>
      <c r="B460" s="242"/>
      <c r="C460" s="52"/>
      <c r="D460" s="52"/>
      <c r="E460" s="53"/>
      <c r="F460" s="53"/>
      <c r="G460" s="53"/>
      <c r="H460" s="53"/>
      <c r="I460" s="53"/>
      <c r="J460" s="53"/>
      <c r="K460" s="53"/>
      <c r="L460" s="52"/>
      <c r="M460" s="52"/>
      <c r="N460" s="52"/>
      <c r="O460" s="52"/>
      <c r="P460" s="52"/>
      <c r="Q460" s="52"/>
      <c r="R460" s="52"/>
      <c r="S460" s="225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</row>
    <row r="461" spans="1:67" ht="10.5" customHeight="1">
      <c r="A461" s="52"/>
      <c r="B461" s="242"/>
      <c r="C461" s="52"/>
      <c r="D461" s="52"/>
      <c r="E461" s="53"/>
      <c r="F461" s="53"/>
      <c r="G461" s="53"/>
      <c r="H461" s="53"/>
      <c r="I461" s="53"/>
      <c r="J461" s="53"/>
      <c r="K461" s="53"/>
      <c r="L461" s="52"/>
      <c r="M461" s="52"/>
      <c r="N461" s="52"/>
      <c r="O461" s="52"/>
      <c r="P461" s="52"/>
      <c r="Q461" s="52"/>
      <c r="R461" s="52"/>
      <c r="S461" s="225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</row>
    <row r="462" spans="1:67" ht="10.5" customHeight="1">
      <c r="A462" s="52"/>
      <c r="B462" s="242"/>
      <c r="C462" s="52"/>
      <c r="D462" s="52"/>
      <c r="E462" s="53"/>
      <c r="F462" s="53"/>
      <c r="G462" s="53"/>
      <c r="H462" s="53"/>
      <c r="I462" s="53"/>
      <c r="J462" s="53"/>
      <c r="K462" s="53"/>
      <c r="L462" s="52"/>
      <c r="M462" s="52"/>
      <c r="N462" s="52"/>
      <c r="O462" s="52"/>
      <c r="P462" s="52"/>
      <c r="Q462" s="52"/>
      <c r="R462" s="52"/>
      <c r="S462" s="225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</row>
    <row r="463" spans="1:67" ht="10.5" customHeight="1">
      <c r="A463" s="52"/>
      <c r="B463" s="242"/>
      <c r="C463" s="52"/>
      <c r="D463" s="52"/>
      <c r="E463" s="53"/>
      <c r="F463" s="53"/>
      <c r="G463" s="53"/>
      <c r="H463" s="53"/>
      <c r="I463" s="53"/>
      <c r="J463" s="53"/>
      <c r="K463" s="53"/>
      <c r="L463" s="52"/>
      <c r="M463" s="52"/>
      <c r="N463" s="52"/>
      <c r="O463" s="52"/>
      <c r="P463" s="52"/>
      <c r="Q463" s="52"/>
      <c r="R463" s="52"/>
      <c r="S463" s="225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</row>
    <row r="464" spans="1:67" ht="10.5" customHeight="1">
      <c r="A464" s="52"/>
      <c r="B464" s="242"/>
      <c r="C464" s="52"/>
      <c r="D464" s="52"/>
      <c r="E464" s="53"/>
      <c r="F464" s="53"/>
      <c r="G464" s="53"/>
      <c r="H464" s="53"/>
      <c r="I464" s="53"/>
      <c r="J464" s="53"/>
      <c r="K464" s="53"/>
      <c r="L464" s="52"/>
      <c r="M464" s="52"/>
      <c r="N464" s="52"/>
      <c r="O464" s="52"/>
      <c r="P464" s="52"/>
      <c r="Q464" s="52"/>
      <c r="R464" s="52"/>
      <c r="S464" s="225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</row>
    <row r="465" spans="1:67" ht="10.5" customHeight="1">
      <c r="A465" s="52"/>
      <c r="B465" s="242"/>
      <c r="C465" s="52"/>
      <c r="D465" s="52"/>
      <c r="E465" s="53"/>
      <c r="F465" s="53"/>
      <c r="G465" s="53"/>
      <c r="H465" s="53"/>
      <c r="I465" s="53"/>
      <c r="J465" s="53"/>
      <c r="K465" s="53"/>
      <c r="L465" s="52"/>
      <c r="M465" s="52"/>
      <c r="N465" s="52"/>
      <c r="O465" s="52"/>
      <c r="P465" s="52"/>
      <c r="Q465" s="52"/>
      <c r="R465" s="52"/>
      <c r="S465" s="225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</row>
    <row r="466" spans="1:67" ht="10.5" customHeight="1">
      <c r="A466" s="52"/>
      <c r="B466" s="242"/>
      <c r="C466" s="52"/>
      <c r="D466" s="52"/>
      <c r="E466" s="53"/>
      <c r="F466" s="53"/>
      <c r="G466" s="53"/>
      <c r="H466" s="53"/>
      <c r="I466" s="53"/>
      <c r="J466" s="53"/>
      <c r="K466" s="53"/>
      <c r="L466" s="52"/>
      <c r="M466" s="52"/>
      <c r="N466" s="52"/>
      <c r="O466" s="52"/>
      <c r="P466" s="52"/>
      <c r="Q466" s="52"/>
      <c r="R466" s="52"/>
      <c r="S466" s="225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</row>
    <row r="467" spans="1:67" ht="10.5" customHeight="1">
      <c r="A467" s="52"/>
      <c r="B467" s="242"/>
      <c r="C467" s="52"/>
      <c r="D467" s="52"/>
      <c r="E467" s="53"/>
      <c r="F467" s="53"/>
      <c r="G467" s="53"/>
      <c r="H467" s="53"/>
      <c r="I467" s="53"/>
      <c r="J467" s="53"/>
      <c r="K467" s="53"/>
      <c r="L467" s="52"/>
      <c r="M467" s="52"/>
      <c r="N467" s="52"/>
      <c r="O467" s="52"/>
      <c r="P467" s="52"/>
      <c r="Q467" s="52"/>
      <c r="R467" s="52"/>
      <c r="S467" s="225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</row>
    <row r="468" spans="1:67" ht="10.5" customHeight="1">
      <c r="A468" s="52"/>
      <c r="B468" s="242"/>
      <c r="C468" s="52"/>
      <c r="D468" s="52"/>
      <c r="E468" s="53"/>
      <c r="F468" s="53"/>
      <c r="G468" s="53"/>
      <c r="H468" s="53"/>
      <c r="I468" s="53"/>
      <c r="J468" s="53"/>
      <c r="K468" s="53"/>
      <c r="L468" s="52"/>
      <c r="M468" s="52"/>
      <c r="N468" s="52"/>
      <c r="O468" s="52"/>
      <c r="P468" s="52"/>
      <c r="Q468" s="52"/>
      <c r="R468" s="52"/>
      <c r="S468" s="225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</row>
    <row r="469" spans="1:67" ht="10.5" customHeight="1">
      <c r="A469" s="52"/>
      <c r="B469" s="242"/>
      <c r="C469" s="52"/>
      <c r="D469" s="52"/>
      <c r="E469" s="53"/>
      <c r="F469" s="53"/>
      <c r="G469" s="53"/>
      <c r="H469" s="53"/>
      <c r="I469" s="53"/>
      <c r="J469" s="53"/>
      <c r="K469" s="53"/>
      <c r="L469" s="52"/>
      <c r="M469" s="52"/>
      <c r="N469" s="52"/>
      <c r="O469" s="52"/>
      <c r="P469" s="52"/>
      <c r="Q469" s="52"/>
      <c r="R469" s="52"/>
      <c r="S469" s="225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</row>
    <row r="470" spans="1:67" ht="10.5" customHeight="1">
      <c r="A470" s="52"/>
      <c r="B470" s="242"/>
      <c r="C470" s="52"/>
      <c r="D470" s="52"/>
      <c r="E470" s="53"/>
      <c r="F470" s="53"/>
      <c r="G470" s="53"/>
      <c r="H470" s="53"/>
      <c r="I470" s="53"/>
      <c r="J470" s="53"/>
      <c r="K470" s="53"/>
      <c r="L470" s="52"/>
      <c r="M470" s="52"/>
      <c r="N470" s="52"/>
      <c r="O470" s="52"/>
      <c r="P470" s="52"/>
      <c r="Q470" s="52"/>
      <c r="R470" s="52"/>
      <c r="S470" s="225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</row>
    <row r="471" spans="1:67" ht="10.5" customHeight="1">
      <c r="A471" s="52"/>
      <c r="B471" s="242"/>
      <c r="C471" s="52"/>
      <c r="D471" s="52"/>
      <c r="E471" s="53"/>
      <c r="F471" s="53"/>
      <c r="G471" s="53"/>
      <c r="H471" s="53"/>
      <c r="I471" s="53"/>
      <c r="J471" s="53"/>
      <c r="K471" s="53"/>
      <c r="L471" s="52"/>
      <c r="M471" s="52"/>
      <c r="N471" s="52"/>
      <c r="O471" s="52"/>
      <c r="P471" s="52"/>
      <c r="Q471" s="52"/>
      <c r="R471" s="52"/>
      <c r="S471" s="225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</row>
    <row r="472" spans="1:67" ht="10.5" customHeight="1">
      <c r="A472" s="52"/>
      <c r="B472" s="242"/>
      <c r="C472" s="52"/>
      <c r="D472" s="52"/>
      <c r="E472" s="53"/>
      <c r="F472" s="53"/>
      <c r="G472" s="53"/>
      <c r="H472" s="53"/>
      <c r="I472" s="53"/>
      <c r="J472" s="53"/>
      <c r="K472" s="53"/>
      <c r="L472" s="52"/>
      <c r="M472" s="52"/>
      <c r="N472" s="52"/>
      <c r="O472" s="52"/>
      <c r="P472" s="52"/>
      <c r="Q472" s="52"/>
      <c r="R472" s="52"/>
      <c r="S472" s="225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</row>
    <row r="473" spans="1:67" ht="10.5" customHeight="1">
      <c r="A473" s="52"/>
      <c r="B473" s="242"/>
      <c r="C473" s="52"/>
      <c r="D473" s="52"/>
      <c r="E473" s="53"/>
      <c r="F473" s="53"/>
      <c r="G473" s="53"/>
      <c r="H473" s="53"/>
      <c r="I473" s="53"/>
      <c r="J473" s="53"/>
      <c r="K473" s="53"/>
      <c r="L473" s="52"/>
      <c r="M473" s="52"/>
      <c r="N473" s="52"/>
      <c r="O473" s="52"/>
      <c r="P473" s="52"/>
      <c r="Q473" s="52"/>
      <c r="R473" s="52"/>
      <c r="S473" s="225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</row>
    <row r="474" spans="1:67" ht="10.5" customHeight="1">
      <c r="A474" s="52"/>
      <c r="B474" s="242"/>
      <c r="C474" s="52"/>
      <c r="D474" s="52"/>
      <c r="E474" s="53"/>
      <c r="F474" s="53"/>
      <c r="G474" s="53"/>
      <c r="H474" s="53"/>
      <c r="I474" s="53"/>
      <c r="J474" s="53"/>
      <c r="K474" s="53"/>
      <c r="L474" s="52"/>
      <c r="M474" s="52"/>
      <c r="N474" s="52"/>
      <c r="O474" s="52"/>
      <c r="P474" s="52"/>
      <c r="Q474" s="52"/>
      <c r="R474" s="52"/>
      <c r="S474" s="225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</row>
    <row r="475" spans="1:67" ht="10.5" customHeight="1">
      <c r="A475" s="52"/>
      <c r="B475" s="242"/>
      <c r="C475" s="52"/>
      <c r="D475" s="52"/>
      <c r="E475" s="53"/>
      <c r="F475" s="53"/>
      <c r="G475" s="53"/>
      <c r="H475" s="53"/>
      <c r="I475" s="53"/>
      <c r="J475" s="53"/>
      <c r="K475" s="53"/>
      <c r="L475" s="52"/>
      <c r="M475" s="52"/>
      <c r="N475" s="52"/>
      <c r="O475" s="52"/>
      <c r="P475" s="52"/>
      <c r="Q475" s="52"/>
      <c r="R475" s="52"/>
      <c r="S475" s="225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</row>
    <row r="476" spans="1:67" ht="10.5" customHeight="1">
      <c r="A476" s="52"/>
      <c r="B476" s="242"/>
      <c r="C476" s="52"/>
      <c r="D476" s="52"/>
      <c r="E476" s="53"/>
      <c r="F476" s="53"/>
      <c r="G476" s="53"/>
      <c r="H476" s="53"/>
      <c r="I476" s="53"/>
      <c r="J476" s="53"/>
      <c r="K476" s="53"/>
      <c r="L476" s="52"/>
      <c r="M476" s="52"/>
      <c r="N476" s="52"/>
      <c r="O476" s="52"/>
      <c r="P476" s="52"/>
      <c r="Q476" s="52"/>
      <c r="R476" s="52"/>
      <c r="S476" s="225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</row>
    <row r="477" spans="1:67" ht="10.5" customHeight="1">
      <c r="A477" s="52"/>
      <c r="B477" s="242"/>
      <c r="C477" s="52"/>
      <c r="D477" s="52"/>
      <c r="E477" s="53"/>
      <c r="F477" s="53"/>
      <c r="G477" s="53"/>
      <c r="H477" s="53"/>
      <c r="I477" s="53"/>
      <c r="J477" s="53"/>
      <c r="K477" s="53"/>
      <c r="L477" s="52"/>
      <c r="M477" s="52"/>
      <c r="N477" s="52"/>
      <c r="O477" s="52"/>
      <c r="P477" s="52"/>
      <c r="Q477" s="52"/>
      <c r="R477" s="52"/>
      <c r="S477" s="225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</row>
    <row r="478" spans="1:67" ht="10.5" customHeight="1">
      <c r="A478" s="52"/>
      <c r="B478" s="242"/>
      <c r="C478" s="52"/>
      <c r="D478" s="52"/>
      <c r="E478" s="53"/>
      <c r="F478" s="53"/>
      <c r="G478" s="53"/>
      <c r="H478" s="53"/>
      <c r="I478" s="53"/>
      <c r="J478" s="53"/>
      <c r="K478" s="53"/>
      <c r="L478" s="52"/>
      <c r="M478" s="52"/>
      <c r="N478" s="52"/>
      <c r="O478" s="52"/>
      <c r="P478" s="52"/>
      <c r="Q478" s="52"/>
      <c r="R478" s="52"/>
      <c r="S478" s="225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</row>
    <row r="479" spans="1:67" ht="10.5" customHeight="1">
      <c r="A479" s="52"/>
      <c r="B479" s="242"/>
      <c r="C479" s="52"/>
      <c r="D479" s="52"/>
      <c r="E479" s="53"/>
      <c r="F479" s="53"/>
      <c r="G479" s="53"/>
      <c r="H479" s="53"/>
      <c r="I479" s="53"/>
      <c r="J479" s="53"/>
      <c r="K479" s="53"/>
      <c r="L479" s="52"/>
      <c r="M479" s="52"/>
      <c r="N479" s="52"/>
      <c r="O479" s="52"/>
      <c r="P479" s="52"/>
      <c r="Q479" s="52"/>
      <c r="R479" s="52"/>
      <c r="S479" s="225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</row>
    <row r="480" spans="1:67" ht="10.5" customHeight="1">
      <c r="A480" s="52"/>
      <c r="B480" s="242"/>
      <c r="C480" s="52"/>
      <c r="D480" s="52"/>
      <c r="E480" s="53"/>
      <c r="F480" s="53"/>
      <c r="G480" s="53"/>
      <c r="H480" s="53"/>
      <c r="I480" s="53"/>
      <c r="J480" s="53"/>
      <c r="K480" s="53"/>
      <c r="L480" s="52"/>
      <c r="M480" s="52"/>
      <c r="N480" s="52"/>
      <c r="O480" s="52"/>
      <c r="P480" s="52"/>
      <c r="Q480" s="52"/>
      <c r="R480" s="52"/>
      <c r="S480" s="225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</row>
    <row r="481" spans="1:67" ht="10.5" customHeight="1">
      <c r="A481" s="52"/>
      <c r="B481" s="242"/>
      <c r="C481" s="52"/>
      <c r="D481" s="52"/>
      <c r="E481" s="53"/>
      <c r="F481" s="53"/>
      <c r="G481" s="53"/>
      <c r="H481" s="53"/>
      <c r="I481" s="53"/>
      <c r="J481" s="53"/>
      <c r="K481" s="53"/>
      <c r="L481" s="52"/>
      <c r="M481" s="52"/>
      <c r="N481" s="52"/>
      <c r="O481" s="52"/>
      <c r="P481" s="52"/>
      <c r="Q481" s="52"/>
      <c r="R481" s="52"/>
      <c r="S481" s="225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</row>
    <row r="482" spans="1:67" ht="10.5" customHeight="1">
      <c r="A482" s="52"/>
      <c r="B482" s="242"/>
      <c r="C482" s="52"/>
      <c r="D482" s="52"/>
      <c r="E482" s="53"/>
      <c r="F482" s="53"/>
      <c r="G482" s="53"/>
      <c r="H482" s="53"/>
      <c r="I482" s="53"/>
      <c r="J482" s="53"/>
      <c r="K482" s="53"/>
      <c r="L482" s="52"/>
      <c r="M482" s="52"/>
      <c r="N482" s="52"/>
      <c r="O482" s="52"/>
      <c r="P482" s="52"/>
      <c r="Q482" s="52"/>
      <c r="R482" s="52"/>
      <c r="S482" s="225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</row>
    <row r="483" spans="1:67" ht="10.5" customHeight="1">
      <c r="A483" s="52"/>
      <c r="B483" s="242"/>
      <c r="C483" s="52"/>
      <c r="D483" s="52"/>
      <c r="E483" s="53"/>
      <c r="F483" s="53"/>
      <c r="G483" s="53"/>
      <c r="H483" s="53"/>
      <c r="I483" s="53"/>
      <c r="J483" s="53"/>
      <c r="K483" s="53"/>
      <c r="L483" s="52"/>
      <c r="M483" s="52"/>
      <c r="N483" s="52"/>
      <c r="O483" s="52"/>
      <c r="P483" s="52"/>
      <c r="Q483" s="52"/>
      <c r="R483" s="52"/>
      <c r="S483" s="225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</row>
    <row r="484" spans="1:67" ht="10.5" customHeight="1">
      <c r="A484" s="52"/>
      <c r="B484" s="242"/>
      <c r="C484" s="52"/>
      <c r="D484" s="52"/>
      <c r="E484" s="53"/>
      <c r="F484" s="53"/>
      <c r="G484" s="53"/>
      <c r="H484" s="53"/>
      <c r="I484" s="53"/>
      <c r="J484" s="53"/>
      <c r="K484" s="53"/>
      <c r="L484" s="52"/>
      <c r="M484" s="52"/>
      <c r="N484" s="52"/>
      <c r="O484" s="52"/>
      <c r="P484" s="52"/>
      <c r="Q484" s="52"/>
      <c r="R484" s="52"/>
      <c r="S484" s="225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</row>
    <row r="485" spans="1:67" ht="10.5" customHeight="1">
      <c r="A485" s="52"/>
      <c r="B485" s="242"/>
      <c r="C485" s="52"/>
      <c r="D485" s="52"/>
      <c r="E485" s="53"/>
      <c r="F485" s="53"/>
      <c r="G485" s="53"/>
      <c r="H485" s="53"/>
      <c r="I485" s="53"/>
      <c r="J485" s="53"/>
      <c r="K485" s="53"/>
      <c r="L485" s="52"/>
      <c r="M485" s="52"/>
      <c r="N485" s="52"/>
      <c r="O485" s="52"/>
      <c r="P485" s="52"/>
      <c r="Q485" s="52"/>
      <c r="R485" s="52"/>
      <c r="S485" s="225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</row>
    <row r="486" spans="1:67" ht="10.5" customHeight="1">
      <c r="A486" s="52"/>
      <c r="B486" s="242"/>
      <c r="C486" s="52"/>
      <c r="D486" s="52"/>
      <c r="E486" s="53"/>
      <c r="F486" s="53"/>
      <c r="G486" s="53"/>
      <c r="H486" s="53"/>
      <c r="I486" s="53"/>
      <c r="J486" s="53"/>
      <c r="K486" s="53"/>
      <c r="L486" s="52"/>
      <c r="M486" s="52"/>
      <c r="N486" s="52"/>
      <c r="O486" s="52"/>
      <c r="P486" s="52"/>
      <c r="Q486" s="52"/>
      <c r="R486" s="52"/>
      <c r="S486" s="225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</row>
    <row r="487" spans="1:67" ht="10.5" customHeight="1">
      <c r="A487" s="52"/>
      <c r="B487" s="242"/>
      <c r="C487" s="52"/>
      <c r="D487" s="52"/>
      <c r="E487" s="53"/>
      <c r="F487" s="53"/>
      <c r="G487" s="53"/>
      <c r="H487" s="53"/>
      <c r="I487" s="53"/>
      <c r="J487" s="53"/>
      <c r="K487" s="53"/>
      <c r="L487" s="52"/>
      <c r="M487" s="52"/>
      <c r="N487" s="52"/>
      <c r="O487" s="52"/>
      <c r="P487" s="52"/>
      <c r="Q487" s="52"/>
      <c r="R487" s="52"/>
      <c r="S487" s="225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</row>
    <row r="488" spans="1:67" ht="10.5" customHeight="1">
      <c r="A488" s="52"/>
      <c r="B488" s="242"/>
      <c r="C488" s="52"/>
      <c r="D488" s="52"/>
      <c r="E488" s="53"/>
      <c r="F488" s="53"/>
      <c r="G488" s="53"/>
      <c r="H488" s="53"/>
      <c r="I488" s="53"/>
      <c r="J488" s="53"/>
      <c r="K488" s="53"/>
      <c r="L488" s="52"/>
      <c r="M488" s="52"/>
      <c r="N488" s="52"/>
      <c r="O488" s="52"/>
      <c r="P488" s="52"/>
      <c r="Q488" s="52"/>
      <c r="R488" s="52"/>
      <c r="S488" s="225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</row>
    <row r="489" spans="1:67" ht="10.5" customHeight="1">
      <c r="A489" s="52"/>
      <c r="B489" s="242"/>
      <c r="C489" s="52"/>
      <c r="D489" s="52"/>
      <c r="E489" s="53"/>
      <c r="F489" s="53"/>
      <c r="G489" s="53"/>
      <c r="H489" s="53"/>
      <c r="I489" s="53"/>
      <c r="J489" s="53"/>
      <c r="K489" s="53"/>
      <c r="L489" s="52"/>
      <c r="M489" s="52"/>
      <c r="N489" s="52"/>
      <c r="O489" s="52"/>
      <c r="P489" s="52"/>
      <c r="Q489" s="52"/>
      <c r="R489" s="52"/>
      <c r="S489" s="225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</row>
    <row r="490" spans="1:67" ht="10.5" customHeight="1">
      <c r="A490" s="52"/>
      <c r="B490" s="242"/>
      <c r="C490" s="52"/>
      <c r="D490" s="52"/>
      <c r="E490" s="53"/>
      <c r="F490" s="53"/>
      <c r="G490" s="53"/>
      <c r="H490" s="53"/>
      <c r="I490" s="53"/>
      <c r="J490" s="53"/>
      <c r="K490" s="53"/>
      <c r="L490" s="52"/>
      <c r="M490" s="52"/>
      <c r="N490" s="52"/>
      <c r="O490" s="52"/>
      <c r="P490" s="52"/>
      <c r="Q490" s="52"/>
      <c r="R490" s="52"/>
      <c r="S490" s="225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</row>
    <row r="491" spans="1:67" ht="10.5" customHeight="1">
      <c r="A491" s="52"/>
      <c r="B491" s="242"/>
      <c r="C491" s="52"/>
      <c r="D491" s="52"/>
      <c r="E491" s="53"/>
      <c r="F491" s="53"/>
      <c r="G491" s="53"/>
      <c r="H491" s="53"/>
      <c r="I491" s="53"/>
      <c r="J491" s="53"/>
      <c r="K491" s="53"/>
      <c r="L491" s="52"/>
      <c r="M491" s="52"/>
      <c r="N491" s="52"/>
      <c r="O491" s="52"/>
      <c r="P491" s="52"/>
      <c r="Q491" s="52"/>
      <c r="R491" s="52"/>
      <c r="S491" s="225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</row>
    <row r="492" spans="1:67" ht="10.5" customHeight="1">
      <c r="A492" s="52"/>
      <c r="B492" s="242"/>
      <c r="C492" s="52"/>
      <c r="D492" s="52"/>
      <c r="E492" s="53"/>
      <c r="F492" s="53"/>
      <c r="G492" s="53"/>
      <c r="H492" s="53"/>
      <c r="I492" s="53"/>
      <c r="J492" s="53"/>
      <c r="K492" s="53"/>
      <c r="L492" s="52"/>
      <c r="M492" s="52"/>
      <c r="N492" s="52"/>
      <c r="O492" s="52"/>
      <c r="P492" s="52"/>
      <c r="Q492" s="52"/>
      <c r="R492" s="52"/>
      <c r="S492" s="225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</row>
    <row r="493" spans="1:67" ht="10.5" customHeight="1">
      <c r="A493" s="52"/>
      <c r="B493" s="242"/>
      <c r="C493" s="52"/>
      <c r="D493" s="52"/>
      <c r="E493" s="53"/>
      <c r="F493" s="53"/>
      <c r="G493" s="53"/>
      <c r="H493" s="53"/>
      <c r="I493" s="53"/>
      <c r="J493" s="53"/>
      <c r="K493" s="53"/>
      <c r="L493" s="52"/>
      <c r="M493" s="52"/>
      <c r="N493" s="52"/>
      <c r="O493" s="52"/>
      <c r="P493" s="52"/>
      <c r="Q493" s="52"/>
      <c r="R493" s="52"/>
      <c r="S493" s="225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</row>
    <row r="494" spans="1:67" ht="10.5" customHeight="1">
      <c r="A494" s="52"/>
      <c r="B494" s="242"/>
      <c r="C494" s="52"/>
      <c r="D494" s="52"/>
      <c r="E494" s="53"/>
      <c r="F494" s="53"/>
      <c r="G494" s="53"/>
      <c r="H494" s="53"/>
      <c r="I494" s="53"/>
      <c r="J494" s="53"/>
      <c r="K494" s="53"/>
      <c r="L494" s="52"/>
      <c r="M494" s="52"/>
      <c r="N494" s="52"/>
      <c r="O494" s="52"/>
      <c r="P494" s="52"/>
      <c r="Q494" s="52"/>
      <c r="R494" s="52"/>
      <c r="S494" s="225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</row>
    <row r="495" spans="1:67" ht="10.5" customHeight="1">
      <c r="A495" s="52"/>
      <c r="B495" s="242"/>
      <c r="C495" s="52"/>
      <c r="D495" s="52"/>
      <c r="E495" s="53"/>
      <c r="F495" s="53"/>
      <c r="G495" s="53"/>
      <c r="H495" s="53"/>
      <c r="I495" s="53"/>
      <c r="J495" s="53"/>
      <c r="K495" s="53"/>
      <c r="L495" s="52"/>
      <c r="M495" s="52"/>
      <c r="N495" s="52"/>
      <c r="O495" s="52"/>
      <c r="P495" s="52"/>
      <c r="Q495" s="52"/>
      <c r="R495" s="52"/>
      <c r="S495" s="225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</row>
    <row r="496" spans="1:67" ht="10.5" customHeight="1">
      <c r="A496" s="52"/>
      <c r="B496" s="242"/>
      <c r="C496" s="52"/>
      <c r="D496" s="52"/>
      <c r="E496" s="53"/>
      <c r="F496" s="53"/>
      <c r="G496" s="53"/>
      <c r="H496" s="53"/>
      <c r="I496" s="53"/>
      <c r="J496" s="53"/>
      <c r="K496" s="53"/>
      <c r="L496" s="52"/>
      <c r="M496" s="52"/>
      <c r="N496" s="52"/>
      <c r="O496" s="52"/>
      <c r="P496" s="52"/>
      <c r="Q496" s="52"/>
      <c r="R496" s="52"/>
      <c r="S496" s="225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</row>
    <row r="497" spans="1:67" ht="10.5" customHeight="1">
      <c r="A497" s="52"/>
      <c r="B497" s="242"/>
      <c r="C497" s="52"/>
      <c r="D497" s="52"/>
      <c r="E497" s="53"/>
      <c r="F497" s="53"/>
      <c r="G497" s="53"/>
      <c r="H497" s="53"/>
      <c r="I497" s="53"/>
      <c r="J497" s="53"/>
      <c r="K497" s="53"/>
      <c r="L497" s="52"/>
      <c r="M497" s="52"/>
      <c r="N497" s="52"/>
      <c r="O497" s="52"/>
      <c r="P497" s="52"/>
      <c r="Q497" s="52"/>
      <c r="R497" s="52"/>
      <c r="S497" s="225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</row>
    <row r="498" spans="1:67" ht="10.5" customHeight="1">
      <c r="A498" s="52"/>
      <c r="B498" s="242"/>
      <c r="C498" s="52"/>
      <c r="D498" s="52"/>
      <c r="E498" s="53"/>
      <c r="F498" s="53"/>
      <c r="G498" s="53"/>
      <c r="H498" s="53"/>
      <c r="I498" s="53"/>
      <c r="J498" s="53"/>
      <c r="K498" s="53"/>
      <c r="L498" s="52"/>
      <c r="M498" s="52"/>
      <c r="N498" s="52"/>
      <c r="O498" s="52"/>
      <c r="P498" s="52"/>
      <c r="Q498" s="52"/>
      <c r="R498" s="52"/>
      <c r="S498" s="225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</row>
    <row r="499" spans="1:67" ht="10.5" customHeight="1">
      <c r="A499" s="52"/>
      <c r="B499" s="242"/>
      <c r="C499" s="52"/>
      <c r="D499" s="52"/>
      <c r="E499" s="53"/>
      <c r="F499" s="53"/>
      <c r="G499" s="53"/>
      <c r="H499" s="53"/>
      <c r="I499" s="53"/>
      <c r="J499" s="53"/>
      <c r="K499" s="53"/>
      <c r="L499" s="52"/>
      <c r="M499" s="52"/>
      <c r="N499" s="52"/>
      <c r="O499" s="52"/>
      <c r="P499" s="52"/>
      <c r="Q499" s="52"/>
      <c r="R499" s="52"/>
      <c r="S499" s="225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</row>
    <row r="500" spans="1:67" ht="10.5" customHeight="1">
      <c r="A500" s="52"/>
      <c r="B500" s="242"/>
      <c r="C500" s="52"/>
      <c r="D500" s="52"/>
      <c r="E500" s="53"/>
      <c r="F500" s="53"/>
      <c r="G500" s="53"/>
      <c r="H500" s="53"/>
      <c r="I500" s="53"/>
      <c r="J500" s="53"/>
      <c r="K500" s="53"/>
      <c r="L500" s="52"/>
      <c r="M500" s="52"/>
      <c r="N500" s="52"/>
      <c r="O500" s="52"/>
      <c r="P500" s="52"/>
      <c r="Q500" s="52"/>
      <c r="R500" s="52"/>
      <c r="S500" s="225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</row>
    <row r="501" spans="1:67" ht="10.5" customHeight="1">
      <c r="A501" s="52"/>
      <c r="B501" s="242"/>
      <c r="C501" s="52"/>
      <c r="D501" s="52"/>
      <c r="E501" s="53"/>
      <c r="F501" s="53"/>
      <c r="G501" s="53"/>
      <c r="H501" s="53"/>
      <c r="I501" s="53"/>
      <c r="J501" s="53"/>
      <c r="K501" s="53"/>
      <c r="L501" s="52"/>
      <c r="M501" s="52"/>
      <c r="N501" s="52"/>
      <c r="O501" s="52"/>
      <c r="P501" s="52"/>
      <c r="Q501" s="52"/>
      <c r="R501" s="52"/>
      <c r="S501" s="225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</row>
    <row r="502" spans="1:67" ht="10.5" customHeight="1">
      <c r="A502" s="52"/>
      <c r="B502" s="242"/>
      <c r="C502" s="52"/>
      <c r="D502" s="52"/>
      <c r="E502" s="53"/>
      <c r="F502" s="53"/>
      <c r="G502" s="53"/>
      <c r="H502" s="53"/>
      <c r="I502" s="53"/>
      <c r="J502" s="53"/>
      <c r="K502" s="53"/>
      <c r="L502" s="52"/>
      <c r="M502" s="52"/>
      <c r="N502" s="52"/>
      <c r="O502" s="52"/>
      <c r="P502" s="52"/>
      <c r="Q502" s="52"/>
      <c r="R502" s="52"/>
      <c r="S502" s="225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</row>
    <row r="503" spans="1:67" ht="10.5" customHeight="1">
      <c r="A503" s="52"/>
      <c r="B503" s="242"/>
      <c r="C503" s="52"/>
      <c r="D503" s="52"/>
      <c r="E503" s="53"/>
      <c r="F503" s="53"/>
      <c r="G503" s="53"/>
      <c r="H503" s="53"/>
      <c r="I503" s="53"/>
      <c r="J503" s="53"/>
      <c r="K503" s="53"/>
      <c r="L503" s="52"/>
      <c r="M503" s="52"/>
      <c r="N503" s="52"/>
      <c r="O503" s="52"/>
      <c r="P503" s="52"/>
      <c r="Q503" s="52"/>
      <c r="R503" s="52"/>
      <c r="S503" s="225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</row>
    <row r="504" spans="1:67" ht="10.5" customHeight="1">
      <c r="A504" s="52"/>
      <c r="B504" s="242"/>
      <c r="C504" s="52"/>
      <c r="D504" s="52"/>
      <c r="E504" s="53"/>
      <c r="F504" s="53"/>
      <c r="G504" s="53"/>
      <c r="H504" s="53"/>
      <c r="I504" s="53"/>
      <c r="J504" s="53"/>
      <c r="K504" s="53"/>
      <c r="L504" s="52"/>
      <c r="M504" s="52"/>
      <c r="N504" s="52"/>
      <c r="O504" s="52"/>
      <c r="P504" s="52"/>
      <c r="Q504" s="52"/>
      <c r="R504" s="52"/>
      <c r="S504" s="225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</row>
    <row r="505" spans="1:67" ht="10.5" customHeight="1">
      <c r="A505" s="52"/>
      <c r="B505" s="242"/>
      <c r="C505" s="52"/>
      <c r="D505" s="52"/>
      <c r="E505" s="53"/>
      <c r="F505" s="53"/>
      <c r="G505" s="53"/>
      <c r="H505" s="53"/>
      <c r="I505" s="53"/>
      <c r="J505" s="53"/>
      <c r="K505" s="53"/>
      <c r="L505" s="52"/>
      <c r="M505" s="52"/>
      <c r="N505" s="52"/>
      <c r="O505" s="52"/>
      <c r="P505" s="52"/>
      <c r="Q505" s="52"/>
      <c r="R505" s="52"/>
      <c r="S505" s="225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</row>
    <row r="506" spans="1:67" ht="10.5" customHeight="1">
      <c r="A506" s="52"/>
      <c r="B506" s="242"/>
      <c r="C506" s="52"/>
      <c r="D506" s="52"/>
      <c r="E506" s="53"/>
      <c r="F506" s="53"/>
      <c r="G506" s="53"/>
      <c r="H506" s="53"/>
      <c r="I506" s="53"/>
      <c r="J506" s="53"/>
      <c r="K506" s="53"/>
      <c r="L506" s="52"/>
      <c r="M506" s="52"/>
      <c r="N506" s="52"/>
      <c r="O506" s="52"/>
      <c r="P506" s="52"/>
      <c r="Q506" s="52"/>
      <c r="R506" s="52"/>
      <c r="S506" s="225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</row>
    <row r="507" spans="1:67" ht="10.5" customHeight="1">
      <c r="A507" s="52"/>
      <c r="B507" s="242"/>
      <c r="C507" s="52"/>
      <c r="D507" s="52"/>
      <c r="E507" s="53"/>
      <c r="F507" s="53"/>
      <c r="G507" s="53"/>
      <c r="H507" s="53"/>
      <c r="I507" s="53"/>
      <c r="J507" s="53"/>
      <c r="K507" s="53"/>
      <c r="L507" s="52"/>
      <c r="M507" s="52"/>
      <c r="N507" s="52"/>
      <c r="O507" s="52"/>
      <c r="P507" s="52"/>
      <c r="Q507" s="52"/>
      <c r="R507" s="52"/>
      <c r="S507" s="225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</row>
    <row r="508" spans="1:67" ht="10.5" customHeight="1">
      <c r="A508" s="52"/>
      <c r="B508" s="242"/>
      <c r="C508" s="52"/>
      <c r="D508" s="52"/>
      <c r="E508" s="53"/>
      <c r="F508" s="53"/>
      <c r="G508" s="53"/>
      <c r="H508" s="53"/>
      <c r="I508" s="53"/>
      <c r="J508" s="53"/>
      <c r="K508" s="53"/>
      <c r="L508" s="52"/>
      <c r="M508" s="52"/>
      <c r="N508" s="52"/>
      <c r="O508" s="52"/>
      <c r="P508" s="52"/>
      <c r="Q508" s="52"/>
      <c r="R508" s="52"/>
      <c r="S508" s="225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</row>
    <row r="509" spans="1:67" ht="10.5" customHeight="1">
      <c r="A509" s="52"/>
      <c r="B509" s="242"/>
      <c r="C509" s="52"/>
      <c r="D509" s="52"/>
      <c r="E509" s="53"/>
      <c r="F509" s="53"/>
      <c r="G509" s="53"/>
      <c r="H509" s="53"/>
      <c r="I509" s="53"/>
      <c r="J509" s="53"/>
      <c r="K509" s="53"/>
      <c r="L509" s="52"/>
      <c r="M509" s="52"/>
      <c r="N509" s="52"/>
      <c r="O509" s="52"/>
      <c r="P509" s="52"/>
      <c r="Q509" s="52"/>
      <c r="R509" s="52"/>
      <c r="S509" s="225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</row>
    <row r="510" spans="1:67" ht="10.5" customHeight="1">
      <c r="A510" s="52"/>
      <c r="B510" s="242"/>
      <c r="C510" s="52"/>
      <c r="D510" s="52"/>
      <c r="E510" s="53"/>
      <c r="F510" s="53"/>
      <c r="G510" s="53"/>
      <c r="H510" s="53"/>
      <c r="I510" s="53"/>
      <c r="J510" s="53"/>
      <c r="K510" s="53"/>
      <c r="L510" s="52"/>
      <c r="M510" s="52"/>
      <c r="N510" s="52"/>
      <c r="O510" s="52"/>
      <c r="P510" s="52"/>
      <c r="Q510" s="52"/>
      <c r="R510" s="52"/>
      <c r="S510" s="225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</row>
    <row r="511" spans="1:67" ht="10.5" customHeight="1">
      <c r="A511" s="52"/>
      <c r="B511" s="242"/>
      <c r="C511" s="52"/>
      <c r="D511" s="52"/>
      <c r="E511" s="53"/>
      <c r="F511" s="53"/>
      <c r="G511" s="53"/>
      <c r="H511" s="53"/>
      <c r="I511" s="53"/>
      <c r="J511" s="53"/>
      <c r="K511" s="53"/>
      <c r="L511" s="52"/>
      <c r="M511" s="52"/>
      <c r="N511" s="52"/>
      <c r="O511" s="52"/>
      <c r="P511" s="52"/>
      <c r="Q511" s="52"/>
      <c r="R511" s="52"/>
      <c r="S511" s="225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</row>
    <row r="512" spans="1:67" ht="10.5" customHeight="1">
      <c r="A512" s="52"/>
      <c r="B512" s="242"/>
      <c r="C512" s="52"/>
      <c r="D512" s="52"/>
      <c r="E512" s="53"/>
      <c r="F512" s="53"/>
      <c r="G512" s="53"/>
      <c r="H512" s="53"/>
      <c r="I512" s="53"/>
      <c r="J512" s="53"/>
      <c r="K512" s="53"/>
      <c r="L512" s="52"/>
      <c r="M512" s="52"/>
      <c r="N512" s="52"/>
      <c r="O512" s="52"/>
      <c r="P512" s="52"/>
      <c r="Q512" s="52"/>
      <c r="R512" s="52"/>
      <c r="S512" s="225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</row>
    <row r="513" spans="1:67" ht="10.5" customHeight="1">
      <c r="A513" s="52"/>
      <c r="B513" s="242"/>
      <c r="C513" s="52"/>
      <c r="D513" s="52"/>
      <c r="E513" s="53"/>
      <c r="F513" s="53"/>
      <c r="G513" s="53"/>
      <c r="H513" s="53"/>
      <c r="I513" s="53"/>
      <c r="J513" s="53"/>
      <c r="K513" s="53"/>
      <c r="L513" s="52"/>
      <c r="M513" s="52"/>
      <c r="N513" s="52"/>
      <c r="O513" s="52"/>
      <c r="P513" s="52"/>
      <c r="Q513" s="52"/>
      <c r="R513" s="52"/>
      <c r="S513" s="225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</row>
    <row r="514" spans="1:67" ht="10.5" customHeight="1">
      <c r="A514" s="52"/>
      <c r="B514" s="242"/>
      <c r="C514" s="52"/>
      <c r="D514" s="52"/>
      <c r="E514" s="53"/>
      <c r="F514" s="53"/>
      <c r="G514" s="53"/>
      <c r="H514" s="53"/>
      <c r="I514" s="53"/>
      <c r="J514" s="53"/>
      <c r="K514" s="53"/>
      <c r="L514" s="52"/>
      <c r="M514" s="52"/>
      <c r="N514" s="52"/>
      <c r="O514" s="52"/>
      <c r="P514" s="52"/>
      <c r="Q514" s="52"/>
      <c r="R514" s="52"/>
      <c r="S514" s="225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</row>
    <row r="515" spans="1:67" ht="10.5" customHeight="1">
      <c r="A515" s="52"/>
      <c r="B515" s="242"/>
      <c r="C515" s="52"/>
      <c r="D515" s="52"/>
      <c r="E515" s="53"/>
      <c r="F515" s="53"/>
      <c r="G515" s="53"/>
      <c r="H515" s="53"/>
      <c r="I515" s="53"/>
      <c r="J515" s="53"/>
      <c r="K515" s="53"/>
      <c r="L515" s="52"/>
      <c r="M515" s="52"/>
      <c r="N515" s="52"/>
      <c r="O515" s="52"/>
      <c r="P515" s="52"/>
      <c r="Q515" s="52"/>
      <c r="R515" s="52"/>
      <c r="S515" s="225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</row>
    <row r="516" spans="1:67" ht="10.5" customHeight="1">
      <c r="A516" s="52"/>
      <c r="B516" s="242"/>
      <c r="C516" s="52"/>
      <c r="D516" s="52"/>
      <c r="E516" s="53"/>
      <c r="F516" s="53"/>
      <c r="G516" s="53"/>
      <c r="H516" s="53"/>
      <c r="I516" s="53"/>
      <c r="J516" s="53"/>
      <c r="K516" s="53"/>
      <c r="L516" s="52"/>
      <c r="M516" s="52"/>
      <c r="N516" s="52"/>
      <c r="O516" s="52"/>
      <c r="P516" s="52"/>
      <c r="Q516" s="52"/>
      <c r="R516" s="52"/>
      <c r="S516" s="225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</row>
    <row r="517" spans="1:67" ht="10.5" customHeight="1">
      <c r="A517" s="52"/>
      <c r="B517" s="242"/>
      <c r="C517" s="52"/>
      <c r="D517" s="52"/>
      <c r="E517" s="53"/>
      <c r="F517" s="53"/>
      <c r="G517" s="53"/>
      <c r="H517" s="53"/>
      <c r="I517" s="53"/>
      <c r="J517" s="53"/>
      <c r="K517" s="53"/>
      <c r="L517" s="52"/>
      <c r="M517" s="52"/>
      <c r="N517" s="52"/>
      <c r="O517" s="52"/>
      <c r="P517" s="52"/>
      <c r="Q517" s="52"/>
      <c r="R517" s="52"/>
      <c r="S517" s="225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</row>
    <row r="518" spans="1:67" ht="10.5" customHeight="1">
      <c r="A518" s="52"/>
      <c r="B518" s="242"/>
      <c r="C518" s="52"/>
      <c r="D518" s="52"/>
      <c r="E518" s="53"/>
      <c r="F518" s="53"/>
      <c r="G518" s="53"/>
      <c r="H518" s="53"/>
      <c r="I518" s="53"/>
      <c r="J518" s="53"/>
      <c r="K518" s="53"/>
      <c r="L518" s="52"/>
      <c r="M518" s="52"/>
      <c r="N518" s="52"/>
      <c r="O518" s="52"/>
      <c r="P518" s="52"/>
      <c r="Q518" s="52"/>
      <c r="R518" s="52"/>
      <c r="S518" s="225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</row>
    <row r="519" spans="1:67" ht="10.5" customHeight="1">
      <c r="A519" s="52"/>
      <c r="B519" s="242"/>
      <c r="C519" s="52"/>
      <c r="D519" s="52"/>
      <c r="E519" s="53"/>
      <c r="F519" s="53"/>
      <c r="G519" s="53"/>
      <c r="H519" s="53"/>
      <c r="I519" s="53"/>
      <c r="J519" s="53"/>
      <c r="K519" s="53"/>
      <c r="L519" s="52"/>
      <c r="M519" s="52"/>
      <c r="N519" s="52"/>
      <c r="O519" s="52"/>
      <c r="P519" s="52"/>
      <c r="Q519" s="52"/>
      <c r="R519" s="52"/>
      <c r="S519" s="225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</row>
    <row r="520" spans="1:67" ht="10.5" customHeight="1">
      <c r="A520" s="52"/>
      <c r="B520" s="242"/>
      <c r="C520" s="52"/>
      <c r="D520" s="52"/>
      <c r="E520" s="53"/>
      <c r="F520" s="53"/>
      <c r="G520" s="53"/>
      <c r="H520" s="53"/>
      <c r="I520" s="53"/>
      <c r="J520" s="53"/>
      <c r="K520" s="53"/>
      <c r="L520" s="52"/>
      <c r="M520" s="52"/>
      <c r="N520" s="52"/>
      <c r="O520" s="52"/>
      <c r="P520" s="52"/>
      <c r="Q520" s="52"/>
      <c r="R520" s="52"/>
      <c r="S520" s="225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</row>
    <row r="521" spans="1:67" ht="10.5" customHeight="1">
      <c r="A521" s="52"/>
      <c r="B521" s="242"/>
      <c r="C521" s="52"/>
      <c r="D521" s="52"/>
      <c r="E521" s="53"/>
      <c r="F521" s="53"/>
      <c r="G521" s="53"/>
      <c r="H521" s="53"/>
      <c r="I521" s="53"/>
      <c r="J521" s="53"/>
      <c r="K521" s="53"/>
      <c r="L521" s="52"/>
      <c r="M521" s="52"/>
      <c r="N521" s="52"/>
      <c r="O521" s="52"/>
      <c r="P521" s="52"/>
      <c r="Q521" s="52"/>
      <c r="R521" s="52"/>
      <c r="S521" s="225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</row>
    <row r="522" spans="1:67" ht="10.5" customHeight="1">
      <c r="A522" s="52"/>
      <c r="B522" s="242"/>
      <c r="C522" s="52"/>
      <c r="D522" s="52"/>
      <c r="E522" s="53"/>
      <c r="F522" s="53"/>
      <c r="G522" s="53"/>
      <c r="H522" s="53"/>
      <c r="I522" s="53"/>
      <c r="J522" s="53"/>
      <c r="K522" s="53"/>
      <c r="L522" s="52"/>
      <c r="M522" s="52"/>
      <c r="N522" s="52"/>
      <c r="O522" s="52"/>
      <c r="P522" s="52"/>
      <c r="Q522" s="52"/>
      <c r="R522" s="52"/>
      <c r="S522" s="225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</row>
    <row r="523" spans="1:67" ht="10.5" customHeight="1">
      <c r="A523" s="52"/>
      <c r="B523" s="242"/>
      <c r="C523" s="52"/>
      <c r="D523" s="52"/>
      <c r="E523" s="53"/>
      <c r="F523" s="53"/>
      <c r="G523" s="53"/>
      <c r="H523" s="53"/>
      <c r="I523" s="53"/>
      <c r="J523" s="53"/>
      <c r="K523" s="53"/>
      <c r="L523" s="52"/>
      <c r="M523" s="52"/>
      <c r="N523" s="52"/>
      <c r="O523" s="52"/>
      <c r="P523" s="52"/>
      <c r="Q523" s="52"/>
      <c r="R523" s="52"/>
      <c r="S523" s="225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</row>
    <row r="524" spans="1:67" ht="10.5" customHeight="1">
      <c r="A524" s="52"/>
      <c r="B524" s="242"/>
      <c r="C524" s="52"/>
      <c r="D524" s="52"/>
      <c r="E524" s="53"/>
      <c r="F524" s="53"/>
      <c r="G524" s="53"/>
      <c r="H524" s="53"/>
      <c r="I524" s="53"/>
      <c r="J524" s="53"/>
      <c r="K524" s="53"/>
      <c r="L524" s="52"/>
      <c r="M524" s="52"/>
      <c r="N524" s="52"/>
      <c r="O524" s="52"/>
      <c r="P524" s="52"/>
      <c r="Q524" s="52"/>
      <c r="R524" s="52"/>
      <c r="S524" s="225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</row>
    <row r="525" spans="1:67" ht="10.5" customHeight="1">
      <c r="A525" s="52"/>
      <c r="B525" s="242"/>
      <c r="C525" s="52"/>
      <c r="D525" s="52"/>
      <c r="E525" s="53"/>
      <c r="F525" s="53"/>
      <c r="G525" s="53"/>
      <c r="H525" s="53"/>
      <c r="I525" s="53"/>
      <c r="J525" s="53"/>
      <c r="K525" s="53"/>
      <c r="L525" s="52"/>
      <c r="M525" s="52"/>
      <c r="N525" s="52"/>
      <c r="O525" s="52"/>
      <c r="P525" s="52"/>
      <c r="Q525" s="52"/>
      <c r="R525" s="52"/>
      <c r="S525" s="225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</row>
    <row r="526" spans="1:67" ht="10.5" customHeight="1">
      <c r="A526" s="52"/>
      <c r="B526" s="242"/>
      <c r="C526" s="52"/>
      <c r="D526" s="52"/>
      <c r="E526" s="53"/>
      <c r="F526" s="53"/>
      <c r="G526" s="53"/>
      <c r="H526" s="53"/>
      <c r="I526" s="53"/>
      <c r="J526" s="53"/>
      <c r="K526" s="53"/>
      <c r="L526" s="52"/>
      <c r="M526" s="52"/>
      <c r="N526" s="52"/>
      <c r="O526" s="52"/>
      <c r="P526" s="52"/>
      <c r="Q526" s="52"/>
      <c r="R526" s="52"/>
      <c r="S526" s="225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</row>
    <row r="527" spans="1:67" ht="10.5" customHeight="1">
      <c r="A527" s="52"/>
      <c r="B527" s="242"/>
      <c r="C527" s="52"/>
      <c r="D527" s="52"/>
      <c r="E527" s="53"/>
      <c r="F527" s="53"/>
      <c r="G527" s="53"/>
      <c r="H527" s="53"/>
      <c r="I527" s="53"/>
      <c r="J527" s="53"/>
      <c r="K527" s="53"/>
      <c r="L527" s="52"/>
      <c r="M527" s="52"/>
      <c r="N527" s="52"/>
      <c r="O527" s="52"/>
      <c r="P527" s="52"/>
      <c r="Q527" s="52"/>
      <c r="R527" s="52"/>
      <c r="S527" s="225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</row>
    <row r="528" spans="1:67" ht="10.5" customHeight="1">
      <c r="A528" s="52"/>
      <c r="B528" s="242"/>
      <c r="C528" s="52"/>
      <c r="D528" s="52"/>
      <c r="E528" s="53"/>
      <c r="F528" s="53"/>
      <c r="G528" s="53"/>
      <c r="H528" s="53"/>
      <c r="I528" s="53"/>
      <c r="J528" s="53"/>
      <c r="K528" s="53"/>
      <c r="L528" s="52"/>
      <c r="M528" s="52"/>
      <c r="N528" s="52"/>
      <c r="O528" s="52"/>
      <c r="P528" s="52"/>
      <c r="Q528" s="52"/>
      <c r="R528" s="52"/>
      <c r="S528" s="225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</row>
    <row r="529" spans="1:67" ht="10.5" customHeight="1">
      <c r="A529" s="52"/>
      <c r="B529" s="242"/>
      <c r="C529" s="52"/>
      <c r="D529" s="52"/>
      <c r="E529" s="53"/>
      <c r="F529" s="53"/>
      <c r="G529" s="53"/>
      <c r="H529" s="53"/>
      <c r="I529" s="53"/>
      <c r="J529" s="53"/>
      <c r="K529" s="53"/>
      <c r="L529" s="52"/>
      <c r="M529" s="52"/>
      <c r="N529" s="52"/>
      <c r="O529" s="52"/>
      <c r="P529" s="52"/>
      <c r="Q529" s="52"/>
      <c r="R529" s="52"/>
      <c r="S529" s="225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</row>
    <row r="530" spans="1:67" ht="10.5" customHeight="1">
      <c r="A530" s="52"/>
      <c r="B530" s="242"/>
      <c r="C530" s="52"/>
      <c r="D530" s="52"/>
      <c r="E530" s="53"/>
      <c r="F530" s="53"/>
      <c r="G530" s="53"/>
      <c r="H530" s="53"/>
      <c r="I530" s="53"/>
      <c r="J530" s="53"/>
      <c r="K530" s="53"/>
      <c r="L530" s="52"/>
      <c r="M530" s="52"/>
      <c r="N530" s="52"/>
      <c r="O530" s="52"/>
      <c r="P530" s="52"/>
      <c r="Q530" s="52"/>
      <c r="R530" s="52"/>
      <c r="S530" s="225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</row>
    <row r="531" spans="1:67" ht="10.5" customHeight="1">
      <c r="A531" s="52"/>
      <c r="B531" s="242"/>
      <c r="C531" s="52"/>
      <c r="D531" s="52"/>
      <c r="E531" s="53"/>
      <c r="F531" s="53"/>
      <c r="G531" s="53"/>
      <c r="H531" s="53"/>
      <c r="I531" s="53"/>
      <c r="J531" s="53"/>
      <c r="K531" s="53"/>
      <c r="L531" s="52"/>
      <c r="M531" s="52"/>
      <c r="N531" s="52"/>
      <c r="O531" s="52"/>
      <c r="P531" s="52"/>
      <c r="Q531" s="52"/>
      <c r="R531" s="52"/>
      <c r="S531" s="225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</row>
    <row r="532" spans="1:67" ht="10.5" customHeight="1">
      <c r="A532" s="52"/>
      <c r="B532" s="242"/>
      <c r="C532" s="52"/>
      <c r="D532" s="52"/>
      <c r="E532" s="53"/>
      <c r="F532" s="53"/>
      <c r="G532" s="53"/>
      <c r="H532" s="53"/>
      <c r="I532" s="53"/>
      <c r="J532" s="53"/>
      <c r="K532" s="53"/>
      <c r="L532" s="52"/>
      <c r="M532" s="52"/>
      <c r="N532" s="52"/>
      <c r="O532" s="52"/>
      <c r="P532" s="52"/>
      <c r="Q532" s="52"/>
      <c r="R532" s="52"/>
      <c r="S532" s="225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</row>
    <row r="533" spans="1:67" ht="10.5" customHeight="1">
      <c r="A533" s="52"/>
      <c r="B533" s="242"/>
      <c r="C533" s="52"/>
      <c r="D533" s="52"/>
      <c r="E533" s="53"/>
      <c r="F533" s="53"/>
      <c r="G533" s="53"/>
      <c r="H533" s="53"/>
      <c r="I533" s="53"/>
      <c r="J533" s="53"/>
      <c r="K533" s="53"/>
      <c r="L533" s="52"/>
      <c r="M533" s="52"/>
      <c r="N533" s="52"/>
      <c r="O533" s="52"/>
      <c r="P533" s="52"/>
      <c r="Q533" s="52"/>
      <c r="R533" s="52"/>
      <c r="S533" s="225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</row>
    <row r="534" spans="1:67" ht="10.5" customHeight="1">
      <c r="A534" s="52"/>
      <c r="B534" s="242"/>
      <c r="C534" s="52"/>
      <c r="D534" s="52"/>
      <c r="E534" s="53"/>
      <c r="F534" s="53"/>
      <c r="G534" s="53"/>
      <c r="H534" s="53"/>
      <c r="I534" s="53"/>
      <c r="J534" s="53"/>
      <c r="K534" s="53"/>
      <c r="L534" s="52"/>
      <c r="M534" s="52"/>
      <c r="N534" s="52"/>
      <c r="O534" s="52"/>
      <c r="P534" s="52"/>
      <c r="Q534" s="52"/>
      <c r="R534" s="52"/>
      <c r="S534" s="225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</row>
    <row r="535" spans="1:67" ht="10.5" customHeight="1">
      <c r="A535" s="52"/>
      <c r="B535" s="242"/>
      <c r="C535" s="52"/>
      <c r="D535" s="52"/>
      <c r="E535" s="53"/>
      <c r="F535" s="53"/>
      <c r="G535" s="53"/>
      <c r="H535" s="53"/>
      <c r="I535" s="53"/>
      <c r="J535" s="53"/>
      <c r="K535" s="53"/>
      <c r="L535" s="52"/>
      <c r="M535" s="52"/>
      <c r="N535" s="52"/>
      <c r="O535" s="52"/>
      <c r="P535" s="52"/>
      <c r="Q535" s="52"/>
      <c r="R535" s="52"/>
      <c r="S535" s="225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</row>
    <row r="536" spans="1:67" ht="10.5" customHeight="1">
      <c r="A536" s="52"/>
      <c r="B536" s="242"/>
      <c r="C536" s="52"/>
      <c r="D536" s="52"/>
      <c r="E536" s="53"/>
      <c r="F536" s="53"/>
      <c r="G536" s="53"/>
      <c r="H536" s="53"/>
      <c r="I536" s="53"/>
      <c r="J536" s="53"/>
      <c r="K536" s="53"/>
      <c r="L536" s="52"/>
      <c r="M536" s="52"/>
      <c r="N536" s="52"/>
      <c r="O536" s="52"/>
      <c r="P536" s="52"/>
      <c r="Q536" s="52"/>
      <c r="R536" s="52"/>
      <c r="S536" s="225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</row>
    <row r="537" spans="1:67" ht="10.5" customHeight="1">
      <c r="A537" s="52"/>
      <c r="B537" s="242"/>
      <c r="C537" s="52"/>
      <c r="D537" s="52"/>
      <c r="E537" s="53"/>
      <c r="F537" s="53"/>
      <c r="G537" s="53"/>
      <c r="H537" s="53"/>
      <c r="I537" s="53"/>
      <c r="J537" s="53"/>
      <c r="K537" s="53"/>
      <c r="L537" s="52"/>
      <c r="M537" s="52"/>
      <c r="N537" s="52"/>
      <c r="O537" s="52"/>
      <c r="P537" s="52"/>
      <c r="Q537" s="52"/>
      <c r="R537" s="52"/>
      <c r="S537" s="225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</row>
    <row r="538" spans="1:67" ht="10.5" customHeight="1">
      <c r="A538" s="52"/>
      <c r="B538" s="242"/>
      <c r="C538" s="52"/>
      <c r="D538" s="52"/>
      <c r="E538" s="53"/>
      <c r="F538" s="53"/>
      <c r="G538" s="53"/>
      <c r="H538" s="53"/>
      <c r="I538" s="53"/>
      <c r="J538" s="53"/>
      <c r="K538" s="53"/>
      <c r="L538" s="52"/>
      <c r="M538" s="52"/>
      <c r="N538" s="52"/>
      <c r="O538" s="52"/>
      <c r="P538" s="52"/>
      <c r="Q538" s="52"/>
      <c r="R538" s="52"/>
      <c r="S538" s="225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</row>
    <row r="539" spans="1:67" ht="10.5" customHeight="1">
      <c r="A539" s="52"/>
      <c r="B539" s="242"/>
      <c r="C539" s="52"/>
      <c r="D539" s="52"/>
      <c r="E539" s="53"/>
      <c r="F539" s="53"/>
      <c r="G539" s="53"/>
      <c r="H539" s="53"/>
      <c r="I539" s="53"/>
      <c r="J539" s="53"/>
      <c r="K539" s="53"/>
      <c r="L539" s="52"/>
      <c r="M539" s="52"/>
      <c r="N539" s="52"/>
      <c r="O539" s="52"/>
      <c r="P539" s="52"/>
      <c r="Q539" s="52"/>
      <c r="R539" s="52"/>
      <c r="S539" s="225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</row>
    <row r="540" spans="1:67" ht="10.5" customHeight="1">
      <c r="A540" s="52"/>
      <c r="B540" s="242"/>
      <c r="C540" s="52"/>
      <c r="D540" s="52"/>
      <c r="E540" s="53"/>
      <c r="F540" s="53"/>
      <c r="G540" s="53"/>
      <c r="H540" s="53"/>
      <c r="I540" s="53"/>
      <c r="J540" s="53"/>
      <c r="K540" s="53"/>
      <c r="L540" s="52"/>
      <c r="M540" s="52"/>
      <c r="N540" s="52"/>
      <c r="O540" s="52"/>
      <c r="P540" s="52"/>
      <c r="Q540" s="52"/>
      <c r="R540" s="52"/>
      <c r="S540" s="225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</row>
    <row r="541" spans="1:67" ht="10.5" customHeight="1">
      <c r="A541" s="52"/>
      <c r="B541" s="242"/>
      <c r="C541" s="52"/>
      <c r="D541" s="52"/>
      <c r="E541" s="53"/>
      <c r="F541" s="53"/>
      <c r="G541" s="53"/>
      <c r="H541" s="53"/>
      <c r="I541" s="53"/>
      <c r="J541" s="53"/>
      <c r="K541" s="53"/>
      <c r="L541" s="52"/>
      <c r="M541" s="52"/>
      <c r="N541" s="52"/>
      <c r="O541" s="52"/>
      <c r="P541" s="52"/>
      <c r="Q541" s="52"/>
      <c r="R541" s="52"/>
      <c r="S541" s="225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</row>
    <row r="542" spans="1:67" ht="10.5" customHeight="1">
      <c r="A542" s="52"/>
      <c r="B542" s="242"/>
      <c r="C542" s="52"/>
      <c r="D542" s="52"/>
      <c r="E542" s="53"/>
      <c r="F542" s="53"/>
      <c r="G542" s="53"/>
      <c r="H542" s="53"/>
      <c r="I542" s="53"/>
      <c r="J542" s="53"/>
      <c r="K542" s="53"/>
      <c r="L542" s="52"/>
      <c r="M542" s="52"/>
      <c r="N542" s="52"/>
      <c r="O542" s="52"/>
      <c r="P542" s="52"/>
      <c r="Q542" s="52"/>
      <c r="R542" s="52"/>
      <c r="S542" s="225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</row>
    <row r="543" spans="1:67" ht="10.5" customHeight="1">
      <c r="A543" s="52"/>
      <c r="B543" s="242"/>
      <c r="C543" s="52"/>
      <c r="D543" s="52"/>
      <c r="E543" s="53"/>
      <c r="F543" s="53"/>
      <c r="G543" s="53"/>
      <c r="H543" s="53"/>
      <c r="I543" s="53"/>
      <c r="J543" s="53"/>
      <c r="K543" s="53"/>
      <c r="L543" s="52"/>
      <c r="M543" s="52"/>
      <c r="N543" s="52"/>
      <c r="O543" s="52"/>
      <c r="P543" s="52"/>
      <c r="Q543" s="52"/>
      <c r="R543" s="52"/>
      <c r="S543" s="225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</row>
    <row r="544" spans="1:67" ht="10.5" customHeight="1">
      <c r="A544" s="52"/>
      <c r="B544" s="242"/>
      <c r="C544" s="52"/>
      <c r="D544" s="52"/>
      <c r="E544" s="53"/>
      <c r="F544" s="53"/>
      <c r="G544" s="53"/>
      <c r="H544" s="53"/>
      <c r="I544" s="53"/>
      <c r="J544" s="53"/>
      <c r="K544" s="53"/>
      <c r="L544" s="52"/>
      <c r="M544" s="52"/>
      <c r="N544" s="52"/>
      <c r="O544" s="52"/>
      <c r="P544" s="52"/>
      <c r="Q544" s="52"/>
      <c r="R544" s="52"/>
      <c r="S544" s="225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</row>
    <row r="545" spans="1:67" ht="10.5" customHeight="1">
      <c r="A545" s="52"/>
      <c r="B545" s="242"/>
      <c r="C545" s="52"/>
      <c r="D545" s="52"/>
      <c r="E545" s="53"/>
      <c r="F545" s="53"/>
      <c r="G545" s="53"/>
      <c r="H545" s="53"/>
      <c r="I545" s="53"/>
      <c r="J545" s="53"/>
      <c r="K545" s="53"/>
      <c r="L545" s="52"/>
      <c r="M545" s="52"/>
      <c r="N545" s="52"/>
      <c r="O545" s="52"/>
      <c r="P545" s="52"/>
      <c r="Q545" s="52"/>
      <c r="R545" s="52"/>
      <c r="S545" s="225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</row>
    <row r="546" spans="1:67" ht="10.5" customHeight="1">
      <c r="A546" s="52"/>
      <c r="B546" s="242"/>
      <c r="C546" s="52"/>
      <c r="D546" s="52"/>
      <c r="E546" s="53"/>
      <c r="F546" s="53"/>
      <c r="G546" s="53"/>
      <c r="H546" s="53"/>
      <c r="I546" s="53"/>
      <c r="J546" s="53"/>
      <c r="K546" s="53"/>
      <c r="L546" s="52"/>
      <c r="M546" s="52"/>
      <c r="N546" s="52"/>
      <c r="O546" s="52"/>
      <c r="P546" s="52"/>
      <c r="Q546" s="52"/>
      <c r="R546" s="52"/>
      <c r="S546" s="225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</row>
    <row r="547" spans="1:67" ht="10.5" customHeight="1">
      <c r="A547" s="52"/>
      <c r="B547" s="242"/>
      <c r="C547" s="52"/>
      <c r="D547" s="52"/>
      <c r="E547" s="53"/>
      <c r="F547" s="53"/>
      <c r="G547" s="53"/>
      <c r="H547" s="53"/>
      <c r="I547" s="53"/>
      <c r="J547" s="53"/>
      <c r="K547" s="53"/>
      <c r="L547" s="52"/>
      <c r="M547" s="52"/>
      <c r="N547" s="52"/>
      <c r="O547" s="52"/>
      <c r="P547" s="52"/>
      <c r="Q547" s="52"/>
      <c r="R547" s="52"/>
      <c r="S547" s="225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</row>
    <row r="548" spans="1:67" ht="10.5" customHeight="1">
      <c r="A548" s="52"/>
      <c r="B548" s="242"/>
      <c r="C548" s="52"/>
      <c r="D548" s="52"/>
      <c r="E548" s="53"/>
      <c r="F548" s="53"/>
      <c r="G548" s="53"/>
      <c r="H548" s="53"/>
      <c r="I548" s="53"/>
      <c r="J548" s="53"/>
      <c r="K548" s="53"/>
      <c r="L548" s="52"/>
      <c r="M548" s="52"/>
      <c r="N548" s="52"/>
      <c r="O548" s="52"/>
      <c r="P548" s="52"/>
      <c r="Q548" s="52"/>
      <c r="R548" s="52"/>
      <c r="S548" s="225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</row>
    <row r="549" spans="1:67" ht="10.5" customHeight="1">
      <c r="A549" s="52"/>
      <c r="B549" s="242"/>
      <c r="C549" s="52"/>
      <c r="D549" s="52"/>
      <c r="E549" s="53"/>
      <c r="F549" s="53"/>
      <c r="G549" s="53"/>
      <c r="H549" s="53"/>
      <c r="I549" s="53"/>
      <c r="J549" s="53"/>
      <c r="K549" s="53"/>
      <c r="L549" s="52"/>
      <c r="M549" s="52"/>
      <c r="N549" s="52"/>
      <c r="O549" s="52"/>
      <c r="P549" s="52"/>
      <c r="Q549" s="52"/>
      <c r="R549" s="52"/>
      <c r="S549" s="225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</row>
    <row r="550" spans="1:67" ht="10.5" customHeight="1">
      <c r="A550" s="52"/>
      <c r="B550" s="242"/>
      <c r="C550" s="52"/>
      <c r="D550" s="52"/>
      <c r="E550" s="53"/>
      <c r="F550" s="53"/>
      <c r="G550" s="53"/>
      <c r="H550" s="53"/>
      <c r="I550" s="53"/>
      <c r="J550" s="53"/>
      <c r="K550" s="53"/>
      <c r="L550" s="52"/>
      <c r="M550" s="52"/>
      <c r="N550" s="52"/>
      <c r="O550" s="52"/>
      <c r="P550" s="52"/>
      <c r="Q550" s="52"/>
      <c r="R550" s="52"/>
      <c r="S550" s="225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</row>
    <row r="551" spans="1:67" ht="10.5" customHeight="1">
      <c r="A551" s="52"/>
      <c r="B551" s="242"/>
      <c r="C551" s="52"/>
      <c r="D551" s="52"/>
      <c r="E551" s="53"/>
      <c r="F551" s="53"/>
      <c r="G551" s="53"/>
      <c r="H551" s="53"/>
      <c r="I551" s="53"/>
      <c r="J551" s="53"/>
      <c r="K551" s="53"/>
      <c r="L551" s="52"/>
      <c r="M551" s="52"/>
      <c r="N551" s="52"/>
      <c r="O551" s="52"/>
      <c r="P551" s="52"/>
      <c r="Q551" s="52"/>
      <c r="R551" s="52"/>
      <c r="S551" s="225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</row>
    <row r="552" spans="1:67" ht="10.5" customHeight="1">
      <c r="A552" s="52"/>
      <c r="B552" s="242"/>
      <c r="C552" s="52"/>
      <c r="D552" s="52"/>
      <c r="E552" s="53"/>
      <c r="F552" s="53"/>
      <c r="G552" s="53"/>
      <c r="H552" s="53"/>
      <c r="I552" s="53"/>
      <c r="J552" s="53"/>
      <c r="K552" s="53"/>
      <c r="L552" s="52"/>
      <c r="M552" s="52"/>
      <c r="N552" s="52"/>
      <c r="O552" s="52"/>
      <c r="P552" s="52"/>
      <c r="Q552" s="52"/>
      <c r="R552" s="52"/>
      <c r="S552" s="225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</row>
    <row r="553" spans="1:67" ht="10.5" customHeight="1">
      <c r="A553" s="52"/>
      <c r="B553" s="242"/>
      <c r="C553" s="52"/>
      <c r="D553" s="52"/>
      <c r="E553" s="53"/>
      <c r="F553" s="53"/>
      <c r="G553" s="53"/>
      <c r="H553" s="53"/>
      <c r="I553" s="53"/>
      <c r="J553" s="53"/>
      <c r="K553" s="53"/>
      <c r="L553" s="52"/>
      <c r="M553" s="52"/>
      <c r="N553" s="52"/>
      <c r="O553" s="52"/>
      <c r="P553" s="52"/>
      <c r="Q553" s="52"/>
      <c r="R553" s="52"/>
      <c r="S553" s="225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</row>
    <row r="554" spans="1:67" ht="10.5" customHeight="1">
      <c r="A554" s="52"/>
      <c r="B554" s="242"/>
      <c r="C554" s="52"/>
      <c r="D554" s="52"/>
      <c r="E554" s="53"/>
      <c r="F554" s="53"/>
      <c r="G554" s="53"/>
      <c r="H554" s="53"/>
      <c r="I554" s="53"/>
      <c r="J554" s="53"/>
      <c r="K554" s="53"/>
      <c r="L554" s="52"/>
      <c r="M554" s="52"/>
      <c r="N554" s="52"/>
      <c r="O554" s="52"/>
      <c r="P554" s="52"/>
      <c r="Q554" s="52"/>
      <c r="R554" s="52"/>
      <c r="S554" s="225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</row>
    <row r="555" spans="1:67" ht="10.5" customHeight="1">
      <c r="A555" s="52"/>
      <c r="B555" s="242"/>
      <c r="C555" s="52"/>
      <c r="D555" s="52"/>
      <c r="E555" s="53"/>
      <c r="F555" s="53"/>
      <c r="G555" s="53"/>
      <c r="H555" s="53"/>
      <c r="I555" s="53"/>
      <c r="J555" s="53"/>
      <c r="K555" s="53"/>
      <c r="L555" s="52"/>
      <c r="M555" s="52"/>
      <c r="N555" s="52"/>
      <c r="O555" s="52"/>
      <c r="P555" s="52"/>
      <c r="Q555" s="52"/>
      <c r="R555" s="52"/>
      <c r="S555" s="225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</row>
    <row r="556" spans="1:67" ht="10.5" customHeight="1">
      <c r="A556" s="52"/>
      <c r="B556" s="242"/>
      <c r="C556" s="52"/>
      <c r="D556" s="52"/>
      <c r="E556" s="53"/>
      <c r="F556" s="53"/>
      <c r="G556" s="53"/>
      <c r="H556" s="53"/>
      <c r="I556" s="53"/>
      <c r="J556" s="53"/>
      <c r="K556" s="53"/>
      <c r="L556" s="52"/>
      <c r="M556" s="52"/>
      <c r="N556" s="52"/>
      <c r="O556" s="52"/>
      <c r="P556" s="52"/>
      <c r="Q556" s="52"/>
      <c r="R556" s="52"/>
      <c r="S556" s="225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</row>
    <row r="557" spans="1:67" ht="10.5" customHeight="1">
      <c r="A557" s="52"/>
      <c r="B557" s="242"/>
      <c r="C557" s="52"/>
      <c r="D557" s="52"/>
      <c r="E557" s="53"/>
      <c r="F557" s="53"/>
      <c r="G557" s="53"/>
      <c r="H557" s="53"/>
      <c r="I557" s="53"/>
      <c r="J557" s="53"/>
      <c r="K557" s="53"/>
      <c r="L557" s="52"/>
      <c r="M557" s="52"/>
      <c r="N557" s="52"/>
      <c r="O557" s="52"/>
      <c r="P557" s="52"/>
      <c r="Q557" s="52"/>
      <c r="R557" s="52"/>
      <c r="S557" s="225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</row>
    <row r="558" spans="1:67" ht="10.5" customHeight="1">
      <c r="A558" s="52"/>
      <c r="B558" s="242"/>
      <c r="C558" s="52"/>
      <c r="D558" s="52"/>
      <c r="E558" s="53"/>
      <c r="F558" s="53"/>
      <c r="G558" s="53"/>
      <c r="H558" s="53"/>
      <c r="I558" s="53"/>
      <c r="J558" s="53"/>
      <c r="K558" s="53"/>
      <c r="L558" s="52"/>
      <c r="M558" s="52"/>
      <c r="N558" s="52"/>
      <c r="O558" s="52"/>
      <c r="P558" s="52"/>
      <c r="Q558" s="52"/>
      <c r="R558" s="52"/>
      <c r="S558" s="225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</row>
    <row r="559" spans="1:67" ht="10.5" customHeight="1">
      <c r="A559" s="52"/>
      <c r="B559" s="242"/>
      <c r="C559" s="52"/>
      <c r="D559" s="52"/>
      <c r="E559" s="53"/>
      <c r="F559" s="53"/>
      <c r="G559" s="53"/>
      <c r="H559" s="53"/>
      <c r="I559" s="53"/>
      <c r="J559" s="53"/>
      <c r="K559" s="53"/>
      <c r="L559" s="52"/>
      <c r="M559" s="52"/>
      <c r="N559" s="52"/>
      <c r="O559" s="52"/>
      <c r="P559" s="52"/>
      <c r="Q559" s="52"/>
      <c r="R559" s="52"/>
      <c r="S559" s="225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</row>
    <row r="560" spans="1:67" ht="10.5" customHeight="1">
      <c r="A560" s="52"/>
      <c r="B560" s="242"/>
      <c r="C560" s="52"/>
      <c r="D560" s="52"/>
      <c r="E560" s="53"/>
      <c r="F560" s="53"/>
      <c r="G560" s="53"/>
      <c r="H560" s="53"/>
      <c r="I560" s="53"/>
      <c r="J560" s="53"/>
      <c r="K560" s="53"/>
      <c r="L560" s="52"/>
      <c r="M560" s="52"/>
      <c r="N560" s="52"/>
      <c r="O560" s="52"/>
      <c r="P560" s="52"/>
      <c r="Q560" s="52"/>
      <c r="R560" s="52"/>
      <c r="S560" s="225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</row>
    <row r="561" spans="1:67" ht="10.5" customHeight="1">
      <c r="A561" s="52"/>
      <c r="B561" s="242"/>
      <c r="C561" s="52"/>
      <c r="D561" s="52"/>
      <c r="E561" s="53"/>
      <c r="F561" s="53"/>
      <c r="G561" s="53"/>
      <c r="H561" s="53"/>
      <c r="I561" s="53"/>
      <c r="J561" s="53"/>
      <c r="K561" s="53"/>
      <c r="L561" s="52"/>
      <c r="M561" s="52"/>
      <c r="N561" s="52"/>
      <c r="O561" s="52"/>
      <c r="P561" s="52"/>
      <c r="Q561" s="52"/>
      <c r="R561" s="52"/>
      <c r="S561" s="225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</row>
    <row r="562" spans="1:67" ht="10.5" customHeight="1">
      <c r="A562" s="52"/>
      <c r="B562" s="242"/>
      <c r="C562" s="52"/>
      <c r="D562" s="52"/>
      <c r="E562" s="53"/>
      <c r="F562" s="53"/>
      <c r="G562" s="53"/>
      <c r="H562" s="53"/>
      <c r="I562" s="53"/>
      <c r="J562" s="53"/>
      <c r="K562" s="53"/>
      <c r="L562" s="52"/>
      <c r="M562" s="52"/>
      <c r="N562" s="52"/>
      <c r="O562" s="52"/>
      <c r="P562" s="52"/>
      <c r="Q562" s="52"/>
      <c r="R562" s="52"/>
      <c r="S562" s="225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</row>
    <row r="563" spans="1:67" ht="10.5" customHeight="1">
      <c r="A563" s="52"/>
      <c r="B563" s="242"/>
      <c r="C563" s="52"/>
      <c r="D563" s="52"/>
      <c r="E563" s="53"/>
      <c r="F563" s="53"/>
      <c r="G563" s="53"/>
      <c r="H563" s="53"/>
      <c r="I563" s="53"/>
      <c r="J563" s="53"/>
      <c r="K563" s="53"/>
      <c r="L563" s="52"/>
      <c r="M563" s="52"/>
      <c r="N563" s="52"/>
      <c r="O563" s="52"/>
      <c r="P563" s="52"/>
      <c r="Q563" s="52"/>
      <c r="R563" s="52"/>
      <c r="S563" s="225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</row>
    <row r="564" spans="1:67" ht="10.5" customHeight="1">
      <c r="A564" s="52"/>
      <c r="B564" s="242"/>
      <c r="C564" s="52"/>
      <c r="D564" s="52"/>
      <c r="E564" s="53"/>
      <c r="F564" s="53"/>
      <c r="G564" s="53"/>
      <c r="H564" s="53"/>
      <c r="I564" s="53"/>
      <c r="J564" s="53"/>
      <c r="K564" s="53"/>
      <c r="L564" s="52"/>
      <c r="M564" s="52"/>
      <c r="N564" s="52"/>
      <c r="O564" s="52"/>
      <c r="P564" s="52"/>
      <c r="Q564" s="52"/>
      <c r="R564" s="52"/>
      <c r="S564" s="225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</row>
    <row r="565" spans="1:67" ht="10.5" customHeight="1">
      <c r="A565" s="52"/>
      <c r="B565" s="242"/>
      <c r="C565" s="52"/>
      <c r="D565" s="52"/>
      <c r="E565" s="53"/>
      <c r="F565" s="53"/>
      <c r="G565" s="53"/>
      <c r="H565" s="53"/>
      <c r="I565" s="53"/>
      <c r="J565" s="53"/>
      <c r="K565" s="53"/>
      <c r="L565" s="52"/>
      <c r="M565" s="52"/>
      <c r="N565" s="52"/>
      <c r="O565" s="52"/>
      <c r="P565" s="52"/>
      <c r="Q565" s="52"/>
      <c r="R565" s="52"/>
      <c r="S565" s="225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</row>
    <row r="566" spans="1:67" ht="10.5" customHeight="1">
      <c r="A566" s="52"/>
      <c r="B566" s="242"/>
      <c r="C566" s="52"/>
      <c r="D566" s="52"/>
      <c r="E566" s="53"/>
      <c r="F566" s="53"/>
      <c r="G566" s="53"/>
      <c r="H566" s="53"/>
      <c r="I566" s="53"/>
      <c r="J566" s="53"/>
      <c r="K566" s="53"/>
      <c r="L566" s="52"/>
      <c r="M566" s="52"/>
      <c r="N566" s="52"/>
      <c r="O566" s="52"/>
      <c r="P566" s="52"/>
      <c r="Q566" s="52"/>
      <c r="R566" s="52"/>
      <c r="S566" s="225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</row>
    <row r="567" spans="1:67" ht="10.5" customHeight="1">
      <c r="A567" s="52"/>
      <c r="B567" s="242"/>
      <c r="C567" s="52"/>
      <c r="D567" s="52"/>
      <c r="E567" s="53"/>
      <c r="F567" s="53"/>
      <c r="G567" s="53"/>
      <c r="H567" s="53"/>
      <c r="I567" s="53"/>
      <c r="J567" s="53"/>
      <c r="K567" s="53"/>
      <c r="L567" s="52"/>
      <c r="M567" s="52"/>
      <c r="N567" s="52"/>
      <c r="O567" s="52"/>
      <c r="P567" s="52"/>
      <c r="Q567" s="52"/>
      <c r="R567" s="52"/>
      <c r="S567" s="225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</row>
    <row r="568" spans="1:67" ht="10.5" customHeight="1">
      <c r="A568" s="52"/>
      <c r="B568" s="242"/>
      <c r="C568" s="52"/>
      <c r="D568" s="52"/>
      <c r="E568" s="53"/>
      <c r="F568" s="53"/>
      <c r="G568" s="53"/>
      <c r="H568" s="53"/>
      <c r="I568" s="53"/>
      <c r="J568" s="53"/>
      <c r="K568" s="53"/>
      <c r="L568" s="52"/>
      <c r="M568" s="52"/>
      <c r="N568" s="52"/>
      <c r="O568" s="52"/>
      <c r="P568" s="52"/>
      <c r="Q568" s="52"/>
      <c r="R568" s="52"/>
      <c r="S568" s="225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</row>
    <row r="569" spans="1:67" ht="10.5" customHeight="1">
      <c r="A569" s="52"/>
      <c r="B569" s="242"/>
      <c r="C569" s="52"/>
      <c r="D569" s="52"/>
      <c r="E569" s="53"/>
      <c r="F569" s="53"/>
      <c r="G569" s="53"/>
      <c r="H569" s="53"/>
      <c r="I569" s="53"/>
      <c r="J569" s="53"/>
      <c r="K569" s="53"/>
      <c r="L569" s="52"/>
      <c r="M569" s="52"/>
      <c r="N569" s="52"/>
      <c r="O569" s="52"/>
      <c r="P569" s="52"/>
      <c r="Q569" s="52"/>
      <c r="R569" s="52"/>
      <c r="S569" s="225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</row>
    <row r="570" spans="1:67" ht="10.5" customHeight="1">
      <c r="A570" s="52"/>
      <c r="B570" s="242"/>
      <c r="C570" s="52"/>
      <c r="D570" s="52"/>
      <c r="E570" s="53"/>
      <c r="F570" s="53"/>
      <c r="G570" s="53"/>
      <c r="H570" s="53"/>
      <c r="I570" s="53"/>
      <c r="J570" s="53"/>
      <c r="K570" s="53"/>
      <c r="L570" s="52"/>
      <c r="M570" s="52"/>
      <c r="N570" s="52"/>
      <c r="O570" s="52"/>
      <c r="P570" s="52"/>
      <c r="Q570" s="52"/>
      <c r="R570" s="52"/>
      <c r="S570" s="225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</row>
    <row r="571" spans="1:67" ht="10.5" customHeight="1">
      <c r="A571" s="52"/>
      <c r="B571" s="242"/>
      <c r="C571" s="52"/>
      <c r="D571" s="52"/>
      <c r="E571" s="53"/>
      <c r="F571" s="53"/>
      <c r="G571" s="53"/>
      <c r="H571" s="53"/>
      <c r="I571" s="53"/>
      <c r="J571" s="53"/>
      <c r="K571" s="53"/>
      <c r="L571" s="52"/>
      <c r="M571" s="52"/>
      <c r="N571" s="52"/>
      <c r="O571" s="52"/>
      <c r="P571" s="52"/>
      <c r="Q571" s="52"/>
      <c r="R571" s="52"/>
      <c r="S571" s="225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</row>
    <row r="572" spans="1:67" ht="10.5" customHeight="1">
      <c r="A572" s="52"/>
      <c r="B572" s="242"/>
      <c r="C572" s="52"/>
      <c r="D572" s="52"/>
      <c r="E572" s="53"/>
      <c r="F572" s="53"/>
      <c r="G572" s="53"/>
      <c r="H572" s="53"/>
      <c r="I572" s="53"/>
      <c r="J572" s="53"/>
      <c r="K572" s="53"/>
      <c r="L572" s="52"/>
      <c r="M572" s="52"/>
      <c r="N572" s="52"/>
      <c r="O572" s="52"/>
      <c r="P572" s="52"/>
      <c r="Q572" s="52"/>
      <c r="R572" s="52"/>
      <c r="S572" s="225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</row>
    <row r="573" spans="1:67" ht="10.5" customHeight="1">
      <c r="A573" s="52"/>
      <c r="B573" s="242"/>
      <c r="C573" s="52"/>
      <c r="D573" s="52"/>
      <c r="E573" s="53"/>
      <c r="F573" s="53"/>
      <c r="G573" s="53"/>
      <c r="H573" s="53"/>
      <c r="I573" s="53"/>
      <c r="J573" s="53"/>
      <c r="K573" s="53"/>
      <c r="L573" s="52"/>
      <c r="M573" s="52"/>
      <c r="N573" s="52"/>
      <c r="O573" s="52"/>
      <c r="P573" s="52"/>
      <c r="Q573" s="52"/>
      <c r="R573" s="52"/>
      <c r="S573" s="225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</row>
    <row r="574" spans="1:67" ht="10.5" customHeight="1">
      <c r="A574" s="52"/>
      <c r="B574" s="242"/>
      <c r="C574" s="52"/>
      <c r="D574" s="52"/>
      <c r="E574" s="53"/>
      <c r="F574" s="53"/>
      <c r="G574" s="53"/>
      <c r="H574" s="53"/>
      <c r="I574" s="53"/>
      <c r="J574" s="53"/>
      <c r="K574" s="53"/>
      <c r="L574" s="52"/>
      <c r="M574" s="52"/>
      <c r="N574" s="52"/>
      <c r="O574" s="52"/>
      <c r="P574" s="52"/>
      <c r="Q574" s="52"/>
      <c r="R574" s="52"/>
      <c r="S574" s="225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</row>
    <row r="575" spans="1:67" ht="10.5" customHeight="1">
      <c r="A575" s="52"/>
      <c r="B575" s="242"/>
      <c r="C575" s="52"/>
      <c r="D575" s="52"/>
      <c r="E575" s="53"/>
      <c r="F575" s="53"/>
      <c r="G575" s="53"/>
      <c r="H575" s="53"/>
      <c r="I575" s="53"/>
      <c r="J575" s="53"/>
      <c r="K575" s="53"/>
      <c r="L575" s="52"/>
      <c r="M575" s="52"/>
      <c r="N575" s="52"/>
      <c r="O575" s="52"/>
      <c r="P575" s="52"/>
      <c r="Q575" s="52"/>
      <c r="R575" s="52"/>
      <c r="S575" s="225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</row>
    <row r="576" spans="1:67" ht="10.5" customHeight="1">
      <c r="A576" s="52"/>
      <c r="B576" s="242"/>
      <c r="C576" s="52"/>
      <c r="D576" s="52"/>
      <c r="E576" s="53"/>
      <c r="F576" s="53"/>
      <c r="G576" s="53"/>
      <c r="H576" s="53"/>
      <c r="I576" s="53"/>
      <c r="J576" s="53"/>
      <c r="K576" s="53"/>
      <c r="L576" s="52"/>
      <c r="M576" s="52"/>
      <c r="N576" s="52"/>
      <c r="O576" s="52"/>
      <c r="P576" s="52"/>
      <c r="Q576" s="52"/>
      <c r="R576" s="52"/>
      <c r="S576" s="225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</row>
    <row r="577" spans="1:67" ht="10.5" customHeight="1">
      <c r="A577" s="52"/>
      <c r="B577" s="242"/>
      <c r="C577" s="52"/>
      <c r="D577" s="52"/>
      <c r="E577" s="53"/>
      <c r="F577" s="53"/>
      <c r="G577" s="53"/>
      <c r="H577" s="53"/>
      <c r="I577" s="53"/>
      <c r="J577" s="53"/>
      <c r="K577" s="53"/>
      <c r="L577" s="52"/>
      <c r="M577" s="52"/>
      <c r="N577" s="52"/>
      <c r="O577" s="52"/>
      <c r="P577" s="52"/>
      <c r="Q577" s="52"/>
      <c r="R577" s="52"/>
      <c r="S577" s="225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</row>
    <row r="578" spans="1:67" ht="10.5" customHeight="1">
      <c r="A578" s="52"/>
      <c r="B578" s="242"/>
      <c r="C578" s="52"/>
      <c r="D578" s="52"/>
      <c r="E578" s="53"/>
      <c r="F578" s="53"/>
      <c r="G578" s="53"/>
      <c r="H578" s="53"/>
      <c r="I578" s="53"/>
      <c r="J578" s="53"/>
      <c r="K578" s="53"/>
      <c r="L578" s="52"/>
      <c r="M578" s="52"/>
      <c r="N578" s="52"/>
      <c r="O578" s="52"/>
      <c r="P578" s="52"/>
      <c r="Q578" s="52"/>
      <c r="R578" s="52"/>
      <c r="S578" s="225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</row>
    <row r="579" spans="1:67" ht="10.5" customHeight="1">
      <c r="A579" s="52"/>
      <c r="B579" s="242"/>
      <c r="C579" s="52"/>
      <c r="D579" s="52"/>
      <c r="E579" s="53"/>
      <c r="F579" s="53"/>
      <c r="G579" s="53"/>
      <c r="H579" s="53"/>
      <c r="I579" s="53"/>
      <c r="J579" s="53"/>
      <c r="K579" s="53"/>
      <c r="L579" s="52"/>
      <c r="M579" s="52"/>
      <c r="N579" s="52"/>
      <c r="O579" s="52"/>
      <c r="P579" s="52"/>
      <c r="Q579" s="52"/>
      <c r="R579" s="52"/>
      <c r="S579" s="225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</row>
    <row r="580" spans="1:67" ht="10.5" customHeight="1">
      <c r="A580" s="52"/>
      <c r="B580" s="242"/>
      <c r="C580" s="52"/>
      <c r="D580" s="52"/>
      <c r="E580" s="53"/>
      <c r="F580" s="53"/>
      <c r="G580" s="53"/>
      <c r="H580" s="53"/>
      <c r="I580" s="53"/>
      <c r="J580" s="53"/>
      <c r="K580" s="53"/>
      <c r="L580" s="52"/>
      <c r="M580" s="52"/>
      <c r="N580" s="52"/>
      <c r="O580" s="52"/>
      <c r="P580" s="52"/>
      <c r="Q580" s="52"/>
      <c r="R580" s="52"/>
      <c r="S580" s="225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</row>
    <row r="581" spans="1:67" ht="10.5" customHeight="1">
      <c r="A581" s="52"/>
      <c r="B581" s="242"/>
      <c r="C581" s="52"/>
      <c r="D581" s="52"/>
      <c r="E581" s="53"/>
      <c r="F581" s="53"/>
      <c r="G581" s="53"/>
      <c r="H581" s="53"/>
      <c r="I581" s="53"/>
      <c r="J581" s="53"/>
      <c r="K581" s="53"/>
      <c r="L581" s="52"/>
      <c r="M581" s="52"/>
      <c r="N581" s="52"/>
      <c r="O581" s="52"/>
      <c r="P581" s="52"/>
      <c r="Q581" s="52"/>
      <c r="R581" s="52"/>
      <c r="S581" s="225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</row>
    <row r="582" spans="1:67" ht="10.5" customHeight="1">
      <c r="A582" s="52"/>
      <c r="B582" s="242"/>
      <c r="C582" s="52"/>
      <c r="D582" s="52"/>
      <c r="E582" s="53"/>
      <c r="F582" s="53"/>
      <c r="G582" s="53"/>
      <c r="H582" s="53"/>
      <c r="I582" s="53"/>
      <c r="J582" s="53"/>
      <c r="K582" s="53"/>
      <c r="L582" s="52"/>
      <c r="M582" s="52"/>
      <c r="N582" s="52"/>
      <c r="O582" s="52"/>
      <c r="P582" s="52"/>
      <c r="Q582" s="52"/>
      <c r="R582" s="52"/>
      <c r="S582" s="225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</row>
    <row r="583" spans="1:67" ht="10.5" customHeight="1">
      <c r="A583" s="52"/>
      <c r="B583" s="242"/>
      <c r="C583" s="52"/>
      <c r="D583" s="52"/>
      <c r="E583" s="53"/>
      <c r="F583" s="53"/>
      <c r="G583" s="53"/>
      <c r="H583" s="53"/>
      <c r="I583" s="53"/>
      <c r="J583" s="53"/>
      <c r="K583" s="53"/>
      <c r="L583" s="52"/>
      <c r="M583" s="52"/>
      <c r="N583" s="52"/>
      <c r="O583" s="52"/>
      <c r="P583" s="52"/>
      <c r="Q583" s="52"/>
      <c r="R583" s="52"/>
      <c r="S583" s="225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</row>
    <row r="584" spans="1:67" ht="10.5" customHeight="1">
      <c r="A584" s="52"/>
      <c r="B584" s="242"/>
      <c r="C584" s="52"/>
      <c r="D584" s="52"/>
      <c r="E584" s="53"/>
      <c r="F584" s="53"/>
      <c r="G584" s="53"/>
      <c r="H584" s="53"/>
      <c r="I584" s="53"/>
      <c r="J584" s="53"/>
      <c r="K584" s="53"/>
      <c r="L584" s="52"/>
      <c r="M584" s="52"/>
      <c r="N584" s="52"/>
      <c r="O584" s="52"/>
      <c r="P584" s="52"/>
      <c r="Q584" s="52"/>
      <c r="R584" s="52"/>
      <c r="S584" s="225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</row>
    <row r="585" spans="1:67" ht="10.5" customHeight="1">
      <c r="A585" s="52"/>
      <c r="B585" s="242"/>
      <c r="C585" s="52"/>
      <c r="D585" s="52"/>
      <c r="E585" s="53"/>
      <c r="F585" s="53"/>
      <c r="G585" s="53"/>
      <c r="H585" s="53"/>
      <c r="I585" s="53"/>
      <c r="J585" s="53"/>
      <c r="K585" s="53"/>
      <c r="L585" s="52"/>
      <c r="M585" s="52"/>
      <c r="N585" s="52"/>
      <c r="O585" s="52"/>
      <c r="P585" s="52"/>
      <c r="Q585" s="52"/>
      <c r="R585" s="52"/>
      <c r="S585" s="225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</row>
    <row r="586" spans="1:67" ht="10.5" customHeight="1">
      <c r="A586" s="52"/>
      <c r="B586" s="242"/>
      <c r="C586" s="52"/>
      <c r="D586" s="52"/>
      <c r="E586" s="53"/>
      <c r="F586" s="53"/>
      <c r="G586" s="53"/>
      <c r="H586" s="53"/>
      <c r="I586" s="53"/>
      <c r="J586" s="53"/>
      <c r="K586" s="53"/>
      <c r="L586" s="52"/>
      <c r="M586" s="52"/>
      <c r="N586" s="52"/>
      <c r="O586" s="52"/>
      <c r="P586" s="52"/>
      <c r="Q586" s="52"/>
      <c r="R586" s="52"/>
      <c r="S586" s="225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</row>
    <row r="587" spans="1:67" ht="10.5" customHeight="1">
      <c r="A587" s="52"/>
      <c r="B587" s="242"/>
      <c r="C587" s="52"/>
      <c r="D587" s="52"/>
      <c r="E587" s="53"/>
      <c r="F587" s="53"/>
      <c r="G587" s="53"/>
      <c r="H587" s="53"/>
      <c r="I587" s="53"/>
      <c r="J587" s="53"/>
      <c r="K587" s="53"/>
      <c r="L587" s="52"/>
      <c r="M587" s="52"/>
      <c r="N587" s="52"/>
      <c r="O587" s="52"/>
      <c r="P587" s="52"/>
      <c r="Q587" s="52"/>
      <c r="R587" s="52"/>
      <c r="S587" s="225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</row>
    <row r="588" spans="1:67" ht="10.5" customHeight="1">
      <c r="A588" s="52"/>
      <c r="B588" s="242"/>
      <c r="C588" s="52"/>
      <c r="D588" s="52"/>
      <c r="E588" s="53"/>
      <c r="F588" s="53"/>
      <c r="G588" s="53"/>
      <c r="H588" s="53"/>
      <c r="I588" s="53"/>
      <c r="J588" s="53"/>
      <c r="K588" s="53"/>
      <c r="L588" s="52"/>
      <c r="M588" s="52"/>
      <c r="N588" s="52"/>
      <c r="O588" s="52"/>
      <c r="P588" s="52"/>
      <c r="Q588" s="52"/>
      <c r="R588" s="52"/>
      <c r="S588" s="225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</row>
    <row r="589" spans="1:67" ht="10.5" customHeight="1">
      <c r="A589" s="52"/>
      <c r="B589" s="242"/>
      <c r="C589" s="52"/>
      <c r="D589" s="52"/>
      <c r="E589" s="53"/>
      <c r="F589" s="53"/>
      <c r="G589" s="53"/>
      <c r="H589" s="53"/>
      <c r="I589" s="53"/>
      <c r="J589" s="53"/>
      <c r="K589" s="53"/>
      <c r="L589" s="52"/>
      <c r="M589" s="52"/>
      <c r="N589" s="52"/>
      <c r="O589" s="52"/>
      <c r="P589" s="52"/>
      <c r="Q589" s="52"/>
      <c r="R589" s="52"/>
      <c r="S589" s="225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</row>
    <row r="590" spans="1:67" ht="10.5" customHeight="1">
      <c r="A590" s="52"/>
      <c r="B590" s="242"/>
      <c r="C590" s="52"/>
      <c r="D590" s="52"/>
      <c r="E590" s="53"/>
      <c r="F590" s="53"/>
      <c r="G590" s="53"/>
      <c r="H590" s="53"/>
      <c r="I590" s="53"/>
      <c r="J590" s="53"/>
      <c r="K590" s="53"/>
      <c r="L590" s="52"/>
      <c r="M590" s="52"/>
      <c r="N590" s="52"/>
      <c r="O590" s="52"/>
      <c r="P590" s="52"/>
      <c r="Q590" s="52"/>
      <c r="R590" s="52"/>
      <c r="S590" s="225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</row>
    <row r="591" spans="1:67" ht="10.5" customHeight="1">
      <c r="A591" s="52"/>
      <c r="B591" s="242"/>
      <c r="C591" s="52"/>
      <c r="D591" s="52"/>
      <c r="E591" s="53"/>
      <c r="F591" s="53"/>
      <c r="G591" s="53"/>
      <c r="H591" s="53"/>
      <c r="I591" s="53"/>
      <c r="J591" s="53"/>
      <c r="K591" s="53"/>
      <c r="L591" s="52"/>
      <c r="M591" s="52"/>
      <c r="N591" s="52"/>
      <c r="O591" s="52"/>
      <c r="P591" s="52"/>
      <c r="Q591" s="52"/>
      <c r="R591" s="52"/>
      <c r="S591" s="225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</row>
    <row r="592" spans="1:67" ht="10.5" customHeight="1">
      <c r="A592" s="52"/>
      <c r="B592" s="242"/>
      <c r="C592" s="52"/>
      <c r="D592" s="52"/>
      <c r="E592" s="53"/>
      <c r="F592" s="53"/>
      <c r="G592" s="53"/>
      <c r="H592" s="53"/>
      <c r="I592" s="53"/>
      <c r="J592" s="53"/>
      <c r="K592" s="53"/>
      <c r="L592" s="52"/>
      <c r="M592" s="52"/>
      <c r="N592" s="52"/>
      <c r="O592" s="52"/>
      <c r="P592" s="52"/>
      <c r="Q592" s="52"/>
      <c r="R592" s="52"/>
      <c r="S592" s="225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</row>
    <row r="593" spans="1:67" ht="10.5" customHeight="1">
      <c r="A593" s="52"/>
      <c r="B593" s="242"/>
      <c r="C593" s="52"/>
      <c r="D593" s="52"/>
      <c r="E593" s="53"/>
      <c r="F593" s="53"/>
      <c r="G593" s="53"/>
      <c r="H593" s="53"/>
      <c r="I593" s="53"/>
      <c r="J593" s="53"/>
      <c r="K593" s="53"/>
      <c r="L593" s="52"/>
      <c r="M593" s="52"/>
      <c r="N593" s="52"/>
      <c r="O593" s="52"/>
      <c r="P593" s="52"/>
      <c r="Q593" s="52"/>
      <c r="R593" s="52"/>
      <c r="S593" s="225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</row>
    <row r="594" spans="1:67" ht="10.5" customHeight="1">
      <c r="A594" s="52"/>
      <c r="B594" s="242"/>
      <c r="C594" s="52"/>
      <c r="D594" s="52"/>
      <c r="E594" s="53"/>
      <c r="F594" s="53"/>
      <c r="G594" s="53"/>
      <c r="H594" s="53"/>
      <c r="I594" s="53"/>
      <c r="J594" s="53"/>
      <c r="K594" s="53"/>
      <c r="L594" s="52"/>
      <c r="M594" s="52"/>
      <c r="N594" s="52"/>
      <c r="O594" s="52"/>
      <c r="P594" s="52"/>
      <c r="Q594" s="52"/>
      <c r="R594" s="52"/>
      <c r="S594" s="225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</row>
    <row r="595" spans="1:67" ht="10.5" customHeight="1">
      <c r="A595" s="52"/>
      <c r="B595" s="242"/>
      <c r="C595" s="52"/>
      <c r="D595" s="52"/>
      <c r="E595" s="53"/>
      <c r="F595" s="53"/>
      <c r="G595" s="53"/>
      <c r="H595" s="53"/>
      <c r="I595" s="53"/>
      <c r="J595" s="53"/>
      <c r="K595" s="53"/>
      <c r="L595" s="52"/>
      <c r="M595" s="52"/>
      <c r="N595" s="52"/>
      <c r="O595" s="52"/>
      <c r="P595" s="52"/>
      <c r="Q595" s="52"/>
      <c r="R595" s="52"/>
      <c r="S595" s="225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</row>
    <row r="596" spans="1:67" ht="10.5" customHeight="1">
      <c r="A596" s="52"/>
      <c r="B596" s="242"/>
      <c r="C596" s="52"/>
      <c r="D596" s="52"/>
      <c r="E596" s="53"/>
      <c r="F596" s="53"/>
      <c r="G596" s="53"/>
      <c r="H596" s="53"/>
      <c r="I596" s="53"/>
      <c r="J596" s="53"/>
      <c r="K596" s="53"/>
      <c r="L596" s="52"/>
      <c r="M596" s="52"/>
      <c r="N596" s="52"/>
      <c r="O596" s="52"/>
      <c r="P596" s="52"/>
      <c r="Q596" s="52"/>
      <c r="R596" s="52"/>
      <c r="S596" s="225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</row>
    <row r="597" spans="1:67" ht="10.5" customHeight="1">
      <c r="A597" s="52"/>
      <c r="B597" s="242"/>
      <c r="C597" s="52"/>
      <c r="D597" s="52"/>
      <c r="E597" s="53"/>
      <c r="F597" s="53"/>
      <c r="G597" s="53"/>
      <c r="H597" s="53"/>
      <c r="I597" s="53"/>
      <c r="J597" s="53"/>
      <c r="K597" s="53"/>
      <c r="L597" s="52"/>
      <c r="M597" s="52"/>
      <c r="N597" s="52"/>
      <c r="O597" s="52"/>
      <c r="P597" s="52"/>
      <c r="Q597" s="52"/>
      <c r="R597" s="52"/>
      <c r="S597" s="225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</row>
    <row r="598" spans="1:67" ht="10.5" customHeight="1">
      <c r="A598" s="52"/>
      <c r="B598" s="242"/>
      <c r="C598" s="52"/>
      <c r="D598" s="52"/>
      <c r="E598" s="53"/>
      <c r="F598" s="53"/>
      <c r="G598" s="53"/>
      <c r="H598" s="53"/>
      <c r="I598" s="53"/>
      <c r="J598" s="53"/>
      <c r="K598" s="53"/>
      <c r="L598" s="52"/>
      <c r="M598" s="52"/>
      <c r="N598" s="52"/>
      <c r="O598" s="52"/>
      <c r="P598" s="52"/>
      <c r="Q598" s="52"/>
      <c r="R598" s="52"/>
      <c r="S598" s="225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</row>
    <row r="599" spans="1:67" ht="10.5" customHeight="1">
      <c r="A599" s="52"/>
      <c r="B599" s="242"/>
      <c r="C599" s="52"/>
      <c r="D599" s="52"/>
      <c r="E599" s="53"/>
      <c r="F599" s="53"/>
      <c r="G599" s="53"/>
      <c r="H599" s="53"/>
      <c r="I599" s="53"/>
      <c r="J599" s="53"/>
      <c r="K599" s="53"/>
      <c r="L599" s="52"/>
      <c r="M599" s="52"/>
      <c r="N599" s="52"/>
      <c r="O599" s="52"/>
      <c r="P599" s="52"/>
      <c r="Q599" s="52"/>
      <c r="R599" s="52"/>
      <c r="S599" s="225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</row>
    <row r="600" spans="1:67" ht="10.5" customHeight="1">
      <c r="A600" s="52"/>
      <c r="B600" s="242"/>
      <c r="C600" s="52"/>
      <c r="D600" s="52"/>
      <c r="E600" s="53"/>
      <c r="F600" s="53"/>
      <c r="G600" s="53"/>
      <c r="H600" s="53"/>
      <c r="I600" s="53"/>
      <c r="J600" s="53"/>
      <c r="K600" s="53"/>
      <c r="L600" s="52"/>
      <c r="M600" s="52"/>
      <c r="N600" s="52"/>
      <c r="O600" s="52"/>
      <c r="P600" s="52"/>
      <c r="Q600" s="52"/>
      <c r="R600" s="52"/>
      <c r="S600" s="225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</row>
    <row r="601" spans="1:67" ht="10.5" customHeight="1">
      <c r="A601" s="52"/>
      <c r="B601" s="242"/>
      <c r="C601" s="52"/>
      <c r="D601" s="52"/>
      <c r="E601" s="53"/>
      <c r="F601" s="53"/>
      <c r="G601" s="53"/>
      <c r="H601" s="53"/>
      <c r="I601" s="53"/>
      <c r="J601" s="53"/>
      <c r="K601" s="53"/>
      <c r="L601" s="52"/>
      <c r="M601" s="52"/>
      <c r="N601" s="52"/>
      <c r="O601" s="52"/>
      <c r="P601" s="52"/>
      <c r="Q601" s="52"/>
      <c r="R601" s="52"/>
      <c r="S601" s="225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</row>
    <row r="602" spans="1:67" ht="10.5" customHeight="1">
      <c r="A602" s="52"/>
      <c r="B602" s="242"/>
      <c r="C602" s="52"/>
      <c r="D602" s="52"/>
      <c r="E602" s="53"/>
      <c r="F602" s="53"/>
      <c r="G602" s="53"/>
      <c r="H602" s="53"/>
      <c r="I602" s="53"/>
      <c r="J602" s="53"/>
      <c r="K602" s="53"/>
      <c r="L602" s="52"/>
      <c r="M602" s="52"/>
      <c r="N602" s="52"/>
      <c r="O602" s="52"/>
      <c r="P602" s="52"/>
      <c r="Q602" s="52"/>
      <c r="R602" s="52"/>
      <c r="S602" s="225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</row>
    <row r="603" spans="1:67" ht="10.5" customHeight="1">
      <c r="A603" s="52"/>
      <c r="B603" s="242"/>
      <c r="C603" s="52"/>
      <c r="D603" s="52"/>
      <c r="E603" s="53"/>
      <c r="F603" s="53"/>
      <c r="G603" s="53"/>
      <c r="H603" s="53"/>
      <c r="I603" s="53"/>
      <c r="J603" s="53"/>
      <c r="K603" s="53"/>
      <c r="L603" s="52"/>
      <c r="M603" s="52"/>
      <c r="N603" s="52"/>
      <c r="O603" s="52"/>
      <c r="P603" s="52"/>
      <c r="Q603" s="52"/>
      <c r="R603" s="52"/>
      <c r="S603" s="225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</row>
    <row r="604" spans="1:67" ht="10.5" customHeight="1">
      <c r="A604" s="52"/>
      <c r="B604" s="242"/>
      <c r="C604" s="52"/>
      <c r="D604" s="52"/>
      <c r="E604" s="53"/>
      <c r="F604" s="53"/>
      <c r="G604" s="53"/>
      <c r="H604" s="53"/>
      <c r="I604" s="53"/>
      <c r="J604" s="53"/>
      <c r="K604" s="53"/>
      <c r="L604" s="52"/>
      <c r="M604" s="52"/>
      <c r="N604" s="52"/>
      <c r="O604" s="52"/>
      <c r="P604" s="52"/>
      <c r="Q604" s="52"/>
      <c r="R604" s="52"/>
      <c r="S604" s="225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</row>
    <row r="605" spans="1:67" ht="10.5" customHeight="1">
      <c r="A605" s="52"/>
      <c r="B605" s="242"/>
      <c r="C605" s="52"/>
      <c r="D605" s="52"/>
      <c r="E605" s="53"/>
      <c r="F605" s="53"/>
      <c r="G605" s="53"/>
      <c r="H605" s="53"/>
      <c r="I605" s="53"/>
      <c r="J605" s="53"/>
      <c r="K605" s="53"/>
      <c r="L605" s="52"/>
      <c r="M605" s="52"/>
      <c r="N605" s="52"/>
      <c r="O605" s="52"/>
      <c r="P605" s="52"/>
      <c r="Q605" s="52"/>
      <c r="R605" s="52"/>
      <c r="S605" s="225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</row>
    <row r="606" spans="1:67" ht="10.5" customHeight="1">
      <c r="A606" s="52"/>
      <c r="B606" s="242"/>
      <c r="C606" s="52"/>
      <c r="D606" s="52"/>
      <c r="E606" s="53"/>
      <c r="F606" s="53"/>
      <c r="G606" s="53"/>
      <c r="H606" s="53"/>
      <c r="I606" s="53"/>
      <c r="J606" s="53"/>
      <c r="K606" s="53"/>
      <c r="L606" s="52"/>
      <c r="M606" s="52"/>
      <c r="N606" s="52"/>
      <c r="O606" s="52"/>
      <c r="P606" s="52"/>
      <c r="Q606" s="52"/>
      <c r="R606" s="52"/>
      <c r="S606" s="225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</row>
    <row r="607" spans="1:67" ht="10.5" customHeight="1">
      <c r="A607" s="52"/>
      <c r="B607" s="242"/>
      <c r="C607" s="52"/>
      <c r="D607" s="52"/>
      <c r="E607" s="53"/>
      <c r="F607" s="53"/>
      <c r="G607" s="53"/>
      <c r="H607" s="53"/>
      <c r="I607" s="53"/>
      <c r="J607" s="53"/>
      <c r="K607" s="53"/>
      <c r="L607" s="52"/>
      <c r="M607" s="52"/>
      <c r="N607" s="52"/>
      <c r="O607" s="52"/>
      <c r="P607" s="52"/>
      <c r="Q607" s="52"/>
      <c r="R607" s="52"/>
      <c r="S607" s="225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</row>
    <row r="608" spans="1:67" ht="10.5" customHeight="1">
      <c r="A608" s="52"/>
      <c r="B608" s="242"/>
      <c r="C608" s="52"/>
      <c r="D608" s="52"/>
      <c r="E608" s="53"/>
      <c r="F608" s="53"/>
      <c r="G608" s="53"/>
      <c r="H608" s="53"/>
      <c r="I608" s="53"/>
      <c r="J608" s="53"/>
      <c r="K608" s="53"/>
      <c r="L608" s="52"/>
      <c r="M608" s="52"/>
      <c r="N608" s="52"/>
      <c r="O608" s="52"/>
      <c r="P608" s="52"/>
      <c r="Q608" s="52"/>
      <c r="R608" s="52"/>
      <c r="S608" s="225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</row>
    <row r="609" spans="1:67" ht="10.5" customHeight="1">
      <c r="A609" s="52"/>
      <c r="B609" s="242"/>
      <c r="C609" s="52"/>
      <c r="D609" s="52"/>
      <c r="E609" s="53"/>
      <c r="F609" s="53"/>
      <c r="G609" s="53"/>
      <c r="H609" s="53"/>
      <c r="I609" s="53"/>
      <c r="J609" s="53"/>
      <c r="K609" s="53"/>
      <c r="L609" s="52"/>
      <c r="M609" s="52"/>
      <c r="N609" s="52"/>
      <c r="O609" s="52"/>
      <c r="P609" s="52"/>
      <c r="Q609" s="52"/>
      <c r="R609" s="52"/>
      <c r="S609" s="225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</row>
    <row r="610" spans="1:67" ht="10.5" customHeight="1">
      <c r="A610" s="52"/>
      <c r="B610" s="242"/>
      <c r="C610" s="52"/>
      <c r="D610" s="52"/>
      <c r="E610" s="53"/>
      <c r="F610" s="53"/>
      <c r="G610" s="53"/>
      <c r="H610" s="53"/>
      <c r="I610" s="53"/>
      <c r="J610" s="53"/>
      <c r="K610" s="53"/>
      <c r="L610" s="52"/>
      <c r="M610" s="52"/>
      <c r="N610" s="52"/>
      <c r="O610" s="52"/>
      <c r="P610" s="52"/>
      <c r="Q610" s="52"/>
      <c r="R610" s="52"/>
      <c r="S610" s="225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</row>
    <row r="611" spans="1:67" ht="10.5" customHeight="1">
      <c r="A611" s="52"/>
      <c r="B611" s="242"/>
      <c r="C611" s="52"/>
      <c r="D611" s="52"/>
      <c r="E611" s="53"/>
      <c r="F611" s="53"/>
      <c r="G611" s="53"/>
      <c r="H611" s="53"/>
      <c r="I611" s="53"/>
      <c r="J611" s="53"/>
      <c r="K611" s="53"/>
      <c r="L611" s="52"/>
      <c r="M611" s="52"/>
      <c r="N611" s="52"/>
      <c r="O611" s="52"/>
      <c r="P611" s="52"/>
      <c r="Q611" s="52"/>
      <c r="R611" s="52"/>
      <c r="S611" s="225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</row>
    <row r="612" spans="1:67" ht="10.5" customHeight="1">
      <c r="A612" s="52"/>
      <c r="B612" s="242"/>
      <c r="C612" s="52"/>
      <c r="D612" s="52"/>
      <c r="E612" s="53"/>
      <c r="F612" s="53"/>
      <c r="G612" s="53"/>
      <c r="H612" s="53"/>
      <c r="I612" s="53"/>
      <c r="J612" s="53"/>
      <c r="K612" s="53"/>
      <c r="L612" s="52"/>
      <c r="M612" s="52"/>
      <c r="N612" s="52"/>
      <c r="O612" s="52"/>
      <c r="P612" s="52"/>
      <c r="Q612" s="52"/>
      <c r="R612" s="52"/>
      <c r="S612" s="225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</row>
    <row r="613" spans="1:67" ht="10.5" customHeight="1">
      <c r="A613" s="52"/>
      <c r="B613" s="242"/>
      <c r="C613" s="52"/>
      <c r="D613" s="52"/>
      <c r="E613" s="53"/>
      <c r="F613" s="53"/>
      <c r="G613" s="53"/>
      <c r="H613" s="53"/>
      <c r="I613" s="53"/>
      <c r="J613" s="53"/>
      <c r="K613" s="53"/>
      <c r="L613" s="52"/>
      <c r="M613" s="52"/>
      <c r="N613" s="52"/>
      <c r="O613" s="52"/>
      <c r="P613" s="52"/>
      <c r="Q613" s="52"/>
      <c r="R613" s="52"/>
      <c r="S613" s="225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</row>
    <row r="614" spans="1:67" ht="10.5" customHeight="1">
      <c r="A614" s="52"/>
      <c r="B614" s="242"/>
      <c r="C614" s="52"/>
      <c r="D614" s="52"/>
      <c r="E614" s="53"/>
      <c r="F614" s="53"/>
      <c r="G614" s="53"/>
      <c r="H614" s="53"/>
      <c r="I614" s="53"/>
      <c r="J614" s="53"/>
      <c r="K614" s="53"/>
      <c r="L614" s="52"/>
      <c r="M614" s="52"/>
      <c r="N614" s="52"/>
      <c r="O614" s="52"/>
      <c r="P614" s="52"/>
      <c r="Q614" s="52"/>
      <c r="R614" s="52"/>
      <c r="S614" s="225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</row>
    <row r="615" spans="1:67" ht="10.5" customHeight="1">
      <c r="A615" s="52"/>
      <c r="B615" s="242"/>
      <c r="C615" s="52"/>
      <c r="D615" s="52"/>
      <c r="E615" s="53"/>
      <c r="F615" s="53"/>
      <c r="G615" s="53"/>
      <c r="H615" s="53"/>
      <c r="I615" s="53"/>
      <c r="J615" s="53"/>
      <c r="K615" s="53"/>
      <c r="L615" s="52"/>
      <c r="M615" s="52"/>
      <c r="N615" s="52"/>
      <c r="O615" s="52"/>
      <c r="P615" s="52"/>
      <c r="Q615" s="52"/>
      <c r="R615" s="52"/>
      <c r="S615" s="225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</row>
    <row r="616" spans="1:67" ht="10.5" customHeight="1">
      <c r="A616" s="52"/>
      <c r="B616" s="242"/>
      <c r="C616" s="52"/>
      <c r="D616" s="52"/>
      <c r="E616" s="53"/>
      <c r="F616" s="53"/>
      <c r="G616" s="53"/>
      <c r="H616" s="53"/>
      <c r="I616" s="53"/>
      <c r="J616" s="53"/>
      <c r="K616" s="53"/>
      <c r="L616" s="52"/>
      <c r="M616" s="52"/>
      <c r="N616" s="52"/>
      <c r="O616" s="52"/>
      <c r="P616" s="52"/>
      <c r="Q616" s="52"/>
      <c r="R616" s="52"/>
      <c r="S616" s="225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</row>
    <row r="617" spans="1:67" ht="10.5" customHeight="1">
      <c r="A617" s="52"/>
      <c r="B617" s="242"/>
      <c r="C617" s="52"/>
      <c r="D617" s="52"/>
      <c r="E617" s="53"/>
      <c r="F617" s="53"/>
      <c r="G617" s="53"/>
      <c r="H617" s="53"/>
      <c r="I617" s="53"/>
      <c r="J617" s="53"/>
      <c r="K617" s="53"/>
      <c r="L617" s="52"/>
      <c r="M617" s="52"/>
      <c r="N617" s="52"/>
      <c r="O617" s="52"/>
      <c r="P617" s="52"/>
      <c r="Q617" s="52"/>
      <c r="R617" s="52"/>
      <c r="S617" s="225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</row>
    <row r="618" spans="1:67" ht="10.5" customHeight="1">
      <c r="A618" s="52"/>
      <c r="B618" s="242"/>
      <c r="C618" s="52"/>
      <c r="D618" s="52"/>
      <c r="E618" s="53"/>
      <c r="F618" s="53"/>
      <c r="G618" s="53"/>
      <c r="H618" s="53"/>
      <c r="I618" s="53"/>
      <c r="J618" s="53"/>
      <c r="K618" s="53"/>
      <c r="L618" s="52"/>
      <c r="M618" s="52"/>
      <c r="N618" s="52"/>
      <c r="O618" s="52"/>
      <c r="P618" s="52"/>
      <c r="Q618" s="52"/>
      <c r="R618" s="52"/>
      <c r="S618" s="225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</row>
    <row r="619" spans="1:67" ht="10.5" customHeight="1">
      <c r="A619" s="52"/>
      <c r="B619" s="242"/>
      <c r="C619" s="52"/>
      <c r="D619" s="52"/>
      <c r="E619" s="53"/>
      <c r="F619" s="53"/>
      <c r="G619" s="53"/>
      <c r="H619" s="53"/>
      <c r="I619" s="53"/>
      <c r="J619" s="53"/>
      <c r="K619" s="53"/>
      <c r="L619" s="52"/>
      <c r="M619" s="52"/>
      <c r="N619" s="52"/>
      <c r="O619" s="52"/>
      <c r="P619" s="52"/>
      <c r="Q619" s="52"/>
      <c r="R619" s="52"/>
      <c r="S619" s="225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</row>
    <row r="620" spans="1:67" ht="10.5" customHeight="1">
      <c r="A620" s="52"/>
      <c r="B620" s="242"/>
      <c r="C620" s="52"/>
      <c r="D620" s="52"/>
      <c r="E620" s="53"/>
      <c r="F620" s="53"/>
      <c r="G620" s="53"/>
      <c r="H620" s="53"/>
      <c r="I620" s="53"/>
      <c r="J620" s="53"/>
      <c r="K620" s="53"/>
      <c r="L620" s="52"/>
      <c r="M620" s="52"/>
      <c r="N620" s="52"/>
      <c r="O620" s="52"/>
      <c r="P620" s="52"/>
      <c r="Q620" s="52"/>
      <c r="R620" s="52"/>
      <c r="S620" s="225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</row>
    <row r="621" spans="1:67" ht="10.5" customHeight="1">
      <c r="A621" s="52"/>
      <c r="B621" s="242"/>
      <c r="C621" s="52"/>
      <c r="D621" s="52"/>
      <c r="E621" s="53"/>
      <c r="F621" s="53"/>
      <c r="G621" s="53"/>
      <c r="H621" s="53"/>
      <c r="I621" s="53"/>
      <c r="J621" s="53"/>
      <c r="K621" s="53"/>
      <c r="L621" s="52"/>
      <c r="M621" s="52"/>
      <c r="N621" s="52"/>
      <c r="O621" s="52"/>
      <c r="P621" s="52"/>
      <c r="Q621" s="52"/>
      <c r="R621" s="52"/>
      <c r="S621" s="225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</row>
    <row r="622" spans="1:67" ht="10.5" customHeight="1">
      <c r="A622" s="52"/>
      <c r="B622" s="242"/>
      <c r="C622" s="52"/>
      <c r="D622" s="52"/>
      <c r="E622" s="53"/>
      <c r="F622" s="53"/>
      <c r="G622" s="53"/>
      <c r="H622" s="53"/>
      <c r="I622" s="53"/>
      <c r="J622" s="53"/>
      <c r="K622" s="53"/>
      <c r="L622" s="52"/>
      <c r="M622" s="52"/>
      <c r="N622" s="52"/>
      <c r="O622" s="52"/>
      <c r="P622" s="52"/>
      <c r="Q622" s="52"/>
      <c r="R622" s="52"/>
      <c r="S622" s="225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</row>
    <row r="623" spans="1:67" ht="10.5" customHeight="1">
      <c r="A623" s="52"/>
      <c r="B623" s="242"/>
      <c r="C623" s="52"/>
      <c r="D623" s="52"/>
      <c r="E623" s="53"/>
      <c r="F623" s="53"/>
      <c r="G623" s="53"/>
      <c r="H623" s="53"/>
      <c r="I623" s="53"/>
      <c r="J623" s="53"/>
      <c r="K623" s="53"/>
      <c r="L623" s="52"/>
      <c r="M623" s="52"/>
      <c r="N623" s="52"/>
      <c r="O623" s="52"/>
      <c r="P623" s="52"/>
      <c r="Q623" s="52"/>
      <c r="R623" s="52"/>
      <c r="S623" s="225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</row>
    <row r="624" spans="1:67" ht="10.5" customHeight="1">
      <c r="A624" s="52"/>
      <c r="B624" s="242"/>
      <c r="C624" s="52"/>
      <c r="D624" s="52"/>
      <c r="E624" s="53"/>
      <c r="F624" s="53"/>
      <c r="G624" s="53"/>
      <c r="H624" s="53"/>
      <c r="I624" s="53"/>
      <c r="J624" s="53"/>
      <c r="K624" s="53"/>
      <c r="L624" s="52"/>
      <c r="M624" s="52"/>
      <c r="N624" s="52"/>
      <c r="O624" s="52"/>
      <c r="P624" s="52"/>
      <c r="Q624" s="52"/>
      <c r="R624" s="52"/>
      <c r="S624" s="225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</row>
    <row r="625" spans="1:67" ht="10.5" customHeight="1">
      <c r="A625" s="52"/>
      <c r="B625" s="242"/>
      <c r="C625" s="52"/>
      <c r="D625" s="52"/>
      <c r="E625" s="53"/>
      <c r="F625" s="53"/>
      <c r="G625" s="53"/>
      <c r="H625" s="53"/>
      <c r="I625" s="53"/>
      <c r="J625" s="53"/>
      <c r="K625" s="53"/>
      <c r="L625" s="52"/>
      <c r="M625" s="52"/>
      <c r="N625" s="52"/>
      <c r="O625" s="52"/>
      <c r="P625" s="52"/>
      <c r="Q625" s="52"/>
      <c r="R625" s="52"/>
      <c r="S625" s="225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</row>
    <row r="626" spans="1:67" ht="10.5" customHeight="1">
      <c r="A626" s="52"/>
      <c r="B626" s="242"/>
      <c r="C626" s="52"/>
      <c r="D626" s="52"/>
      <c r="E626" s="53"/>
      <c r="F626" s="53"/>
      <c r="G626" s="53"/>
      <c r="H626" s="53"/>
      <c r="I626" s="53"/>
      <c r="J626" s="53"/>
      <c r="K626" s="53"/>
      <c r="L626" s="52"/>
      <c r="M626" s="52"/>
      <c r="N626" s="52"/>
      <c r="O626" s="52"/>
      <c r="P626" s="52"/>
      <c r="Q626" s="52"/>
      <c r="R626" s="52"/>
      <c r="S626" s="225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</row>
    <row r="627" spans="1:67" ht="10.5" customHeight="1">
      <c r="A627" s="52"/>
      <c r="B627" s="242"/>
      <c r="C627" s="52"/>
      <c r="D627" s="52"/>
      <c r="E627" s="53"/>
      <c r="F627" s="53"/>
      <c r="G627" s="53"/>
      <c r="H627" s="53"/>
      <c r="I627" s="53"/>
      <c r="J627" s="53"/>
      <c r="K627" s="53"/>
      <c r="L627" s="52"/>
      <c r="M627" s="52"/>
      <c r="N627" s="52"/>
      <c r="O627" s="52"/>
      <c r="P627" s="52"/>
      <c r="Q627" s="52"/>
      <c r="R627" s="52"/>
      <c r="S627" s="225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</row>
    <row r="628" spans="1:67" ht="10.5" customHeight="1">
      <c r="A628" s="52"/>
      <c r="B628" s="242"/>
      <c r="C628" s="52"/>
      <c r="D628" s="52"/>
      <c r="E628" s="53"/>
      <c r="F628" s="53"/>
      <c r="G628" s="53"/>
      <c r="H628" s="53"/>
      <c r="I628" s="53"/>
      <c r="J628" s="53"/>
      <c r="K628" s="53"/>
      <c r="L628" s="52"/>
      <c r="M628" s="52"/>
      <c r="N628" s="52"/>
      <c r="O628" s="52"/>
      <c r="P628" s="52"/>
      <c r="Q628" s="52"/>
      <c r="R628" s="52"/>
      <c r="S628" s="225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</row>
    <row r="629" spans="1:67" ht="10.5" customHeight="1">
      <c r="A629" s="52"/>
      <c r="B629" s="242"/>
      <c r="C629" s="52"/>
      <c r="D629" s="52"/>
      <c r="E629" s="53"/>
      <c r="F629" s="53"/>
      <c r="G629" s="53"/>
      <c r="H629" s="53"/>
      <c r="I629" s="53"/>
      <c r="J629" s="53"/>
      <c r="K629" s="53"/>
      <c r="L629" s="52"/>
      <c r="M629" s="52"/>
      <c r="N629" s="52"/>
      <c r="O629" s="52"/>
      <c r="P629" s="52"/>
      <c r="Q629" s="52"/>
      <c r="R629" s="52"/>
      <c r="S629" s="225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</row>
    <row r="630" spans="1:67" ht="10.5" customHeight="1">
      <c r="A630" s="52"/>
      <c r="B630" s="242"/>
      <c r="C630" s="52"/>
      <c r="D630" s="52"/>
      <c r="E630" s="53"/>
      <c r="F630" s="53"/>
      <c r="G630" s="53"/>
      <c r="H630" s="53"/>
      <c r="I630" s="53"/>
      <c r="J630" s="53"/>
      <c r="K630" s="53"/>
      <c r="L630" s="52"/>
      <c r="M630" s="52"/>
      <c r="N630" s="52"/>
      <c r="O630" s="52"/>
      <c r="P630" s="52"/>
      <c r="Q630" s="52"/>
      <c r="R630" s="52"/>
      <c r="S630" s="225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</row>
    <row r="631" spans="1:67" ht="10.5" customHeight="1">
      <c r="A631" s="52"/>
      <c r="B631" s="242"/>
      <c r="C631" s="52"/>
      <c r="D631" s="52"/>
      <c r="E631" s="53"/>
      <c r="F631" s="53"/>
      <c r="G631" s="53"/>
      <c r="H631" s="53"/>
      <c r="I631" s="53"/>
      <c r="J631" s="53"/>
      <c r="K631" s="53"/>
      <c r="L631" s="52"/>
      <c r="M631" s="52"/>
      <c r="N631" s="52"/>
      <c r="O631" s="52"/>
      <c r="P631" s="52"/>
      <c r="Q631" s="52"/>
      <c r="R631" s="52"/>
      <c r="S631" s="225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</row>
    <row r="632" spans="1:67" ht="10.5" customHeight="1">
      <c r="A632" s="52"/>
      <c r="B632" s="242"/>
      <c r="C632" s="52"/>
      <c r="D632" s="52"/>
      <c r="E632" s="53"/>
      <c r="F632" s="53"/>
      <c r="G632" s="53"/>
      <c r="H632" s="53"/>
      <c r="I632" s="53"/>
      <c r="J632" s="53"/>
      <c r="K632" s="53"/>
      <c r="L632" s="52"/>
      <c r="M632" s="52"/>
      <c r="N632" s="52"/>
      <c r="O632" s="52"/>
      <c r="P632" s="52"/>
      <c r="Q632" s="52"/>
      <c r="R632" s="52"/>
      <c r="S632" s="225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</row>
    <row r="633" spans="1:67" ht="10.5" customHeight="1">
      <c r="A633" s="52"/>
      <c r="B633" s="242"/>
      <c r="C633" s="52"/>
      <c r="D633" s="52"/>
      <c r="E633" s="53"/>
      <c r="F633" s="53"/>
      <c r="G633" s="53"/>
      <c r="H633" s="53"/>
      <c r="I633" s="53"/>
      <c r="J633" s="53"/>
      <c r="K633" s="53"/>
      <c r="L633" s="52"/>
      <c r="M633" s="52"/>
      <c r="N633" s="52"/>
      <c r="O633" s="52"/>
      <c r="P633" s="52"/>
      <c r="Q633" s="52"/>
      <c r="R633" s="52"/>
      <c r="S633" s="225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</row>
    <row r="634" spans="1:67" ht="10.5" customHeight="1">
      <c r="A634" s="52"/>
      <c r="B634" s="242"/>
      <c r="C634" s="52"/>
      <c r="D634" s="52"/>
      <c r="E634" s="53"/>
      <c r="F634" s="53"/>
      <c r="G634" s="53"/>
      <c r="H634" s="53"/>
      <c r="I634" s="53"/>
      <c r="J634" s="53"/>
      <c r="K634" s="53"/>
      <c r="L634" s="52"/>
      <c r="M634" s="52"/>
      <c r="N634" s="52"/>
      <c r="O634" s="52"/>
      <c r="P634" s="52"/>
      <c r="Q634" s="52"/>
      <c r="R634" s="52"/>
      <c r="S634" s="225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</row>
    <row r="635" spans="1:67" ht="10.5" customHeight="1">
      <c r="A635" s="52"/>
      <c r="B635" s="242"/>
      <c r="C635" s="52"/>
      <c r="D635" s="52"/>
      <c r="E635" s="53"/>
      <c r="F635" s="53"/>
      <c r="G635" s="53"/>
      <c r="H635" s="53"/>
      <c r="I635" s="53"/>
      <c r="J635" s="53"/>
      <c r="K635" s="53"/>
      <c r="L635" s="52"/>
      <c r="M635" s="52"/>
      <c r="N635" s="52"/>
      <c r="O635" s="52"/>
      <c r="P635" s="52"/>
      <c r="Q635" s="52"/>
      <c r="R635" s="52"/>
      <c r="S635" s="225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</row>
    <row r="636" spans="1:67" ht="10.5" customHeight="1">
      <c r="A636" s="52"/>
      <c r="B636" s="242"/>
      <c r="C636" s="52"/>
      <c r="D636" s="52"/>
      <c r="E636" s="53"/>
      <c r="F636" s="53"/>
      <c r="G636" s="53"/>
      <c r="H636" s="53"/>
      <c r="I636" s="53"/>
      <c r="J636" s="53"/>
      <c r="K636" s="53"/>
      <c r="L636" s="52"/>
      <c r="M636" s="52"/>
      <c r="N636" s="52"/>
      <c r="O636" s="52"/>
      <c r="P636" s="52"/>
      <c r="Q636" s="52"/>
      <c r="R636" s="52"/>
      <c r="S636" s="225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</row>
    <row r="637" spans="1:67" ht="10.5" customHeight="1">
      <c r="A637" s="52"/>
      <c r="B637" s="242"/>
      <c r="C637" s="52"/>
      <c r="D637" s="52"/>
      <c r="E637" s="53"/>
      <c r="F637" s="53"/>
      <c r="G637" s="53"/>
      <c r="H637" s="53"/>
      <c r="I637" s="53"/>
      <c r="J637" s="53"/>
      <c r="K637" s="53"/>
      <c r="L637" s="52"/>
      <c r="M637" s="52"/>
      <c r="N637" s="52"/>
      <c r="O637" s="52"/>
      <c r="P637" s="52"/>
      <c r="Q637" s="52"/>
      <c r="R637" s="52"/>
      <c r="S637" s="225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</row>
    <row r="638" spans="1:67" ht="10.5" customHeight="1">
      <c r="A638" s="52"/>
      <c r="B638" s="242"/>
      <c r="C638" s="52"/>
      <c r="D638" s="52"/>
      <c r="E638" s="53"/>
      <c r="F638" s="53"/>
      <c r="G638" s="53"/>
      <c r="H638" s="53"/>
      <c r="I638" s="53"/>
      <c r="J638" s="53"/>
      <c r="K638" s="53"/>
      <c r="L638" s="52"/>
      <c r="M638" s="52"/>
      <c r="N638" s="52"/>
      <c r="O638" s="52"/>
      <c r="P638" s="52"/>
      <c r="Q638" s="52"/>
      <c r="R638" s="52"/>
      <c r="S638" s="225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</row>
    <row r="639" spans="1:67" ht="10.5" customHeight="1">
      <c r="A639" s="52"/>
      <c r="B639" s="242"/>
      <c r="C639" s="52"/>
      <c r="D639" s="52"/>
      <c r="E639" s="53"/>
      <c r="F639" s="53"/>
      <c r="G639" s="53"/>
      <c r="H639" s="53"/>
      <c r="I639" s="53"/>
      <c r="J639" s="53"/>
      <c r="K639" s="53"/>
      <c r="L639" s="52"/>
      <c r="M639" s="52"/>
      <c r="N639" s="52"/>
      <c r="O639" s="52"/>
      <c r="P639" s="52"/>
      <c r="Q639" s="52"/>
      <c r="R639" s="52"/>
      <c r="S639" s="225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</row>
    <row r="640" spans="1:67" ht="10.5" customHeight="1">
      <c r="A640" s="52"/>
      <c r="B640" s="242"/>
      <c r="C640" s="52"/>
      <c r="D640" s="52"/>
      <c r="E640" s="53"/>
      <c r="F640" s="53"/>
      <c r="G640" s="53"/>
      <c r="H640" s="53"/>
      <c r="I640" s="53"/>
      <c r="J640" s="53"/>
      <c r="K640" s="53"/>
      <c r="L640" s="52"/>
      <c r="M640" s="52"/>
      <c r="N640" s="52"/>
      <c r="O640" s="52"/>
      <c r="P640" s="52"/>
      <c r="Q640" s="52"/>
      <c r="R640" s="52"/>
      <c r="S640" s="225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</row>
    <row r="641" spans="1:67" ht="10.5" customHeight="1">
      <c r="A641" s="52"/>
      <c r="B641" s="242"/>
      <c r="C641" s="52"/>
      <c r="D641" s="52"/>
      <c r="E641" s="53"/>
      <c r="F641" s="53"/>
      <c r="G641" s="53"/>
      <c r="H641" s="53"/>
      <c r="I641" s="53"/>
      <c r="J641" s="53"/>
      <c r="K641" s="53"/>
      <c r="L641" s="52"/>
      <c r="M641" s="52"/>
      <c r="N641" s="52"/>
      <c r="O641" s="52"/>
      <c r="P641" s="52"/>
      <c r="Q641" s="52"/>
      <c r="R641" s="52"/>
      <c r="S641" s="225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</row>
    <row r="642" spans="1:67" ht="10.5" customHeight="1">
      <c r="A642" s="52"/>
      <c r="B642" s="242"/>
      <c r="C642" s="52"/>
      <c r="D642" s="52"/>
      <c r="E642" s="53"/>
      <c r="F642" s="53"/>
      <c r="G642" s="53"/>
      <c r="H642" s="53"/>
      <c r="I642" s="53"/>
      <c r="J642" s="53"/>
      <c r="K642" s="53"/>
      <c r="L642" s="52"/>
      <c r="M642" s="52"/>
      <c r="N642" s="52"/>
      <c r="O642" s="52"/>
      <c r="P642" s="52"/>
      <c r="Q642" s="52"/>
      <c r="R642" s="52"/>
      <c r="S642" s="225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</row>
    <row r="643" spans="1:67" ht="10.5" customHeight="1">
      <c r="A643" s="52"/>
      <c r="B643" s="242"/>
      <c r="C643" s="52"/>
      <c r="D643" s="52"/>
      <c r="E643" s="53"/>
      <c r="F643" s="53"/>
      <c r="G643" s="53"/>
      <c r="H643" s="53"/>
      <c r="I643" s="53"/>
      <c r="J643" s="53"/>
      <c r="K643" s="53"/>
      <c r="L643" s="52"/>
      <c r="M643" s="52"/>
      <c r="N643" s="52"/>
      <c r="O643" s="52"/>
      <c r="P643" s="52"/>
      <c r="Q643" s="52"/>
      <c r="R643" s="52"/>
      <c r="S643" s="225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</row>
    <row r="644" spans="1:67" ht="10.5" customHeight="1">
      <c r="A644" s="52"/>
      <c r="B644" s="242"/>
      <c r="C644" s="52"/>
      <c r="D644" s="52"/>
      <c r="E644" s="53"/>
      <c r="F644" s="53"/>
      <c r="G644" s="53"/>
      <c r="H644" s="53"/>
      <c r="I644" s="53"/>
      <c r="J644" s="53"/>
      <c r="K644" s="53"/>
      <c r="L644" s="52"/>
      <c r="M644" s="52"/>
      <c r="N644" s="52"/>
      <c r="O644" s="52"/>
      <c r="P644" s="52"/>
      <c r="Q644" s="52"/>
      <c r="R644" s="52"/>
      <c r="S644" s="225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</row>
    <row r="645" spans="1:67" ht="10.5" customHeight="1">
      <c r="A645" s="52"/>
      <c r="B645" s="242"/>
      <c r="C645" s="52"/>
      <c r="D645" s="52"/>
      <c r="E645" s="53"/>
      <c r="F645" s="53"/>
      <c r="G645" s="53"/>
      <c r="H645" s="53"/>
      <c r="I645" s="53"/>
      <c r="J645" s="53"/>
      <c r="K645" s="53"/>
      <c r="L645" s="52"/>
      <c r="M645" s="52"/>
      <c r="N645" s="52"/>
      <c r="O645" s="52"/>
      <c r="P645" s="52"/>
      <c r="Q645" s="52"/>
      <c r="R645" s="52"/>
      <c r="S645" s="225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</row>
    <row r="646" spans="1:67" ht="10.5" customHeight="1">
      <c r="A646" s="52"/>
      <c r="B646" s="242"/>
      <c r="C646" s="52"/>
      <c r="D646" s="52"/>
      <c r="E646" s="53"/>
      <c r="F646" s="53"/>
      <c r="G646" s="53"/>
      <c r="H646" s="53"/>
      <c r="I646" s="53"/>
      <c r="J646" s="53"/>
      <c r="K646" s="53"/>
      <c r="L646" s="52"/>
      <c r="M646" s="52"/>
      <c r="N646" s="52"/>
      <c r="O646" s="52"/>
      <c r="P646" s="52"/>
      <c r="Q646" s="52"/>
      <c r="R646" s="52"/>
      <c r="S646" s="225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</row>
    <row r="647" spans="1:67" ht="10.5" customHeight="1">
      <c r="A647" s="52"/>
      <c r="B647" s="242"/>
      <c r="C647" s="52"/>
      <c r="D647" s="52"/>
      <c r="E647" s="53"/>
      <c r="F647" s="53"/>
      <c r="G647" s="53"/>
      <c r="H647" s="53"/>
      <c r="I647" s="53"/>
      <c r="J647" s="53"/>
      <c r="K647" s="53"/>
      <c r="L647" s="52"/>
      <c r="M647" s="52"/>
      <c r="N647" s="52"/>
      <c r="O647" s="52"/>
      <c r="P647" s="52"/>
      <c r="Q647" s="52"/>
      <c r="R647" s="52"/>
      <c r="S647" s="225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</row>
    <row r="648" spans="1:67" ht="10.5" customHeight="1">
      <c r="A648" s="52"/>
      <c r="B648" s="242"/>
      <c r="C648" s="52"/>
      <c r="D648" s="52"/>
      <c r="E648" s="53"/>
      <c r="F648" s="53"/>
      <c r="G648" s="53"/>
      <c r="H648" s="53"/>
      <c r="I648" s="53"/>
      <c r="J648" s="53"/>
      <c r="K648" s="53"/>
      <c r="L648" s="52"/>
      <c r="M648" s="52"/>
      <c r="N648" s="52"/>
      <c r="O648" s="52"/>
      <c r="P648" s="52"/>
      <c r="Q648" s="52"/>
      <c r="R648" s="52"/>
      <c r="S648" s="225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</row>
    <row r="649" spans="1:67" ht="10.5" customHeight="1">
      <c r="A649" s="52"/>
      <c r="B649" s="242"/>
      <c r="C649" s="52"/>
      <c r="D649" s="52"/>
      <c r="E649" s="53"/>
      <c r="F649" s="53"/>
      <c r="G649" s="53"/>
      <c r="H649" s="53"/>
      <c r="I649" s="53"/>
      <c r="J649" s="53"/>
      <c r="K649" s="53"/>
      <c r="L649" s="52"/>
      <c r="M649" s="52"/>
      <c r="N649" s="52"/>
      <c r="O649" s="52"/>
      <c r="P649" s="52"/>
      <c r="Q649" s="52"/>
      <c r="R649" s="52"/>
      <c r="S649" s="225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</row>
    <row r="650" spans="1:67" ht="10.5" customHeight="1">
      <c r="A650" s="52"/>
      <c r="B650" s="242"/>
      <c r="C650" s="52"/>
      <c r="D650" s="52"/>
      <c r="E650" s="53"/>
      <c r="F650" s="53"/>
      <c r="G650" s="53"/>
      <c r="H650" s="53"/>
      <c r="I650" s="53"/>
      <c r="J650" s="53"/>
      <c r="K650" s="53"/>
      <c r="L650" s="52"/>
      <c r="M650" s="52"/>
      <c r="N650" s="52"/>
      <c r="O650" s="52"/>
      <c r="P650" s="52"/>
      <c r="Q650" s="52"/>
      <c r="R650" s="52"/>
      <c r="S650" s="225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</row>
    <row r="651" spans="1:67" ht="10.5" customHeight="1">
      <c r="A651" s="52"/>
      <c r="B651" s="242"/>
      <c r="C651" s="52"/>
      <c r="D651" s="52"/>
      <c r="E651" s="53"/>
      <c r="F651" s="53"/>
      <c r="G651" s="53"/>
      <c r="H651" s="53"/>
      <c r="I651" s="53"/>
      <c r="J651" s="53"/>
      <c r="K651" s="53"/>
      <c r="L651" s="52"/>
      <c r="M651" s="52"/>
      <c r="N651" s="52"/>
      <c r="O651" s="52"/>
      <c r="P651" s="52"/>
      <c r="Q651" s="52"/>
      <c r="R651" s="52"/>
      <c r="S651" s="225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</row>
    <row r="652" spans="1:67" ht="10.5" customHeight="1">
      <c r="A652" s="52"/>
      <c r="B652" s="242"/>
      <c r="C652" s="52"/>
      <c r="D652" s="52"/>
      <c r="E652" s="53"/>
      <c r="F652" s="53"/>
      <c r="G652" s="53"/>
      <c r="H652" s="53"/>
      <c r="I652" s="53"/>
      <c r="J652" s="53"/>
      <c r="K652" s="53"/>
      <c r="L652" s="52"/>
      <c r="M652" s="52"/>
      <c r="N652" s="52"/>
      <c r="O652" s="52"/>
      <c r="P652" s="52"/>
      <c r="Q652" s="52"/>
      <c r="R652" s="52"/>
      <c r="S652" s="225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</row>
    <row r="653" spans="1:67" ht="10.5" customHeight="1">
      <c r="A653" s="52"/>
      <c r="B653" s="242"/>
      <c r="C653" s="52"/>
      <c r="D653" s="52"/>
      <c r="E653" s="53"/>
      <c r="F653" s="53"/>
      <c r="G653" s="53"/>
      <c r="H653" s="53"/>
      <c r="I653" s="53"/>
      <c r="J653" s="53"/>
      <c r="K653" s="53"/>
      <c r="L653" s="52"/>
      <c r="M653" s="52"/>
      <c r="N653" s="52"/>
      <c r="O653" s="52"/>
      <c r="P653" s="52"/>
      <c r="Q653" s="52"/>
      <c r="R653" s="52"/>
      <c r="S653" s="225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</row>
    <row r="654" spans="1:67" ht="10.5" customHeight="1">
      <c r="A654" s="52"/>
      <c r="B654" s="242"/>
      <c r="C654" s="52"/>
      <c r="D654" s="52"/>
      <c r="E654" s="53"/>
      <c r="F654" s="53"/>
      <c r="G654" s="53"/>
      <c r="H654" s="53"/>
      <c r="I654" s="53"/>
      <c r="J654" s="53"/>
      <c r="K654" s="53"/>
      <c r="L654" s="52"/>
      <c r="M654" s="52"/>
      <c r="N654" s="52"/>
      <c r="O654" s="52"/>
      <c r="P654" s="52"/>
      <c r="Q654" s="52"/>
      <c r="R654" s="52"/>
      <c r="S654" s="225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</row>
    <row r="655" spans="1:67" ht="10.5" customHeight="1">
      <c r="A655" s="52"/>
      <c r="B655" s="242"/>
      <c r="C655" s="52"/>
      <c r="D655" s="52"/>
      <c r="E655" s="53"/>
      <c r="F655" s="53"/>
      <c r="G655" s="53"/>
      <c r="H655" s="53"/>
      <c r="I655" s="53"/>
      <c r="J655" s="53"/>
      <c r="K655" s="53"/>
      <c r="L655" s="52"/>
      <c r="M655" s="52"/>
      <c r="N655" s="52"/>
      <c r="O655" s="52"/>
      <c r="P655" s="52"/>
      <c r="Q655" s="52"/>
      <c r="R655" s="52"/>
      <c r="S655" s="225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</row>
    <row r="656" spans="1:67" ht="10.5" customHeight="1">
      <c r="A656" s="52"/>
      <c r="B656" s="242"/>
      <c r="C656" s="52"/>
      <c r="D656" s="52"/>
      <c r="E656" s="53"/>
      <c r="F656" s="53"/>
      <c r="G656" s="53"/>
      <c r="H656" s="53"/>
      <c r="I656" s="53"/>
      <c r="J656" s="53"/>
      <c r="K656" s="53"/>
      <c r="L656" s="52"/>
      <c r="M656" s="52"/>
      <c r="N656" s="52"/>
      <c r="O656" s="52"/>
      <c r="P656" s="52"/>
      <c r="Q656" s="52"/>
      <c r="R656" s="52"/>
      <c r="S656" s="225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</row>
    <row r="657" spans="1:67" ht="10.5" customHeight="1">
      <c r="A657" s="52"/>
      <c r="B657" s="242"/>
      <c r="C657" s="52"/>
      <c r="D657" s="52"/>
      <c r="E657" s="53"/>
      <c r="F657" s="53"/>
      <c r="G657" s="53"/>
      <c r="H657" s="53"/>
      <c r="I657" s="53"/>
      <c r="J657" s="53"/>
      <c r="K657" s="53"/>
      <c r="L657" s="52"/>
      <c r="M657" s="52"/>
      <c r="N657" s="52"/>
      <c r="O657" s="52"/>
      <c r="P657" s="52"/>
      <c r="Q657" s="52"/>
      <c r="R657" s="52"/>
      <c r="S657" s="225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</row>
    <row r="658" spans="1:67" ht="10.5" customHeight="1">
      <c r="A658" s="52"/>
      <c r="B658" s="242"/>
      <c r="C658" s="52"/>
      <c r="D658" s="52"/>
      <c r="E658" s="53"/>
      <c r="F658" s="53"/>
      <c r="G658" s="53"/>
      <c r="H658" s="53"/>
      <c r="I658" s="53"/>
      <c r="J658" s="53"/>
      <c r="K658" s="53"/>
      <c r="L658" s="52"/>
      <c r="M658" s="52"/>
      <c r="N658" s="52"/>
      <c r="O658" s="52"/>
      <c r="P658" s="52"/>
      <c r="Q658" s="52"/>
      <c r="R658" s="52"/>
      <c r="S658" s="225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</row>
    <row r="659" spans="1:67" ht="10.5" customHeight="1">
      <c r="A659" s="52"/>
      <c r="B659" s="242"/>
      <c r="C659" s="52"/>
      <c r="D659" s="52"/>
      <c r="E659" s="53"/>
      <c r="F659" s="53"/>
      <c r="G659" s="53"/>
      <c r="H659" s="53"/>
      <c r="I659" s="53"/>
      <c r="J659" s="53"/>
      <c r="K659" s="53"/>
      <c r="L659" s="52"/>
      <c r="M659" s="52"/>
      <c r="N659" s="52"/>
      <c r="O659" s="52"/>
      <c r="P659" s="52"/>
      <c r="Q659" s="52"/>
      <c r="R659" s="52"/>
      <c r="S659" s="225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</row>
    <row r="660" spans="1:67" ht="10.5" customHeight="1">
      <c r="A660" s="52"/>
      <c r="B660" s="242"/>
      <c r="C660" s="52"/>
      <c r="D660" s="52"/>
      <c r="E660" s="53"/>
      <c r="F660" s="53"/>
      <c r="G660" s="53"/>
      <c r="H660" s="53"/>
      <c r="I660" s="53"/>
      <c r="J660" s="53"/>
      <c r="K660" s="53"/>
      <c r="L660" s="52"/>
      <c r="M660" s="52"/>
      <c r="N660" s="52"/>
      <c r="O660" s="52"/>
      <c r="P660" s="52"/>
      <c r="Q660" s="52"/>
      <c r="R660" s="52"/>
      <c r="S660" s="225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</row>
    <row r="661" spans="1:67" ht="10.5" customHeight="1">
      <c r="A661" s="52"/>
      <c r="B661" s="242"/>
      <c r="C661" s="52"/>
      <c r="D661" s="52"/>
      <c r="E661" s="53"/>
      <c r="F661" s="53"/>
      <c r="G661" s="53"/>
      <c r="H661" s="53"/>
      <c r="I661" s="53"/>
      <c r="J661" s="53"/>
      <c r="K661" s="53"/>
      <c r="L661" s="52"/>
      <c r="M661" s="52"/>
      <c r="N661" s="52"/>
      <c r="O661" s="52"/>
      <c r="P661" s="52"/>
      <c r="Q661" s="52"/>
      <c r="R661" s="52"/>
      <c r="S661" s="225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</row>
    <row r="662" spans="1:67" ht="10.5" customHeight="1">
      <c r="A662" s="52"/>
      <c r="B662" s="242"/>
      <c r="C662" s="52"/>
      <c r="D662" s="52"/>
      <c r="E662" s="53"/>
      <c r="F662" s="53"/>
      <c r="G662" s="53"/>
      <c r="H662" s="53"/>
      <c r="I662" s="53"/>
      <c r="J662" s="53"/>
      <c r="K662" s="53"/>
      <c r="L662" s="52"/>
      <c r="M662" s="52"/>
      <c r="N662" s="52"/>
      <c r="O662" s="52"/>
      <c r="P662" s="52"/>
      <c r="Q662" s="52"/>
      <c r="R662" s="52"/>
      <c r="S662" s="225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</row>
    <row r="663" spans="1:67" ht="10.5" customHeight="1">
      <c r="A663" s="52"/>
      <c r="B663" s="242"/>
      <c r="C663" s="52"/>
      <c r="D663" s="52"/>
      <c r="E663" s="53"/>
      <c r="F663" s="53"/>
      <c r="G663" s="53"/>
      <c r="H663" s="53"/>
      <c r="I663" s="53"/>
      <c r="J663" s="53"/>
      <c r="K663" s="53"/>
      <c r="L663" s="52"/>
      <c r="M663" s="52"/>
      <c r="N663" s="52"/>
      <c r="O663" s="52"/>
      <c r="P663" s="52"/>
      <c r="Q663" s="52"/>
      <c r="R663" s="52"/>
      <c r="S663" s="225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</row>
    <row r="664" spans="1:67" ht="10.5" customHeight="1">
      <c r="A664" s="52"/>
      <c r="B664" s="242"/>
      <c r="C664" s="52"/>
      <c r="D664" s="52"/>
      <c r="E664" s="53"/>
      <c r="F664" s="53"/>
      <c r="G664" s="53"/>
      <c r="H664" s="53"/>
      <c r="I664" s="53"/>
      <c r="J664" s="53"/>
      <c r="K664" s="53"/>
      <c r="L664" s="52"/>
      <c r="M664" s="52"/>
      <c r="N664" s="52"/>
      <c r="O664" s="52"/>
      <c r="P664" s="52"/>
      <c r="Q664" s="52"/>
      <c r="R664" s="52"/>
      <c r="S664" s="225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</row>
    <row r="665" spans="1:67" ht="10.5" customHeight="1">
      <c r="A665" s="52"/>
      <c r="B665" s="242"/>
      <c r="C665" s="52"/>
      <c r="D665" s="52"/>
      <c r="E665" s="53"/>
      <c r="F665" s="53"/>
      <c r="G665" s="53"/>
      <c r="H665" s="53"/>
      <c r="I665" s="53"/>
      <c r="J665" s="53"/>
      <c r="K665" s="53"/>
      <c r="L665" s="52"/>
      <c r="M665" s="52"/>
      <c r="N665" s="52"/>
      <c r="O665" s="52"/>
      <c r="P665" s="52"/>
      <c r="Q665" s="52"/>
      <c r="R665" s="52"/>
      <c r="S665" s="225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</row>
    <row r="666" spans="1:67" ht="10.5" customHeight="1">
      <c r="A666" s="52"/>
      <c r="B666" s="242"/>
      <c r="C666" s="52"/>
      <c r="D666" s="52"/>
      <c r="E666" s="53"/>
      <c r="F666" s="53"/>
      <c r="G666" s="53"/>
      <c r="H666" s="53"/>
      <c r="I666" s="53"/>
      <c r="J666" s="53"/>
      <c r="K666" s="53"/>
      <c r="L666" s="52"/>
      <c r="M666" s="52"/>
      <c r="N666" s="52"/>
      <c r="O666" s="52"/>
      <c r="P666" s="52"/>
      <c r="Q666" s="52"/>
      <c r="R666" s="52"/>
      <c r="S666" s="225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</row>
    <row r="667" spans="1:67" ht="10.5" customHeight="1">
      <c r="A667" s="52"/>
      <c r="B667" s="242"/>
      <c r="C667" s="52"/>
      <c r="D667" s="52"/>
      <c r="E667" s="53"/>
      <c r="F667" s="53"/>
      <c r="G667" s="53"/>
      <c r="H667" s="53"/>
      <c r="I667" s="53"/>
      <c r="J667" s="53"/>
      <c r="K667" s="53"/>
      <c r="L667" s="52"/>
      <c r="M667" s="52"/>
      <c r="N667" s="52"/>
      <c r="O667" s="52"/>
      <c r="P667" s="52"/>
      <c r="Q667" s="52"/>
      <c r="R667" s="52"/>
      <c r="S667" s="225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</row>
    <row r="668" spans="1:67" ht="10.5" customHeight="1">
      <c r="A668" s="52"/>
      <c r="B668" s="242"/>
      <c r="C668" s="52"/>
      <c r="D668" s="52"/>
      <c r="E668" s="53"/>
      <c r="F668" s="53"/>
      <c r="G668" s="53"/>
      <c r="H668" s="53"/>
      <c r="I668" s="53"/>
      <c r="J668" s="53"/>
      <c r="K668" s="53"/>
      <c r="L668" s="52"/>
      <c r="M668" s="52"/>
      <c r="N668" s="52"/>
      <c r="O668" s="52"/>
      <c r="P668" s="52"/>
      <c r="Q668" s="52"/>
      <c r="R668" s="52"/>
      <c r="S668" s="225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</row>
    <row r="669" spans="1:67" ht="10.5" customHeight="1">
      <c r="A669" s="52"/>
      <c r="B669" s="242"/>
      <c r="C669" s="52"/>
      <c r="D669" s="52"/>
      <c r="E669" s="53"/>
      <c r="F669" s="53"/>
      <c r="G669" s="53"/>
      <c r="H669" s="53"/>
      <c r="I669" s="53"/>
      <c r="J669" s="53"/>
      <c r="K669" s="53"/>
      <c r="L669" s="52"/>
      <c r="M669" s="52"/>
      <c r="N669" s="52"/>
      <c r="O669" s="52"/>
      <c r="P669" s="52"/>
      <c r="Q669" s="52"/>
      <c r="R669" s="52"/>
      <c r="S669" s="225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</row>
    <row r="670" spans="1:67" ht="10.5" customHeight="1">
      <c r="A670" s="52"/>
      <c r="B670" s="242"/>
      <c r="C670" s="52"/>
      <c r="D670" s="52"/>
      <c r="E670" s="53"/>
      <c r="F670" s="53"/>
      <c r="G670" s="53"/>
      <c r="H670" s="53"/>
      <c r="I670" s="53"/>
      <c r="J670" s="53"/>
      <c r="K670" s="53"/>
      <c r="L670" s="52"/>
      <c r="M670" s="52"/>
      <c r="N670" s="52"/>
      <c r="O670" s="52"/>
      <c r="P670" s="52"/>
      <c r="Q670" s="52"/>
      <c r="R670" s="52"/>
      <c r="S670" s="225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</row>
    <row r="671" spans="1:67" ht="10.5" customHeight="1">
      <c r="A671" s="52"/>
      <c r="B671" s="242"/>
      <c r="C671" s="52"/>
      <c r="D671" s="52"/>
      <c r="E671" s="53"/>
      <c r="F671" s="53"/>
      <c r="G671" s="53"/>
      <c r="H671" s="53"/>
      <c r="I671" s="53"/>
      <c r="J671" s="53"/>
      <c r="K671" s="53"/>
      <c r="L671" s="52"/>
      <c r="M671" s="52"/>
      <c r="N671" s="52"/>
      <c r="O671" s="52"/>
      <c r="P671" s="52"/>
      <c r="Q671" s="52"/>
      <c r="R671" s="52"/>
      <c r="S671" s="225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</row>
    <row r="672" spans="1:67" ht="10.5" customHeight="1">
      <c r="A672" s="52"/>
      <c r="B672" s="242"/>
      <c r="C672" s="52"/>
      <c r="D672" s="52"/>
      <c r="E672" s="53"/>
      <c r="F672" s="53"/>
      <c r="G672" s="53"/>
      <c r="H672" s="53"/>
      <c r="I672" s="53"/>
      <c r="J672" s="53"/>
      <c r="K672" s="53"/>
      <c r="L672" s="52"/>
      <c r="M672" s="52"/>
      <c r="N672" s="52"/>
      <c r="O672" s="52"/>
      <c r="P672" s="52"/>
      <c r="Q672" s="52"/>
      <c r="R672" s="52"/>
      <c r="S672" s="225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</row>
    <row r="673" spans="1:67" ht="10.5" customHeight="1">
      <c r="A673" s="52"/>
      <c r="B673" s="242"/>
      <c r="C673" s="52"/>
      <c r="D673" s="52"/>
      <c r="E673" s="53"/>
      <c r="F673" s="53"/>
      <c r="G673" s="53"/>
      <c r="H673" s="53"/>
      <c r="I673" s="53"/>
      <c r="J673" s="53"/>
      <c r="K673" s="53"/>
      <c r="L673" s="52"/>
      <c r="M673" s="52"/>
      <c r="N673" s="52"/>
      <c r="O673" s="52"/>
      <c r="P673" s="52"/>
      <c r="Q673" s="52"/>
      <c r="R673" s="52"/>
      <c r="S673" s="225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</row>
    <row r="674" spans="1:67" ht="10.5" customHeight="1">
      <c r="A674" s="52"/>
      <c r="B674" s="242"/>
      <c r="C674" s="52"/>
      <c r="D674" s="52"/>
      <c r="E674" s="53"/>
      <c r="F674" s="53"/>
      <c r="G674" s="53"/>
      <c r="H674" s="53"/>
      <c r="I674" s="53"/>
      <c r="J674" s="53"/>
      <c r="K674" s="53"/>
      <c r="L674" s="52"/>
      <c r="M674" s="52"/>
      <c r="N674" s="52"/>
      <c r="O674" s="52"/>
      <c r="P674" s="52"/>
      <c r="Q674" s="52"/>
      <c r="R674" s="52"/>
      <c r="S674" s="225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</row>
    <row r="675" spans="1:67" ht="10.5" customHeight="1">
      <c r="A675" s="52"/>
      <c r="B675" s="242"/>
      <c r="C675" s="52"/>
      <c r="D675" s="52"/>
      <c r="E675" s="53"/>
      <c r="F675" s="53"/>
      <c r="G675" s="53"/>
      <c r="H675" s="53"/>
      <c r="I675" s="53"/>
      <c r="J675" s="53"/>
      <c r="K675" s="53"/>
      <c r="L675" s="52"/>
      <c r="M675" s="52"/>
      <c r="N675" s="52"/>
      <c r="O675" s="52"/>
      <c r="P675" s="52"/>
      <c r="Q675" s="52"/>
      <c r="R675" s="52"/>
      <c r="S675" s="225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</row>
    <row r="676" spans="1:67" ht="10.5" customHeight="1">
      <c r="A676" s="52"/>
      <c r="B676" s="242"/>
      <c r="C676" s="52"/>
      <c r="D676" s="52"/>
      <c r="E676" s="53"/>
      <c r="F676" s="53"/>
      <c r="G676" s="53"/>
      <c r="H676" s="53"/>
      <c r="I676" s="53"/>
      <c r="J676" s="53"/>
      <c r="K676" s="53"/>
      <c r="L676" s="52"/>
      <c r="M676" s="52"/>
      <c r="N676" s="52"/>
      <c r="O676" s="52"/>
      <c r="P676" s="52"/>
      <c r="Q676" s="52"/>
      <c r="R676" s="52"/>
      <c r="S676" s="225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</row>
    <row r="677" spans="1:67" ht="10.5" customHeight="1">
      <c r="A677" s="52"/>
      <c r="B677" s="242"/>
      <c r="C677" s="52"/>
      <c r="D677" s="52"/>
      <c r="E677" s="53"/>
      <c r="F677" s="53"/>
      <c r="G677" s="53"/>
      <c r="H677" s="53"/>
      <c r="I677" s="53"/>
      <c r="J677" s="53"/>
      <c r="K677" s="53"/>
      <c r="L677" s="52"/>
      <c r="M677" s="52"/>
      <c r="N677" s="52"/>
      <c r="O677" s="52"/>
      <c r="P677" s="52"/>
      <c r="Q677" s="52"/>
      <c r="R677" s="52"/>
      <c r="S677" s="225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</row>
    <row r="678" spans="1:67" ht="10.5" customHeight="1">
      <c r="A678" s="52"/>
      <c r="B678" s="242"/>
      <c r="C678" s="52"/>
      <c r="D678" s="52"/>
      <c r="E678" s="53"/>
      <c r="F678" s="53"/>
      <c r="G678" s="53"/>
      <c r="H678" s="53"/>
      <c r="I678" s="53"/>
      <c r="J678" s="53"/>
      <c r="K678" s="53"/>
      <c r="L678" s="52"/>
      <c r="M678" s="52"/>
      <c r="N678" s="52"/>
      <c r="O678" s="52"/>
      <c r="P678" s="52"/>
      <c r="Q678" s="52"/>
      <c r="R678" s="52"/>
      <c r="S678" s="225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</row>
    <row r="679" spans="1:67" ht="10.5" customHeight="1">
      <c r="A679" s="52"/>
      <c r="B679" s="242"/>
      <c r="C679" s="52"/>
      <c r="D679" s="52"/>
      <c r="E679" s="53"/>
      <c r="F679" s="53"/>
      <c r="G679" s="53"/>
      <c r="H679" s="53"/>
      <c r="I679" s="53"/>
      <c r="J679" s="53"/>
      <c r="K679" s="53"/>
      <c r="L679" s="52"/>
      <c r="M679" s="52"/>
      <c r="N679" s="52"/>
      <c r="O679" s="52"/>
      <c r="P679" s="52"/>
      <c r="Q679" s="52"/>
      <c r="R679" s="52"/>
      <c r="S679" s="225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</row>
    <row r="680" spans="1:67" ht="10.5" customHeight="1">
      <c r="A680" s="52"/>
      <c r="B680" s="242"/>
      <c r="C680" s="52"/>
      <c r="D680" s="52"/>
      <c r="E680" s="53"/>
      <c r="F680" s="53"/>
      <c r="G680" s="53"/>
      <c r="H680" s="53"/>
      <c r="I680" s="53"/>
      <c r="J680" s="53"/>
      <c r="K680" s="53"/>
      <c r="L680" s="52"/>
      <c r="M680" s="52"/>
      <c r="N680" s="52"/>
      <c r="O680" s="52"/>
      <c r="P680" s="52"/>
      <c r="Q680" s="52"/>
      <c r="R680" s="52"/>
      <c r="S680" s="225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</row>
    <row r="681" spans="1:67" ht="10.5" customHeight="1">
      <c r="A681" s="52"/>
      <c r="B681" s="242"/>
      <c r="C681" s="52"/>
      <c r="D681" s="52"/>
      <c r="E681" s="53"/>
      <c r="F681" s="53"/>
      <c r="G681" s="53"/>
      <c r="H681" s="53"/>
      <c r="I681" s="53"/>
      <c r="J681" s="53"/>
      <c r="K681" s="53"/>
      <c r="L681" s="52"/>
      <c r="M681" s="52"/>
      <c r="N681" s="52"/>
      <c r="O681" s="52"/>
      <c r="P681" s="52"/>
      <c r="Q681" s="52"/>
      <c r="R681" s="52"/>
      <c r="S681" s="225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</row>
    <row r="682" spans="1:67" ht="10.5" customHeight="1">
      <c r="A682" s="52"/>
      <c r="B682" s="242"/>
      <c r="C682" s="52"/>
      <c r="D682" s="52"/>
      <c r="E682" s="53"/>
      <c r="F682" s="53"/>
      <c r="G682" s="53"/>
      <c r="H682" s="53"/>
      <c r="I682" s="53"/>
      <c r="J682" s="53"/>
      <c r="K682" s="53"/>
      <c r="L682" s="52"/>
      <c r="M682" s="52"/>
      <c r="N682" s="52"/>
      <c r="O682" s="52"/>
      <c r="P682" s="52"/>
      <c r="Q682" s="52"/>
      <c r="R682" s="52"/>
      <c r="S682" s="225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</row>
    <row r="683" spans="1:67" ht="10.5" customHeight="1">
      <c r="A683" s="52"/>
      <c r="B683" s="242"/>
      <c r="C683" s="52"/>
      <c r="D683" s="52"/>
      <c r="E683" s="53"/>
      <c r="F683" s="53"/>
      <c r="G683" s="53"/>
      <c r="H683" s="53"/>
      <c r="I683" s="53"/>
      <c r="J683" s="53"/>
      <c r="K683" s="53"/>
      <c r="L683" s="52"/>
      <c r="M683" s="52"/>
      <c r="N683" s="52"/>
      <c r="O683" s="52"/>
      <c r="P683" s="52"/>
      <c r="Q683" s="52"/>
      <c r="R683" s="52"/>
      <c r="S683" s="225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</row>
    <row r="684" spans="1:67" ht="10.5" customHeight="1">
      <c r="A684" s="52"/>
      <c r="B684" s="242"/>
      <c r="C684" s="52"/>
      <c r="D684" s="52"/>
      <c r="E684" s="53"/>
      <c r="F684" s="53"/>
      <c r="G684" s="53"/>
      <c r="H684" s="53"/>
      <c r="I684" s="53"/>
      <c r="J684" s="53"/>
      <c r="K684" s="53"/>
      <c r="L684" s="52"/>
      <c r="M684" s="52"/>
      <c r="N684" s="52"/>
      <c r="O684" s="52"/>
      <c r="P684" s="52"/>
      <c r="Q684" s="52"/>
      <c r="R684" s="52"/>
      <c r="S684" s="225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</row>
    <row r="685" spans="1:67" ht="10.5" customHeight="1">
      <c r="A685" s="52"/>
      <c r="B685" s="242"/>
      <c r="C685" s="52"/>
      <c r="D685" s="52"/>
      <c r="E685" s="53"/>
      <c r="F685" s="53"/>
      <c r="G685" s="53"/>
      <c r="H685" s="53"/>
      <c r="I685" s="53"/>
      <c r="J685" s="53"/>
      <c r="K685" s="53"/>
      <c r="L685" s="52"/>
      <c r="M685" s="52"/>
      <c r="N685" s="52"/>
      <c r="O685" s="52"/>
      <c r="P685" s="52"/>
      <c r="Q685" s="52"/>
      <c r="R685" s="52"/>
      <c r="S685" s="225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</row>
    <row r="686" spans="1:67" ht="10.5" customHeight="1">
      <c r="A686" s="52"/>
      <c r="B686" s="242"/>
      <c r="C686" s="52"/>
      <c r="D686" s="52"/>
      <c r="E686" s="53"/>
      <c r="F686" s="53"/>
      <c r="G686" s="53"/>
      <c r="H686" s="53"/>
      <c r="I686" s="53"/>
      <c r="J686" s="53"/>
      <c r="K686" s="53"/>
      <c r="L686" s="52"/>
      <c r="M686" s="52"/>
      <c r="N686" s="52"/>
      <c r="O686" s="52"/>
      <c r="P686" s="52"/>
      <c r="Q686" s="52"/>
      <c r="R686" s="52"/>
      <c r="S686" s="225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</row>
    <row r="687" spans="1:67" ht="10.5" customHeight="1">
      <c r="A687" s="52"/>
      <c r="B687" s="242"/>
      <c r="C687" s="52"/>
      <c r="D687" s="52"/>
      <c r="E687" s="53"/>
      <c r="F687" s="53"/>
      <c r="G687" s="53"/>
      <c r="H687" s="53"/>
      <c r="I687" s="53"/>
      <c r="J687" s="53"/>
      <c r="K687" s="53"/>
      <c r="L687" s="52"/>
      <c r="M687" s="52"/>
      <c r="N687" s="52"/>
      <c r="O687" s="52"/>
      <c r="P687" s="52"/>
      <c r="Q687" s="52"/>
      <c r="R687" s="52"/>
      <c r="S687" s="225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</row>
    <row r="688" spans="1:67" ht="10.5" customHeight="1">
      <c r="A688" s="52"/>
      <c r="B688" s="242"/>
      <c r="C688" s="52"/>
      <c r="D688" s="52"/>
      <c r="E688" s="53"/>
      <c r="F688" s="53"/>
      <c r="G688" s="53"/>
      <c r="H688" s="53"/>
      <c r="I688" s="53"/>
      <c r="J688" s="53"/>
      <c r="K688" s="53"/>
      <c r="L688" s="52"/>
      <c r="M688" s="52"/>
      <c r="N688" s="52"/>
      <c r="O688" s="52"/>
      <c r="P688" s="52"/>
      <c r="Q688" s="52"/>
      <c r="R688" s="52"/>
      <c r="S688" s="225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</row>
    <row r="689" spans="1:67" ht="10.5" customHeight="1">
      <c r="A689" s="52"/>
      <c r="B689" s="242"/>
      <c r="C689" s="52"/>
      <c r="D689" s="52"/>
      <c r="E689" s="53"/>
      <c r="F689" s="53"/>
      <c r="G689" s="53"/>
      <c r="H689" s="53"/>
      <c r="I689" s="53"/>
      <c r="J689" s="53"/>
      <c r="K689" s="53"/>
      <c r="L689" s="52"/>
      <c r="M689" s="52"/>
      <c r="N689" s="52"/>
      <c r="O689" s="52"/>
      <c r="P689" s="52"/>
      <c r="Q689" s="52"/>
      <c r="R689" s="52"/>
      <c r="S689" s="225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</row>
    <row r="690" spans="1:67" ht="10.5" customHeight="1">
      <c r="A690" s="52"/>
      <c r="B690" s="242"/>
      <c r="C690" s="52"/>
      <c r="D690" s="52"/>
      <c r="E690" s="53"/>
      <c r="F690" s="53"/>
      <c r="G690" s="53"/>
      <c r="H690" s="53"/>
      <c r="I690" s="53"/>
      <c r="J690" s="53"/>
      <c r="K690" s="53"/>
      <c r="L690" s="52"/>
      <c r="M690" s="52"/>
      <c r="N690" s="52"/>
      <c r="O690" s="52"/>
      <c r="P690" s="52"/>
      <c r="Q690" s="52"/>
      <c r="R690" s="52"/>
      <c r="S690" s="225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</row>
    <row r="691" spans="1:67" ht="10.5" customHeight="1">
      <c r="A691" s="52"/>
      <c r="B691" s="242"/>
      <c r="C691" s="52"/>
      <c r="D691" s="52"/>
      <c r="E691" s="53"/>
      <c r="F691" s="53"/>
      <c r="G691" s="53"/>
      <c r="H691" s="53"/>
      <c r="I691" s="53"/>
      <c r="J691" s="53"/>
      <c r="K691" s="53"/>
      <c r="L691" s="52"/>
      <c r="M691" s="52"/>
      <c r="N691" s="52"/>
      <c r="O691" s="52"/>
      <c r="P691" s="52"/>
      <c r="Q691" s="52"/>
      <c r="R691" s="52"/>
      <c r="S691" s="225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</row>
    <row r="692" spans="1:67" ht="10.5" customHeight="1">
      <c r="A692" s="52"/>
      <c r="B692" s="242"/>
      <c r="C692" s="52"/>
      <c r="D692" s="52"/>
      <c r="E692" s="53"/>
      <c r="F692" s="53"/>
      <c r="G692" s="53"/>
      <c r="H692" s="53"/>
      <c r="I692" s="53"/>
      <c r="J692" s="53"/>
      <c r="K692" s="53"/>
      <c r="L692" s="52"/>
      <c r="M692" s="52"/>
      <c r="N692" s="52"/>
      <c r="O692" s="52"/>
      <c r="P692" s="52"/>
      <c r="Q692" s="52"/>
      <c r="R692" s="52"/>
      <c r="S692" s="225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</row>
    <row r="693" spans="1:67" ht="10.5" customHeight="1">
      <c r="A693" s="52"/>
      <c r="B693" s="242"/>
      <c r="C693" s="52"/>
      <c r="D693" s="52"/>
      <c r="E693" s="53"/>
      <c r="F693" s="53"/>
      <c r="G693" s="53"/>
      <c r="H693" s="53"/>
      <c r="I693" s="53"/>
      <c r="J693" s="53"/>
      <c r="K693" s="53"/>
      <c r="L693" s="52"/>
      <c r="M693" s="52"/>
      <c r="N693" s="52"/>
      <c r="O693" s="52"/>
      <c r="P693" s="52"/>
      <c r="Q693" s="52"/>
      <c r="R693" s="52"/>
      <c r="S693" s="225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</row>
    <row r="694" spans="1:67" ht="10.5" customHeight="1">
      <c r="A694" s="52"/>
      <c r="B694" s="242"/>
      <c r="C694" s="52"/>
      <c r="D694" s="52"/>
      <c r="E694" s="53"/>
      <c r="F694" s="53"/>
      <c r="G694" s="53"/>
      <c r="H694" s="53"/>
      <c r="I694" s="53"/>
      <c r="J694" s="53"/>
      <c r="K694" s="53"/>
      <c r="L694" s="52"/>
      <c r="M694" s="52"/>
      <c r="N694" s="52"/>
      <c r="O694" s="52"/>
      <c r="P694" s="52"/>
      <c r="Q694" s="52"/>
      <c r="R694" s="52"/>
      <c r="S694" s="225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</row>
    <row r="695" spans="1:67" ht="10.5" customHeight="1">
      <c r="A695" s="52"/>
      <c r="B695" s="242"/>
      <c r="C695" s="52"/>
      <c r="D695" s="52"/>
      <c r="E695" s="53"/>
      <c r="F695" s="53"/>
      <c r="G695" s="53"/>
      <c r="H695" s="53"/>
      <c r="I695" s="53"/>
      <c r="J695" s="53"/>
      <c r="K695" s="53"/>
      <c r="L695" s="52"/>
      <c r="M695" s="52"/>
      <c r="N695" s="52"/>
      <c r="O695" s="52"/>
      <c r="P695" s="52"/>
      <c r="Q695" s="52"/>
      <c r="R695" s="52"/>
      <c r="S695" s="225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</row>
    <row r="696" spans="1:67" ht="10.5" customHeight="1">
      <c r="A696" s="52"/>
      <c r="B696" s="242"/>
      <c r="C696" s="52"/>
      <c r="D696" s="52"/>
      <c r="E696" s="53"/>
      <c r="F696" s="53"/>
      <c r="G696" s="53"/>
      <c r="H696" s="53"/>
      <c r="I696" s="53"/>
      <c r="J696" s="53"/>
      <c r="K696" s="53"/>
      <c r="L696" s="52"/>
      <c r="M696" s="52"/>
      <c r="N696" s="52"/>
      <c r="O696" s="52"/>
      <c r="P696" s="52"/>
      <c r="Q696" s="52"/>
      <c r="R696" s="52"/>
      <c r="S696" s="225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</row>
    <row r="697" spans="1:67" ht="10.5" customHeight="1">
      <c r="A697" s="52"/>
      <c r="B697" s="242"/>
      <c r="C697" s="52"/>
      <c r="D697" s="52"/>
      <c r="E697" s="53"/>
      <c r="F697" s="53"/>
      <c r="G697" s="53"/>
      <c r="H697" s="53"/>
      <c r="I697" s="53"/>
      <c r="J697" s="53"/>
      <c r="K697" s="53"/>
      <c r="L697" s="52"/>
      <c r="M697" s="52"/>
      <c r="N697" s="52"/>
      <c r="O697" s="52"/>
      <c r="P697" s="52"/>
      <c r="Q697" s="52"/>
      <c r="R697" s="52"/>
      <c r="S697" s="225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</row>
    <row r="698" spans="1:67" ht="10.5" customHeight="1">
      <c r="A698" s="52"/>
      <c r="B698" s="242"/>
      <c r="C698" s="52"/>
      <c r="D698" s="52"/>
      <c r="E698" s="53"/>
      <c r="F698" s="53"/>
      <c r="G698" s="53"/>
      <c r="H698" s="53"/>
      <c r="I698" s="53"/>
      <c r="J698" s="53"/>
      <c r="K698" s="53"/>
      <c r="L698" s="52"/>
      <c r="M698" s="52"/>
      <c r="N698" s="52"/>
      <c r="O698" s="52"/>
      <c r="P698" s="52"/>
      <c r="Q698" s="52"/>
      <c r="R698" s="52"/>
      <c r="S698" s="225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</row>
    <row r="699" spans="1:67" ht="10.5" customHeight="1">
      <c r="A699" s="52"/>
      <c r="B699" s="242"/>
      <c r="C699" s="52"/>
      <c r="D699" s="52"/>
      <c r="E699" s="53"/>
      <c r="F699" s="53"/>
      <c r="G699" s="53"/>
      <c r="H699" s="53"/>
      <c r="I699" s="53"/>
      <c r="J699" s="53"/>
      <c r="K699" s="53"/>
      <c r="L699" s="52"/>
      <c r="M699" s="52"/>
      <c r="N699" s="52"/>
      <c r="O699" s="52"/>
      <c r="P699" s="52"/>
      <c r="Q699" s="52"/>
      <c r="R699" s="52"/>
      <c r="S699" s="225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</row>
    <row r="700" spans="1:67" ht="10.5" customHeight="1">
      <c r="A700" s="52"/>
      <c r="B700" s="242"/>
      <c r="C700" s="52"/>
      <c r="D700" s="52"/>
      <c r="E700" s="53"/>
      <c r="F700" s="53"/>
      <c r="G700" s="53"/>
      <c r="H700" s="53"/>
      <c r="I700" s="53"/>
      <c r="J700" s="53"/>
      <c r="K700" s="53"/>
      <c r="L700" s="52"/>
      <c r="M700" s="52"/>
      <c r="N700" s="52"/>
      <c r="O700" s="52"/>
      <c r="P700" s="52"/>
      <c r="Q700" s="52"/>
      <c r="R700" s="52"/>
      <c r="S700" s="225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</row>
    <row r="701" spans="1:67" ht="10.5" customHeight="1">
      <c r="A701" s="52"/>
      <c r="B701" s="242"/>
      <c r="C701" s="52"/>
      <c r="D701" s="52"/>
      <c r="E701" s="53"/>
      <c r="F701" s="53"/>
      <c r="G701" s="53"/>
      <c r="H701" s="53"/>
      <c r="I701" s="53"/>
      <c r="J701" s="53"/>
      <c r="K701" s="53"/>
      <c r="L701" s="52"/>
      <c r="M701" s="52"/>
      <c r="N701" s="52"/>
      <c r="O701" s="52"/>
      <c r="P701" s="52"/>
      <c r="Q701" s="52"/>
      <c r="R701" s="52"/>
      <c r="S701" s="225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</row>
    <row r="702" spans="1:67" ht="10.5" customHeight="1">
      <c r="A702" s="52"/>
      <c r="B702" s="242"/>
      <c r="C702" s="52"/>
      <c r="D702" s="52"/>
      <c r="E702" s="53"/>
      <c r="F702" s="53"/>
      <c r="G702" s="53"/>
      <c r="H702" s="53"/>
      <c r="I702" s="53"/>
      <c r="J702" s="53"/>
      <c r="K702" s="53"/>
      <c r="L702" s="52"/>
      <c r="M702" s="52"/>
      <c r="N702" s="52"/>
      <c r="O702" s="52"/>
      <c r="P702" s="52"/>
      <c r="Q702" s="52"/>
      <c r="R702" s="52"/>
      <c r="S702" s="225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</row>
    <row r="703" spans="1:67" ht="10.5" customHeight="1">
      <c r="A703" s="52"/>
      <c r="B703" s="242"/>
      <c r="C703" s="52"/>
      <c r="D703" s="52"/>
      <c r="E703" s="53"/>
      <c r="F703" s="53"/>
      <c r="G703" s="53"/>
      <c r="H703" s="53"/>
      <c r="I703" s="53"/>
      <c r="J703" s="53"/>
      <c r="K703" s="53"/>
      <c r="L703" s="52"/>
      <c r="M703" s="52"/>
      <c r="N703" s="52"/>
      <c r="O703" s="52"/>
      <c r="P703" s="52"/>
      <c r="Q703" s="52"/>
      <c r="R703" s="52"/>
      <c r="S703" s="225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</row>
    <row r="704" spans="1:67" ht="10.5" customHeight="1">
      <c r="A704" s="52"/>
      <c r="B704" s="242"/>
      <c r="C704" s="52"/>
      <c r="D704" s="52"/>
      <c r="E704" s="53"/>
      <c r="F704" s="53"/>
      <c r="G704" s="53"/>
      <c r="H704" s="53"/>
      <c r="I704" s="53"/>
      <c r="J704" s="53"/>
      <c r="K704" s="53"/>
      <c r="L704" s="52"/>
      <c r="M704" s="52"/>
      <c r="N704" s="52"/>
      <c r="O704" s="52"/>
      <c r="P704" s="52"/>
      <c r="Q704" s="52"/>
      <c r="R704" s="52"/>
      <c r="S704" s="225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</row>
    <row r="705" spans="1:67" ht="10.5" customHeight="1">
      <c r="A705" s="52"/>
      <c r="B705" s="242"/>
      <c r="C705" s="52"/>
      <c r="D705" s="52"/>
      <c r="E705" s="53"/>
      <c r="F705" s="53"/>
      <c r="G705" s="53"/>
      <c r="H705" s="53"/>
      <c r="I705" s="53"/>
      <c r="J705" s="53"/>
      <c r="K705" s="53"/>
      <c r="L705" s="52"/>
      <c r="M705" s="52"/>
      <c r="N705" s="52"/>
      <c r="O705" s="52"/>
      <c r="P705" s="52"/>
      <c r="Q705" s="52"/>
      <c r="R705" s="52"/>
      <c r="S705" s="225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</row>
    <row r="706" spans="1:67" ht="10.5" customHeight="1">
      <c r="A706" s="52"/>
      <c r="B706" s="242"/>
      <c r="C706" s="52"/>
      <c r="D706" s="52"/>
      <c r="E706" s="53"/>
      <c r="F706" s="53"/>
      <c r="G706" s="53"/>
      <c r="H706" s="53"/>
      <c r="I706" s="53"/>
      <c r="J706" s="53"/>
      <c r="K706" s="53"/>
      <c r="L706" s="52"/>
      <c r="M706" s="52"/>
      <c r="N706" s="52"/>
      <c r="O706" s="52"/>
      <c r="P706" s="52"/>
      <c r="Q706" s="52"/>
      <c r="R706" s="52"/>
      <c r="S706" s="225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</row>
    <row r="707" spans="1:67" ht="10.5" customHeight="1">
      <c r="A707" s="52"/>
      <c r="B707" s="242"/>
      <c r="C707" s="52"/>
      <c r="D707" s="52"/>
      <c r="E707" s="53"/>
      <c r="F707" s="53"/>
      <c r="G707" s="53"/>
      <c r="H707" s="53"/>
      <c r="I707" s="53"/>
      <c r="J707" s="53"/>
      <c r="K707" s="53"/>
      <c r="L707" s="52"/>
      <c r="M707" s="52"/>
      <c r="N707" s="52"/>
      <c r="O707" s="52"/>
      <c r="P707" s="52"/>
      <c r="Q707" s="52"/>
      <c r="R707" s="52"/>
      <c r="S707" s="225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</row>
    <row r="708" spans="1:67" ht="10.5" customHeight="1">
      <c r="A708" s="52"/>
      <c r="B708" s="242"/>
      <c r="C708" s="52"/>
      <c r="D708" s="52"/>
      <c r="E708" s="53"/>
      <c r="F708" s="53"/>
      <c r="G708" s="53"/>
      <c r="H708" s="53"/>
      <c r="I708" s="53"/>
      <c r="J708" s="53"/>
      <c r="K708" s="53"/>
      <c r="L708" s="52"/>
      <c r="M708" s="52"/>
      <c r="N708" s="52"/>
      <c r="O708" s="52"/>
      <c r="P708" s="52"/>
      <c r="Q708" s="52"/>
      <c r="R708" s="52"/>
      <c r="S708" s="225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</row>
    <row r="709" spans="1:67" ht="10.5" customHeight="1">
      <c r="A709" s="52"/>
      <c r="B709" s="242"/>
      <c r="C709" s="52"/>
      <c r="D709" s="52"/>
      <c r="E709" s="53"/>
      <c r="F709" s="53"/>
      <c r="G709" s="53"/>
      <c r="H709" s="53"/>
      <c r="I709" s="53"/>
      <c r="J709" s="53"/>
      <c r="K709" s="53"/>
      <c r="L709" s="52"/>
      <c r="M709" s="52"/>
      <c r="N709" s="52"/>
      <c r="O709" s="52"/>
      <c r="P709" s="52"/>
      <c r="Q709" s="52"/>
      <c r="R709" s="52"/>
      <c r="S709" s="225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</row>
    <row r="710" spans="1:67" ht="10.5" customHeight="1">
      <c r="A710" s="52"/>
      <c r="B710" s="242"/>
      <c r="C710" s="52"/>
      <c r="D710" s="52"/>
      <c r="E710" s="53"/>
      <c r="F710" s="53"/>
      <c r="G710" s="53"/>
      <c r="H710" s="53"/>
      <c r="I710" s="53"/>
      <c r="J710" s="53"/>
      <c r="K710" s="53"/>
      <c r="L710" s="52"/>
      <c r="M710" s="52"/>
      <c r="N710" s="52"/>
      <c r="O710" s="52"/>
      <c r="P710" s="52"/>
      <c r="Q710" s="52"/>
      <c r="R710" s="52"/>
      <c r="S710" s="225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</row>
    <row r="711" spans="1:67" ht="10.5" customHeight="1">
      <c r="A711" s="52"/>
      <c r="B711" s="242"/>
      <c r="C711" s="52"/>
      <c r="D711" s="52"/>
      <c r="E711" s="53"/>
      <c r="F711" s="53"/>
      <c r="G711" s="53"/>
      <c r="H711" s="53"/>
      <c r="I711" s="53"/>
      <c r="J711" s="53"/>
      <c r="K711" s="53"/>
      <c r="L711" s="52"/>
      <c r="M711" s="52"/>
      <c r="N711" s="52"/>
      <c r="O711" s="52"/>
      <c r="P711" s="52"/>
      <c r="Q711" s="52"/>
      <c r="R711" s="52"/>
      <c r="S711" s="225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</row>
    <row r="712" spans="1:67" ht="10.5" customHeight="1">
      <c r="A712" s="52"/>
      <c r="B712" s="242"/>
      <c r="C712" s="52"/>
      <c r="D712" s="52"/>
      <c r="E712" s="53"/>
      <c r="F712" s="53"/>
      <c r="G712" s="53"/>
      <c r="H712" s="53"/>
      <c r="I712" s="53"/>
      <c r="J712" s="53"/>
      <c r="K712" s="53"/>
      <c r="L712" s="52"/>
      <c r="M712" s="52"/>
      <c r="N712" s="52"/>
      <c r="O712" s="52"/>
      <c r="P712" s="52"/>
      <c r="Q712" s="52"/>
      <c r="R712" s="52"/>
      <c r="S712" s="225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</row>
    <row r="713" spans="1:67" ht="10.5" customHeight="1">
      <c r="A713" s="52"/>
      <c r="B713" s="242"/>
      <c r="C713" s="52"/>
      <c r="D713" s="52"/>
      <c r="E713" s="53"/>
      <c r="F713" s="53"/>
      <c r="G713" s="53"/>
      <c r="H713" s="53"/>
      <c r="I713" s="53"/>
      <c r="J713" s="53"/>
      <c r="K713" s="53"/>
      <c r="L713" s="52"/>
      <c r="M713" s="52"/>
      <c r="N713" s="52"/>
      <c r="O713" s="52"/>
      <c r="P713" s="52"/>
      <c r="Q713" s="52"/>
      <c r="R713" s="52"/>
      <c r="S713" s="225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</row>
    <row r="714" spans="1:67" ht="10.5" customHeight="1">
      <c r="A714" s="52"/>
      <c r="B714" s="242"/>
      <c r="C714" s="52"/>
      <c r="D714" s="52"/>
      <c r="E714" s="53"/>
      <c r="F714" s="53"/>
      <c r="G714" s="53"/>
      <c r="H714" s="53"/>
      <c r="I714" s="53"/>
      <c r="J714" s="53"/>
      <c r="K714" s="53"/>
      <c r="L714" s="52"/>
      <c r="M714" s="52"/>
      <c r="N714" s="52"/>
      <c r="O714" s="52"/>
      <c r="P714" s="52"/>
      <c r="Q714" s="52"/>
      <c r="R714" s="52"/>
      <c r="S714" s="225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</row>
    <row r="715" spans="1:67" ht="10.5" customHeight="1">
      <c r="A715" s="52"/>
      <c r="B715" s="242"/>
      <c r="C715" s="52"/>
      <c r="D715" s="52"/>
      <c r="E715" s="53"/>
      <c r="F715" s="53"/>
      <c r="G715" s="53"/>
      <c r="H715" s="53"/>
      <c r="I715" s="53"/>
      <c r="J715" s="53"/>
      <c r="K715" s="53"/>
      <c r="L715" s="52"/>
      <c r="M715" s="52"/>
      <c r="N715" s="52"/>
      <c r="O715" s="52"/>
      <c r="P715" s="52"/>
      <c r="Q715" s="52"/>
      <c r="R715" s="52"/>
      <c r="S715" s="225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</row>
    <row r="716" spans="1:67" ht="10.5" customHeight="1">
      <c r="A716" s="52"/>
      <c r="B716" s="242"/>
      <c r="C716" s="52"/>
      <c r="D716" s="52"/>
      <c r="E716" s="53"/>
      <c r="F716" s="53"/>
      <c r="G716" s="53"/>
      <c r="H716" s="53"/>
      <c r="I716" s="53"/>
      <c r="J716" s="53"/>
      <c r="K716" s="53"/>
      <c r="L716" s="52"/>
      <c r="M716" s="52"/>
      <c r="N716" s="52"/>
      <c r="O716" s="52"/>
      <c r="P716" s="52"/>
      <c r="Q716" s="52"/>
      <c r="R716" s="52"/>
      <c r="S716" s="225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</row>
    <row r="717" spans="1:67" ht="10.5" customHeight="1">
      <c r="A717" s="52"/>
      <c r="B717" s="242"/>
      <c r="C717" s="52"/>
      <c r="D717" s="52"/>
      <c r="E717" s="53"/>
      <c r="F717" s="53"/>
      <c r="G717" s="53"/>
      <c r="H717" s="53"/>
      <c r="I717" s="53"/>
      <c r="J717" s="53"/>
      <c r="K717" s="53"/>
      <c r="L717" s="52"/>
      <c r="M717" s="52"/>
      <c r="N717" s="52"/>
      <c r="O717" s="52"/>
      <c r="P717" s="52"/>
      <c r="Q717" s="52"/>
      <c r="R717" s="52"/>
      <c r="S717" s="225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</row>
    <row r="718" spans="1:67" ht="10.5" customHeight="1">
      <c r="A718" s="52"/>
      <c r="B718" s="242"/>
      <c r="C718" s="52"/>
      <c r="D718" s="52"/>
      <c r="E718" s="53"/>
      <c r="F718" s="53"/>
      <c r="G718" s="53"/>
      <c r="H718" s="53"/>
      <c r="I718" s="53"/>
      <c r="J718" s="53"/>
      <c r="K718" s="53"/>
      <c r="L718" s="52"/>
      <c r="M718" s="52"/>
      <c r="N718" s="52"/>
      <c r="O718" s="52"/>
      <c r="P718" s="52"/>
      <c r="Q718" s="52"/>
      <c r="R718" s="52"/>
      <c r="S718" s="225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</row>
    <row r="719" spans="1:67" ht="10.5" customHeight="1">
      <c r="A719" s="52"/>
      <c r="B719" s="242"/>
      <c r="C719" s="52"/>
      <c r="D719" s="52"/>
      <c r="E719" s="53"/>
      <c r="F719" s="53"/>
      <c r="G719" s="53"/>
      <c r="H719" s="53"/>
      <c r="I719" s="53"/>
      <c r="J719" s="53"/>
      <c r="K719" s="53"/>
      <c r="L719" s="52"/>
      <c r="M719" s="52"/>
      <c r="N719" s="52"/>
      <c r="O719" s="52"/>
      <c r="P719" s="52"/>
      <c r="Q719" s="52"/>
      <c r="R719" s="52"/>
      <c r="S719" s="225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</row>
    <row r="720" spans="1:67" ht="10.5" customHeight="1">
      <c r="A720" s="52"/>
      <c r="B720" s="242"/>
      <c r="C720" s="52"/>
      <c r="D720" s="52"/>
      <c r="E720" s="53"/>
      <c r="F720" s="53"/>
      <c r="G720" s="53"/>
      <c r="H720" s="53"/>
      <c r="I720" s="53"/>
      <c r="J720" s="53"/>
      <c r="K720" s="53"/>
      <c r="L720" s="52"/>
      <c r="M720" s="52"/>
      <c r="N720" s="52"/>
      <c r="O720" s="52"/>
      <c r="P720" s="52"/>
      <c r="Q720" s="52"/>
      <c r="R720" s="52"/>
      <c r="S720" s="225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</row>
    <row r="721" spans="1:67" ht="10.5" customHeight="1">
      <c r="A721" s="52"/>
      <c r="B721" s="242"/>
      <c r="C721" s="52"/>
      <c r="D721" s="52"/>
      <c r="E721" s="53"/>
      <c r="F721" s="53"/>
      <c r="G721" s="53"/>
      <c r="H721" s="53"/>
      <c r="I721" s="53"/>
      <c r="J721" s="53"/>
      <c r="K721" s="53"/>
      <c r="L721" s="52"/>
      <c r="M721" s="52"/>
      <c r="N721" s="52"/>
      <c r="O721" s="52"/>
      <c r="P721" s="52"/>
      <c r="Q721" s="52"/>
      <c r="R721" s="52"/>
      <c r="S721" s="225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</row>
    <row r="722" spans="1:67" ht="10.5" customHeight="1">
      <c r="A722" s="52"/>
      <c r="B722" s="242"/>
      <c r="C722" s="52"/>
      <c r="D722" s="52"/>
      <c r="E722" s="53"/>
      <c r="F722" s="53"/>
      <c r="G722" s="53"/>
      <c r="H722" s="53"/>
      <c r="I722" s="53"/>
      <c r="J722" s="53"/>
      <c r="K722" s="53"/>
      <c r="L722" s="52"/>
      <c r="M722" s="52"/>
      <c r="N722" s="52"/>
      <c r="O722" s="52"/>
      <c r="P722" s="52"/>
      <c r="Q722" s="52"/>
      <c r="R722" s="52"/>
      <c r="S722" s="225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</row>
    <row r="723" spans="1:67" ht="10.5" customHeight="1">
      <c r="A723" s="52"/>
      <c r="B723" s="242"/>
      <c r="C723" s="52"/>
      <c r="D723" s="52"/>
      <c r="E723" s="53"/>
      <c r="F723" s="53"/>
      <c r="G723" s="53"/>
      <c r="H723" s="53"/>
      <c r="I723" s="53"/>
      <c r="J723" s="53"/>
      <c r="K723" s="53"/>
      <c r="L723" s="52"/>
      <c r="M723" s="52"/>
      <c r="N723" s="52"/>
      <c r="O723" s="52"/>
      <c r="P723" s="52"/>
      <c r="Q723" s="52"/>
      <c r="R723" s="52"/>
      <c r="S723" s="225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</row>
    <row r="724" spans="1:67" ht="10.5" customHeight="1">
      <c r="A724" s="52"/>
      <c r="B724" s="242"/>
      <c r="C724" s="52"/>
      <c r="D724" s="52"/>
      <c r="E724" s="53"/>
      <c r="F724" s="53"/>
      <c r="G724" s="53"/>
      <c r="H724" s="53"/>
      <c r="I724" s="53"/>
      <c r="J724" s="53"/>
      <c r="K724" s="53"/>
      <c r="L724" s="52"/>
      <c r="M724" s="52"/>
      <c r="N724" s="52"/>
      <c r="O724" s="52"/>
      <c r="P724" s="52"/>
      <c r="Q724" s="52"/>
      <c r="R724" s="52"/>
      <c r="S724" s="225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</row>
    <row r="725" spans="1:67" ht="10.5" customHeight="1">
      <c r="A725" s="52"/>
      <c r="B725" s="242"/>
      <c r="C725" s="52"/>
      <c r="D725" s="52"/>
      <c r="E725" s="53"/>
      <c r="F725" s="53"/>
      <c r="G725" s="53"/>
      <c r="H725" s="53"/>
      <c r="I725" s="53"/>
      <c r="J725" s="53"/>
      <c r="K725" s="53"/>
      <c r="L725" s="52"/>
      <c r="M725" s="52"/>
      <c r="N725" s="52"/>
      <c r="O725" s="52"/>
      <c r="P725" s="52"/>
      <c r="Q725" s="52"/>
      <c r="R725" s="52"/>
      <c r="S725" s="225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</row>
    <row r="726" spans="1:67" ht="10.5" customHeight="1">
      <c r="A726" s="52"/>
      <c r="B726" s="242"/>
      <c r="C726" s="52"/>
      <c r="D726" s="52"/>
      <c r="E726" s="53"/>
      <c r="F726" s="53"/>
      <c r="G726" s="53"/>
      <c r="H726" s="53"/>
      <c r="I726" s="53"/>
      <c r="J726" s="53"/>
      <c r="K726" s="53"/>
      <c r="L726" s="52"/>
      <c r="M726" s="52"/>
      <c r="N726" s="52"/>
      <c r="O726" s="52"/>
      <c r="P726" s="52"/>
      <c r="Q726" s="52"/>
      <c r="R726" s="52"/>
      <c r="S726" s="225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</row>
    <row r="727" spans="1:67" ht="10.5" customHeight="1">
      <c r="A727" s="52"/>
      <c r="B727" s="242"/>
      <c r="C727" s="52"/>
      <c r="D727" s="52"/>
      <c r="E727" s="53"/>
      <c r="F727" s="53"/>
      <c r="G727" s="53"/>
      <c r="H727" s="53"/>
      <c r="I727" s="53"/>
      <c r="J727" s="53"/>
      <c r="K727" s="53"/>
      <c r="L727" s="52"/>
      <c r="M727" s="52"/>
      <c r="N727" s="52"/>
      <c r="O727" s="52"/>
      <c r="P727" s="52"/>
      <c r="Q727" s="52"/>
      <c r="R727" s="52"/>
      <c r="S727" s="225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</row>
    <row r="728" spans="1:67" ht="10.5" customHeight="1">
      <c r="A728" s="52"/>
      <c r="B728" s="242"/>
      <c r="C728" s="52"/>
      <c r="D728" s="52"/>
      <c r="E728" s="53"/>
      <c r="F728" s="53"/>
      <c r="G728" s="53"/>
      <c r="H728" s="53"/>
      <c r="I728" s="53"/>
      <c r="J728" s="53"/>
      <c r="K728" s="53"/>
      <c r="L728" s="52"/>
      <c r="M728" s="52"/>
      <c r="N728" s="52"/>
      <c r="O728" s="52"/>
      <c r="P728" s="52"/>
      <c r="Q728" s="52"/>
      <c r="R728" s="52"/>
      <c r="S728" s="225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</row>
    <row r="729" spans="1:67" ht="10.5" customHeight="1">
      <c r="A729" s="52"/>
      <c r="B729" s="242"/>
      <c r="C729" s="52"/>
      <c r="D729" s="52"/>
      <c r="E729" s="53"/>
      <c r="F729" s="53"/>
      <c r="G729" s="53"/>
      <c r="H729" s="53"/>
      <c r="I729" s="53"/>
      <c r="J729" s="53"/>
      <c r="K729" s="53"/>
      <c r="L729" s="52"/>
      <c r="M729" s="52"/>
      <c r="N729" s="52"/>
      <c r="O729" s="52"/>
      <c r="P729" s="52"/>
      <c r="Q729" s="52"/>
      <c r="R729" s="52"/>
      <c r="S729" s="225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</row>
    <row r="730" spans="1:67" ht="10.5" customHeight="1">
      <c r="A730" s="52"/>
      <c r="B730" s="242"/>
      <c r="C730" s="52"/>
      <c r="D730" s="52"/>
      <c r="E730" s="53"/>
      <c r="F730" s="53"/>
      <c r="G730" s="53"/>
      <c r="H730" s="53"/>
      <c r="I730" s="53"/>
      <c r="J730" s="53"/>
      <c r="K730" s="53"/>
      <c r="L730" s="52"/>
      <c r="M730" s="52"/>
      <c r="N730" s="52"/>
      <c r="O730" s="52"/>
      <c r="P730" s="52"/>
      <c r="Q730" s="52"/>
      <c r="R730" s="52"/>
      <c r="S730" s="225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</row>
    <row r="731" spans="1:67" ht="10.5" customHeight="1">
      <c r="A731" s="52"/>
      <c r="B731" s="242"/>
      <c r="C731" s="52"/>
      <c r="D731" s="52"/>
      <c r="E731" s="53"/>
      <c r="F731" s="53"/>
      <c r="G731" s="53"/>
      <c r="H731" s="53"/>
      <c r="I731" s="53"/>
      <c r="J731" s="53"/>
      <c r="K731" s="53"/>
      <c r="L731" s="52"/>
      <c r="M731" s="52"/>
      <c r="N731" s="52"/>
      <c r="O731" s="52"/>
      <c r="P731" s="52"/>
      <c r="Q731" s="52"/>
      <c r="R731" s="52"/>
      <c r="S731" s="225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</row>
    <row r="732" spans="1:67" ht="10.5" customHeight="1">
      <c r="A732" s="52"/>
      <c r="B732" s="242"/>
      <c r="C732" s="52"/>
      <c r="D732" s="52"/>
      <c r="E732" s="53"/>
      <c r="F732" s="53"/>
      <c r="G732" s="53"/>
      <c r="H732" s="53"/>
      <c r="I732" s="53"/>
      <c r="J732" s="53"/>
      <c r="K732" s="53"/>
      <c r="L732" s="52"/>
      <c r="M732" s="52"/>
      <c r="N732" s="52"/>
      <c r="O732" s="52"/>
      <c r="P732" s="52"/>
      <c r="Q732" s="52"/>
      <c r="R732" s="52"/>
      <c r="S732" s="225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</row>
    <row r="733" spans="1:67" ht="10.5" customHeight="1">
      <c r="A733" s="52"/>
      <c r="B733" s="242"/>
      <c r="C733" s="52"/>
      <c r="D733" s="52"/>
      <c r="E733" s="53"/>
      <c r="F733" s="53"/>
      <c r="G733" s="53"/>
      <c r="H733" s="53"/>
      <c r="I733" s="53"/>
      <c r="J733" s="53"/>
      <c r="K733" s="53"/>
      <c r="L733" s="52"/>
      <c r="M733" s="52"/>
      <c r="N733" s="52"/>
      <c r="O733" s="52"/>
      <c r="P733" s="52"/>
      <c r="Q733" s="52"/>
      <c r="R733" s="52"/>
      <c r="S733" s="225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</row>
    <row r="734" spans="1:67" ht="10.5" customHeight="1">
      <c r="A734" s="52"/>
      <c r="B734" s="242"/>
      <c r="C734" s="52"/>
      <c r="D734" s="52"/>
      <c r="E734" s="53"/>
      <c r="F734" s="53"/>
      <c r="G734" s="53"/>
      <c r="H734" s="53"/>
      <c r="I734" s="53"/>
      <c r="J734" s="53"/>
      <c r="K734" s="53"/>
      <c r="L734" s="52"/>
      <c r="M734" s="52"/>
      <c r="N734" s="52"/>
      <c r="O734" s="52"/>
      <c r="P734" s="52"/>
      <c r="Q734" s="52"/>
      <c r="R734" s="52"/>
      <c r="S734" s="225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</row>
    <row r="735" spans="1:67" ht="10.5" customHeight="1">
      <c r="A735" s="52"/>
      <c r="B735" s="242"/>
      <c r="C735" s="52"/>
      <c r="D735" s="52"/>
      <c r="E735" s="53"/>
      <c r="F735" s="53"/>
      <c r="G735" s="53"/>
      <c r="H735" s="53"/>
      <c r="I735" s="53"/>
      <c r="J735" s="53"/>
      <c r="K735" s="53"/>
      <c r="L735" s="52"/>
      <c r="M735" s="52"/>
      <c r="N735" s="52"/>
      <c r="O735" s="52"/>
      <c r="P735" s="52"/>
      <c r="Q735" s="52"/>
      <c r="R735" s="52"/>
      <c r="S735" s="225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</row>
    <row r="736" spans="1:67" ht="10.5" customHeight="1">
      <c r="A736" s="52"/>
      <c r="B736" s="242"/>
      <c r="C736" s="52"/>
      <c r="D736" s="52"/>
      <c r="E736" s="53"/>
      <c r="F736" s="53"/>
      <c r="G736" s="53"/>
      <c r="H736" s="53"/>
      <c r="I736" s="53"/>
      <c r="J736" s="53"/>
      <c r="K736" s="53"/>
      <c r="L736" s="52"/>
      <c r="M736" s="52"/>
      <c r="N736" s="52"/>
      <c r="O736" s="52"/>
      <c r="P736" s="52"/>
      <c r="Q736" s="52"/>
      <c r="R736" s="52"/>
      <c r="S736" s="225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</row>
    <row r="737" spans="1:67" ht="10.5" customHeight="1">
      <c r="A737" s="52"/>
      <c r="B737" s="242"/>
      <c r="C737" s="52"/>
      <c r="D737" s="52"/>
      <c r="E737" s="53"/>
      <c r="F737" s="53"/>
      <c r="G737" s="53"/>
      <c r="H737" s="53"/>
      <c r="I737" s="53"/>
      <c r="J737" s="53"/>
      <c r="K737" s="53"/>
      <c r="L737" s="52"/>
      <c r="M737" s="52"/>
      <c r="N737" s="52"/>
      <c r="O737" s="52"/>
      <c r="P737" s="52"/>
      <c r="Q737" s="52"/>
      <c r="R737" s="52"/>
      <c r="S737" s="225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</row>
    <row r="738" spans="1:67" ht="10.5" customHeight="1">
      <c r="A738" s="52"/>
      <c r="B738" s="242"/>
      <c r="C738" s="52"/>
      <c r="D738" s="52"/>
      <c r="E738" s="53"/>
      <c r="F738" s="53"/>
      <c r="G738" s="53"/>
      <c r="H738" s="53"/>
      <c r="I738" s="53"/>
      <c r="J738" s="53"/>
      <c r="K738" s="53"/>
      <c r="L738" s="52"/>
      <c r="M738" s="52"/>
      <c r="N738" s="52"/>
      <c r="O738" s="52"/>
      <c r="P738" s="52"/>
      <c r="Q738" s="52"/>
      <c r="R738" s="52"/>
      <c r="S738" s="225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</row>
    <row r="739" spans="1:67" ht="10.5" customHeight="1">
      <c r="A739" s="52"/>
      <c r="B739" s="242"/>
      <c r="C739" s="52"/>
      <c r="D739" s="52"/>
      <c r="E739" s="53"/>
      <c r="F739" s="53"/>
      <c r="G739" s="53"/>
      <c r="H739" s="53"/>
      <c r="I739" s="53"/>
      <c r="J739" s="53"/>
      <c r="K739" s="53"/>
      <c r="L739" s="52"/>
      <c r="M739" s="52"/>
      <c r="N739" s="52"/>
      <c r="O739" s="52"/>
      <c r="P739" s="52"/>
      <c r="Q739" s="52"/>
      <c r="R739" s="52"/>
      <c r="S739" s="225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</row>
    <row r="740" spans="1:67" ht="10.5" customHeight="1">
      <c r="A740" s="52"/>
      <c r="B740" s="242"/>
      <c r="C740" s="52"/>
      <c r="D740" s="52"/>
      <c r="E740" s="53"/>
      <c r="F740" s="53"/>
      <c r="G740" s="53"/>
      <c r="H740" s="53"/>
      <c r="I740" s="53"/>
      <c r="J740" s="53"/>
      <c r="K740" s="53"/>
      <c r="L740" s="52"/>
      <c r="M740" s="52"/>
      <c r="N740" s="52"/>
      <c r="O740" s="52"/>
      <c r="P740" s="52"/>
      <c r="Q740" s="52"/>
      <c r="R740" s="52"/>
      <c r="S740" s="225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</row>
    <row r="741" spans="1:67" ht="10.5" customHeight="1">
      <c r="A741" s="52"/>
      <c r="B741" s="242"/>
      <c r="C741" s="52"/>
      <c r="D741" s="52"/>
      <c r="E741" s="53"/>
      <c r="F741" s="53"/>
      <c r="G741" s="53"/>
      <c r="H741" s="53"/>
      <c r="I741" s="53"/>
      <c r="J741" s="53"/>
      <c r="K741" s="53"/>
      <c r="L741" s="52"/>
      <c r="M741" s="52"/>
      <c r="N741" s="52"/>
      <c r="O741" s="52"/>
      <c r="P741" s="52"/>
      <c r="Q741" s="52"/>
      <c r="R741" s="52"/>
      <c r="S741" s="225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</row>
    <row r="742" spans="1:67" ht="10.5" customHeight="1">
      <c r="A742" s="52"/>
      <c r="B742" s="242"/>
      <c r="C742" s="52"/>
      <c r="D742" s="52"/>
      <c r="E742" s="53"/>
      <c r="F742" s="53"/>
      <c r="G742" s="53"/>
      <c r="H742" s="53"/>
      <c r="I742" s="53"/>
      <c r="J742" s="53"/>
      <c r="K742" s="53"/>
      <c r="L742" s="52"/>
      <c r="M742" s="52"/>
      <c r="N742" s="52"/>
      <c r="O742" s="52"/>
      <c r="P742" s="52"/>
      <c r="Q742" s="52"/>
      <c r="R742" s="52"/>
      <c r="S742" s="225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</row>
    <row r="743" spans="1:67" ht="10.5" customHeight="1">
      <c r="A743" s="52"/>
      <c r="B743" s="242"/>
      <c r="C743" s="52"/>
      <c r="D743" s="52"/>
      <c r="E743" s="53"/>
      <c r="F743" s="53"/>
      <c r="G743" s="53"/>
      <c r="H743" s="53"/>
      <c r="I743" s="53"/>
      <c r="J743" s="53"/>
      <c r="K743" s="53"/>
      <c r="L743" s="52"/>
      <c r="M743" s="52"/>
      <c r="N743" s="52"/>
      <c r="O743" s="52"/>
      <c r="P743" s="52"/>
      <c r="Q743" s="52"/>
      <c r="R743" s="52"/>
      <c r="S743" s="225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</row>
    <row r="744" spans="1:67" ht="10.5" customHeight="1">
      <c r="A744" s="52"/>
      <c r="B744" s="242"/>
      <c r="C744" s="52"/>
      <c r="D744" s="52"/>
      <c r="E744" s="53"/>
      <c r="F744" s="53"/>
      <c r="G744" s="53"/>
      <c r="H744" s="53"/>
      <c r="I744" s="53"/>
      <c r="J744" s="53"/>
      <c r="K744" s="53"/>
      <c r="L744" s="52"/>
      <c r="M744" s="52"/>
      <c r="N744" s="52"/>
      <c r="O744" s="52"/>
      <c r="P744" s="52"/>
      <c r="Q744" s="52"/>
      <c r="R744" s="52"/>
      <c r="S744" s="225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</row>
    <row r="745" spans="1:67" ht="10.5" customHeight="1">
      <c r="A745" s="52"/>
      <c r="B745" s="242"/>
      <c r="C745" s="52"/>
      <c r="D745" s="52"/>
      <c r="E745" s="53"/>
      <c r="F745" s="53"/>
      <c r="G745" s="53"/>
      <c r="H745" s="53"/>
      <c r="I745" s="53"/>
      <c r="J745" s="53"/>
      <c r="K745" s="53"/>
      <c r="L745" s="52"/>
      <c r="M745" s="52"/>
      <c r="N745" s="52"/>
      <c r="O745" s="52"/>
      <c r="P745" s="52"/>
      <c r="Q745" s="52"/>
      <c r="R745" s="52"/>
      <c r="S745" s="225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</row>
    <row r="746" spans="1:67" ht="10.5" customHeight="1">
      <c r="A746" s="52"/>
      <c r="B746" s="242"/>
      <c r="C746" s="52"/>
      <c r="D746" s="52"/>
      <c r="E746" s="53"/>
      <c r="F746" s="53"/>
      <c r="G746" s="53"/>
      <c r="H746" s="53"/>
      <c r="I746" s="53"/>
      <c r="J746" s="53"/>
      <c r="K746" s="53"/>
      <c r="L746" s="52"/>
      <c r="M746" s="52"/>
      <c r="N746" s="52"/>
      <c r="O746" s="52"/>
      <c r="P746" s="52"/>
      <c r="Q746" s="52"/>
      <c r="R746" s="52"/>
      <c r="S746" s="225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</row>
    <row r="747" spans="1:67" ht="10.5" customHeight="1">
      <c r="A747" s="52"/>
      <c r="B747" s="242"/>
      <c r="C747" s="52"/>
      <c r="D747" s="52"/>
      <c r="E747" s="53"/>
      <c r="F747" s="53"/>
      <c r="G747" s="53"/>
      <c r="H747" s="53"/>
      <c r="I747" s="53"/>
      <c r="J747" s="53"/>
      <c r="K747" s="53"/>
      <c r="L747" s="52"/>
      <c r="M747" s="52"/>
      <c r="N747" s="52"/>
      <c r="O747" s="52"/>
      <c r="P747" s="52"/>
      <c r="Q747" s="52"/>
      <c r="R747" s="52"/>
      <c r="S747" s="225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</row>
    <row r="748" spans="1:67" ht="10.5" customHeight="1">
      <c r="A748" s="52"/>
      <c r="B748" s="242"/>
      <c r="C748" s="52"/>
      <c r="D748" s="52"/>
      <c r="E748" s="53"/>
      <c r="F748" s="53"/>
      <c r="G748" s="53"/>
      <c r="H748" s="53"/>
      <c r="I748" s="53"/>
      <c r="J748" s="53"/>
      <c r="K748" s="53"/>
      <c r="L748" s="52"/>
      <c r="M748" s="52"/>
      <c r="N748" s="52"/>
      <c r="O748" s="52"/>
      <c r="P748" s="52"/>
      <c r="Q748" s="52"/>
      <c r="R748" s="52"/>
      <c r="S748" s="225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</row>
    <row r="749" spans="1:67" ht="10.5" customHeight="1">
      <c r="A749" s="52"/>
      <c r="B749" s="242"/>
      <c r="C749" s="52"/>
      <c r="D749" s="52"/>
      <c r="E749" s="53"/>
      <c r="F749" s="53"/>
      <c r="G749" s="53"/>
      <c r="H749" s="53"/>
      <c r="I749" s="53"/>
      <c r="J749" s="53"/>
      <c r="K749" s="53"/>
      <c r="L749" s="52"/>
      <c r="M749" s="52"/>
      <c r="N749" s="52"/>
      <c r="O749" s="52"/>
      <c r="P749" s="52"/>
      <c r="Q749" s="52"/>
      <c r="R749" s="52"/>
      <c r="S749" s="225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</row>
    <row r="750" spans="1:67" ht="10.5" customHeight="1">
      <c r="A750" s="52"/>
      <c r="B750" s="242"/>
      <c r="C750" s="52"/>
      <c r="D750" s="52"/>
      <c r="E750" s="53"/>
      <c r="F750" s="53"/>
      <c r="G750" s="53"/>
      <c r="H750" s="53"/>
      <c r="I750" s="53"/>
      <c r="J750" s="53"/>
      <c r="K750" s="53"/>
      <c r="L750" s="52"/>
      <c r="M750" s="52"/>
      <c r="N750" s="52"/>
      <c r="O750" s="52"/>
      <c r="P750" s="52"/>
      <c r="Q750" s="52"/>
      <c r="R750" s="52"/>
      <c r="S750" s="225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</row>
    <row r="751" spans="1:67" ht="10.5" customHeight="1">
      <c r="A751" s="52"/>
      <c r="B751" s="242"/>
      <c r="C751" s="52"/>
      <c r="D751" s="52"/>
      <c r="E751" s="53"/>
      <c r="F751" s="53"/>
      <c r="G751" s="53"/>
      <c r="H751" s="53"/>
      <c r="I751" s="53"/>
      <c r="J751" s="53"/>
      <c r="K751" s="53"/>
      <c r="L751" s="52"/>
      <c r="M751" s="52"/>
      <c r="N751" s="52"/>
      <c r="O751" s="52"/>
      <c r="P751" s="52"/>
      <c r="Q751" s="52"/>
      <c r="R751" s="52"/>
      <c r="S751" s="225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</row>
    <row r="752" spans="1:67" ht="10.5" customHeight="1">
      <c r="A752" s="52"/>
      <c r="B752" s="242"/>
      <c r="C752" s="52"/>
      <c r="D752" s="52"/>
      <c r="E752" s="53"/>
      <c r="F752" s="53"/>
      <c r="G752" s="53"/>
      <c r="H752" s="53"/>
      <c r="I752" s="53"/>
      <c r="J752" s="53"/>
      <c r="K752" s="53"/>
      <c r="L752" s="52"/>
      <c r="M752" s="52"/>
      <c r="N752" s="52"/>
      <c r="O752" s="52"/>
      <c r="P752" s="52"/>
      <c r="Q752" s="52"/>
      <c r="R752" s="52"/>
      <c r="S752" s="225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</row>
    <row r="753" spans="1:67" ht="10.5" customHeight="1">
      <c r="A753" s="52"/>
      <c r="B753" s="242"/>
      <c r="C753" s="52"/>
      <c r="D753" s="52"/>
      <c r="E753" s="53"/>
      <c r="F753" s="53"/>
      <c r="G753" s="53"/>
      <c r="H753" s="53"/>
      <c r="I753" s="53"/>
      <c r="J753" s="53"/>
      <c r="K753" s="53"/>
      <c r="L753" s="52"/>
      <c r="M753" s="52"/>
      <c r="N753" s="52"/>
      <c r="O753" s="52"/>
      <c r="P753" s="52"/>
      <c r="Q753" s="52"/>
      <c r="R753" s="52"/>
      <c r="S753" s="225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</row>
    <row r="754" spans="1:67" ht="10.5" customHeight="1">
      <c r="A754" s="52"/>
      <c r="B754" s="242"/>
      <c r="C754" s="52"/>
      <c r="D754" s="52"/>
      <c r="E754" s="53"/>
      <c r="F754" s="53"/>
      <c r="G754" s="53"/>
      <c r="H754" s="53"/>
      <c r="I754" s="53"/>
      <c r="J754" s="53"/>
      <c r="K754" s="53"/>
      <c r="L754" s="52"/>
      <c r="M754" s="52"/>
      <c r="N754" s="52"/>
      <c r="O754" s="52"/>
      <c r="P754" s="52"/>
      <c r="Q754" s="52"/>
      <c r="R754" s="52"/>
      <c r="S754" s="225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</row>
    <row r="755" spans="1:67" ht="10.5" customHeight="1">
      <c r="A755" s="52"/>
      <c r="B755" s="242"/>
      <c r="C755" s="52"/>
      <c r="D755" s="52"/>
      <c r="E755" s="53"/>
      <c r="F755" s="53"/>
      <c r="G755" s="53"/>
      <c r="H755" s="53"/>
      <c r="I755" s="53"/>
      <c r="J755" s="53"/>
      <c r="K755" s="53"/>
      <c r="L755" s="52"/>
      <c r="M755" s="52"/>
      <c r="N755" s="52"/>
      <c r="O755" s="52"/>
      <c r="P755" s="52"/>
      <c r="Q755" s="52"/>
      <c r="R755" s="52"/>
      <c r="S755" s="225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</row>
    <row r="756" spans="1:67" ht="10.5" customHeight="1">
      <c r="A756" s="52"/>
      <c r="B756" s="242"/>
      <c r="C756" s="52"/>
      <c r="D756" s="52"/>
      <c r="E756" s="53"/>
      <c r="F756" s="53"/>
      <c r="G756" s="53"/>
      <c r="H756" s="53"/>
      <c r="I756" s="53"/>
      <c r="J756" s="53"/>
      <c r="K756" s="53"/>
      <c r="L756" s="52"/>
      <c r="M756" s="52"/>
      <c r="N756" s="52"/>
      <c r="O756" s="52"/>
      <c r="P756" s="52"/>
      <c r="Q756" s="52"/>
      <c r="R756" s="52"/>
      <c r="S756" s="225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</row>
    <row r="757" spans="1:67" ht="10.5" customHeight="1">
      <c r="A757" s="52"/>
      <c r="B757" s="242"/>
      <c r="C757" s="52"/>
      <c r="D757" s="52"/>
      <c r="E757" s="53"/>
      <c r="F757" s="53"/>
      <c r="G757" s="53"/>
      <c r="H757" s="53"/>
      <c r="I757" s="53"/>
      <c r="J757" s="53"/>
      <c r="K757" s="53"/>
      <c r="L757" s="52"/>
      <c r="M757" s="52"/>
      <c r="N757" s="52"/>
      <c r="O757" s="52"/>
      <c r="P757" s="52"/>
      <c r="Q757" s="52"/>
      <c r="R757" s="52"/>
      <c r="S757" s="225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</row>
    <row r="758" spans="1:67" ht="10.5" customHeight="1">
      <c r="A758" s="52"/>
      <c r="B758" s="242"/>
      <c r="C758" s="52"/>
      <c r="D758" s="52"/>
      <c r="E758" s="53"/>
      <c r="F758" s="53"/>
      <c r="G758" s="53"/>
      <c r="H758" s="53"/>
      <c r="I758" s="53"/>
      <c r="J758" s="53"/>
      <c r="K758" s="53"/>
      <c r="L758" s="52"/>
      <c r="M758" s="52"/>
      <c r="N758" s="52"/>
      <c r="O758" s="52"/>
      <c r="P758" s="52"/>
      <c r="Q758" s="52"/>
      <c r="R758" s="52"/>
      <c r="S758" s="225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</row>
    <row r="759" spans="1:67" ht="10.5" customHeight="1">
      <c r="A759" s="52"/>
      <c r="B759" s="242"/>
      <c r="C759" s="52"/>
      <c r="D759" s="52"/>
      <c r="E759" s="53"/>
      <c r="F759" s="53"/>
      <c r="G759" s="53"/>
      <c r="H759" s="53"/>
      <c r="I759" s="53"/>
      <c r="J759" s="53"/>
      <c r="K759" s="53"/>
      <c r="L759" s="52"/>
      <c r="M759" s="52"/>
      <c r="N759" s="52"/>
      <c r="O759" s="52"/>
      <c r="P759" s="52"/>
      <c r="Q759" s="52"/>
      <c r="R759" s="52"/>
      <c r="S759" s="225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</row>
    <row r="760" spans="1:67" ht="10.5" customHeight="1">
      <c r="A760" s="52"/>
      <c r="B760" s="242"/>
      <c r="C760" s="52"/>
      <c r="D760" s="52"/>
      <c r="E760" s="53"/>
      <c r="F760" s="53"/>
      <c r="G760" s="53"/>
      <c r="H760" s="53"/>
      <c r="I760" s="53"/>
      <c r="J760" s="53"/>
      <c r="K760" s="53"/>
      <c r="L760" s="52"/>
      <c r="M760" s="52"/>
      <c r="N760" s="52"/>
      <c r="O760" s="52"/>
      <c r="P760" s="52"/>
      <c r="Q760" s="52"/>
      <c r="R760" s="52"/>
      <c r="S760" s="225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</row>
    <row r="761" spans="1:67" ht="10.5" customHeight="1">
      <c r="A761" s="52"/>
      <c r="B761" s="242"/>
      <c r="C761" s="52"/>
      <c r="D761" s="52"/>
      <c r="E761" s="53"/>
      <c r="F761" s="53"/>
      <c r="G761" s="53"/>
      <c r="H761" s="53"/>
      <c r="I761" s="53"/>
      <c r="J761" s="53"/>
      <c r="K761" s="53"/>
      <c r="L761" s="52"/>
      <c r="M761" s="52"/>
      <c r="N761" s="52"/>
      <c r="O761" s="52"/>
      <c r="P761" s="52"/>
      <c r="Q761" s="52"/>
      <c r="R761" s="52"/>
      <c r="S761" s="225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</row>
    <row r="762" spans="1:67" ht="10.5" customHeight="1">
      <c r="A762" s="52"/>
      <c r="B762" s="242"/>
      <c r="C762" s="52"/>
      <c r="D762" s="52"/>
      <c r="E762" s="53"/>
      <c r="F762" s="53"/>
      <c r="G762" s="53"/>
      <c r="H762" s="53"/>
      <c r="I762" s="53"/>
      <c r="J762" s="53"/>
      <c r="K762" s="53"/>
      <c r="L762" s="52"/>
      <c r="M762" s="52"/>
      <c r="N762" s="52"/>
      <c r="O762" s="52"/>
      <c r="P762" s="52"/>
      <c r="Q762" s="52"/>
      <c r="R762" s="52"/>
      <c r="S762" s="225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</row>
    <row r="763" spans="1:67" ht="10.5" customHeight="1">
      <c r="A763" s="52"/>
      <c r="B763" s="242"/>
      <c r="C763" s="52"/>
      <c r="D763" s="52"/>
      <c r="E763" s="53"/>
      <c r="F763" s="53"/>
      <c r="G763" s="53"/>
      <c r="H763" s="53"/>
      <c r="I763" s="53"/>
      <c r="J763" s="53"/>
      <c r="K763" s="53"/>
      <c r="L763" s="52"/>
      <c r="M763" s="52"/>
      <c r="N763" s="52"/>
      <c r="O763" s="52"/>
      <c r="P763" s="52"/>
      <c r="Q763" s="52"/>
      <c r="R763" s="52"/>
      <c r="S763" s="225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</row>
    <row r="764" spans="1:67" ht="10.5" customHeight="1">
      <c r="A764" s="52"/>
      <c r="B764" s="242"/>
      <c r="C764" s="52"/>
      <c r="D764" s="52"/>
      <c r="E764" s="53"/>
      <c r="F764" s="53"/>
      <c r="G764" s="53"/>
      <c r="H764" s="53"/>
      <c r="I764" s="53"/>
      <c r="J764" s="53"/>
      <c r="K764" s="53"/>
      <c r="L764" s="52"/>
      <c r="M764" s="52"/>
      <c r="N764" s="52"/>
      <c r="O764" s="52"/>
      <c r="P764" s="52"/>
      <c r="Q764" s="52"/>
      <c r="R764" s="52"/>
      <c r="S764" s="225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</row>
    <row r="765" spans="1:67" ht="10.5" customHeight="1">
      <c r="A765" s="52"/>
      <c r="B765" s="242"/>
      <c r="C765" s="52"/>
      <c r="D765" s="52"/>
      <c r="E765" s="53"/>
      <c r="F765" s="53"/>
      <c r="G765" s="53"/>
      <c r="H765" s="53"/>
      <c r="I765" s="53"/>
      <c r="J765" s="53"/>
      <c r="K765" s="53"/>
      <c r="L765" s="52"/>
      <c r="M765" s="52"/>
      <c r="N765" s="52"/>
      <c r="O765" s="52"/>
      <c r="P765" s="52"/>
      <c r="Q765" s="52"/>
      <c r="R765" s="52"/>
      <c r="S765" s="225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</row>
    <row r="766" spans="1:67" ht="10.5" customHeight="1">
      <c r="A766" s="52"/>
      <c r="B766" s="242"/>
      <c r="C766" s="52"/>
      <c r="D766" s="52"/>
      <c r="E766" s="53"/>
      <c r="F766" s="53"/>
      <c r="G766" s="53"/>
      <c r="H766" s="53"/>
      <c r="I766" s="53"/>
      <c r="J766" s="53"/>
      <c r="K766" s="53"/>
      <c r="L766" s="52"/>
      <c r="M766" s="52"/>
      <c r="N766" s="52"/>
      <c r="O766" s="52"/>
      <c r="P766" s="52"/>
      <c r="Q766" s="52"/>
      <c r="R766" s="52"/>
      <c r="S766" s="225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</row>
    <row r="767" spans="1:67" ht="10.5" customHeight="1">
      <c r="A767" s="52"/>
      <c r="B767" s="242"/>
      <c r="C767" s="52"/>
      <c r="D767" s="52"/>
      <c r="E767" s="53"/>
      <c r="F767" s="53"/>
      <c r="G767" s="53"/>
      <c r="H767" s="53"/>
      <c r="I767" s="53"/>
      <c r="J767" s="53"/>
      <c r="K767" s="53"/>
      <c r="L767" s="52"/>
      <c r="M767" s="52"/>
      <c r="N767" s="52"/>
      <c r="O767" s="52"/>
      <c r="P767" s="52"/>
      <c r="Q767" s="52"/>
      <c r="R767" s="52"/>
      <c r="S767" s="225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</row>
    <row r="768" spans="1:67" ht="10.5" customHeight="1">
      <c r="A768" s="52"/>
      <c r="B768" s="242"/>
      <c r="C768" s="52"/>
      <c r="D768" s="52"/>
      <c r="E768" s="53"/>
      <c r="F768" s="53"/>
      <c r="G768" s="53"/>
      <c r="H768" s="53"/>
      <c r="I768" s="53"/>
      <c r="J768" s="53"/>
      <c r="K768" s="53"/>
      <c r="L768" s="52"/>
      <c r="M768" s="52"/>
      <c r="N768" s="52"/>
      <c r="O768" s="52"/>
      <c r="P768" s="52"/>
      <c r="Q768" s="52"/>
      <c r="R768" s="52"/>
      <c r="S768" s="225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</row>
    <row r="769" spans="1:67" ht="10.5" customHeight="1">
      <c r="A769" s="52"/>
      <c r="B769" s="242"/>
      <c r="C769" s="52"/>
      <c r="D769" s="52"/>
      <c r="E769" s="53"/>
      <c r="F769" s="53"/>
      <c r="G769" s="53"/>
      <c r="H769" s="53"/>
      <c r="I769" s="53"/>
      <c r="J769" s="53"/>
      <c r="K769" s="53"/>
      <c r="L769" s="52"/>
      <c r="M769" s="52"/>
      <c r="N769" s="52"/>
      <c r="O769" s="52"/>
      <c r="P769" s="52"/>
      <c r="Q769" s="52"/>
      <c r="R769" s="52"/>
      <c r="S769" s="225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</row>
    <row r="770" spans="1:67" ht="10.5" customHeight="1">
      <c r="A770" s="52"/>
      <c r="B770" s="242"/>
      <c r="C770" s="52"/>
      <c r="D770" s="52"/>
      <c r="E770" s="53"/>
      <c r="F770" s="53"/>
      <c r="G770" s="53"/>
      <c r="H770" s="53"/>
      <c r="I770" s="53"/>
      <c r="J770" s="53"/>
      <c r="K770" s="53"/>
      <c r="L770" s="52"/>
      <c r="M770" s="52"/>
      <c r="N770" s="52"/>
      <c r="O770" s="52"/>
      <c r="P770" s="52"/>
      <c r="Q770" s="52"/>
      <c r="R770" s="52"/>
      <c r="S770" s="225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</row>
    <row r="771" spans="1:67" ht="10.5" customHeight="1">
      <c r="A771" s="52"/>
      <c r="B771" s="242"/>
      <c r="C771" s="52"/>
      <c r="D771" s="52"/>
      <c r="E771" s="53"/>
      <c r="F771" s="53"/>
      <c r="G771" s="53"/>
      <c r="H771" s="53"/>
      <c r="I771" s="53"/>
      <c r="J771" s="53"/>
      <c r="K771" s="53"/>
      <c r="L771" s="52"/>
      <c r="M771" s="52"/>
      <c r="N771" s="52"/>
      <c r="O771" s="52"/>
      <c r="P771" s="52"/>
      <c r="Q771" s="52"/>
      <c r="R771" s="52"/>
      <c r="S771" s="225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</row>
    <row r="772" spans="1:67" ht="10.5" customHeight="1">
      <c r="A772" s="52"/>
      <c r="B772" s="242"/>
      <c r="C772" s="52"/>
      <c r="D772" s="52"/>
      <c r="E772" s="53"/>
      <c r="F772" s="53"/>
      <c r="G772" s="53"/>
      <c r="H772" s="53"/>
      <c r="I772" s="53"/>
      <c r="J772" s="53"/>
      <c r="K772" s="53"/>
      <c r="L772" s="52"/>
      <c r="M772" s="52"/>
      <c r="N772" s="52"/>
      <c r="O772" s="52"/>
      <c r="P772" s="52"/>
      <c r="Q772" s="52"/>
      <c r="R772" s="52"/>
      <c r="S772" s="225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</row>
    <row r="773" spans="1:67" ht="10.5" customHeight="1">
      <c r="A773" s="52"/>
      <c r="B773" s="242"/>
      <c r="C773" s="52"/>
      <c r="D773" s="52"/>
      <c r="E773" s="53"/>
      <c r="F773" s="53"/>
      <c r="G773" s="53"/>
      <c r="H773" s="53"/>
      <c r="I773" s="53"/>
      <c r="J773" s="53"/>
      <c r="K773" s="53"/>
      <c r="L773" s="52"/>
      <c r="M773" s="52"/>
      <c r="N773" s="52"/>
      <c r="O773" s="52"/>
      <c r="P773" s="52"/>
      <c r="Q773" s="52"/>
      <c r="R773" s="52"/>
      <c r="S773" s="225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</row>
    <row r="774" spans="1:67" ht="10.5" customHeight="1">
      <c r="A774" s="52"/>
      <c r="B774" s="242"/>
      <c r="C774" s="52"/>
      <c r="D774" s="52"/>
      <c r="E774" s="53"/>
      <c r="F774" s="53"/>
      <c r="G774" s="53"/>
      <c r="H774" s="53"/>
      <c r="I774" s="53"/>
      <c r="J774" s="53"/>
      <c r="K774" s="53"/>
      <c r="L774" s="52"/>
      <c r="M774" s="52"/>
      <c r="N774" s="52"/>
      <c r="O774" s="52"/>
      <c r="P774" s="52"/>
      <c r="Q774" s="52"/>
      <c r="R774" s="52"/>
      <c r="S774" s="225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</row>
    <row r="775" spans="1:67" ht="10.5" customHeight="1">
      <c r="A775" s="52"/>
      <c r="B775" s="242"/>
      <c r="C775" s="52"/>
      <c r="D775" s="52"/>
      <c r="E775" s="53"/>
      <c r="F775" s="53"/>
      <c r="G775" s="53"/>
      <c r="H775" s="53"/>
      <c r="I775" s="53"/>
      <c r="J775" s="53"/>
      <c r="K775" s="53"/>
      <c r="L775" s="52"/>
      <c r="M775" s="52"/>
      <c r="N775" s="52"/>
      <c r="O775" s="52"/>
      <c r="P775" s="52"/>
      <c r="Q775" s="52"/>
      <c r="R775" s="52"/>
      <c r="S775" s="225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</row>
    <row r="776" spans="1:67" ht="10.5" customHeight="1">
      <c r="A776" s="52"/>
      <c r="B776" s="242"/>
      <c r="C776" s="52"/>
      <c r="D776" s="52"/>
      <c r="E776" s="53"/>
      <c r="F776" s="53"/>
      <c r="G776" s="53"/>
      <c r="H776" s="53"/>
      <c r="I776" s="53"/>
      <c r="J776" s="53"/>
      <c r="K776" s="53"/>
      <c r="L776" s="52"/>
      <c r="M776" s="52"/>
      <c r="N776" s="52"/>
      <c r="O776" s="52"/>
      <c r="P776" s="52"/>
      <c r="Q776" s="52"/>
      <c r="R776" s="52"/>
      <c r="S776" s="225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</row>
    <row r="777" spans="1:67" ht="10.5" customHeight="1">
      <c r="A777" s="52"/>
      <c r="B777" s="242"/>
      <c r="C777" s="52"/>
      <c r="D777" s="52"/>
      <c r="E777" s="53"/>
      <c r="F777" s="53"/>
      <c r="G777" s="53"/>
      <c r="H777" s="53"/>
      <c r="I777" s="53"/>
      <c r="J777" s="53"/>
      <c r="K777" s="53"/>
      <c r="L777" s="52"/>
      <c r="M777" s="52"/>
      <c r="N777" s="52"/>
      <c r="O777" s="52"/>
      <c r="P777" s="52"/>
      <c r="Q777" s="52"/>
      <c r="R777" s="52"/>
      <c r="S777" s="225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</row>
    <row r="778" spans="1:67" ht="10.5" customHeight="1">
      <c r="A778" s="52"/>
      <c r="B778" s="242"/>
      <c r="C778" s="52"/>
      <c r="D778" s="52"/>
      <c r="E778" s="53"/>
      <c r="F778" s="53"/>
      <c r="G778" s="53"/>
      <c r="H778" s="53"/>
      <c r="I778" s="53"/>
      <c r="J778" s="53"/>
      <c r="K778" s="53"/>
      <c r="L778" s="52"/>
      <c r="M778" s="52"/>
      <c r="N778" s="52"/>
      <c r="O778" s="52"/>
      <c r="P778" s="52"/>
      <c r="Q778" s="52"/>
      <c r="R778" s="52"/>
      <c r="S778" s="225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</row>
    <row r="779" spans="1:67" ht="10.5" customHeight="1">
      <c r="A779" s="52"/>
      <c r="B779" s="242"/>
      <c r="C779" s="52"/>
      <c r="D779" s="52"/>
      <c r="E779" s="53"/>
      <c r="F779" s="53"/>
      <c r="G779" s="53"/>
      <c r="H779" s="53"/>
      <c r="I779" s="53"/>
      <c r="J779" s="53"/>
      <c r="K779" s="53"/>
      <c r="L779" s="52"/>
      <c r="M779" s="52"/>
      <c r="N779" s="52"/>
      <c r="O779" s="52"/>
      <c r="P779" s="52"/>
      <c r="Q779" s="52"/>
      <c r="R779" s="52"/>
      <c r="S779" s="225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</row>
    <row r="780" spans="1:67" ht="10.5" customHeight="1">
      <c r="A780" s="52"/>
      <c r="B780" s="242"/>
      <c r="C780" s="52"/>
      <c r="D780" s="52"/>
      <c r="E780" s="53"/>
      <c r="F780" s="53"/>
      <c r="G780" s="53"/>
      <c r="H780" s="53"/>
      <c r="I780" s="53"/>
      <c r="J780" s="53"/>
      <c r="K780" s="53"/>
      <c r="L780" s="52"/>
      <c r="M780" s="52"/>
      <c r="N780" s="52"/>
      <c r="O780" s="52"/>
      <c r="P780" s="52"/>
      <c r="Q780" s="52"/>
      <c r="R780" s="52"/>
      <c r="S780" s="225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</row>
    <row r="781" spans="1:67" ht="10.5" customHeight="1">
      <c r="A781" s="52"/>
      <c r="B781" s="242"/>
      <c r="C781" s="52"/>
      <c r="D781" s="52"/>
      <c r="E781" s="53"/>
      <c r="F781" s="53"/>
      <c r="G781" s="53"/>
      <c r="H781" s="53"/>
      <c r="I781" s="53"/>
      <c r="J781" s="53"/>
      <c r="K781" s="53"/>
      <c r="L781" s="52"/>
      <c r="M781" s="52"/>
      <c r="N781" s="52"/>
      <c r="O781" s="52"/>
      <c r="P781" s="52"/>
      <c r="Q781" s="52"/>
      <c r="R781" s="52"/>
      <c r="S781" s="225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</row>
    <row r="782" spans="1:67" ht="10.5" customHeight="1">
      <c r="A782" s="52"/>
      <c r="B782" s="242"/>
      <c r="C782" s="52"/>
      <c r="D782" s="52"/>
      <c r="E782" s="53"/>
      <c r="F782" s="53"/>
      <c r="G782" s="53"/>
      <c r="H782" s="53"/>
      <c r="I782" s="53"/>
      <c r="J782" s="53"/>
      <c r="K782" s="53"/>
      <c r="L782" s="52"/>
      <c r="M782" s="52"/>
      <c r="N782" s="52"/>
      <c r="O782" s="52"/>
      <c r="P782" s="52"/>
      <c r="Q782" s="52"/>
      <c r="R782" s="52"/>
      <c r="S782" s="225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</row>
    <row r="783" spans="1:67" ht="10.5" customHeight="1">
      <c r="A783" s="52"/>
      <c r="B783" s="242"/>
      <c r="C783" s="52"/>
      <c r="D783" s="52"/>
      <c r="E783" s="53"/>
      <c r="F783" s="53"/>
      <c r="G783" s="53"/>
      <c r="H783" s="53"/>
      <c r="I783" s="53"/>
      <c r="J783" s="53"/>
      <c r="K783" s="53"/>
      <c r="L783" s="52"/>
      <c r="M783" s="52"/>
      <c r="N783" s="52"/>
      <c r="O783" s="52"/>
      <c r="P783" s="52"/>
      <c r="Q783" s="52"/>
      <c r="R783" s="52"/>
      <c r="S783" s="225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</row>
    <row r="784" spans="1:67" ht="10.5" customHeight="1">
      <c r="A784" s="52"/>
      <c r="B784" s="242"/>
      <c r="C784" s="52"/>
      <c r="D784" s="52"/>
      <c r="E784" s="53"/>
      <c r="F784" s="53"/>
      <c r="G784" s="53"/>
      <c r="H784" s="53"/>
      <c r="I784" s="53"/>
      <c r="J784" s="53"/>
      <c r="K784" s="53"/>
      <c r="L784" s="52"/>
      <c r="M784" s="52"/>
      <c r="N784" s="52"/>
      <c r="O784" s="52"/>
      <c r="P784" s="52"/>
      <c r="Q784" s="52"/>
      <c r="R784" s="52"/>
      <c r="S784" s="225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</row>
    <row r="785" spans="1:67" ht="10.5" customHeight="1">
      <c r="A785" s="52"/>
      <c r="B785" s="242"/>
      <c r="C785" s="52"/>
      <c r="D785" s="52"/>
      <c r="E785" s="53"/>
      <c r="F785" s="53"/>
      <c r="G785" s="53"/>
      <c r="H785" s="53"/>
      <c r="I785" s="53"/>
      <c r="J785" s="53"/>
      <c r="K785" s="53"/>
      <c r="L785" s="52"/>
      <c r="M785" s="52"/>
      <c r="N785" s="52"/>
      <c r="O785" s="52"/>
      <c r="P785" s="52"/>
      <c r="Q785" s="52"/>
      <c r="R785" s="52"/>
      <c r="S785" s="225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</row>
    <row r="786" spans="1:67" ht="10.5" customHeight="1">
      <c r="A786" s="52"/>
      <c r="B786" s="242"/>
      <c r="C786" s="52"/>
      <c r="D786" s="52"/>
      <c r="E786" s="53"/>
      <c r="F786" s="53"/>
      <c r="G786" s="53"/>
      <c r="H786" s="53"/>
      <c r="I786" s="53"/>
      <c r="J786" s="53"/>
      <c r="K786" s="53"/>
      <c r="L786" s="52"/>
      <c r="M786" s="52"/>
      <c r="N786" s="52"/>
      <c r="O786" s="52"/>
      <c r="P786" s="52"/>
      <c r="Q786" s="52"/>
      <c r="R786" s="52"/>
      <c r="S786" s="225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</row>
    <row r="787" spans="1:67" ht="10.5" customHeight="1">
      <c r="A787" s="52"/>
      <c r="B787" s="242"/>
      <c r="C787" s="52"/>
      <c r="D787" s="52"/>
      <c r="E787" s="53"/>
      <c r="F787" s="53"/>
      <c r="G787" s="53"/>
      <c r="H787" s="53"/>
      <c r="I787" s="53"/>
      <c r="J787" s="53"/>
      <c r="K787" s="53"/>
      <c r="L787" s="52"/>
      <c r="M787" s="52"/>
      <c r="N787" s="52"/>
      <c r="O787" s="52"/>
      <c r="P787" s="52"/>
      <c r="Q787" s="52"/>
      <c r="R787" s="52"/>
      <c r="S787" s="225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</row>
    <row r="788" spans="1:67" ht="10.5" customHeight="1">
      <c r="A788" s="52"/>
      <c r="B788" s="242"/>
      <c r="C788" s="52"/>
      <c r="D788" s="52"/>
      <c r="E788" s="53"/>
      <c r="F788" s="53"/>
      <c r="G788" s="53"/>
      <c r="H788" s="53"/>
      <c r="I788" s="53"/>
      <c r="J788" s="53"/>
      <c r="K788" s="53"/>
      <c r="L788" s="52"/>
      <c r="M788" s="52"/>
      <c r="N788" s="52"/>
      <c r="O788" s="52"/>
      <c r="P788" s="52"/>
      <c r="Q788" s="52"/>
      <c r="R788" s="52"/>
      <c r="S788" s="225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</row>
    <row r="789" spans="1:67" ht="10.5" customHeight="1">
      <c r="A789" s="52"/>
      <c r="B789" s="242"/>
      <c r="C789" s="52"/>
      <c r="D789" s="52"/>
      <c r="E789" s="53"/>
      <c r="F789" s="53"/>
      <c r="G789" s="53"/>
      <c r="H789" s="53"/>
      <c r="I789" s="53"/>
      <c r="J789" s="53"/>
      <c r="K789" s="53"/>
      <c r="L789" s="52"/>
      <c r="M789" s="52"/>
      <c r="N789" s="52"/>
      <c r="O789" s="52"/>
      <c r="P789" s="52"/>
      <c r="Q789" s="52"/>
      <c r="R789" s="52"/>
      <c r="S789" s="225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</row>
    <row r="790" spans="1:67" ht="10.5" customHeight="1">
      <c r="A790" s="52"/>
      <c r="B790" s="242"/>
      <c r="C790" s="52"/>
      <c r="D790" s="52"/>
      <c r="E790" s="53"/>
      <c r="F790" s="53"/>
      <c r="G790" s="53"/>
      <c r="H790" s="53"/>
      <c r="I790" s="53"/>
      <c r="J790" s="53"/>
      <c r="K790" s="53"/>
      <c r="L790" s="52"/>
      <c r="M790" s="52"/>
      <c r="N790" s="52"/>
      <c r="O790" s="52"/>
      <c r="P790" s="52"/>
      <c r="Q790" s="52"/>
      <c r="R790" s="52"/>
      <c r="S790" s="225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</row>
    <row r="791" spans="1:67" ht="10.5" customHeight="1">
      <c r="A791" s="52"/>
      <c r="B791" s="242"/>
      <c r="C791" s="52"/>
      <c r="D791" s="52"/>
      <c r="E791" s="53"/>
      <c r="F791" s="53"/>
      <c r="G791" s="53"/>
      <c r="H791" s="53"/>
      <c r="I791" s="53"/>
      <c r="J791" s="53"/>
      <c r="K791" s="53"/>
      <c r="L791" s="52"/>
      <c r="M791" s="52"/>
      <c r="N791" s="52"/>
      <c r="O791" s="52"/>
      <c r="P791" s="52"/>
      <c r="Q791" s="52"/>
      <c r="R791" s="52"/>
      <c r="S791" s="225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</row>
    <row r="792" spans="1:67" ht="10.5" customHeight="1">
      <c r="A792" s="52"/>
      <c r="B792" s="242"/>
      <c r="C792" s="52"/>
      <c r="D792" s="52"/>
      <c r="E792" s="53"/>
      <c r="F792" s="53"/>
      <c r="G792" s="53"/>
      <c r="H792" s="53"/>
      <c r="I792" s="53"/>
      <c r="J792" s="53"/>
      <c r="K792" s="53"/>
      <c r="L792" s="52"/>
      <c r="M792" s="52"/>
      <c r="N792" s="52"/>
      <c r="O792" s="52"/>
      <c r="P792" s="52"/>
      <c r="Q792" s="52"/>
      <c r="R792" s="52"/>
      <c r="S792" s="225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</row>
    <row r="793" spans="1:67" ht="10.5" customHeight="1">
      <c r="A793" s="52"/>
      <c r="B793" s="242"/>
      <c r="C793" s="52"/>
      <c r="D793" s="52"/>
      <c r="E793" s="53"/>
      <c r="F793" s="53"/>
      <c r="G793" s="53"/>
      <c r="H793" s="53"/>
      <c r="I793" s="53"/>
      <c r="J793" s="53"/>
      <c r="K793" s="53"/>
      <c r="L793" s="52"/>
      <c r="M793" s="52"/>
      <c r="N793" s="52"/>
      <c r="O793" s="52"/>
      <c r="P793" s="52"/>
      <c r="Q793" s="52"/>
      <c r="R793" s="52"/>
      <c r="S793" s="225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</row>
    <row r="794" spans="1:67" ht="10.5" customHeight="1">
      <c r="A794" s="52"/>
      <c r="B794" s="242"/>
      <c r="C794" s="52"/>
      <c r="D794" s="52"/>
      <c r="E794" s="53"/>
      <c r="F794" s="53"/>
      <c r="G794" s="53"/>
      <c r="H794" s="53"/>
      <c r="I794" s="53"/>
      <c r="J794" s="53"/>
      <c r="K794" s="53"/>
      <c r="L794" s="52"/>
      <c r="M794" s="52"/>
      <c r="N794" s="52"/>
      <c r="O794" s="52"/>
      <c r="P794" s="52"/>
      <c r="Q794" s="52"/>
      <c r="R794" s="52"/>
      <c r="S794" s="225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</row>
    <row r="795" spans="1:67" ht="10.5" customHeight="1">
      <c r="A795" s="52"/>
      <c r="B795" s="242"/>
      <c r="C795" s="52"/>
      <c r="D795" s="52"/>
      <c r="E795" s="53"/>
      <c r="F795" s="53"/>
      <c r="G795" s="53"/>
      <c r="H795" s="53"/>
      <c r="I795" s="53"/>
      <c r="J795" s="53"/>
      <c r="K795" s="53"/>
      <c r="L795" s="52"/>
      <c r="M795" s="52"/>
      <c r="N795" s="52"/>
      <c r="O795" s="52"/>
      <c r="P795" s="52"/>
      <c r="Q795" s="52"/>
      <c r="R795" s="52"/>
      <c r="S795" s="225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</row>
    <row r="796" spans="1:67" ht="10.5" customHeight="1">
      <c r="A796" s="52"/>
      <c r="B796" s="242"/>
      <c r="C796" s="52"/>
      <c r="D796" s="52"/>
      <c r="E796" s="53"/>
      <c r="F796" s="53"/>
      <c r="G796" s="53"/>
      <c r="H796" s="53"/>
      <c r="I796" s="53"/>
      <c r="J796" s="53"/>
      <c r="K796" s="53"/>
      <c r="L796" s="52"/>
      <c r="M796" s="52"/>
      <c r="N796" s="52"/>
      <c r="O796" s="52"/>
      <c r="P796" s="52"/>
      <c r="Q796" s="52"/>
      <c r="R796" s="52"/>
      <c r="S796" s="225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</row>
    <row r="797" spans="1:67" ht="10.5" customHeight="1">
      <c r="A797" s="52"/>
      <c r="B797" s="242"/>
      <c r="C797" s="52"/>
      <c r="D797" s="52"/>
      <c r="E797" s="53"/>
      <c r="F797" s="53"/>
      <c r="G797" s="53"/>
      <c r="H797" s="53"/>
      <c r="I797" s="53"/>
      <c r="J797" s="53"/>
      <c r="K797" s="53"/>
      <c r="L797" s="52"/>
      <c r="M797" s="52"/>
      <c r="N797" s="52"/>
      <c r="O797" s="52"/>
      <c r="P797" s="52"/>
      <c r="Q797" s="52"/>
      <c r="R797" s="52"/>
      <c r="S797" s="225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</row>
    <row r="798" spans="1:67" ht="10.5" customHeight="1">
      <c r="A798" s="52"/>
      <c r="B798" s="242"/>
      <c r="C798" s="52"/>
      <c r="D798" s="52"/>
      <c r="E798" s="53"/>
      <c r="F798" s="53"/>
      <c r="G798" s="53"/>
      <c r="H798" s="53"/>
      <c r="I798" s="53"/>
      <c r="J798" s="53"/>
      <c r="K798" s="53"/>
      <c r="L798" s="52"/>
      <c r="M798" s="52"/>
      <c r="N798" s="52"/>
      <c r="O798" s="52"/>
      <c r="P798" s="52"/>
      <c r="Q798" s="52"/>
      <c r="R798" s="52"/>
      <c r="S798" s="225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</row>
    <row r="799" spans="1:67" ht="10.5" customHeight="1">
      <c r="A799" s="52"/>
      <c r="B799" s="242"/>
      <c r="C799" s="52"/>
      <c r="D799" s="52"/>
      <c r="E799" s="53"/>
      <c r="F799" s="53"/>
      <c r="G799" s="53"/>
      <c r="H799" s="53"/>
      <c r="I799" s="53"/>
      <c r="J799" s="53"/>
      <c r="K799" s="53"/>
      <c r="L799" s="52"/>
      <c r="M799" s="52"/>
      <c r="N799" s="52"/>
      <c r="O799" s="52"/>
      <c r="P799" s="52"/>
      <c r="Q799" s="52"/>
      <c r="R799" s="52"/>
      <c r="S799" s="225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</row>
    <row r="800" spans="1:67" ht="10.5" customHeight="1">
      <c r="A800" s="52"/>
      <c r="B800" s="242"/>
      <c r="C800" s="52"/>
      <c r="D800" s="52"/>
      <c r="E800" s="53"/>
      <c r="F800" s="53"/>
      <c r="G800" s="53"/>
      <c r="H800" s="53"/>
      <c r="I800" s="53"/>
      <c r="J800" s="53"/>
      <c r="K800" s="53"/>
      <c r="L800" s="52"/>
      <c r="M800" s="52"/>
      <c r="N800" s="52"/>
      <c r="O800" s="52"/>
      <c r="P800" s="52"/>
      <c r="Q800" s="52"/>
      <c r="R800" s="52"/>
      <c r="S800" s="225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</row>
    <row r="801" spans="1:67" ht="10.5" customHeight="1">
      <c r="A801" s="52"/>
      <c r="B801" s="242"/>
      <c r="C801" s="52"/>
      <c r="D801" s="52"/>
      <c r="E801" s="53"/>
      <c r="F801" s="53"/>
      <c r="G801" s="53"/>
      <c r="H801" s="53"/>
      <c r="I801" s="53"/>
      <c r="J801" s="53"/>
      <c r="K801" s="53"/>
      <c r="L801" s="52"/>
      <c r="M801" s="52"/>
      <c r="N801" s="52"/>
      <c r="O801" s="52"/>
      <c r="P801" s="52"/>
      <c r="Q801" s="52"/>
      <c r="R801" s="52"/>
      <c r="S801" s="225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</row>
    <row r="802" spans="1:67" ht="10.5" customHeight="1">
      <c r="A802" s="52"/>
      <c r="B802" s="242"/>
      <c r="C802" s="52"/>
      <c r="D802" s="52"/>
      <c r="E802" s="53"/>
      <c r="F802" s="53"/>
      <c r="G802" s="53"/>
      <c r="H802" s="53"/>
      <c r="I802" s="53"/>
      <c r="J802" s="53"/>
      <c r="K802" s="53"/>
      <c r="L802" s="52"/>
      <c r="M802" s="52"/>
      <c r="N802" s="52"/>
      <c r="O802" s="52"/>
      <c r="P802" s="52"/>
      <c r="Q802" s="52"/>
      <c r="R802" s="52"/>
      <c r="S802" s="225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</row>
    <row r="803" spans="1:67" ht="10.5" customHeight="1">
      <c r="A803" s="52"/>
      <c r="B803" s="242"/>
      <c r="C803" s="52"/>
      <c r="D803" s="52"/>
      <c r="E803" s="53"/>
      <c r="F803" s="53"/>
      <c r="G803" s="53"/>
      <c r="H803" s="53"/>
      <c r="I803" s="53"/>
      <c r="J803" s="53"/>
      <c r="K803" s="53"/>
      <c r="L803" s="52"/>
      <c r="M803" s="52"/>
      <c r="N803" s="52"/>
      <c r="O803" s="52"/>
      <c r="P803" s="52"/>
      <c r="Q803" s="52"/>
      <c r="R803" s="52"/>
      <c r="S803" s="225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</row>
    <row r="804" spans="1:67" ht="10.5" customHeight="1">
      <c r="A804" s="52"/>
      <c r="B804" s="242"/>
      <c r="C804" s="52"/>
      <c r="D804" s="52"/>
      <c r="E804" s="53"/>
      <c r="F804" s="53"/>
      <c r="G804" s="53"/>
      <c r="H804" s="53"/>
      <c r="I804" s="53"/>
      <c r="J804" s="53"/>
      <c r="K804" s="53"/>
      <c r="L804" s="52"/>
      <c r="M804" s="52"/>
      <c r="N804" s="52"/>
      <c r="O804" s="52"/>
      <c r="P804" s="52"/>
      <c r="Q804" s="52"/>
      <c r="R804" s="52"/>
      <c r="S804" s="225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</row>
    <row r="805" spans="1:67" ht="10.5" customHeight="1">
      <c r="A805" s="52"/>
      <c r="B805" s="242"/>
      <c r="C805" s="52"/>
      <c r="D805" s="52"/>
      <c r="E805" s="53"/>
      <c r="F805" s="53"/>
      <c r="G805" s="53"/>
      <c r="H805" s="53"/>
      <c r="I805" s="53"/>
      <c r="J805" s="53"/>
      <c r="K805" s="53"/>
      <c r="L805" s="52"/>
      <c r="M805" s="52"/>
      <c r="N805" s="52"/>
      <c r="O805" s="52"/>
      <c r="P805" s="52"/>
      <c r="Q805" s="52"/>
      <c r="R805" s="52"/>
      <c r="S805" s="225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</row>
    <row r="806" spans="1:67" ht="10.5" customHeight="1">
      <c r="A806" s="52"/>
      <c r="B806" s="242"/>
      <c r="C806" s="52"/>
      <c r="D806" s="52"/>
      <c r="E806" s="53"/>
      <c r="F806" s="53"/>
      <c r="G806" s="53"/>
      <c r="H806" s="53"/>
      <c r="I806" s="53"/>
      <c r="J806" s="53"/>
      <c r="K806" s="53"/>
      <c r="L806" s="52"/>
      <c r="M806" s="52"/>
      <c r="N806" s="52"/>
      <c r="O806" s="52"/>
      <c r="P806" s="52"/>
      <c r="Q806" s="52"/>
      <c r="R806" s="52"/>
      <c r="S806" s="225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</row>
    <row r="807" spans="1:67" ht="10.5" customHeight="1">
      <c r="A807" s="52"/>
      <c r="B807" s="242"/>
      <c r="C807" s="52"/>
      <c r="D807" s="52"/>
      <c r="E807" s="53"/>
      <c r="F807" s="53"/>
      <c r="G807" s="53"/>
      <c r="H807" s="53"/>
      <c r="I807" s="53"/>
      <c r="J807" s="53"/>
      <c r="K807" s="53"/>
      <c r="L807" s="52"/>
      <c r="M807" s="52"/>
      <c r="N807" s="52"/>
      <c r="O807" s="52"/>
      <c r="P807" s="52"/>
      <c r="Q807" s="52"/>
      <c r="R807" s="52"/>
      <c r="S807" s="225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</row>
    <row r="808" spans="1:67" ht="10.5" customHeight="1">
      <c r="A808" s="52"/>
      <c r="B808" s="242"/>
      <c r="C808" s="52"/>
      <c r="D808" s="52"/>
      <c r="E808" s="53"/>
      <c r="F808" s="53"/>
      <c r="G808" s="53"/>
      <c r="H808" s="53"/>
      <c r="I808" s="53"/>
      <c r="J808" s="53"/>
      <c r="K808" s="53"/>
      <c r="L808" s="52"/>
      <c r="M808" s="52"/>
      <c r="N808" s="52"/>
      <c r="O808" s="52"/>
      <c r="P808" s="52"/>
      <c r="Q808" s="52"/>
      <c r="R808" s="52"/>
      <c r="S808" s="225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</row>
    <row r="809" spans="1:67" ht="10.5" customHeight="1">
      <c r="A809" s="52"/>
      <c r="B809" s="242"/>
      <c r="C809" s="52"/>
      <c r="D809" s="52"/>
      <c r="E809" s="53"/>
      <c r="F809" s="53"/>
      <c r="G809" s="53"/>
      <c r="H809" s="53"/>
      <c r="I809" s="53"/>
      <c r="J809" s="53"/>
      <c r="K809" s="53"/>
      <c r="L809" s="52"/>
      <c r="M809" s="52"/>
      <c r="N809" s="52"/>
      <c r="O809" s="52"/>
      <c r="P809" s="52"/>
      <c r="Q809" s="52"/>
      <c r="R809" s="52"/>
      <c r="S809" s="225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</row>
    <row r="810" spans="1:67" ht="10.5" customHeight="1">
      <c r="A810" s="52"/>
      <c r="B810" s="242"/>
      <c r="C810" s="52"/>
      <c r="D810" s="52"/>
      <c r="E810" s="53"/>
      <c r="F810" s="53"/>
      <c r="G810" s="53"/>
      <c r="H810" s="53"/>
      <c r="I810" s="53"/>
      <c r="J810" s="53"/>
      <c r="K810" s="53"/>
      <c r="L810" s="52"/>
      <c r="M810" s="52"/>
      <c r="N810" s="52"/>
      <c r="O810" s="52"/>
      <c r="P810" s="52"/>
      <c r="Q810" s="52"/>
      <c r="R810" s="52"/>
      <c r="S810" s="225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</row>
    <row r="811" spans="1:67" ht="10.5" customHeight="1">
      <c r="A811" s="52"/>
      <c r="B811" s="242"/>
      <c r="C811" s="52"/>
      <c r="D811" s="52"/>
      <c r="E811" s="53"/>
      <c r="F811" s="53"/>
      <c r="G811" s="53"/>
      <c r="H811" s="53"/>
      <c r="I811" s="53"/>
      <c r="J811" s="53"/>
      <c r="K811" s="53"/>
      <c r="L811" s="52"/>
      <c r="M811" s="52"/>
      <c r="N811" s="52"/>
      <c r="O811" s="52"/>
      <c r="P811" s="52"/>
      <c r="Q811" s="52"/>
      <c r="R811" s="52"/>
      <c r="S811" s="225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</row>
    <row r="812" spans="1:67" ht="10.5" customHeight="1">
      <c r="A812" s="52"/>
      <c r="B812" s="242"/>
      <c r="C812" s="52"/>
      <c r="D812" s="52"/>
      <c r="E812" s="53"/>
      <c r="F812" s="53"/>
      <c r="G812" s="53"/>
      <c r="H812" s="53"/>
      <c r="I812" s="53"/>
      <c r="J812" s="53"/>
      <c r="K812" s="53"/>
      <c r="L812" s="52"/>
      <c r="M812" s="52"/>
      <c r="N812" s="52"/>
      <c r="O812" s="52"/>
      <c r="P812" s="52"/>
      <c r="Q812" s="52"/>
      <c r="R812" s="52"/>
      <c r="S812" s="225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</row>
    <row r="813" spans="1:67" ht="10.5" customHeight="1">
      <c r="A813" s="52"/>
      <c r="B813" s="242"/>
      <c r="C813" s="52"/>
      <c r="D813" s="52"/>
      <c r="E813" s="53"/>
      <c r="F813" s="53"/>
      <c r="G813" s="53"/>
      <c r="H813" s="53"/>
      <c r="I813" s="53"/>
      <c r="J813" s="53"/>
      <c r="K813" s="53"/>
      <c r="L813" s="52"/>
      <c r="M813" s="52"/>
      <c r="N813" s="52"/>
      <c r="O813" s="52"/>
      <c r="P813" s="52"/>
      <c r="Q813" s="52"/>
      <c r="R813" s="52"/>
      <c r="S813" s="225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</row>
    <row r="814" spans="1:67" ht="10.5" customHeight="1">
      <c r="A814" s="52"/>
      <c r="B814" s="242"/>
      <c r="C814" s="52"/>
      <c r="D814" s="52"/>
      <c r="E814" s="53"/>
      <c r="F814" s="53"/>
      <c r="G814" s="53"/>
      <c r="H814" s="53"/>
      <c r="I814" s="53"/>
      <c r="J814" s="53"/>
      <c r="K814" s="53"/>
      <c r="L814" s="52"/>
      <c r="M814" s="52"/>
      <c r="N814" s="52"/>
      <c r="O814" s="52"/>
      <c r="P814" s="52"/>
      <c r="Q814" s="52"/>
      <c r="R814" s="52"/>
      <c r="S814" s="225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</row>
    <row r="815" spans="1:67" ht="10.5" customHeight="1">
      <c r="A815" s="52"/>
      <c r="B815" s="242"/>
      <c r="C815" s="52"/>
      <c r="D815" s="52"/>
      <c r="E815" s="53"/>
      <c r="F815" s="53"/>
      <c r="G815" s="53"/>
      <c r="H815" s="53"/>
      <c r="I815" s="53"/>
      <c r="J815" s="53"/>
      <c r="K815" s="53"/>
      <c r="L815" s="52"/>
      <c r="M815" s="52"/>
      <c r="N815" s="52"/>
      <c r="O815" s="52"/>
      <c r="P815" s="52"/>
      <c r="Q815" s="52"/>
      <c r="R815" s="52"/>
      <c r="S815" s="225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</row>
    <row r="816" spans="1:67" ht="10.5" customHeight="1">
      <c r="A816" s="52"/>
      <c r="B816" s="242"/>
      <c r="C816" s="52"/>
      <c r="D816" s="52"/>
      <c r="E816" s="53"/>
      <c r="F816" s="53"/>
      <c r="G816" s="53"/>
      <c r="H816" s="53"/>
      <c r="I816" s="53"/>
      <c r="J816" s="53"/>
      <c r="K816" s="53"/>
      <c r="L816" s="52"/>
      <c r="M816" s="52"/>
      <c r="N816" s="52"/>
      <c r="O816" s="52"/>
      <c r="P816" s="52"/>
      <c r="Q816" s="52"/>
      <c r="R816" s="52"/>
      <c r="S816" s="225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</row>
    <row r="817" spans="1:67" ht="10.5" customHeight="1">
      <c r="A817" s="52"/>
      <c r="B817" s="242"/>
      <c r="C817" s="52"/>
      <c r="D817" s="52"/>
      <c r="E817" s="53"/>
      <c r="F817" s="53"/>
      <c r="G817" s="53"/>
      <c r="H817" s="53"/>
      <c r="I817" s="53"/>
      <c r="J817" s="53"/>
      <c r="K817" s="53"/>
      <c r="L817" s="52"/>
      <c r="M817" s="52"/>
      <c r="N817" s="52"/>
      <c r="O817" s="52"/>
      <c r="P817" s="52"/>
      <c r="Q817" s="52"/>
      <c r="R817" s="52"/>
      <c r="S817" s="225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</row>
    <row r="818" spans="1:67" ht="10.5" customHeight="1">
      <c r="A818" s="52"/>
      <c r="B818" s="242"/>
      <c r="C818" s="52"/>
      <c r="D818" s="52"/>
      <c r="E818" s="53"/>
      <c r="F818" s="53"/>
      <c r="G818" s="53"/>
      <c r="H818" s="53"/>
      <c r="I818" s="53"/>
      <c r="J818" s="53"/>
      <c r="K818" s="53"/>
      <c r="L818" s="52"/>
      <c r="M818" s="52"/>
      <c r="N818" s="52"/>
      <c r="O818" s="52"/>
      <c r="P818" s="52"/>
      <c r="Q818" s="52"/>
      <c r="R818" s="52"/>
      <c r="S818" s="225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</row>
    <row r="819" spans="1:67" ht="10.5" customHeight="1">
      <c r="A819" s="52"/>
      <c r="B819" s="242"/>
      <c r="C819" s="52"/>
      <c r="D819" s="52"/>
      <c r="E819" s="53"/>
      <c r="F819" s="53"/>
      <c r="G819" s="53"/>
      <c r="H819" s="53"/>
      <c r="I819" s="53"/>
      <c r="J819" s="53"/>
      <c r="K819" s="53"/>
      <c r="L819" s="52"/>
      <c r="M819" s="52"/>
      <c r="N819" s="52"/>
      <c r="O819" s="52"/>
      <c r="P819" s="52"/>
      <c r="Q819" s="52"/>
      <c r="R819" s="52"/>
      <c r="S819" s="225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</row>
    <row r="820" spans="1:67" ht="10.5" customHeight="1">
      <c r="A820" s="52"/>
      <c r="B820" s="242"/>
      <c r="C820" s="52"/>
      <c r="D820" s="52"/>
      <c r="E820" s="53"/>
      <c r="F820" s="53"/>
      <c r="G820" s="53"/>
      <c r="H820" s="53"/>
      <c r="I820" s="53"/>
      <c r="J820" s="53"/>
      <c r="K820" s="53"/>
      <c r="L820" s="52"/>
      <c r="M820" s="52"/>
      <c r="N820" s="52"/>
      <c r="O820" s="52"/>
      <c r="P820" s="52"/>
      <c r="Q820" s="52"/>
      <c r="R820" s="52"/>
      <c r="S820" s="225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</row>
    <row r="821" spans="1:67" ht="10.5" customHeight="1">
      <c r="A821" s="52"/>
      <c r="B821" s="242"/>
      <c r="C821" s="52"/>
      <c r="D821" s="52"/>
      <c r="E821" s="53"/>
      <c r="F821" s="53"/>
      <c r="G821" s="53"/>
      <c r="H821" s="53"/>
      <c r="I821" s="53"/>
      <c r="J821" s="53"/>
      <c r="K821" s="53"/>
      <c r="L821" s="52"/>
      <c r="M821" s="52"/>
      <c r="N821" s="52"/>
      <c r="O821" s="52"/>
      <c r="P821" s="52"/>
      <c r="Q821" s="52"/>
      <c r="R821" s="52"/>
      <c r="S821" s="225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</row>
    <row r="822" spans="1:67" ht="10.5" customHeight="1">
      <c r="A822" s="52"/>
      <c r="B822" s="242"/>
      <c r="C822" s="52"/>
      <c r="D822" s="52"/>
      <c r="E822" s="53"/>
      <c r="F822" s="53"/>
      <c r="G822" s="53"/>
      <c r="H822" s="53"/>
      <c r="I822" s="53"/>
      <c r="J822" s="53"/>
      <c r="K822" s="53"/>
      <c r="L822" s="52"/>
      <c r="M822" s="52"/>
      <c r="N822" s="52"/>
      <c r="O822" s="52"/>
      <c r="P822" s="52"/>
      <c r="Q822" s="52"/>
      <c r="R822" s="52"/>
      <c r="S822" s="225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</row>
    <row r="823" spans="1:67" ht="10.5" customHeight="1">
      <c r="A823" s="52"/>
      <c r="B823" s="242"/>
      <c r="C823" s="52"/>
      <c r="D823" s="52"/>
      <c r="E823" s="53"/>
      <c r="F823" s="53"/>
      <c r="G823" s="53"/>
      <c r="H823" s="53"/>
      <c r="I823" s="53"/>
      <c r="J823" s="53"/>
      <c r="K823" s="53"/>
      <c r="L823" s="52"/>
      <c r="M823" s="52"/>
      <c r="N823" s="52"/>
      <c r="O823" s="52"/>
      <c r="P823" s="52"/>
      <c r="Q823" s="52"/>
      <c r="R823" s="52"/>
      <c r="S823" s="225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</row>
    <row r="824" spans="1:67" ht="10.5" customHeight="1">
      <c r="A824" s="52"/>
      <c r="B824" s="242"/>
      <c r="C824" s="52"/>
      <c r="D824" s="52"/>
      <c r="E824" s="53"/>
      <c r="F824" s="53"/>
      <c r="G824" s="53"/>
      <c r="H824" s="53"/>
      <c r="I824" s="53"/>
      <c r="J824" s="53"/>
      <c r="K824" s="53"/>
      <c r="L824" s="52"/>
      <c r="M824" s="52"/>
      <c r="N824" s="52"/>
      <c r="O824" s="52"/>
      <c r="P824" s="52"/>
      <c r="Q824" s="52"/>
      <c r="R824" s="52"/>
      <c r="S824" s="225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</row>
    <row r="825" spans="1:67" ht="10.5" customHeight="1">
      <c r="A825" s="52"/>
      <c r="B825" s="242"/>
      <c r="C825" s="52"/>
      <c r="D825" s="52"/>
      <c r="E825" s="53"/>
      <c r="F825" s="53"/>
      <c r="G825" s="53"/>
      <c r="H825" s="53"/>
      <c r="I825" s="53"/>
      <c r="J825" s="53"/>
      <c r="K825" s="53"/>
      <c r="L825" s="52"/>
      <c r="M825" s="52"/>
      <c r="N825" s="52"/>
      <c r="O825" s="52"/>
      <c r="P825" s="52"/>
      <c r="Q825" s="52"/>
      <c r="R825" s="52"/>
      <c r="S825" s="225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</row>
    <row r="826" spans="1:67" ht="10.5" customHeight="1">
      <c r="A826" s="52"/>
      <c r="B826" s="242"/>
      <c r="C826" s="52"/>
      <c r="D826" s="52"/>
      <c r="E826" s="53"/>
      <c r="F826" s="53"/>
      <c r="G826" s="53"/>
      <c r="H826" s="53"/>
      <c r="I826" s="53"/>
      <c r="J826" s="53"/>
      <c r="K826" s="53"/>
      <c r="L826" s="52"/>
      <c r="M826" s="52"/>
      <c r="N826" s="52"/>
      <c r="O826" s="52"/>
      <c r="P826" s="52"/>
      <c r="Q826" s="52"/>
      <c r="R826" s="52"/>
      <c r="S826" s="225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</row>
    <row r="827" spans="1:67" ht="10.5" customHeight="1">
      <c r="A827" s="52"/>
      <c r="B827" s="242"/>
      <c r="C827" s="52"/>
      <c r="D827" s="52"/>
      <c r="E827" s="53"/>
      <c r="F827" s="53"/>
      <c r="G827" s="53"/>
      <c r="H827" s="53"/>
      <c r="I827" s="53"/>
      <c r="J827" s="53"/>
      <c r="K827" s="53"/>
      <c r="L827" s="52"/>
      <c r="M827" s="52"/>
      <c r="N827" s="52"/>
      <c r="O827" s="52"/>
      <c r="P827" s="52"/>
      <c r="Q827" s="52"/>
      <c r="R827" s="52"/>
      <c r="S827" s="225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</row>
    <row r="828" spans="1:67" ht="10.5" customHeight="1">
      <c r="A828" s="52"/>
      <c r="B828" s="242"/>
      <c r="C828" s="52"/>
      <c r="D828" s="52"/>
      <c r="E828" s="53"/>
      <c r="F828" s="53"/>
      <c r="G828" s="53"/>
      <c r="H828" s="53"/>
      <c r="I828" s="53"/>
      <c r="J828" s="53"/>
      <c r="K828" s="53"/>
      <c r="L828" s="52"/>
      <c r="M828" s="52"/>
      <c r="N828" s="52"/>
      <c r="O828" s="52"/>
      <c r="P828" s="52"/>
      <c r="Q828" s="52"/>
      <c r="R828" s="52"/>
      <c r="S828" s="225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</row>
    <row r="829" spans="1:67" ht="10.5" customHeight="1">
      <c r="A829" s="52"/>
      <c r="B829" s="242"/>
      <c r="C829" s="52"/>
      <c r="D829" s="52"/>
      <c r="E829" s="53"/>
      <c r="F829" s="53"/>
      <c r="G829" s="53"/>
      <c r="H829" s="53"/>
      <c r="I829" s="53"/>
      <c r="J829" s="53"/>
      <c r="K829" s="53"/>
      <c r="L829" s="52"/>
      <c r="M829" s="52"/>
      <c r="N829" s="52"/>
      <c r="O829" s="52"/>
      <c r="P829" s="52"/>
      <c r="Q829" s="52"/>
      <c r="R829" s="52"/>
      <c r="S829" s="225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</row>
    <row r="830" spans="1:67" ht="10.5" customHeight="1">
      <c r="A830" s="52"/>
      <c r="B830" s="242"/>
      <c r="C830" s="52"/>
      <c r="D830" s="52"/>
      <c r="E830" s="53"/>
      <c r="F830" s="53"/>
      <c r="G830" s="53"/>
      <c r="H830" s="53"/>
      <c r="I830" s="53"/>
      <c r="J830" s="53"/>
      <c r="K830" s="53"/>
      <c r="L830" s="52"/>
      <c r="M830" s="52"/>
      <c r="N830" s="52"/>
      <c r="O830" s="52"/>
      <c r="P830" s="52"/>
      <c r="Q830" s="52"/>
      <c r="R830" s="52"/>
      <c r="S830" s="225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</row>
    <row r="831" spans="1:67" ht="10.5" customHeight="1">
      <c r="A831" s="52"/>
      <c r="B831" s="242"/>
      <c r="C831" s="52"/>
      <c r="D831" s="52"/>
      <c r="E831" s="53"/>
      <c r="F831" s="53"/>
      <c r="G831" s="53"/>
      <c r="H831" s="53"/>
      <c r="I831" s="53"/>
      <c r="J831" s="53"/>
      <c r="K831" s="53"/>
      <c r="L831" s="52"/>
      <c r="M831" s="52"/>
      <c r="N831" s="52"/>
      <c r="O831" s="52"/>
      <c r="P831" s="52"/>
      <c r="Q831" s="52"/>
      <c r="R831" s="52"/>
      <c r="S831" s="225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</row>
    <row r="832" spans="1:67" ht="10.5" customHeight="1">
      <c r="A832" s="52"/>
      <c r="B832" s="242"/>
      <c r="C832" s="52"/>
      <c r="D832" s="52"/>
      <c r="E832" s="53"/>
      <c r="F832" s="53"/>
      <c r="G832" s="53"/>
      <c r="H832" s="53"/>
      <c r="I832" s="53"/>
      <c r="J832" s="53"/>
      <c r="K832" s="53"/>
      <c r="L832" s="52"/>
      <c r="M832" s="52"/>
      <c r="N832" s="52"/>
      <c r="O832" s="52"/>
      <c r="P832" s="52"/>
      <c r="Q832" s="52"/>
      <c r="R832" s="52"/>
      <c r="S832" s="225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</row>
    <row r="833" spans="1:67" ht="10.5" customHeight="1">
      <c r="A833" s="52"/>
      <c r="B833" s="242"/>
      <c r="C833" s="52"/>
      <c r="D833" s="52"/>
      <c r="E833" s="53"/>
      <c r="F833" s="53"/>
      <c r="G833" s="53"/>
      <c r="H833" s="53"/>
      <c r="I833" s="53"/>
      <c r="J833" s="53"/>
      <c r="K833" s="53"/>
      <c r="L833" s="52"/>
      <c r="M833" s="52"/>
      <c r="N833" s="52"/>
      <c r="O833" s="52"/>
      <c r="P833" s="52"/>
      <c r="Q833" s="52"/>
      <c r="R833" s="52"/>
      <c r="S833" s="225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</row>
    <row r="834" spans="1:67" ht="10.5" customHeight="1">
      <c r="A834" s="52"/>
      <c r="B834" s="242"/>
      <c r="C834" s="52"/>
      <c r="D834" s="52"/>
      <c r="E834" s="53"/>
      <c r="F834" s="53"/>
      <c r="G834" s="53"/>
      <c r="H834" s="53"/>
      <c r="I834" s="53"/>
      <c r="J834" s="53"/>
      <c r="K834" s="53"/>
      <c r="L834" s="52"/>
      <c r="M834" s="52"/>
      <c r="N834" s="52"/>
      <c r="O834" s="52"/>
      <c r="P834" s="52"/>
      <c r="Q834" s="52"/>
      <c r="R834" s="52"/>
      <c r="S834" s="225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</row>
    <row r="835" spans="1:67" ht="10.5" customHeight="1">
      <c r="A835" s="52"/>
      <c r="B835" s="242"/>
      <c r="C835" s="52"/>
      <c r="D835" s="52"/>
      <c r="E835" s="53"/>
      <c r="F835" s="53"/>
      <c r="G835" s="53"/>
      <c r="H835" s="53"/>
      <c r="I835" s="53"/>
      <c r="J835" s="53"/>
      <c r="K835" s="53"/>
      <c r="L835" s="52"/>
      <c r="M835" s="52"/>
      <c r="N835" s="52"/>
      <c r="O835" s="52"/>
      <c r="P835" s="52"/>
      <c r="Q835" s="52"/>
      <c r="R835" s="52"/>
      <c r="S835" s="225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</row>
    <row r="836" spans="1:67" ht="10.5" customHeight="1">
      <c r="A836" s="52"/>
      <c r="B836" s="242"/>
      <c r="C836" s="52"/>
      <c r="D836" s="52"/>
      <c r="E836" s="53"/>
      <c r="F836" s="53"/>
      <c r="G836" s="53"/>
      <c r="H836" s="53"/>
      <c r="I836" s="53"/>
      <c r="J836" s="53"/>
      <c r="K836" s="53"/>
      <c r="L836" s="52"/>
      <c r="M836" s="52"/>
      <c r="N836" s="52"/>
      <c r="O836" s="52"/>
      <c r="P836" s="52"/>
      <c r="Q836" s="52"/>
      <c r="R836" s="52"/>
      <c r="S836" s="225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</row>
    <row r="837" spans="1:67" ht="10.5" customHeight="1">
      <c r="A837" s="52"/>
      <c r="B837" s="242"/>
      <c r="C837" s="52"/>
      <c r="D837" s="52"/>
      <c r="E837" s="53"/>
      <c r="F837" s="53"/>
      <c r="G837" s="53"/>
      <c r="H837" s="53"/>
      <c r="I837" s="53"/>
      <c r="J837" s="53"/>
      <c r="K837" s="53"/>
      <c r="L837" s="52"/>
      <c r="M837" s="52"/>
      <c r="N837" s="52"/>
      <c r="O837" s="52"/>
      <c r="P837" s="52"/>
      <c r="Q837" s="52"/>
      <c r="R837" s="52"/>
      <c r="S837" s="225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</row>
    <row r="838" spans="1:67" ht="10.5" customHeight="1">
      <c r="A838" s="52"/>
      <c r="B838" s="242"/>
      <c r="C838" s="52"/>
      <c r="D838" s="52"/>
      <c r="E838" s="53"/>
      <c r="F838" s="53"/>
      <c r="G838" s="53"/>
      <c r="H838" s="53"/>
      <c r="I838" s="53"/>
      <c r="J838" s="53"/>
      <c r="K838" s="53"/>
      <c r="L838" s="52"/>
      <c r="M838" s="52"/>
      <c r="N838" s="52"/>
      <c r="O838" s="52"/>
      <c r="P838" s="52"/>
      <c r="Q838" s="52"/>
      <c r="R838" s="52"/>
      <c r="S838" s="225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</row>
    <row r="839" spans="1:67" ht="10.5" customHeight="1">
      <c r="A839" s="52"/>
      <c r="B839" s="242"/>
      <c r="C839" s="52"/>
      <c r="D839" s="52"/>
      <c r="E839" s="53"/>
      <c r="F839" s="53"/>
      <c r="G839" s="53"/>
      <c r="H839" s="53"/>
      <c r="I839" s="53"/>
      <c r="J839" s="53"/>
      <c r="K839" s="53"/>
      <c r="L839" s="52"/>
      <c r="M839" s="52"/>
      <c r="N839" s="52"/>
      <c r="O839" s="52"/>
      <c r="P839" s="52"/>
      <c r="Q839" s="52"/>
      <c r="R839" s="52"/>
      <c r="S839" s="225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</row>
    <row r="840" spans="1:67" ht="10.5" customHeight="1">
      <c r="A840" s="52"/>
      <c r="B840" s="242"/>
      <c r="C840" s="52"/>
      <c r="D840" s="52"/>
      <c r="E840" s="53"/>
      <c r="F840" s="53"/>
      <c r="G840" s="53"/>
      <c r="H840" s="53"/>
      <c r="I840" s="53"/>
      <c r="J840" s="53"/>
      <c r="K840" s="53"/>
      <c r="L840" s="52"/>
      <c r="M840" s="52"/>
      <c r="N840" s="52"/>
      <c r="O840" s="52"/>
      <c r="P840" s="52"/>
      <c r="Q840" s="52"/>
      <c r="R840" s="52"/>
      <c r="S840" s="225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</row>
    <row r="841" spans="1:67" ht="10.5" customHeight="1">
      <c r="A841" s="52"/>
      <c r="B841" s="242"/>
      <c r="C841" s="52"/>
      <c r="D841" s="52"/>
      <c r="E841" s="53"/>
      <c r="F841" s="53"/>
      <c r="G841" s="53"/>
      <c r="H841" s="53"/>
      <c r="I841" s="53"/>
      <c r="J841" s="53"/>
      <c r="K841" s="53"/>
      <c r="L841" s="52"/>
      <c r="M841" s="52"/>
      <c r="N841" s="52"/>
      <c r="O841" s="52"/>
      <c r="P841" s="52"/>
      <c r="Q841" s="52"/>
      <c r="R841" s="52"/>
      <c r="S841" s="225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</row>
    <row r="842" spans="1:67" ht="10.5" customHeight="1">
      <c r="A842" s="52"/>
      <c r="B842" s="242"/>
      <c r="C842" s="52"/>
      <c r="D842" s="52"/>
      <c r="E842" s="53"/>
      <c r="F842" s="53"/>
      <c r="G842" s="53"/>
      <c r="H842" s="53"/>
      <c r="I842" s="53"/>
      <c r="J842" s="53"/>
      <c r="K842" s="53"/>
      <c r="L842" s="52"/>
      <c r="M842" s="52"/>
      <c r="N842" s="52"/>
      <c r="O842" s="52"/>
      <c r="P842" s="52"/>
      <c r="Q842" s="52"/>
      <c r="R842" s="52"/>
      <c r="S842" s="225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</row>
    <row r="843" spans="1:67" ht="10.5" customHeight="1">
      <c r="A843" s="52"/>
      <c r="B843" s="242"/>
      <c r="C843" s="52"/>
      <c r="D843" s="52"/>
      <c r="E843" s="53"/>
      <c r="F843" s="53"/>
      <c r="G843" s="53"/>
      <c r="H843" s="53"/>
      <c r="I843" s="53"/>
      <c r="J843" s="53"/>
      <c r="K843" s="53"/>
      <c r="L843" s="52"/>
      <c r="M843" s="52"/>
      <c r="N843" s="52"/>
      <c r="O843" s="52"/>
      <c r="P843" s="52"/>
      <c r="Q843" s="52"/>
      <c r="R843" s="52"/>
      <c r="S843" s="225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</row>
    <row r="844" spans="1:67" ht="10.5" customHeight="1">
      <c r="A844" s="52"/>
      <c r="B844" s="242"/>
      <c r="C844" s="52"/>
      <c r="D844" s="52"/>
      <c r="E844" s="53"/>
      <c r="F844" s="53"/>
      <c r="G844" s="53"/>
      <c r="H844" s="53"/>
      <c r="I844" s="53"/>
      <c r="J844" s="53"/>
      <c r="K844" s="53"/>
      <c r="L844" s="52"/>
      <c r="M844" s="52"/>
      <c r="N844" s="52"/>
      <c r="O844" s="52"/>
      <c r="P844" s="52"/>
      <c r="Q844" s="52"/>
      <c r="R844" s="52"/>
      <c r="S844" s="225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</row>
    <row r="845" spans="1:67" ht="10.5" customHeight="1">
      <c r="A845" s="52"/>
      <c r="B845" s="242"/>
      <c r="C845" s="52"/>
      <c r="D845" s="52"/>
      <c r="E845" s="53"/>
      <c r="F845" s="53"/>
      <c r="G845" s="53"/>
      <c r="H845" s="53"/>
      <c r="I845" s="53"/>
      <c r="J845" s="53"/>
      <c r="K845" s="53"/>
      <c r="L845" s="52"/>
      <c r="M845" s="52"/>
      <c r="N845" s="52"/>
      <c r="O845" s="52"/>
      <c r="P845" s="52"/>
      <c r="Q845" s="52"/>
      <c r="R845" s="52"/>
      <c r="S845" s="225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</row>
    <row r="846" spans="1:67" ht="10.5" customHeight="1">
      <c r="A846" s="52"/>
      <c r="B846" s="242"/>
      <c r="C846" s="52"/>
      <c r="D846" s="52"/>
      <c r="E846" s="53"/>
      <c r="F846" s="53"/>
      <c r="G846" s="53"/>
      <c r="H846" s="53"/>
      <c r="I846" s="53"/>
      <c r="J846" s="53"/>
      <c r="K846" s="53"/>
      <c r="L846" s="52"/>
      <c r="M846" s="52"/>
      <c r="N846" s="52"/>
      <c r="O846" s="52"/>
      <c r="P846" s="52"/>
      <c r="Q846" s="52"/>
      <c r="R846" s="52"/>
      <c r="S846" s="225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</row>
    <row r="847" spans="1:67" ht="10.5" customHeight="1">
      <c r="A847" s="52"/>
      <c r="B847" s="242"/>
      <c r="C847" s="52"/>
      <c r="D847" s="52"/>
      <c r="E847" s="53"/>
      <c r="F847" s="53"/>
      <c r="G847" s="53"/>
      <c r="H847" s="53"/>
      <c r="I847" s="53"/>
      <c r="J847" s="53"/>
      <c r="K847" s="53"/>
      <c r="L847" s="52"/>
      <c r="M847" s="52"/>
      <c r="N847" s="52"/>
      <c r="O847" s="52"/>
      <c r="P847" s="52"/>
      <c r="Q847" s="52"/>
      <c r="R847" s="52"/>
      <c r="S847" s="225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</row>
    <row r="848" spans="1:67" ht="10.5" customHeight="1">
      <c r="A848" s="52"/>
      <c r="B848" s="242"/>
      <c r="C848" s="52"/>
      <c r="D848" s="52"/>
      <c r="E848" s="53"/>
      <c r="F848" s="53"/>
      <c r="G848" s="53"/>
      <c r="H848" s="53"/>
      <c r="I848" s="53"/>
      <c r="J848" s="53"/>
      <c r="K848" s="53"/>
      <c r="L848" s="52"/>
      <c r="M848" s="52"/>
      <c r="N848" s="52"/>
      <c r="O848" s="52"/>
      <c r="P848" s="52"/>
      <c r="Q848" s="52"/>
      <c r="R848" s="52"/>
      <c r="S848" s="225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</row>
    <row r="849" spans="1:67" ht="10.5" customHeight="1">
      <c r="A849" s="52"/>
      <c r="B849" s="242"/>
      <c r="C849" s="52"/>
      <c r="D849" s="52"/>
      <c r="E849" s="53"/>
      <c r="F849" s="53"/>
      <c r="G849" s="53"/>
      <c r="H849" s="53"/>
      <c r="I849" s="53"/>
      <c r="J849" s="53"/>
      <c r="K849" s="53"/>
      <c r="L849" s="52"/>
      <c r="M849" s="52"/>
      <c r="N849" s="52"/>
      <c r="O849" s="52"/>
      <c r="P849" s="52"/>
      <c r="Q849" s="52"/>
      <c r="R849" s="52"/>
      <c r="S849" s="225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</row>
    <row r="850" spans="1:67" ht="10.5" customHeight="1">
      <c r="A850" s="52"/>
      <c r="B850" s="242"/>
      <c r="C850" s="52"/>
      <c r="D850" s="52"/>
      <c r="E850" s="53"/>
      <c r="F850" s="53"/>
      <c r="G850" s="53"/>
      <c r="H850" s="53"/>
      <c r="I850" s="53"/>
      <c r="J850" s="53"/>
      <c r="K850" s="53"/>
      <c r="L850" s="52"/>
      <c r="M850" s="52"/>
      <c r="N850" s="52"/>
      <c r="O850" s="52"/>
      <c r="P850" s="52"/>
      <c r="Q850" s="52"/>
      <c r="R850" s="52"/>
      <c r="S850" s="225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</row>
    <row r="851" spans="1:67" ht="10.5" customHeight="1">
      <c r="A851" s="52"/>
      <c r="B851" s="242"/>
      <c r="C851" s="52"/>
      <c r="D851" s="52"/>
      <c r="E851" s="53"/>
      <c r="F851" s="53"/>
      <c r="G851" s="53"/>
      <c r="H851" s="53"/>
      <c r="I851" s="53"/>
      <c r="J851" s="53"/>
      <c r="K851" s="53"/>
      <c r="L851" s="52"/>
      <c r="M851" s="52"/>
      <c r="N851" s="52"/>
      <c r="O851" s="52"/>
      <c r="P851" s="52"/>
      <c r="Q851" s="52"/>
      <c r="R851" s="52"/>
      <c r="S851" s="225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</row>
    <row r="852" spans="1:67" ht="10.5" customHeight="1">
      <c r="A852" s="52"/>
      <c r="B852" s="242"/>
      <c r="C852" s="52"/>
      <c r="D852" s="52"/>
      <c r="E852" s="53"/>
      <c r="F852" s="53"/>
      <c r="G852" s="53"/>
      <c r="H852" s="53"/>
      <c r="I852" s="53"/>
      <c r="J852" s="53"/>
      <c r="K852" s="53"/>
      <c r="L852" s="52"/>
      <c r="M852" s="52"/>
      <c r="N852" s="52"/>
      <c r="O852" s="52"/>
      <c r="P852" s="52"/>
      <c r="Q852" s="52"/>
      <c r="R852" s="52"/>
      <c r="S852" s="225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</row>
    <row r="853" spans="1:67" ht="10.5" customHeight="1">
      <c r="A853" s="52"/>
      <c r="B853" s="242"/>
      <c r="C853" s="52"/>
      <c r="D853" s="52"/>
      <c r="E853" s="53"/>
      <c r="F853" s="53"/>
      <c r="G853" s="53"/>
      <c r="H853" s="53"/>
      <c r="I853" s="53"/>
      <c r="J853" s="53"/>
      <c r="K853" s="53"/>
      <c r="L853" s="52"/>
      <c r="M853" s="52"/>
      <c r="N853" s="52"/>
      <c r="O853" s="52"/>
      <c r="P853" s="52"/>
      <c r="Q853" s="52"/>
      <c r="R853" s="52"/>
      <c r="S853" s="225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</row>
    <row r="854" spans="1:67" ht="10.5" customHeight="1">
      <c r="A854" s="52"/>
      <c r="B854" s="242"/>
      <c r="C854" s="52"/>
      <c r="D854" s="52"/>
      <c r="E854" s="53"/>
      <c r="F854" s="53"/>
      <c r="G854" s="53"/>
      <c r="H854" s="53"/>
      <c r="I854" s="53"/>
      <c r="J854" s="53"/>
      <c r="K854" s="53"/>
      <c r="L854" s="52"/>
      <c r="M854" s="52"/>
      <c r="N854" s="52"/>
      <c r="O854" s="52"/>
      <c r="P854" s="52"/>
      <c r="Q854" s="52"/>
      <c r="R854" s="52"/>
      <c r="S854" s="225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</row>
    <row r="855" spans="1:67" ht="10.5" customHeight="1">
      <c r="A855" s="52"/>
      <c r="B855" s="242"/>
      <c r="C855" s="52"/>
      <c r="D855" s="52"/>
      <c r="E855" s="53"/>
      <c r="F855" s="53"/>
      <c r="G855" s="53"/>
      <c r="H855" s="53"/>
      <c r="I855" s="53"/>
      <c r="J855" s="53"/>
      <c r="K855" s="53"/>
      <c r="L855" s="52"/>
      <c r="M855" s="52"/>
      <c r="N855" s="52"/>
      <c r="O855" s="52"/>
      <c r="P855" s="52"/>
      <c r="Q855" s="52"/>
      <c r="R855" s="52"/>
      <c r="S855" s="225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</row>
    <row r="856" spans="1:67" ht="10.5" customHeight="1">
      <c r="A856" s="52"/>
      <c r="B856" s="242"/>
      <c r="C856" s="52"/>
      <c r="D856" s="52"/>
      <c r="E856" s="53"/>
      <c r="F856" s="53"/>
      <c r="G856" s="53"/>
      <c r="H856" s="53"/>
      <c r="I856" s="53"/>
      <c r="J856" s="53"/>
      <c r="K856" s="53"/>
      <c r="L856" s="52"/>
      <c r="M856" s="52"/>
      <c r="N856" s="52"/>
      <c r="O856" s="52"/>
      <c r="P856" s="52"/>
      <c r="Q856" s="52"/>
      <c r="R856" s="52"/>
      <c r="S856" s="225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</row>
    <row r="857" spans="1:67" ht="10.5" customHeight="1">
      <c r="A857" s="52"/>
      <c r="B857" s="242"/>
      <c r="C857" s="52"/>
      <c r="D857" s="52"/>
      <c r="E857" s="53"/>
      <c r="F857" s="53"/>
      <c r="G857" s="53"/>
      <c r="H857" s="53"/>
      <c r="I857" s="53"/>
      <c r="J857" s="53"/>
      <c r="K857" s="53"/>
      <c r="L857" s="52"/>
      <c r="M857" s="52"/>
      <c r="N857" s="52"/>
      <c r="O857" s="52"/>
      <c r="P857" s="52"/>
      <c r="Q857" s="52"/>
      <c r="R857" s="52"/>
      <c r="S857" s="225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</row>
    <row r="858" spans="1:67" ht="10.5" customHeight="1">
      <c r="A858" s="52"/>
      <c r="B858" s="242"/>
      <c r="C858" s="52"/>
      <c r="D858" s="52"/>
      <c r="E858" s="53"/>
      <c r="F858" s="53"/>
      <c r="G858" s="53"/>
      <c r="H858" s="53"/>
      <c r="I858" s="53"/>
      <c r="J858" s="53"/>
      <c r="K858" s="53"/>
      <c r="L858" s="52"/>
      <c r="M858" s="52"/>
      <c r="N858" s="52"/>
      <c r="O858" s="52"/>
      <c r="P858" s="52"/>
      <c r="Q858" s="52"/>
      <c r="R858" s="52"/>
      <c r="S858" s="225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</row>
    <row r="859" spans="1:67" ht="10.5" customHeight="1">
      <c r="A859" s="52"/>
      <c r="B859" s="242"/>
      <c r="C859" s="52"/>
      <c r="D859" s="52"/>
      <c r="E859" s="53"/>
      <c r="F859" s="53"/>
      <c r="G859" s="53"/>
      <c r="H859" s="53"/>
      <c r="I859" s="53"/>
      <c r="J859" s="53"/>
      <c r="K859" s="53"/>
      <c r="L859" s="52"/>
      <c r="M859" s="52"/>
      <c r="N859" s="52"/>
      <c r="O859" s="52"/>
      <c r="P859" s="52"/>
      <c r="Q859" s="52"/>
      <c r="R859" s="52"/>
      <c r="S859" s="225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</row>
    <row r="860" spans="1:67" ht="10.5" customHeight="1">
      <c r="A860" s="52"/>
      <c r="B860" s="242"/>
      <c r="C860" s="52"/>
      <c r="D860" s="52"/>
      <c r="E860" s="53"/>
      <c r="F860" s="53"/>
      <c r="G860" s="53"/>
      <c r="H860" s="53"/>
      <c r="I860" s="53"/>
      <c r="J860" s="53"/>
      <c r="K860" s="53"/>
      <c r="L860" s="52"/>
      <c r="M860" s="52"/>
      <c r="N860" s="52"/>
      <c r="O860" s="52"/>
      <c r="P860" s="52"/>
      <c r="Q860" s="52"/>
      <c r="R860" s="52"/>
      <c r="S860" s="225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</row>
    <row r="861" spans="1:67" ht="10.5" customHeight="1">
      <c r="A861" s="52"/>
      <c r="B861" s="242"/>
      <c r="C861" s="52"/>
      <c r="D861" s="52"/>
      <c r="E861" s="53"/>
      <c r="F861" s="53"/>
      <c r="G861" s="53"/>
      <c r="H861" s="53"/>
      <c r="I861" s="53"/>
      <c r="J861" s="53"/>
      <c r="K861" s="53"/>
      <c r="L861" s="52"/>
      <c r="M861" s="52"/>
      <c r="N861" s="52"/>
      <c r="O861" s="52"/>
      <c r="P861" s="52"/>
      <c r="Q861" s="52"/>
      <c r="R861" s="52"/>
      <c r="S861" s="225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</row>
    <row r="862" spans="1:67" ht="10.5" customHeight="1">
      <c r="A862" s="52"/>
      <c r="B862" s="242"/>
      <c r="C862" s="52"/>
      <c r="D862" s="52"/>
      <c r="E862" s="53"/>
      <c r="F862" s="53"/>
      <c r="G862" s="53"/>
      <c r="H862" s="53"/>
      <c r="I862" s="53"/>
      <c r="J862" s="53"/>
      <c r="K862" s="53"/>
      <c r="L862" s="52"/>
      <c r="M862" s="52"/>
      <c r="N862" s="52"/>
      <c r="O862" s="52"/>
      <c r="P862" s="52"/>
      <c r="Q862" s="52"/>
      <c r="R862" s="52"/>
      <c r="S862" s="225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</row>
    <row r="863" spans="1:67" ht="10.5" customHeight="1">
      <c r="A863" s="52"/>
      <c r="B863" s="242"/>
      <c r="C863" s="52"/>
      <c r="D863" s="52"/>
      <c r="E863" s="53"/>
      <c r="F863" s="53"/>
      <c r="G863" s="53"/>
      <c r="H863" s="53"/>
      <c r="I863" s="53"/>
      <c r="J863" s="53"/>
      <c r="K863" s="53"/>
      <c r="L863" s="52"/>
      <c r="M863" s="52"/>
      <c r="N863" s="52"/>
      <c r="O863" s="52"/>
      <c r="P863" s="52"/>
      <c r="Q863" s="52"/>
      <c r="R863" s="52"/>
      <c r="S863" s="225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</row>
    <row r="864" spans="1:67" ht="10.5" customHeight="1">
      <c r="A864" s="52"/>
      <c r="B864" s="242"/>
      <c r="C864" s="52"/>
      <c r="D864" s="52"/>
      <c r="E864" s="53"/>
      <c r="F864" s="53"/>
      <c r="G864" s="53"/>
      <c r="H864" s="53"/>
      <c r="I864" s="53"/>
      <c r="J864" s="53"/>
      <c r="K864" s="53"/>
      <c r="L864" s="52"/>
      <c r="M864" s="52"/>
      <c r="N864" s="52"/>
      <c r="O864" s="52"/>
      <c r="P864" s="52"/>
      <c r="Q864" s="52"/>
      <c r="R864" s="52"/>
      <c r="S864" s="225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</row>
    <row r="865" spans="1:67" ht="10.5" customHeight="1">
      <c r="A865" s="52"/>
      <c r="B865" s="242"/>
      <c r="C865" s="52"/>
      <c r="D865" s="52"/>
      <c r="E865" s="53"/>
      <c r="F865" s="53"/>
      <c r="G865" s="53"/>
      <c r="H865" s="53"/>
      <c r="I865" s="53"/>
      <c r="J865" s="53"/>
      <c r="K865" s="53"/>
      <c r="L865" s="52"/>
      <c r="M865" s="52"/>
      <c r="N865" s="52"/>
      <c r="O865" s="52"/>
      <c r="P865" s="52"/>
      <c r="Q865" s="52"/>
      <c r="R865" s="52"/>
      <c r="S865" s="225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</row>
    <row r="866" spans="1:67" ht="10.5" customHeight="1">
      <c r="A866" s="52"/>
      <c r="B866" s="242"/>
      <c r="C866" s="52"/>
      <c r="D866" s="52"/>
      <c r="E866" s="53"/>
      <c r="F866" s="53"/>
      <c r="G866" s="53"/>
      <c r="H866" s="53"/>
      <c r="I866" s="53"/>
      <c r="J866" s="53"/>
      <c r="K866" s="53"/>
      <c r="L866" s="52"/>
      <c r="M866" s="52"/>
      <c r="N866" s="52"/>
      <c r="O866" s="52"/>
      <c r="P866" s="52"/>
      <c r="Q866" s="52"/>
      <c r="R866" s="52"/>
      <c r="S866" s="225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</row>
    <row r="867" spans="1:67" ht="10.5" customHeight="1">
      <c r="A867" s="52"/>
      <c r="B867" s="242"/>
      <c r="C867" s="52"/>
      <c r="D867" s="52"/>
      <c r="E867" s="53"/>
      <c r="F867" s="53"/>
      <c r="G867" s="53"/>
      <c r="H867" s="53"/>
      <c r="I867" s="53"/>
      <c r="J867" s="53"/>
      <c r="K867" s="53"/>
      <c r="L867" s="52"/>
      <c r="M867" s="52"/>
      <c r="N867" s="52"/>
      <c r="O867" s="52"/>
      <c r="P867" s="52"/>
      <c r="Q867" s="52"/>
      <c r="R867" s="52"/>
      <c r="S867" s="225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</row>
    <row r="868" spans="1:67" ht="10.5" customHeight="1">
      <c r="A868" s="52"/>
      <c r="B868" s="242"/>
      <c r="C868" s="52"/>
      <c r="D868" s="52"/>
      <c r="E868" s="53"/>
      <c r="F868" s="53"/>
      <c r="G868" s="53"/>
      <c r="H868" s="53"/>
      <c r="I868" s="53"/>
      <c r="J868" s="53"/>
      <c r="K868" s="53"/>
      <c r="L868" s="52"/>
      <c r="M868" s="52"/>
      <c r="N868" s="52"/>
      <c r="O868" s="52"/>
      <c r="P868" s="52"/>
      <c r="Q868" s="52"/>
      <c r="R868" s="52"/>
      <c r="S868" s="225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</row>
    <row r="869" spans="1:67" ht="10.5" customHeight="1">
      <c r="A869" s="52"/>
      <c r="B869" s="242"/>
      <c r="C869" s="52"/>
      <c r="D869" s="52"/>
      <c r="E869" s="53"/>
      <c r="F869" s="53"/>
      <c r="G869" s="53"/>
      <c r="H869" s="53"/>
      <c r="I869" s="53"/>
      <c r="J869" s="53"/>
      <c r="K869" s="53"/>
      <c r="L869" s="52"/>
      <c r="M869" s="52"/>
      <c r="N869" s="52"/>
      <c r="O869" s="52"/>
      <c r="P869" s="52"/>
      <c r="Q869" s="52"/>
      <c r="R869" s="52"/>
      <c r="S869" s="225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</row>
    <row r="870" spans="1:67" ht="10.5" customHeight="1">
      <c r="A870" s="52"/>
      <c r="B870" s="242"/>
      <c r="C870" s="52"/>
      <c r="D870" s="52"/>
      <c r="E870" s="53"/>
      <c r="F870" s="53"/>
      <c r="G870" s="53"/>
      <c r="H870" s="53"/>
      <c r="I870" s="53"/>
      <c r="J870" s="53"/>
      <c r="K870" s="53"/>
      <c r="L870" s="52"/>
      <c r="M870" s="52"/>
      <c r="N870" s="52"/>
      <c r="O870" s="52"/>
      <c r="P870" s="52"/>
      <c r="Q870" s="52"/>
      <c r="R870" s="52"/>
      <c r="S870" s="225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</row>
    <row r="871" spans="1:67" ht="10.5" customHeight="1">
      <c r="A871" s="52"/>
      <c r="B871" s="242"/>
      <c r="C871" s="52"/>
      <c r="D871" s="52"/>
      <c r="E871" s="53"/>
      <c r="F871" s="53"/>
      <c r="G871" s="53"/>
      <c r="H871" s="53"/>
      <c r="I871" s="53"/>
      <c r="J871" s="53"/>
      <c r="K871" s="53"/>
      <c r="L871" s="52"/>
      <c r="M871" s="52"/>
      <c r="N871" s="52"/>
      <c r="O871" s="52"/>
      <c r="P871" s="52"/>
      <c r="Q871" s="52"/>
      <c r="R871" s="52"/>
      <c r="S871" s="225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</row>
    <row r="872" spans="1:67" ht="10.5" customHeight="1">
      <c r="A872" s="52"/>
      <c r="B872" s="242"/>
      <c r="C872" s="52"/>
      <c r="D872" s="52"/>
      <c r="E872" s="53"/>
      <c r="F872" s="53"/>
      <c r="G872" s="53"/>
      <c r="H872" s="53"/>
      <c r="I872" s="53"/>
      <c r="J872" s="53"/>
      <c r="K872" s="53"/>
      <c r="L872" s="52"/>
      <c r="M872" s="52"/>
      <c r="N872" s="52"/>
      <c r="O872" s="52"/>
      <c r="P872" s="52"/>
      <c r="Q872" s="52"/>
      <c r="R872" s="52"/>
      <c r="S872" s="225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</row>
    <row r="873" spans="1:67" ht="10.5" customHeight="1">
      <c r="A873" s="52"/>
      <c r="B873" s="242"/>
      <c r="C873" s="52"/>
      <c r="D873" s="52"/>
      <c r="E873" s="53"/>
      <c r="F873" s="53"/>
      <c r="G873" s="53"/>
      <c r="H873" s="53"/>
      <c r="I873" s="53"/>
      <c r="J873" s="53"/>
      <c r="K873" s="53"/>
      <c r="L873" s="52"/>
      <c r="M873" s="52"/>
      <c r="N873" s="52"/>
      <c r="O873" s="52"/>
      <c r="P873" s="52"/>
      <c r="Q873" s="52"/>
      <c r="R873" s="52"/>
      <c r="S873" s="225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</row>
    <row r="874" spans="1:67" ht="10.5" customHeight="1">
      <c r="A874" s="52"/>
      <c r="B874" s="242"/>
      <c r="C874" s="52"/>
      <c r="D874" s="52"/>
      <c r="E874" s="53"/>
      <c r="F874" s="53"/>
      <c r="G874" s="53"/>
      <c r="H874" s="53"/>
      <c r="I874" s="53"/>
      <c r="J874" s="53"/>
      <c r="K874" s="53"/>
      <c r="L874" s="52"/>
      <c r="M874" s="52"/>
      <c r="N874" s="52"/>
      <c r="O874" s="52"/>
      <c r="P874" s="52"/>
      <c r="Q874" s="52"/>
      <c r="R874" s="52"/>
      <c r="S874" s="225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</row>
    <row r="875" spans="1:67" ht="10.5" customHeight="1">
      <c r="A875" s="52"/>
      <c r="B875" s="242"/>
      <c r="C875" s="52"/>
      <c r="D875" s="52"/>
      <c r="E875" s="53"/>
      <c r="F875" s="53"/>
      <c r="G875" s="53"/>
      <c r="H875" s="53"/>
      <c r="I875" s="53"/>
      <c r="J875" s="53"/>
      <c r="K875" s="53"/>
      <c r="L875" s="52"/>
      <c r="M875" s="52"/>
      <c r="N875" s="52"/>
      <c r="O875" s="52"/>
      <c r="P875" s="52"/>
      <c r="Q875" s="52"/>
      <c r="R875" s="52"/>
      <c r="S875" s="225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</row>
    <row r="876" spans="1:67" ht="10.5" customHeight="1">
      <c r="A876" s="52"/>
      <c r="B876" s="242"/>
      <c r="C876" s="52"/>
      <c r="D876" s="52"/>
      <c r="E876" s="53"/>
      <c r="F876" s="53"/>
      <c r="G876" s="53"/>
      <c r="H876" s="53"/>
      <c r="I876" s="53"/>
      <c r="J876" s="53"/>
      <c r="K876" s="53"/>
      <c r="L876" s="52"/>
      <c r="M876" s="52"/>
      <c r="N876" s="52"/>
      <c r="O876" s="52"/>
      <c r="P876" s="52"/>
      <c r="Q876" s="52"/>
      <c r="R876" s="52"/>
      <c r="S876" s="225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</row>
    <row r="877" spans="1:67" ht="10.5" customHeight="1">
      <c r="A877" s="52"/>
      <c r="B877" s="242"/>
      <c r="C877" s="52"/>
      <c r="D877" s="52"/>
      <c r="E877" s="53"/>
      <c r="F877" s="53"/>
      <c r="G877" s="53"/>
      <c r="H877" s="53"/>
      <c r="I877" s="53"/>
      <c r="J877" s="53"/>
      <c r="K877" s="53"/>
      <c r="L877" s="52"/>
      <c r="M877" s="52"/>
      <c r="N877" s="52"/>
      <c r="O877" s="52"/>
      <c r="P877" s="52"/>
      <c r="Q877" s="52"/>
      <c r="R877" s="52"/>
      <c r="S877" s="225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</row>
    <row r="878" spans="1:67" ht="10.5" customHeight="1">
      <c r="A878" s="52"/>
      <c r="B878" s="242"/>
      <c r="C878" s="52"/>
      <c r="D878" s="52"/>
      <c r="E878" s="53"/>
      <c r="F878" s="53"/>
      <c r="G878" s="53"/>
      <c r="H878" s="53"/>
      <c r="I878" s="53"/>
      <c r="J878" s="53"/>
      <c r="K878" s="53"/>
      <c r="L878" s="52"/>
      <c r="M878" s="52"/>
      <c r="N878" s="52"/>
      <c r="O878" s="52"/>
      <c r="P878" s="52"/>
      <c r="Q878" s="52"/>
      <c r="R878" s="52"/>
      <c r="S878" s="225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</row>
    <row r="879" spans="1:67" ht="10.5" customHeight="1">
      <c r="A879" s="52"/>
      <c r="B879" s="242"/>
      <c r="C879" s="52"/>
      <c r="D879" s="52"/>
      <c r="E879" s="53"/>
      <c r="F879" s="53"/>
      <c r="G879" s="53"/>
      <c r="H879" s="53"/>
      <c r="I879" s="53"/>
      <c r="J879" s="53"/>
      <c r="K879" s="53"/>
      <c r="L879" s="52"/>
      <c r="M879" s="52"/>
      <c r="N879" s="52"/>
      <c r="O879" s="52"/>
      <c r="P879" s="52"/>
      <c r="Q879" s="52"/>
      <c r="R879" s="52"/>
      <c r="S879" s="225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</row>
    <row r="880" spans="1:67" ht="10.5" customHeight="1">
      <c r="A880" s="52"/>
      <c r="B880" s="242"/>
      <c r="C880" s="52"/>
      <c r="D880" s="52"/>
      <c r="E880" s="53"/>
      <c r="F880" s="53"/>
      <c r="G880" s="53"/>
      <c r="H880" s="53"/>
      <c r="I880" s="53"/>
      <c r="J880" s="53"/>
      <c r="K880" s="53"/>
      <c r="L880" s="52"/>
      <c r="M880" s="52"/>
      <c r="N880" s="52"/>
      <c r="O880" s="52"/>
      <c r="P880" s="52"/>
      <c r="Q880" s="52"/>
      <c r="R880" s="52"/>
      <c r="S880" s="225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</row>
    <row r="881" spans="1:67" ht="10.5" customHeight="1">
      <c r="A881" s="52"/>
      <c r="B881" s="242"/>
      <c r="C881" s="52"/>
      <c r="D881" s="52"/>
      <c r="E881" s="53"/>
      <c r="F881" s="53"/>
      <c r="G881" s="53"/>
      <c r="H881" s="53"/>
      <c r="I881" s="53"/>
      <c r="J881" s="53"/>
      <c r="K881" s="53"/>
      <c r="L881" s="52"/>
      <c r="M881" s="52"/>
      <c r="N881" s="52"/>
      <c r="O881" s="52"/>
      <c r="P881" s="52"/>
      <c r="Q881" s="52"/>
      <c r="R881" s="52"/>
      <c r="S881" s="225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</row>
    <row r="882" spans="1:67" ht="10.5" customHeight="1">
      <c r="A882" s="52"/>
      <c r="B882" s="242"/>
      <c r="C882" s="52"/>
      <c r="D882" s="52"/>
      <c r="E882" s="53"/>
      <c r="F882" s="53"/>
      <c r="G882" s="53"/>
      <c r="H882" s="53"/>
      <c r="I882" s="53"/>
      <c r="J882" s="53"/>
      <c r="K882" s="53"/>
      <c r="L882" s="52"/>
      <c r="M882" s="52"/>
      <c r="N882" s="52"/>
      <c r="O882" s="52"/>
      <c r="P882" s="52"/>
      <c r="Q882" s="52"/>
      <c r="R882" s="52"/>
      <c r="S882" s="225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</row>
    <row r="883" spans="1:67" ht="10.5" customHeight="1">
      <c r="A883" s="52"/>
      <c r="B883" s="242"/>
      <c r="C883" s="52"/>
      <c r="D883" s="52"/>
      <c r="E883" s="53"/>
      <c r="F883" s="53"/>
      <c r="G883" s="53"/>
      <c r="H883" s="53"/>
      <c r="I883" s="53"/>
      <c r="J883" s="53"/>
      <c r="K883" s="53"/>
      <c r="L883" s="52"/>
      <c r="M883" s="52"/>
      <c r="N883" s="52"/>
      <c r="O883" s="52"/>
      <c r="P883" s="52"/>
      <c r="Q883" s="52"/>
      <c r="R883" s="52"/>
      <c r="S883" s="225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</row>
    <row r="884" spans="1:67" ht="10.5" customHeight="1">
      <c r="A884" s="52"/>
      <c r="B884" s="242"/>
      <c r="C884" s="52"/>
      <c r="D884" s="52"/>
      <c r="E884" s="53"/>
      <c r="F884" s="53"/>
      <c r="G884" s="53"/>
      <c r="H884" s="53"/>
      <c r="I884" s="53"/>
      <c r="J884" s="53"/>
      <c r="K884" s="53"/>
      <c r="L884" s="52"/>
      <c r="M884" s="52"/>
      <c r="N884" s="52"/>
      <c r="O884" s="52"/>
      <c r="P884" s="52"/>
      <c r="Q884" s="52"/>
      <c r="R884" s="52"/>
      <c r="S884" s="225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</row>
    <row r="885" spans="1:67" ht="10.5" customHeight="1">
      <c r="A885" s="52"/>
      <c r="B885" s="242"/>
      <c r="C885" s="52"/>
      <c r="D885" s="52"/>
      <c r="E885" s="53"/>
      <c r="F885" s="53"/>
      <c r="G885" s="53"/>
      <c r="H885" s="53"/>
      <c r="I885" s="53"/>
      <c r="J885" s="53"/>
      <c r="K885" s="53"/>
      <c r="L885" s="52"/>
      <c r="M885" s="52"/>
      <c r="N885" s="52"/>
      <c r="O885" s="52"/>
      <c r="P885" s="52"/>
      <c r="Q885" s="52"/>
      <c r="R885" s="52"/>
      <c r="S885" s="225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</row>
    <row r="886" spans="1:67" ht="10.5" customHeight="1">
      <c r="A886" s="52"/>
      <c r="B886" s="242"/>
      <c r="C886" s="52"/>
      <c r="D886" s="52"/>
      <c r="E886" s="53"/>
      <c r="F886" s="53"/>
      <c r="G886" s="53"/>
      <c r="H886" s="53"/>
      <c r="I886" s="53"/>
      <c r="J886" s="53"/>
      <c r="K886" s="53"/>
      <c r="L886" s="52"/>
      <c r="M886" s="52"/>
      <c r="N886" s="52"/>
      <c r="O886" s="52"/>
      <c r="P886" s="52"/>
      <c r="Q886" s="52"/>
      <c r="R886" s="52"/>
      <c r="S886" s="225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</row>
    <row r="887" spans="1:67" ht="10.5" customHeight="1">
      <c r="A887" s="52"/>
      <c r="B887" s="242"/>
      <c r="C887" s="52"/>
      <c r="D887" s="52"/>
      <c r="E887" s="53"/>
      <c r="F887" s="53"/>
      <c r="G887" s="53"/>
      <c r="H887" s="53"/>
      <c r="I887" s="53"/>
      <c r="J887" s="53"/>
      <c r="K887" s="53"/>
      <c r="L887" s="52"/>
      <c r="M887" s="52"/>
      <c r="N887" s="52"/>
      <c r="O887" s="52"/>
      <c r="P887" s="52"/>
      <c r="Q887" s="52"/>
      <c r="R887" s="52"/>
      <c r="S887" s="225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</row>
    <row r="888" spans="1:67" ht="10.5" customHeight="1">
      <c r="A888" s="52"/>
      <c r="B888" s="242"/>
      <c r="C888" s="52"/>
      <c r="D888" s="52"/>
      <c r="E888" s="53"/>
      <c r="F888" s="53"/>
      <c r="G888" s="53"/>
      <c r="H888" s="53"/>
      <c r="I888" s="53"/>
      <c r="J888" s="53"/>
      <c r="K888" s="53"/>
      <c r="L888" s="52"/>
      <c r="M888" s="52"/>
      <c r="N888" s="52"/>
      <c r="O888" s="52"/>
      <c r="P888" s="52"/>
      <c r="Q888" s="52"/>
      <c r="R888" s="52"/>
      <c r="S888" s="225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</row>
    <row r="889" spans="1:67" ht="10.5" customHeight="1">
      <c r="A889" s="52"/>
      <c r="B889" s="242"/>
      <c r="C889" s="52"/>
      <c r="D889" s="52"/>
      <c r="E889" s="53"/>
      <c r="F889" s="53"/>
      <c r="G889" s="53"/>
      <c r="H889" s="53"/>
      <c r="I889" s="53"/>
      <c r="J889" s="53"/>
      <c r="K889" s="53"/>
      <c r="L889" s="52"/>
      <c r="M889" s="52"/>
      <c r="N889" s="52"/>
      <c r="O889" s="52"/>
      <c r="P889" s="52"/>
      <c r="Q889" s="52"/>
      <c r="R889" s="52"/>
      <c r="S889" s="225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</row>
    <row r="890" spans="1:67" ht="10.5" customHeight="1">
      <c r="A890" s="52"/>
      <c r="B890" s="242"/>
      <c r="C890" s="52"/>
      <c r="D890" s="52"/>
      <c r="E890" s="53"/>
      <c r="F890" s="53"/>
      <c r="G890" s="53"/>
      <c r="H890" s="53"/>
      <c r="I890" s="53"/>
      <c r="J890" s="53"/>
      <c r="K890" s="53"/>
      <c r="L890" s="52"/>
      <c r="M890" s="52"/>
      <c r="N890" s="52"/>
      <c r="O890" s="52"/>
      <c r="P890" s="52"/>
      <c r="Q890" s="52"/>
      <c r="R890" s="52"/>
      <c r="S890" s="225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</row>
    <row r="891" spans="1:67" ht="10.5" customHeight="1">
      <c r="A891" s="52"/>
      <c r="B891" s="242"/>
      <c r="C891" s="52"/>
      <c r="D891" s="52"/>
      <c r="E891" s="53"/>
      <c r="F891" s="53"/>
      <c r="G891" s="53"/>
      <c r="H891" s="53"/>
      <c r="I891" s="53"/>
      <c r="J891" s="53"/>
      <c r="K891" s="53"/>
      <c r="L891" s="52"/>
      <c r="M891" s="52"/>
      <c r="N891" s="52"/>
      <c r="O891" s="52"/>
      <c r="P891" s="52"/>
      <c r="Q891" s="52"/>
      <c r="R891" s="52"/>
      <c r="S891" s="225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</row>
    <row r="892" spans="1:67" ht="10.5" customHeight="1">
      <c r="A892" s="52"/>
      <c r="B892" s="242"/>
      <c r="C892" s="52"/>
      <c r="D892" s="52"/>
      <c r="E892" s="53"/>
      <c r="F892" s="53"/>
      <c r="G892" s="53"/>
      <c r="H892" s="53"/>
      <c r="I892" s="53"/>
      <c r="J892" s="53"/>
      <c r="K892" s="53"/>
      <c r="L892" s="52"/>
      <c r="M892" s="52"/>
      <c r="N892" s="52"/>
      <c r="O892" s="52"/>
      <c r="P892" s="52"/>
      <c r="Q892" s="52"/>
      <c r="R892" s="52"/>
      <c r="S892" s="225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</row>
    <row r="893" spans="1:67" ht="10.5" customHeight="1">
      <c r="A893" s="52"/>
      <c r="B893" s="242"/>
      <c r="C893" s="52"/>
      <c r="D893" s="52"/>
      <c r="E893" s="53"/>
      <c r="F893" s="53"/>
      <c r="G893" s="53"/>
      <c r="H893" s="53"/>
      <c r="I893" s="53"/>
      <c r="J893" s="53"/>
      <c r="K893" s="53"/>
      <c r="L893" s="52"/>
      <c r="M893" s="52"/>
      <c r="N893" s="52"/>
      <c r="O893" s="52"/>
      <c r="P893" s="52"/>
      <c r="Q893" s="52"/>
      <c r="R893" s="52"/>
      <c r="S893" s="225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</row>
    <row r="894" spans="1:67" ht="10.5" customHeight="1">
      <c r="A894" s="52"/>
      <c r="B894" s="242"/>
      <c r="C894" s="52"/>
      <c r="D894" s="52"/>
      <c r="E894" s="53"/>
      <c r="F894" s="53"/>
      <c r="G894" s="53"/>
      <c r="H894" s="53"/>
      <c r="I894" s="53"/>
      <c r="J894" s="53"/>
      <c r="K894" s="53"/>
      <c r="L894" s="52"/>
      <c r="M894" s="52"/>
      <c r="N894" s="52"/>
      <c r="O894" s="52"/>
      <c r="P894" s="52"/>
      <c r="Q894" s="52"/>
      <c r="R894" s="52"/>
      <c r="S894" s="225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</row>
    <row r="895" spans="1:67" ht="10.5" customHeight="1">
      <c r="A895" s="52"/>
      <c r="B895" s="242"/>
      <c r="C895" s="52"/>
      <c r="D895" s="52"/>
      <c r="E895" s="53"/>
      <c r="F895" s="53"/>
      <c r="G895" s="53"/>
      <c r="H895" s="53"/>
      <c r="I895" s="53"/>
      <c r="J895" s="53"/>
      <c r="K895" s="53"/>
      <c r="L895" s="52"/>
      <c r="M895" s="52"/>
      <c r="N895" s="52"/>
      <c r="O895" s="52"/>
      <c r="P895" s="52"/>
      <c r="Q895" s="52"/>
      <c r="R895" s="52"/>
      <c r="S895" s="225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</row>
    <row r="896" spans="1:67" ht="10.5" customHeight="1">
      <c r="A896" s="52"/>
      <c r="B896" s="242"/>
      <c r="C896" s="52"/>
      <c r="D896" s="52"/>
      <c r="E896" s="53"/>
      <c r="F896" s="53"/>
      <c r="G896" s="53"/>
      <c r="H896" s="53"/>
      <c r="I896" s="53"/>
      <c r="J896" s="53"/>
      <c r="K896" s="53"/>
      <c r="L896" s="52"/>
      <c r="M896" s="52"/>
      <c r="N896" s="52"/>
      <c r="O896" s="52"/>
      <c r="P896" s="52"/>
      <c r="Q896" s="52"/>
      <c r="R896" s="52"/>
      <c r="S896" s="225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</row>
    <row r="897" spans="1:67" ht="10.5" customHeight="1">
      <c r="A897" s="52"/>
      <c r="B897" s="242"/>
      <c r="C897" s="52"/>
      <c r="D897" s="52"/>
      <c r="E897" s="53"/>
      <c r="F897" s="53"/>
      <c r="G897" s="53"/>
      <c r="H897" s="53"/>
      <c r="I897" s="53"/>
      <c r="J897" s="53"/>
      <c r="K897" s="53"/>
      <c r="L897" s="52"/>
      <c r="M897" s="52"/>
      <c r="N897" s="52"/>
      <c r="O897" s="52"/>
      <c r="P897" s="52"/>
      <c r="Q897" s="52"/>
      <c r="R897" s="52"/>
      <c r="S897" s="225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</row>
    <row r="898" spans="1:67" ht="10.5" customHeight="1">
      <c r="A898" s="52"/>
      <c r="B898" s="242"/>
      <c r="C898" s="52"/>
      <c r="D898" s="52"/>
      <c r="E898" s="53"/>
      <c r="F898" s="53"/>
      <c r="G898" s="53"/>
      <c r="H898" s="53"/>
      <c r="I898" s="53"/>
      <c r="J898" s="53"/>
      <c r="K898" s="53"/>
      <c r="L898" s="52"/>
      <c r="M898" s="52"/>
      <c r="N898" s="52"/>
      <c r="O898" s="52"/>
      <c r="P898" s="52"/>
      <c r="Q898" s="52"/>
      <c r="R898" s="52"/>
      <c r="S898" s="225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</row>
    <row r="899" spans="1:67" ht="10.5" customHeight="1">
      <c r="A899" s="52"/>
      <c r="B899" s="242"/>
      <c r="C899" s="52"/>
      <c r="D899" s="52"/>
      <c r="E899" s="53"/>
      <c r="F899" s="53"/>
      <c r="G899" s="53"/>
      <c r="H899" s="53"/>
      <c r="I899" s="53"/>
      <c r="J899" s="53"/>
      <c r="K899" s="53"/>
      <c r="L899" s="52"/>
      <c r="M899" s="52"/>
      <c r="N899" s="52"/>
      <c r="O899" s="52"/>
      <c r="P899" s="52"/>
      <c r="Q899" s="52"/>
      <c r="R899" s="52"/>
      <c r="S899" s="225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</row>
    <row r="900" spans="1:67" ht="10.5" customHeight="1">
      <c r="A900" s="52"/>
      <c r="B900" s="242"/>
      <c r="C900" s="52"/>
      <c r="D900" s="52"/>
      <c r="E900" s="53"/>
      <c r="F900" s="53"/>
      <c r="G900" s="53"/>
      <c r="H900" s="53"/>
      <c r="I900" s="53"/>
      <c r="J900" s="53"/>
      <c r="K900" s="53"/>
      <c r="L900" s="52"/>
      <c r="M900" s="52"/>
      <c r="N900" s="52"/>
      <c r="O900" s="52"/>
      <c r="P900" s="52"/>
      <c r="Q900" s="52"/>
      <c r="R900" s="52"/>
      <c r="S900" s="225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</row>
    <row r="901" spans="1:67" ht="10.5" customHeight="1">
      <c r="A901" s="52"/>
      <c r="B901" s="242"/>
      <c r="C901" s="52"/>
      <c r="D901" s="52"/>
      <c r="E901" s="53"/>
      <c r="F901" s="53"/>
      <c r="G901" s="53"/>
      <c r="H901" s="53"/>
      <c r="I901" s="53"/>
      <c r="J901" s="53"/>
      <c r="K901" s="53"/>
      <c r="L901" s="52"/>
      <c r="M901" s="52"/>
      <c r="N901" s="52"/>
      <c r="O901" s="52"/>
      <c r="P901" s="52"/>
      <c r="Q901" s="52"/>
      <c r="R901" s="52"/>
      <c r="S901" s="225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</row>
    <row r="902" spans="1:67" ht="10.5" customHeight="1">
      <c r="A902" s="52"/>
      <c r="B902" s="242"/>
      <c r="C902" s="52"/>
      <c r="D902" s="52"/>
      <c r="E902" s="53"/>
      <c r="F902" s="53"/>
      <c r="G902" s="53"/>
      <c r="H902" s="53"/>
      <c r="I902" s="53"/>
      <c r="J902" s="53"/>
      <c r="K902" s="53"/>
      <c r="L902" s="52"/>
      <c r="M902" s="52"/>
      <c r="N902" s="52"/>
      <c r="O902" s="52"/>
      <c r="P902" s="52"/>
      <c r="Q902" s="52"/>
      <c r="R902" s="52"/>
      <c r="S902" s="225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</row>
    <row r="903" spans="1:67" ht="10.5" customHeight="1">
      <c r="A903" s="52"/>
      <c r="B903" s="242"/>
      <c r="C903" s="52"/>
      <c r="D903" s="52"/>
      <c r="E903" s="53"/>
      <c r="F903" s="53"/>
      <c r="G903" s="53"/>
      <c r="H903" s="53"/>
      <c r="I903" s="53"/>
      <c r="J903" s="53"/>
      <c r="K903" s="53"/>
      <c r="L903" s="52"/>
      <c r="M903" s="52"/>
      <c r="N903" s="52"/>
      <c r="O903" s="52"/>
      <c r="P903" s="52"/>
      <c r="Q903" s="52"/>
      <c r="R903" s="52"/>
      <c r="S903" s="225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</row>
    <row r="904" spans="1:67" ht="10.5" customHeight="1">
      <c r="A904" s="52"/>
      <c r="B904" s="242"/>
      <c r="C904" s="52"/>
      <c r="D904" s="52"/>
      <c r="E904" s="53"/>
      <c r="F904" s="53"/>
      <c r="G904" s="53"/>
      <c r="H904" s="53"/>
      <c r="I904" s="53"/>
      <c r="J904" s="53"/>
      <c r="K904" s="53"/>
      <c r="L904" s="52"/>
      <c r="M904" s="52"/>
      <c r="N904" s="52"/>
      <c r="O904" s="52"/>
      <c r="P904" s="52"/>
      <c r="Q904" s="52"/>
      <c r="R904" s="52"/>
      <c r="S904" s="225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</row>
    <row r="905" spans="1:67" ht="10.5" customHeight="1">
      <c r="A905" s="52"/>
      <c r="B905" s="242"/>
      <c r="C905" s="52"/>
      <c r="D905" s="52"/>
      <c r="E905" s="53"/>
      <c r="F905" s="53"/>
      <c r="G905" s="53"/>
      <c r="H905" s="53"/>
      <c r="I905" s="53"/>
      <c r="J905" s="53"/>
      <c r="K905" s="53"/>
      <c r="L905" s="52"/>
      <c r="M905" s="52"/>
      <c r="N905" s="52"/>
      <c r="O905" s="52"/>
      <c r="P905" s="52"/>
      <c r="Q905" s="52"/>
      <c r="R905" s="52"/>
      <c r="S905" s="225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</row>
    <row r="906" spans="1:67" ht="10.5" customHeight="1">
      <c r="A906" s="52"/>
      <c r="B906" s="242"/>
      <c r="C906" s="52"/>
      <c r="D906" s="52"/>
      <c r="E906" s="53"/>
      <c r="F906" s="53"/>
      <c r="G906" s="53"/>
      <c r="H906" s="53"/>
      <c r="I906" s="53"/>
      <c r="J906" s="53"/>
      <c r="K906" s="53"/>
      <c r="L906" s="52"/>
      <c r="M906" s="52"/>
      <c r="N906" s="52"/>
      <c r="O906" s="52"/>
      <c r="P906" s="52"/>
      <c r="Q906" s="52"/>
      <c r="R906" s="52"/>
      <c r="S906" s="225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</row>
    <row r="907" spans="1:67" ht="10.5" customHeight="1">
      <c r="A907" s="52"/>
      <c r="B907" s="242"/>
      <c r="C907" s="52"/>
      <c r="D907" s="52"/>
      <c r="E907" s="53"/>
      <c r="F907" s="53"/>
      <c r="G907" s="53"/>
      <c r="H907" s="53"/>
      <c r="I907" s="53"/>
      <c r="J907" s="53"/>
      <c r="K907" s="53"/>
      <c r="L907" s="52"/>
      <c r="M907" s="52"/>
      <c r="N907" s="52"/>
      <c r="O907" s="52"/>
      <c r="P907" s="52"/>
      <c r="Q907" s="52"/>
      <c r="R907" s="52"/>
      <c r="S907" s="225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</row>
    <row r="908" spans="1:67" ht="10.5" customHeight="1">
      <c r="A908" s="52"/>
      <c r="B908" s="242"/>
      <c r="C908" s="52"/>
      <c r="D908" s="52"/>
      <c r="E908" s="53"/>
      <c r="F908" s="53"/>
      <c r="G908" s="53"/>
      <c r="H908" s="53"/>
      <c r="I908" s="53"/>
      <c r="J908" s="53"/>
      <c r="K908" s="53"/>
      <c r="L908" s="52"/>
      <c r="M908" s="52"/>
      <c r="N908" s="52"/>
      <c r="O908" s="52"/>
      <c r="P908" s="52"/>
      <c r="Q908" s="52"/>
      <c r="R908" s="52"/>
      <c r="S908" s="225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</row>
    <row r="909" spans="1:67" ht="10.5" customHeight="1">
      <c r="A909" s="52"/>
      <c r="B909" s="242"/>
      <c r="C909" s="52"/>
      <c r="D909" s="52"/>
      <c r="E909" s="53"/>
      <c r="F909" s="53"/>
      <c r="G909" s="53"/>
      <c r="H909" s="53"/>
      <c r="I909" s="53"/>
      <c r="J909" s="53"/>
      <c r="K909" s="53"/>
      <c r="L909" s="52"/>
      <c r="M909" s="52"/>
      <c r="N909" s="52"/>
      <c r="O909" s="52"/>
      <c r="P909" s="52"/>
      <c r="Q909" s="52"/>
      <c r="R909" s="52"/>
      <c r="S909" s="225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</row>
    <row r="910" spans="1:67" ht="10.5" customHeight="1">
      <c r="A910" s="52"/>
      <c r="B910" s="242"/>
      <c r="C910" s="52"/>
      <c r="D910" s="52"/>
      <c r="E910" s="53"/>
      <c r="F910" s="53"/>
      <c r="G910" s="53"/>
      <c r="H910" s="53"/>
      <c r="I910" s="53"/>
      <c r="J910" s="53"/>
      <c r="K910" s="53"/>
      <c r="L910" s="52"/>
      <c r="M910" s="52"/>
      <c r="N910" s="52"/>
      <c r="O910" s="52"/>
      <c r="P910" s="52"/>
      <c r="Q910" s="52"/>
      <c r="R910" s="52"/>
      <c r="S910" s="225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</row>
    <row r="911" spans="1:67" ht="10.5" customHeight="1">
      <c r="A911" s="52"/>
      <c r="B911" s="242"/>
      <c r="C911" s="52"/>
      <c r="D911" s="52"/>
      <c r="E911" s="53"/>
      <c r="F911" s="53"/>
      <c r="G911" s="53"/>
      <c r="H911" s="53"/>
      <c r="I911" s="53"/>
      <c r="J911" s="53"/>
      <c r="K911" s="53"/>
      <c r="L911" s="52"/>
      <c r="M911" s="52"/>
      <c r="N911" s="52"/>
      <c r="O911" s="52"/>
      <c r="P911" s="52"/>
      <c r="Q911" s="52"/>
      <c r="R911" s="52"/>
      <c r="S911" s="225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</row>
    <row r="912" spans="1:67" ht="10.5" customHeight="1">
      <c r="A912" s="52"/>
      <c r="B912" s="242"/>
      <c r="C912" s="52"/>
      <c r="D912" s="52"/>
      <c r="E912" s="53"/>
      <c r="F912" s="53"/>
      <c r="G912" s="53"/>
      <c r="H912" s="53"/>
      <c r="I912" s="53"/>
      <c r="J912" s="53"/>
      <c r="K912" s="53"/>
      <c r="L912" s="52"/>
      <c r="M912" s="52"/>
      <c r="N912" s="52"/>
      <c r="O912" s="52"/>
      <c r="P912" s="52"/>
      <c r="Q912" s="52"/>
      <c r="R912" s="52"/>
      <c r="S912" s="225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</row>
    <row r="913" spans="1:67" ht="10.5" customHeight="1">
      <c r="A913" s="52"/>
      <c r="B913" s="242"/>
      <c r="C913" s="52"/>
      <c r="D913" s="52"/>
      <c r="E913" s="53"/>
      <c r="F913" s="53"/>
      <c r="G913" s="53"/>
      <c r="H913" s="53"/>
      <c r="I913" s="53"/>
      <c r="J913" s="53"/>
      <c r="K913" s="53"/>
      <c r="L913" s="52"/>
      <c r="M913" s="52"/>
      <c r="N913" s="52"/>
      <c r="O913" s="52"/>
      <c r="P913" s="52"/>
      <c r="Q913" s="52"/>
      <c r="R913" s="52"/>
      <c r="S913" s="225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</row>
    <row r="914" spans="1:67" ht="10.5" customHeight="1">
      <c r="A914" s="52"/>
      <c r="B914" s="242"/>
      <c r="C914" s="52"/>
      <c r="D914" s="52"/>
      <c r="E914" s="53"/>
      <c r="F914" s="53"/>
      <c r="G914" s="53"/>
      <c r="H914" s="53"/>
      <c r="I914" s="53"/>
      <c r="J914" s="53"/>
      <c r="K914" s="53"/>
      <c r="L914" s="52"/>
      <c r="M914" s="52"/>
      <c r="N914" s="52"/>
      <c r="O914" s="52"/>
      <c r="P914" s="52"/>
      <c r="Q914" s="52"/>
      <c r="R914" s="52"/>
      <c r="S914" s="225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</row>
    <row r="915" spans="1:67" ht="10.5" customHeight="1">
      <c r="A915" s="52"/>
      <c r="B915" s="242"/>
      <c r="C915" s="52"/>
      <c r="D915" s="52"/>
      <c r="E915" s="53"/>
      <c r="F915" s="53"/>
      <c r="G915" s="53"/>
      <c r="H915" s="53"/>
      <c r="I915" s="53"/>
      <c r="J915" s="53"/>
      <c r="K915" s="53"/>
      <c r="L915" s="52"/>
      <c r="M915" s="52"/>
      <c r="N915" s="52"/>
      <c r="O915" s="52"/>
      <c r="P915" s="52"/>
      <c r="Q915" s="52"/>
      <c r="R915" s="52"/>
      <c r="S915" s="225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</row>
    <row r="916" spans="1:67" ht="10.5" customHeight="1">
      <c r="A916" s="52"/>
      <c r="B916" s="242"/>
      <c r="C916" s="52"/>
      <c r="D916" s="52"/>
      <c r="E916" s="53"/>
      <c r="F916" s="53"/>
      <c r="G916" s="53"/>
      <c r="H916" s="53"/>
      <c r="I916" s="53"/>
      <c r="J916" s="53"/>
      <c r="K916" s="53"/>
      <c r="L916" s="52"/>
      <c r="M916" s="52"/>
      <c r="N916" s="52"/>
      <c r="O916" s="52"/>
      <c r="P916" s="52"/>
      <c r="Q916" s="52"/>
      <c r="R916" s="52"/>
      <c r="S916" s="225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</row>
    <row r="917" spans="1:67" ht="10.5" customHeight="1">
      <c r="A917" s="52"/>
      <c r="B917" s="242"/>
      <c r="C917" s="52"/>
      <c r="D917" s="52"/>
      <c r="E917" s="53"/>
      <c r="F917" s="53"/>
      <c r="G917" s="53"/>
      <c r="H917" s="53"/>
      <c r="I917" s="53"/>
      <c r="J917" s="53"/>
      <c r="K917" s="53"/>
      <c r="L917" s="52"/>
      <c r="M917" s="52"/>
      <c r="N917" s="52"/>
      <c r="O917" s="52"/>
      <c r="P917" s="52"/>
      <c r="Q917" s="52"/>
      <c r="R917" s="52"/>
      <c r="S917" s="225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</row>
    <row r="918" spans="1:67" ht="10.5" customHeight="1">
      <c r="A918" s="52"/>
      <c r="B918" s="242"/>
      <c r="C918" s="52"/>
      <c r="D918" s="52"/>
      <c r="E918" s="53"/>
      <c r="F918" s="53"/>
      <c r="G918" s="53"/>
      <c r="H918" s="53"/>
      <c r="I918" s="53"/>
      <c r="J918" s="53"/>
      <c r="K918" s="53"/>
      <c r="L918" s="52"/>
      <c r="M918" s="52"/>
      <c r="N918" s="52"/>
      <c r="O918" s="52"/>
      <c r="P918" s="52"/>
      <c r="Q918" s="52"/>
      <c r="R918" s="52"/>
      <c r="S918" s="225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</row>
    <row r="919" spans="1:67" ht="10.5" customHeight="1">
      <c r="A919" s="52"/>
      <c r="B919" s="242"/>
      <c r="C919" s="52"/>
      <c r="D919" s="52"/>
      <c r="E919" s="53"/>
      <c r="F919" s="53"/>
      <c r="G919" s="53"/>
      <c r="H919" s="53"/>
      <c r="I919" s="53"/>
      <c r="J919" s="53"/>
      <c r="K919" s="53"/>
      <c r="L919" s="52"/>
      <c r="M919" s="52"/>
      <c r="N919" s="52"/>
      <c r="O919" s="52"/>
      <c r="P919" s="52"/>
      <c r="Q919" s="52"/>
      <c r="R919" s="52"/>
      <c r="S919" s="225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</row>
    <row r="920" spans="1:67" ht="10.5" customHeight="1">
      <c r="A920" s="52"/>
      <c r="B920" s="242"/>
      <c r="C920" s="52"/>
      <c r="D920" s="52"/>
      <c r="E920" s="53"/>
      <c r="F920" s="53"/>
      <c r="G920" s="53"/>
      <c r="H920" s="53"/>
      <c r="I920" s="53"/>
      <c r="J920" s="53"/>
      <c r="K920" s="53"/>
      <c r="L920" s="52"/>
      <c r="M920" s="52"/>
      <c r="N920" s="52"/>
      <c r="O920" s="52"/>
      <c r="P920" s="52"/>
      <c r="Q920" s="52"/>
      <c r="R920" s="52"/>
      <c r="S920" s="225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</row>
    <row r="921" spans="1:67" ht="10.5" customHeight="1">
      <c r="A921" s="52"/>
      <c r="B921" s="242"/>
      <c r="C921" s="52"/>
      <c r="D921" s="52"/>
      <c r="E921" s="53"/>
      <c r="F921" s="53"/>
      <c r="G921" s="53"/>
      <c r="H921" s="53"/>
      <c r="I921" s="53"/>
      <c r="J921" s="53"/>
      <c r="K921" s="53"/>
      <c r="L921" s="52"/>
      <c r="M921" s="52"/>
      <c r="N921" s="52"/>
      <c r="O921" s="52"/>
      <c r="P921" s="52"/>
      <c r="Q921" s="52"/>
      <c r="R921" s="52"/>
      <c r="S921" s="225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</row>
    <row r="922" spans="1:67" ht="10.5" customHeight="1">
      <c r="A922" s="52"/>
      <c r="B922" s="242"/>
      <c r="C922" s="52"/>
      <c r="D922" s="52"/>
      <c r="E922" s="53"/>
      <c r="F922" s="53"/>
      <c r="G922" s="53"/>
      <c r="H922" s="53"/>
      <c r="I922" s="53"/>
      <c r="J922" s="53"/>
      <c r="K922" s="53"/>
      <c r="L922" s="52"/>
      <c r="M922" s="52"/>
      <c r="N922" s="52"/>
      <c r="O922" s="52"/>
      <c r="P922" s="52"/>
      <c r="Q922" s="52"/>
      <c r="R922" s="52"/>
      <c r="S922" s="225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</row>
    <row r="923" spans="1:67" ht="10.5" customHeight="1">
      <c r="A923" s="52"/>
      <c r="B923" s="242"/>
      <c r="C923" s="52"/>
      <c r="D923" s="52"/>
      <c r="E923" s="53"/>
      <c r="F923" s="53"/>
      <c r="G923" s="53"/>
      <c r="H923" s="53"/>
      <c r="I923" s="53"/>
      <c r="J923" s="53"/>
      <c r="K923" s="53"/>
      <c r="L923" s="52"/>
      <c r="M923" s="52"/>
      <c r="N923" s="52"/>
      <c r="O923" s="52"/>
      <c r="P923" s="52"/>
      <c r="Q923" s="52"/>
      <c r="R923" s="52"/>
      <c r="S923" s="225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</row>
    <row r="924" spans="1:67" ht="10.5" customHeight="1">
      <c r="A924" s="52"/>
      <c r="B924" s="242"/>
      <c r="C924" s="52"/>
      <c r="D924" s="52"/>
      <c r="E924" s="53"/>
      <c r="F924" s="53"/>
      <c r="G924" s="53"/>
      <c r="H924" s="53"/>
      <c r="I924" s="53"/>
      <c r="J924" s="53"/>
      <c r="K924" s="53"/>
      <c r="L924" s="52"/>
      <c r="M924" s="52"/>
      <c r="N924" s="52"/>
      <c r="O924" s="52"/>
      <c r="P924" s="52"/>
      <c r="Q924" s="52"/>
      <c r="R924" s="52"/>
      <c r="S924" s="225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</row>
    <row r="925" spans="1:67" ht="10.5" customHeight="1">
      <c r="A925" s="52"/>
      <c r="B925" s="242"/>
      <c r="C925" s="52"/>
      <c r="D925" s="52"/>
      <c r="E925" s="53"/>
      <c r="F925" s="53"/>
      <c r="G925" s="53"/>
      <c r="H925" s="53"/>
      <c r="I925" s="53"/>
      <c r="J925" s="53"/>
      <c r="K925" s="53"/>
      <c r="L925" s="52"/>
      <c r="M925" s="52"/>
      <c r="N925" s="52"/>
      <c r="O925" s="52"/>
      <c r="P925" s="52"/>
      <c r="Q925" s="52"/>
      <c r="R925" s="52"/>
      <c r="S925" s="225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</row>
    <row r="926" spans="1:67" ht="10.5" customHeight="1">
      <c r="A926" s="52"/>
      <c r="B926" s="242"/>
      <c r="C926" s="52"/>
      <c r="D926" s="52"/>
      <c r="E926" s="53"/>
      <c r="F926" s="53"/>
      <c r="G926" s="53"/>
      <c r="H926" s="53"/>
      <c r="I926" s="53"/>
      <c r="J926" s="53"/>
      <c r="K926" s="53"/>
      <c r="L926" s="52"/>
      <c r="M926" s="52"/>
      <c r="N926" s="52"/>
      <c r="O926" s="52"/>
      <c r="P926" s="52"/>
      <c r="Q926" s="52"/>
      <c r="R926" s="52"/>
      <c r="S926" s="225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</row>
    <row r="927" spans="1:67" ht="10.5" customHeight="1">
      <c r="A927" s="52"/>
      <c r="B927" s="242"/>
      <c r="C927" s="52"/>
      <c r="D927" s="52"/>
      <c r="E927" s="53"/>
      <c r="F927" s="53"/>
      <c r="G927" s="53"/>
      <c r="H927" s="53"/>
      <c r="I927" s="53"/>
      <c r="J927" s="53"/>
      <c r="K927" s="53"/>
      <c r="L927" s="52"/>
      <c r="M927" s="52"/>
      <c r="N927" s="52"/>
      <c r="O927" s="52"/>
      <c r="P927" s="52"/>
      <c r="Q927" s="52"/>
      <c r="R927" s="52"/>
      <c r="S927" s="225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</row>
    <row r="928" spans="1:67" ht="10.5" customHeight="1">
      <c r="A928" s="52"/>
      <c r="B928" s="242"/>
      <c r="C928" s="52"/>
      <c r="D928" s="52"/>
      <c r="E928" s="53"/>
      <c r="F928" s="53"/>
      <c r="G928" s="53"/>
      <c r="H928" s="53"/>
      <c r="I928" s="53"/>
      <c r="J928" s="53"/>
      <c r="K928" s="53"/>
      <c r="L928" s="52"/>
      <c r="M928" s="52"/>
      <c r="N928" s="52"/>
      <c r="O928" s="52"/>
      <c r="P928" s="52"/>
      <c r="Q928" s="52"/>
      <c r="R928" s="52"/>
      <c r="S928" s="225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</row>
    <row r="929" spans="1:67" ht="10.5" customHeight="1">
      <c r="A929" s="52"/>
      <c r="B929" s="242"/>
      <c r="C929" s="52"/>
      <c r="D929" s="52"/>
      <c r="E929" s="53"/>
      <c r="F929" s="53"/>
      <c r="G929" s="53"/>
      <c r="H929" s="53"/>
      <c r="I929" s="53"/>
      <c r="J929" s="53"/>
      <c r="K929" s="53"/>
      <c r="L929" s="52"/>
      <c r="M929" s="52"/>
      <c r="N929" s="52"/>
      <c r="O929" s="52"/>
      <c r="P929" s="52"/>
      <c r="Q929" s="52"/>
      <c r="R929" s="52"/>
      <c r="S929" s="225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</row>
    <row r="930" spans="1:67" ht="10.5" customHeight="1">
      <c r="A930" s="52"/>
      <c r="B930" s="242"/>
      <c r="C930" s="52"/>
      <c r="D930" s="52"/>
      <c r="E930" s="53"/>
      <c r="F930" s="53"/>
      <c r="G930" s="53"/>
      <c r="H930" s="53"/>
      <c r="I930" s="53"/>
      <c r="J930" s="53"/>
      <c r="K930" s="53"/>
      <c r="L930" s="52"/>
      <c r="M930" s="52"/>
      <c r="N930" s="52"/>
      <c r="O930" s="52"/>
      <c r="P930" s="52"/>
      <c r="Q930" s="52"/>
      <c r="R930" s="52"/>
      <c r="S930" s="225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</row>
    <row r="931" spans="1:67" ht="10.5" customHeight="1">
      <c r="A931" s="52"/>
      <c r="B931" s="242"/>
      <c r="C931" s="52"/>
      <c r="D931" s="52"/>
      <c r="E931" s="53"/>
      <c r="F931" s="53"/>
      <c r="G931" s="53"/>
      <c r="H931" s="53"/>
      <c r="I931" s="53"/>
      <c r="J931" s="53"/>
      <c r="K931" s="53"/>
      <c r="L931" s="52"/>
      <c r="M931" s="52"/>
      <c r="N931" s="52"/>
      <c r="O931" s="52"/>
      <c r="P931" s="52"/>
      <c r="Q931" s="52"/>
      <c r="R931" s="52"/>
      <c r="S931" s="225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</row>
    <row r="932" spans="1:67" ht="10.5" customHeight="1">
      <c r="A932" s="52"/>
      <c r="B932" s="242"/>
      <c r="C932" s="52"/>
      <c r="D932" s="52"/>
      <c r="E932" s="53"/>
      <c r="F932" s="53"/>
      <c r="G932" s="53"/>
      <c r="H932" s="53"/>
      <c r="I932" s="53"/>
      <c r="J932" s="53"/>
      <c r="K932" s="53"/>
      <c r="L932" s="52"/>
      <c r="M932" s="52"/>
      <c r="N932" s="52"/>
      <c r="O932" s="52"/>
      <c r="P932" s="52"/>
      <c r="Q932" s="52"/>
      <c r="R932" s="52"/>
      <c r="S932" s="225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</row>
    <row r="933" spans="1:67" ht="10.5" customHeight="1">
      <c r="A933" s="52"/>
      <c r="B933" s="242"/>
      <c r="C933" s="52"/>
      <c r="D933" s="52"/>
      <c r="E933" s="53"/>
      <c r="F933" s="53"/>
      <c r="G933" s="53"/>
      <c r="H933" s="53"/>
      <c r="I933" s="53"/>
      <c r="J933" s="53"/>
      <c r="K933" s="53"/>
      <c r="L933" s="52"/>
      <c r="M933" s="52"/>
      <c r="N933" s="52"/>
      <c r="O933" s="52"/>
      <c r="P933" s="52"/>
      <c r="Q933" s="52"/>
      <c r="R933" s="52"/>
      <c r="S933" s="225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</row>
    <row r="934" spans="1:67" ht="10.5" customHeight="1">
      <c r="A934" s="52"/>
      <c r="B934" s="242"/>
      <c r="C934" s="52"/>
      <c r="D934" s="52"/>
      <c r="E934" s="53"/>
      <c r="F934" s="53"/>
      <c r="G934" s="53"/>
      <c r="H934" s="53"/>
      <c r="I934" s="53"/>
      <c r="J934" s="53"/>
      <c r="K934" s="53"/>
      <c r="L934" s="52"/>
      <c r="M934" s="52"/>
      <c r="N934" s="52"/>
      <c r="O934" s="52"/>
      <c r="P934" s="52"/>
      <c r="Q934" s="52"/>
      <c r="R934" s="52"/>
      <c r="S934" s="225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</row>
    <row r="935" spans="1:67" ht="10.5" customHeight="1">
      <c r="A935" s="52"/>
      <c r="B935" s="242"/>
      <c r="C935" s="52"/>
      <c r="D935" s="52"/>
      <c r="E935" s="53"/>
      <c r="F935" s="53"/>
      <c r="G935" s="53"/>
      <c r="H935" s="53"/>
      <c r="I935" s="53"/>
      <c r="J935" s="53"/>
      <c r="K935" s="53"/>
      <c r="L935" s="52"/>
      <c r="M935" s="52"/>
      <c r="N935" s="52"/>
      <c r="O935" s="52"/>
      <c r="P935" s="52"/>
      <c r="Q935" s="52"/>
      <c r="R935" s="52"/>
      <c r="S935" s="225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</row>
    <row r="936" spans="1:67" ht="10.5" customHeight="1">
      <c r="A936" s="52"/>
      <c r="B936" s="242"/>
      <c r="C936" s="52"/>
      <c r="D936" s="52"/>
      <c r="E936" s="53"/>
      <c r="F936" s="53"/>
      <c r="G936" s="53"/>
      <c r="H936" s="53"/>
      <c r="I936" s="53"/>
      <c r="J936" s="53"/>
      <c r="K936" s="53"/>
      <c r="L936" s="52"/>
      <c r="M936" s="52"/>
      <c r="N936" s="52"/>
      <c r="O936" s="52"/>
      <c r="P936" s="52"/>
      <c r="Q936" s="52"/>
      <c r="R936" s="52"/>
      <c r="S936" s="225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</row>
    <row r="937" spans="1:67" ht="10.5" customHeight="1">
      <c r="A937" s="52"/>
      <c r="B937" s="242"/>
      <c r="C937" s="52"/>
      <c r="D937" s="52"/>
      <c r="E937" s="53"/>
      <c r="F937" s="53"/>
      <c r="G937" s="53"/>
      <c r="H937" s="53"/>
      <c r="I937" s="53"/>
      <c r="J937" s="53"/>
      <c r="K937" s="53"/>
      <c r="L937" s="52"/>
      <c r="M937" s="52"/>
      <c r="N937" s="52"/>
      <c r="O937" s="52"/>
      <c r="P937" s="52"/>
      <c r="Q937" s="52"/>
      <c r="R937" s="52"/>
      <c r="S937" s="225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</row>
    <row r="938" spans="1:67" ht="10.5" customHeight="1">
      <c r="A938" s="52"/>
      <c r="B938" s="242"/>
      <c r="C938" s="52"/>
      <c r="D938" s="52"/>
      <c r="E938" s="53"/>
      <c r="F938" s="53"/>
      <c r="G938" s="53"/>
      <c r="H938" s="53"/>
      <c r="I938" s="53"/>
      <c r="J938" s="53"/>
      <c r="K938" s="53"/>
      <c r="L938" s="52"/>
      <c r="M938" s="52"/>
      <c r="N938" s="52"/>
      <c r="O938" s="52"/>
      <c r="P938" s="52"/>
      <c r="Q938" s="52"/>
      <c r="R938" s="52"/>
      <c r="S938" s="225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</row>
    <row r="939" spans="1:67" ht="10.5" customHeight="1">
      <c r="A939" s="52"/>
      <c r="B939" s="242"/>
      <c r="C939" s="52"/>
      <c r="D939" s="52"/>
      <c r="E939" s="53"/>
      <c r="F939" s="53"/>
      <c r="G939" s="53"/>
      <c r="H939" s="53"/>
      <c r="I939" s="53"/>
      <c r="J939" s="53"/>
      <c r="K939" s="53"/>
      <c r="L939" s="52"/>
      <c r="M939" s="52"/>
      <c r="N939" s="52"/>
      <c r="O939" s="52"/>
      <c r="P939" s="52"/>
      <c r="Q939" s="52"/>
      <c r="R939" s="52"/>
      <c r="S939" s="225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</row>
    <row r="940" spans="1:67" ht="10.5" customHeight="1">
      <c r="A940" s="52"/>
      <c r="B940" s="242"/>
      <c r="C940" s="52"/>
      <c r="D940" s="52"/>
      <c r="E940" s="53"/>
      <c r="F940" s="53"/>
      <c r="G940" s="53"/>
      <c r="H940" s="53"/>
      <c r="I940" s="53"/>
      <c r="J940" s="53"/>
      <c r="K940" s="53"/>
      <c r="L940" s="52"/>
      <c r="M940" s="52"/>
      <c r="N940" s="52"/>
      <c r="O940" s="52"/>
      <c r="P940" s="52"/>
      <c r="Q940" s="52"/>
      <c r="R940" s="52"/>
      <c r="S940" s="225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</row>
    <row r="941" spans="1:67" ht="10.5" customHeight="1">
      <c r="A941" s="52"/>
      <c r="B941" s="242"/>
      <c r="C941" s="52"/>
      <c r="D941" s="52"/>
      <c r="E941" s="53"/>
      <c r="F941" s="53"/>
      <c r="G941" s="53"/>
      <c r="H941" s="53"/>
      <c r="I941" s="53"/>
      <c r="J941" s="53"/>
      <c r="K941" s="53"/>
      <c r="L941" s="52"/>
      <c r="M941" s="52"/>
      <c r="N941" s="52"/>
      <c r="O941" s="52"/>
      <c r="P941" s="52"/>
      <c r="Q941" s="52"/>
      <c r="R941" s="52"/>
      <c r="S941" s="225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</row>
    <row r="942" spans="1:67" ht="10.5" customHeight="1">
      <c r="A942" s="52"/>
      <c r="B942" s="242"/>
      <c r="C942" s="52"/>
      <c r="D942" s="52"/>
      <c r="E942" s="53"/>
      <c r="F942" s="53"/>
      <c r="G942" s="53"/>
      <c r="H942" s="53"/>
      <c r="I942" s="53"/>
      <c r="J942" s="53"/>
      <c r="K942" s="53"/>
      <c r="L942" s="52"/>
      <c r="M942" s="52"/>
      <c r="N942" s="52"/>
      <c r="O942" s="52"/>
      <c r="P942" s="52"/>
      <c r="Q942" s="52"/>
      <c r="R942" s="52"/>
      <c r="S942" s="225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</row>
    <row r="943" spans="1:67" ht="10.5" customHeight="1">
      <c r="A943" s="52"/>
      <c r="B943" s="242"/>
      <c r="C943" s="52"/>
      <c r="D943" s="52"/>
      <c r="E943" s="53"/>
      <c r="F943" s="53"/>
      <c r="G943" s="53"/>
      <c r="H943" s="53"/>
      <c r="I943" s="53"/>
      <c r="J943" s="53"/>
      <c r="K943" s="53"/>
      <c r="L943" s="52"/>
      <c r="M943" s="52"/>
      <c r="N943" s="52"/>
      <c r="O943" s="52"/>
      <c r="P943" s="52"/>
      <c r="Q943" s="52"/>
      <c r="R943" s="52"/>
      <c r="S943" s="225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</row>
    <row r="944" spans="1:67" ht="10.5" customHeight="1">
      <c r="A944" s="52"/>
      <c r="B944" s="242"/>
      <c r="C944" s="52"/>
      <c r="D944" s="52"/>
      <c r="E944" s="53"/>
      <c r="F944" s="53"/>
      <c r="G944" s="53"/>
      <c r="H944" s="53"/>
      <c r="I944" s="53"/>
      <c r="J944" s="53"/>
      <c r="K944" s="53"/>
      <c r="L944" s="52"/>
      <c r="M944" s="52"/>
      <c r="N944" s="52"/>
      <c r="O944" s="52"/>
      <c r="P944" s="52"/>
      <c r="Q944" s="52"/>
      <c r="R944" s="52"/>
      <c r="S944" s="225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</row>
    <row r="945" spans="1:67" ht="10.5" customHeight="1">
      <c r="A945" s="52"/>
      <c r="B945" s="242"/>
      <c r="C945" s="52"/>
      <c r="D945" s="52"/>
      <c r="E945" s="53"/>
      <c r="F945" s="53"/>
      <c r="G945" s="53"/>
      <c r="H945" s="53"/>
      <c r="I945" s="53"/>
      <c r="J945" s="53"/>
      <c r="K945" s="53"/>
      <c r="L945" s="52"/>
      <c r="M945" s="52"/>
      <c r="N945" s="52"/>
      <c r="O945" s="52"/>
      <c r="P945" s="52"/>
      <c r="Q945" s="52"/>
      <c r="R945" s="52"/>
      <c r="S945" s="225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</row>
    <row r="946" spans="1:67" ht="10.5" customHeight="1">
      <c r="A946" s="52"/>
      <c r="B946" s="242"/>
      <c r="C946" s="52"/>
      <c r="D946" s="52"/>
      <c r="E946" s="53"/>
      <c r="F946" s="53"/>
      <c r="G946" s="53"/>
      <c r="H946" s="53"/>
      <c r="I946" s="53"/>
      <c r="J946" s="53"/>
      <c r="K946" s="53"/>
      <c r="L946" s="52"/>
      <c r="M946" s="52"/>
      <c r="N946" s="52"/>
      <c r="O946" s="52"/>
      <c r="P946" s="52"/>
      <c r="Q946" s="52"/>
      <c r="R946" s="52"/>
      <c r="S946" s="225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</row>
    <row r="947" spans="1:67" ht="10.5" customHeight="1">
      <c r="A947" s="52"/>
      <c r="B947" s="242"/>
      <c r="C947" s="52"/>
      <c r="D947" s="52"/>
      <c r="E947" s="53"/>
      <c r="F947" s="53"/>
      <c r="G947" s="53"/>
      <c r="H947" s="53"/>
      <c r="I947" s="53"/>
      <c r="J947" s="53"/>
      <c r="K947" s="53"/>
      <c r="L947" s="52"/>
      <c r="M947" s="52"/>
      <c r="N947" s="52"/>
      <c r="O947" s="52"/>
      <c r="P947" s="52"/>
      <c r="Q947" s="52"/>
      <c r="R947" s="52"/>
      <c r="S947" s="225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</row>
    <row r="948" spans="1:67" ht="10.5" customHeight="1">
      <c r="A948" s="52"/>
      <c r="B948" s="242"/>
      <c r="C948" s="52"/>
      <c r="D948" s="52"/>
      <c r="E948" s="53"/>
      <c r="F948" s="53"/>
      <c r="G948" s="53"/>
      <c r="H948" s="53"/>
      <c r="I948" s="53"/>
      <c r="J948" s="53"/>
      <c r="K948" s="53"/>
      <c r="L948" s="52"/>
      <c r="M948" s="52"/>
      <c r="N948" s="52"/>
      <c r="O948" s="52"/>
      <c r="P948" s="52"/>
      <c r="Q948" s="52"/>
      <c r="R948" s="52"/>
      <c r="S948" s="225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</row>
    <row r="949" spans="1:67" ht="10.5" customHeight="1">
      <c r="A949" s="52"/>
      <c r="B949" s="242"/>
      <c r="C949" s="52"/>
      <c r="D949" s="52"/>
      <c r="E949" s="53"/>
      <c r="F949" s="53"/>
      <c r="G949" s="53"/>
      <c r="H949" s="53"/>
      <c r="I949" s="53"/>
      <c r="J949" s="53"/>
      <c r="K949" s="53"/>
      <c r="L949" s="52"/>
      <c r="M949" s="52"/>
      <c r="N949" s="52"/>
      <c r="O949" s="52"/>
      <c r="P949" s="52"/>
      <c r="Q949" s="52"/>
      <c r="R949" s="52"/>
      <c r="S949" s="225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</row>
  </sheetData>
  <mergeCells count="3">
    <mergeCell ref="D43:E47"/>
    <mergeCell ref="D58:E62"/>
    <mergeCell ref="D50:E54"/>
  </mergeCells>
  <pageMargins left="0.7" right="0.7" top="0.75" bottom="0.75" header="0" footer="0"/>
  <pageSetup pageOrder="overThenDown" orientation="landscape"/>
  <rowBreaks count="2" manualBreakCount="2">
    <brk id="41" max="16383" man="1"/>
    <brk id="93" max="16383" man="1"/>
  </rowBreaks>
  <colBreaks count="1" manualBreakCount="1">
    <brk id="19" max="16383" man="1"/>
  </colBreak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BI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9" sqref="N29"/>
    </sheetView>
  </sheetViews>
  <sheetFormatPr defaultColWidth="12.5546875" defaultRowHeight="15" customHeight="1"/>
  <cols>
    <col min="1" max="1" width="64.44140625" style="318" customWidth="1"/>
    <col min="2" max="6" width="14.44140625" style="318" customWidth="1"/>
    <col min="7" max="7" width="16.44140625" style="318" customWidth="1"/>
    <col min="8" max="61" width="14.44140625" style="318" customWidth="1"/>
  </cols>
  <sheetData>
    <row r="1" spans="1:61" ht="26.25" customHeight="1">
      <c r="A1" s="249" t="s">
        <v>41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</row>
    <row r="2" spans="1:61" ht="11.25" customHeight="1">
      <c r="A2" s="245" t="s">
        <v>291</v>
      </c>
      <c r="B2" s="246" t="str">
        <f>Controls!C1</f>
        <v>July</v>
      </c>
      <c r="C2" s="246" t="str">
        <f>TEXT(DATE(2000, MATCH(B2, {"January","February","March","April","May","June","July","August","September","October","November","December"}, 0) + 1, 1), "mmmm")</f>
        <v>August</v>
      </c>
      <c r="D2" s="246" t="str">
        <f>TEXT(DATE(2000, MATCH(C2, {"January","February","March","April","May","June","July","August","September","October","November","December"}, 0) + 1, 1), "mmmm")</f>
        <v>September</v>
      </c>
      <c r="E2" s="246" t="str">
        <f>TEXT(DATE(2000, MATCH(D2, {"January","February","March","April","May","June","July","August","September","October","November","December"}, 0) + 1, 1), "mmmm")</f>
        <v>October</v>
      </c>
      <c r="F2" s="246" t="str">
        <f>TEXT(DATE(2000, MATCH(E2, {"January","February","March","April","May","June","July","August","September","October","November","December"}, 0) + 1, 1), "mmmm")</f>
        <v>November</v>
      </c>
      <c r="G2" s="246" t="str">
        <f>TEXT(DATE(2000, MATCH(F2, {"January","February","March","April","May","June","July","August","September","October","November","December"}, 0) + 1, 1), "mmmm")</f>
        <v>December</v>
      </c>
      <c r="H2" s="246" t="str">
        <f>TEXT(DATE(2000, MATCH(G2, {"January","February","March","April","May","June","July","August","September","October","November","December"}, 0) + 1, 1), "mmmm")</f>
        <v>January</v>
      </c>
      <c r="I2" s="246" t="str">
        <f>TEXT(DATE(2000, MATCH(H2, {"January","February","March","April","May","June","July","August","September","October","November","December"}, 0) + 1, 1), "mmmm")</f>
        <v>February</v>
      </c>
      <c r="J2" s="246" t="str">
        <f>TEXT(DATE(2000, MATCH(I2, {"January","February","March","April","May","June","July","August","September","October","November","December"}, 0) + 1, 1), "mmmm")</f>
        <v>March</v>
      </c>
      <c r="K2" s="246" t="str">
        <f>TEXT(DATE(2000, MATCH(J2, {"January","February","March","April","May","June","July","August","September","October","November","December"}, 0) + 1, 1), "mmmm")</f>
        <v>April</v>
      </c>
      <c r="L2" s="246" t="str">
        <f>TEXT(DATE(2000, MATCH(K2, {"January","February","March","April","May","June","July","August","September","October","November","December"}, 0) + 1, 1), "mmmm")</f>
        <v>May</v>
      </c>
      <c r="M2" s="246" t="str">
        <f>TEXT(DATE(2000, MATCH(L2, {"January","February","March","April","May","June","July","August","September","October","November","December"}, 0) + 1, 1), "mmmm")</f>
        <v>June</v>
      </c>
      <c r="N2" s="246" t="str">
        <f>TEXT(DATE(2000, MATCH(M2, {"January","February","March","April","May","June","July","August","September","October","November","December"}, 0) + 1, 1), "mmmm")</f>
        <v>July</v>
      </c>
      <c r="O2" s="246" t="str">
        <f>TEXT(DATE(2000, MATCH(N2, {"January","February","March","April","May","June","July","August","September","October","November","December"}, 0) + 1, 1), "mmmm")</f>
        <v>August</v>
      </c>
      <c r="P2" s="246" t="str">
        <f>TEXT(DATE(2000, MATCH(O2, {"January","February","March","April","May","June","July","August","September","October","November","December"}, 0) + 1, 1), "mmmm")</f>
        <v>September</v>
      </c>
      <c r="Q2" s="246" t="str">
        <f>TEXT(DATE(2000, MATCH(P2, {"January","February","March","April","May","June","July","August","September","October","November","December"}, 0) + 1, 1), "mmmm")</f>
        <v>October</v>
      </c>
      <c r="R2" s="246" t="str">
        <f>TEXT(DATE(2000, MATCH(Q2, {"January","February","March","April","May","June","July","August","September","October","November","December"}, 0) + 1, 1), "mmmm")</f>
        <v>November</v>
      </c>
      <c r="S2" s="246" t="str">
        <f>TEXT(DATE(2000, MATCH(R2, {"January","February","March","April","May","June","July","August","September","October","November","December"}, 0) + 1, 1), "mmmm")</f>
        <v>December</v>
      </c>
      <c r="T2" s="246" t="str">
        <f>TEXT(DATE(2000, MATCH(S2, {"January","February","March","April","May","June","July","August","September","October","November","December"}, 0) + 1, 1), "mmmm")</f>
        <v>January</v>
      </c>
      <c r="U2" s="246" t="str">
        <f>TEXT(DATE(2000, MATCH(T2, {"January","February","March","April","May","June","July","August","September","October","November","December"}, 0) + 1, 1), "mmmm")</f>
        <v>February</v>
      </c>
      <c r="V2" s="246" t="str">
        <f>TEXT(DATE(2000, MATCH(U2, {"January","February","March","April","May","June","July","August","September","October","November","December"}, 0) + 1, 1), "mmmm")</f>
        <v>March</v>
      </c>
      <c r="W2" s="246" t="str">
        <f>TEXT(DATE(2000, MATCH(V2, {"January","February","March","April","May","June","July","August","September","October","November","December"}, 0) + 1, 1), "mmmm")</f>
        <v>April</v>
      </c>
      <c r="X2" s="246" t="str">
        <f>TEXT(DATE(2000, MATCH(W2, {"January","February","March","April","May","June","July","August","September","October","November","December"}, 0) + 1, 1), "mmmm")</f>
        <v>May</v>
      </c>
      <c r="Y2" s="246" t="str">
        <f>TEXT(DATE(2000, MATCH(X2, {"January","February","March","April","May","June","July","August","September","October","November","December"}, 0) + 1, 1), "mmmm")</f>
        <v>June</v>
      </c>
      <c r="Z2" s="246" t="str">
        <f>TEXT(DATE(2000, MATCH(Y2, {"January","February","March","April","May","June","July","August","September","October","November","December"}, 0) + 1, 1), "mmmm")</f>
        <v>July</v>
      </c>
      <c r="AA2" s="246" t="str">
        <f>TEXT(DATE(2000, MATCH(Z2, {"January","February","March","April","May","June","July","August","September","October","November","December"}, 0) + 1, 1), "mmmm")</f>
        <v>August</v>
      </c>
      <c r="AB2" s="246" t="str">
        <f>TEXT(DATE(2000, MATCH(AA2, {"January","February","March","April","May","June","July","August","September","October","November","December"}, 0) + 1, 1), "mmmm")</f>
        <v>September</v>
      </c>
      <c r="AC2" s="246" t="str">
        <f>TEXT(DATE(2000, MATCH(AB2, {"January","February","March","April","May","June","July","August","September","October","November","December"}, 0) + 1, 1), "mmmm")</f>
        <v>October</v>
      </c>
      <c r="AD2" s="246" t="str">
        <f>TEXT(DATE(2000, MATCH(AC2, {"January","February","March","April","May","June","July","August","September","October","November","December"}, 0) + 1, 1), "mmmm")</f>
        <v>November</v>
      </c>
      <c r="AE2" s="246" t="str">
        <f>TEXT(DATE(2000, MATCH(AD2, {"January","February","March","April","May","June","July","August","September","October","November","December"}, 0) + 1, 1), "mmmm")</f>
        <v>December</v>
      </c>
      <c r="AF2" s="246" t="str">
        <f>TEXT(DATE(2000, MATCH(AE2, {"January","February","March","April","May","June","July","August","September","October","November","December"}, 0) + 1, 1), "mmmm")</f>
        <v>January</v>
      </c>
      <c r="AG2" s="246" t="str">
        <f>TEXT(DATE(2000, MATCH(AF2, {"January","February","March","April","May","June","July","August","September","October","November","December"}, 0) + 1, 1), "mmmm")</f>
        <v>February</v>
      </c>
      <c r="AH2" s="246" t="str">
        <f>TEXT(DATE(2000, MATCH(AG2, {"January","February","March","April","May","June","July","August","September","October","November","December"}, 0) + 1, 1), "mmmm")</f>
        <v>March</v>
      </c>
      <c r="AI2" s="246" t="str">
        <f>TEXT(DATE(2000, MATCH(AH2, {"January","February","March","April","May","June","July","August","September","October","November","December"}, 0) + 1, 1), "mmmm")</f>
        <v>April</v>
      </c>
      <c r="AJ2" s="246" t="str">
        <f>TEXT(DATE(2000, MATCH(AI2, {"January","February","March","April","May","June","July","August","September","October","November","December"}, 0) + 1, 1), "mmmm")</f>
        <v>May</v>
      </c>
      <c r="AK2" s="246" t="str">
        <f>TEXT(DATE(2000, MATCH(AJ2, {"January","February","March","April","May","June","July","August","September","October","November","December"}, 0) + 1, 1), "mmmm")</f>
        <v>June</v>
      </c>
      <c r="AL2" s="246" t="str">
        <f>TEXT(DATE(2000, MATCH(AK2, {"January","February","March","April","May","June","July","August","September","October","November","December"}, 0) + 1, 1), "mmmm")</f>
        <v>July</v>
      </c>
      <c r="AM2" s="246" t="str">
        <f>TEXT(DATE(2000, MATCH(AL2, {"January","February","March","April","May","June","July","August","September","October","November","December"}, 0) + 1, 1), "mmmm")</f>
        <v>August</v>
      </c>
      <c r="AN2" s="246" t="str">
        <f>TEXT(DATE(2000, MATCH(AM2, {"January","February","March","April","May","June","July","August","September","October","November","December"}, 0) + 1, 1), "mmmm")</f>
        <v>September</v>
      </c>
      <c r="AO2" s="246" t="str">
        <f>TEXT(DATE(2000, MATCH(AN2, {"January","February","March","April","May","June","July","August","September","October","November","December"}, 0) + 1, 1), "mmmm")</f>
        <v>October</v>
      </c>
      <c r="AP2" s="246" t="str">
        <f>TEXT(DATE(2000, MATCH(AO2, {"January","February","March","April","May","June","July","August","September","October","November","December"}, 0) + 1, 1), "mmmm")</f>
        <v>November</v>
      </c>
      <c r="AQ2" s="246" t="str">
        <f>TEXT(DATE(2000, MATCH(AP2, {"January","February","March","April","May","June","July","August","September","October","November","December"}, 0) + 1, 1), "mmmm")</f>
        <v>December</v>
      </c>
      <c r="AR2" s="246" t="str">
        <f>TEXT(DATE(2000, MATCH(AQ2, {"January","February","March","April","May","June","July","August","September","October","November","December"}, 0) + 1, 1), "mmmm")</f>
        <v>January</v>
      </c>
      <c r="AS2" s="246" t="str">
        <f>TEXT(DATE(2000, MATCH(AR2, {"January","February","March","April","May","June","July","August","September","October","November","December"}, 0) + 1, 1), "mmmm")</f>
        <v>February</v>
      </c>
      <c r="AT2" s="246" t="str">
        <f>TEXT(DATE(2000, MATCH(AS2, {"January","February","March","April","May","June","July","August","September","October","November","December"}, 0) + 1, 1), "mmmm")</f>
        <v>March</v>
      </c>
      <c r="AU2" s="246" t="str">
        <f>TEXT(DATE(2000, MATCH(AT2, {"January","February","March","April","May","June","July","August","September","October","November","December"}, 0) + 1, 1), "mmmm")</f>
        <v>April</v>
      </c>
      <c r="AV2" s="246" t="str">
        <f>TEXT(DATE(2000, MATCH(AU2, {"January","February","March","April","May","June","July","August","September","October","November","December"}, 0) + 1, 1), "mmmm")</f>
        <v>May</v>
      </c>
      <c r="AW2" s="246" t="str">
        <f>TEXT(DATE(2000, MATCH(AV2, {"January","February","March","April","May","June","July","August","September","October","November","December"}, 0) + 1, 1), "mmmm")</f>
        <v>June</v>
      </c>
      <c r="AX2" s="246" t="str">
        <f>TEXT(DATE(2000, MATCH(AW2, {"January","February","March","April","May","June","July","August","September","October","November","December"}, 0) + 1, 1), "mmmm")</f>
        <v>July</v>
      </c>
      <c r="AY2" s="246" t="str">
        <f>TEXT(DATE(2000, MATCH(AX2, {"January","February","March","April","May","June","July","August","September","October","November","December"}, 0) + 1, 1), "mmmm")</f>
        <v>August</v>
      </c>
      <c r="AZ2" s="246" t="str">
        <f>TEXT(DATE(2000, MATCH(AY2, {"January","February","March","April","May","June","July","August","September","October","November","December"}, 0) + 1, 1), "mmmm")</f>
        <v>September</v>
      </c>
      <c r="BA2" s="246" t="str">
        <f>TEXT(DATE(2000, MATCH(AZ2, {"January","February","March","April","May","June","July","August","September","October","November","December"}, 0) + 1, 1), "mmmm")</f>
        <v>October</v>
      </c>
      <c r="BB2" s="246" t="str">
        <f>TEXT(DATE(2000, MATCH(BA2, {"January","February","March","April","May","June","July","August","September","October","November","December"}, 0) + 1, 1), "mmmm")</f>
        <v>November</v>
      </c>
      <c r="BC2" s="246" t="str">
        <f>TEXT(DATE(2000, MATCH(BB2, {"January","February","March","April","May","June","July","August","September","October","November","December"}, 0) + 1, 1), "mmmm")</f>
        <v>December</v>
      </c>
      <c r="BD2" s="246" t="str">
        <f>TEXT(DATE(2000, MATCH(BC2, {"January","February","March","April","May","June","July","August","September","October","November","December"}, 0) + 1, 1), "mmmm")</f>
        <v>January</v>
      </c>
      <c r="BE2" s="246" t="str">
        <f>TEXT(DATE(2000, MATCH(BD2, {"January","February","March","April","May","June","July","August","September","October","November","December"}, 0) + 1, 1), "mmmm")</f>
        <v>February</v>
      </c>
      <c r="BF2" s="246" t="str">
        <f>TEXT(DATE(2000, MATCH(BE2, {"January","February","March","April","May","June","July","August","September","October","November","December"}, 0) + 1, 1), "mmmm")</f>
        <v>March</v>
      </c>
      <c r="BG2" s="246" t="str">
        <f>TEXT(DATE(2000, MATCH(BF2, {"January","February","March","April","May","June","July","August","September","October","November","December"}, 0) + 1, 1), "mmmm")</f>
        <v>April</v>
      </c>
      <c r="BH2" s="246" t="str">
        <f>TEXT(DATE(2000, MATCH(BG2, {"January","February","March","April","May","June","July","August","September","October","November","December"}, 0) + 1, 1), "mmmm")</f>
        <v>May</v>
      </c>
      <c r="BI2" s="246" t="str">
        <f>TEXT(DATE(2000, MATCH(BH2, {"January","February","March","April","May","June","July","August","September","October","November","December"}, 0) + 1, 1), "mmmm")</f>
        <v>June</v>
      </c>
    </row>
    <row r="3" spans="1:61" s="167" customFormat="1" ht="11.25" customHeight="1">
      <c r="A3" s="250" t="s">
        <v>46</v>
      </c>
      <c r="B3" s="344">
        <v>1</v>
      </c>
      <c r="C3" s="344">
        <f t="shared" ref="C3:AH3" si="0">IF(MOD(B4,B5) = 0,B3+1,B3)</f>
        <v>1</v>
      </c>
      <c r="D3" s="344">
        <f t="shared" si="0"/>
        <v>1</v>
      </c>
      <c r="E3" s="344">
        <f t="shared" si="0"/>
        <v>1</v>
      </c>
      <c r="F3" s="344">
        <f t="shared" si="0"/>
        <v>1</v>
      </c>
      <c r="G3" s="344">
        <f t="shared" si="0"/>
        <v>1</v>
      </c>
      <c r="H3" s="344">
        <f t="shared" si="0"/>
        <v>1</v>
      </c>
      <c r="I3" s="344">
        <f t="shared" si="0"/>
        <v>1</v>
      </c>
      <c r="J3" s="344">
        <f t="shared" si="0"/>
        <v>1</v>
      </c>
      <c r="K3" s="344">
        <f t="shared" si="0"/>
        <v>1</v>
      </c>
      <c r="L3" s="344">
        <f t="shared" si="0"/>
        <v>1</v>
      </c>
      <c r="M3" s="344">
        <f t="shared" si="0"/>
        <v>1</v>
      </c>
      <c r="N3" s="344">
        <f t="shared" si="0"/>
        <v>2</v>
      </c>
      <c r="O3" s="344">
        <f t="shared" si="0"/>
        <v>2</v>
      </c>
      <c r="P3" s="344">
        <f t="shared" si="0"/>
        <v>2</v>
      </c>
      <c r="Q3" s="344">
        <f t="shared" si="0"/>
        <v>2</v>
      </c>
      <c r="R3" s="344">
        <f t="shared" si="0"/>
        <v>2</v>
      </c>
      <c r="S3" s="344">
        <f t="shared" si="0"/>
        <v>2</v>
      </c>
      <c r="T3" s="344">
        <f t="shared" si="0"/>
        <v>2</v>
      </c>
      <c r="U3" s="344">
        <f t="shared" si="0"/>
        <v>2</v>
      </c>
      <c r="V3" s="344">
        <f t="shared" si="0"/>
        <v>2</v>
      </c>
      <c r="W3" s="344">
        <f t="shared" si="0"/>
        <v>2</v>
      </c>
      <c r="X3" s="344">
        <f t="shared" si="0"/>
        <v>2</v>
      </c>
      <c r="Y3" s="344">
        <f t="shared" si="0"/>
        <v>2</v>
      </c>
      <c r="Z3" s="344">
        <f t="shared" si="0"/>
        <v>3</v>
      </c>
      <c r="AA3" s="344">
        <f t="shared" si="0"/>
        <v>3</v>
      </c>
      <c r="AB3" s="344">
        <f t="shared" si="0"/>
        <v>3</v>
      </c>
      <c r="AC3" s="344">
        <f t="shared" si="0"/>
        <v>3</v>
      </c>
      <c r="AD3" s="344">
        <f t="shared" si="0"/>
        <v>3</v>
      </c>
      <c r="AE3" s="344">
        <f t="shared" si="0"/>
        <v>3</v>
      </c>
      <c r="AF3" s="344">
        <f t="shared" si="0"/>
        <v>3</v>
      </c>
      <c r="AG3" s="344">
        <f t="shared" si="0"/>
        <v>3</v>
      </c>
      <c r="AH3" s="344">
        <f t="shared" si="0"/>
        <v>3</v>
      </c>
      <c r="AI3" s="344">
        <f t="shared" ref="AI3:BI3" si="1">IF(MOD(AH4,AH5) = 0,AH3+1,AH3)</f>
        <v>3</v>
      </c>
      <c r="AJ3" s="344">
        <f t="shared" si="1"/>
        <v>3</v>
      </c>
      <c r="AK3" s="344">
        <f t="shared" si="1"/>
        <v>3</v>
      </c>
      <c r="AL3" s="344">
        <f t="shared" si="1"/>
        <v>4</v>
      </c>
      <c r="AM3" s="344">
        <f t="shared" si="1"/>
        <v>4</v>
      </c>
      <c r="AN3" s="344">
        <f t="shared" si="1"/>
        <v>4</v>
      </c>
      <c r="AO3" s="344">
        <f t="shared" si="1"/>
        <v>4</v>
      </c>
      <c r="AP3" s="344">
        <f t="shared" si="1"/>
        <v>4</v>
      </c>
      <c r="AQ3" s="344">
        <f t="shared" si="1"/>
        <v>4</v>
      </c>
      <c r="AR3" s="344">
        <f t="shared" si="1"/>
        <v>4</v>
      </c>
      <c r="AS3" s="344">
        <f t="shared" si="1"/>
        <v>4</v>
      </c>
      <c r="AT3" s="344">
        <f t="shared" si="1"/>
        <v>4</v>
      </c>
      <c r="AU3" s="344">
        <f t="shared" si="1"/>
        <v>4</v>
      </c>
      <c r="AV3" s="344">
        <f t="shared" si="1"/>
        <v>4</v>
      </c>
      <c r="AW3" s="344">
        <f t="shared" si="1"/>
        <v>4</v>
      </c>
      <c r="AX3" s="344">
        <f t="shared" si="1"/>
        <v>5</v>
      </c>
      <c r="AY3" s="344">
        <f t="shared" si="1"/>
        <v>5</v>
      </c>
      <c r="AZ3" s="344">
        <f t="shared" si="1"/>
        <v>5</v>
      </c>
      <c r="BA3" s="344">
        <f t="shared" si="1"/>
        <v>5</v>
      </c>
      <c r="BB3" s="344">
        <f t="shared" si="1"/>
        <v>5</v>
      </c>
      <c r="BC3" s="344">
        <f t="shared" si="1"/>
        <v>5</v>
      </c>
      <c r="BD3" s="344">
        <f t="shared" si="1"/>
        <v>5</v>
      </c>
      <c r="BE3" s="344">
        <f t="shared" si="1"/>
        <v>5</v>
      </c>
      <c r="BF3" s="344">
        <f t="shared" si="1"/>
        <v>5</v>
      </c>
      <c r="BG3" s="344">
        <f t="shared" si="1"/>
        <v>5</v>
      </c>
      <c r="BH3" s="344">
        <f t="shared" si="1"/>
        <v>5</v>
      </c>
      <c r="BI3" s="344">
        <f t="shared" si="1"/>
        <v>5</v>
      </c>
    </row>
    <row r="4" spans="1:61" ht="11.25" customHeight="1">
      <c r="A4" s="31" t="s">
        <v>28</v>
      </c>
      <c r="B4" s="345">
        <v>1</v>
      </c>
      <c r="C4" s="345">
        <f t="shared" ref="C4:AH4" si="2">B4+1</f>
        <v>2</v>
      </c>
      <c r="D4" s="345">
        <f t="shared" si="2"/>
        <v>3</v>
      </c>
      <c r="E4" s="345">
        <f t="shared" si="2"/>
        <v>4</v>
      </c>
      <c r="F4" s="345">
        <f t="shared" si="2"/>
        <v>5</v>
      </c>
      <c r="G4" s="345">
        <f t="shared" si="2"/>
        <v>6</v>
      </c>
      <c r="H4" s="345">
        <f t="shared" si="2"/>
        <v>7</v>
      </c>
      <c r="I4" s="345">
        <f t="shared" si="2"/>
        <v>8</v>
      </c>
      <c r="J4" s="345">
        <f t="shared" si="2"/>
        <v>9</v>
      </c>
      <c r="K4" s="345">
        <f t="shared" si="2"/>
        <v>10</v>
      </c>
      <c r="L4" s="345">
        <f t="shared" si="2"/>
        <v>11</v>
      </c>
      <c r="M4" s="345">
        <f t="shared" si="2"/>
        <v>12</v>
      </c>
      <c r="N4" s="345">
        <f t="shared" si="2"/>
        <v>13</v>
      </c>
      <c r="O4" s="345">
        <f t="shared" si="2"/>
        <v>14</v>
      </c>
      <c r="P4" s="345">
        <f t="shared" si="2"/>
        <v>15</v>
      </c>
      <c r="Q4" s="345">
        <f t="shared" si="2"/>
        <v>16</v>
      </c>
      <c r="R4" s="345">
        <f t="shared" si="2"/>
        <v>17</v>
      </c>
      <c r="S4" s="345">
        <f t="shared" si="2"/>
        <v>18</v>
      </c>
      <c r="T4" s="345">
        <f t="shared" si="2"/>
        <v>19</v>
      </c>
      <c r="U4" s="345">
        <f t="shared" si="2"/>
        <v>20</v>
      </c>
      <c r="V4" s="345">
        <f t="shared" si="2"/>
        <v>21</v>
      </c>
      <c r="W4" s="345">
        <f t="shared" si="2"/>
        <v>22</v>
      </c>
      <c r="X4" s="345">
        <f t="shared" si="2"/>
        <v>23</v>
      </c>
      <c r="Y4" s="345">
        <f t="shared" si="2"/>
        <v>24</v>
      </c>
      <c r="Z4" s="345">
        <f t="shared" si="2"/>
        <v>25</v>
      </c>
      <c r="AA4" s="345">
        <f t="shared" si="2"/>
        <v>26</v>
      </c>
      <c r="AB4" s="345">
        <f t="shared" si="2"/>
        <v>27</v>
      </c>
      <c r="AC4" s="345">
        <f t="shared" si="2"/>
        <v>28</v>
      </c>
      <c r="AD4" s="345">
        <f t="shared" si="2"/>
        <v>29</v>
      </c>
      <c r="AE4" s="345">
        <f t="shared" si="2"/>
        <v>30</v>
      </c>
      <c r="AF4" s="345">
        <f t="shared" si="2"/>
        <v>31</v>
      </c>
      <c r="AG4" s="345">
        <f t="shared" si="2"/>
        <v>32</v>
      </c>
      <c r="AH4" s="345">
        <f t="shared" si="2"/>
        <v>33</v>
      </c>
      <c r="AI4" s="345">
        <f t="shared" ref="AI4:BI4" si="3">AH4+1</f>
        <v>34</v>
      </c>
      <c r="AJ4" s="345">
        <f t="shared" si="3"/>
        <v>35</v>
      </c>
      <c r="AK4" s="345">
        <f t="shared" si="3"/>
        <v>36</v>
      </c>
      <c r="AL4" s="345">
        <f t="shared" si="3"/>
        <v>37</v>
      </c>
      <c r="AM4" s="345">
        <f t="shared" si="3"/>
        <v>38</v>
      </c>
      <c r="AN4" s="345">
        <f t="shared" si="3"/>
        <v>39</v>
      </c>
      <c r="AO4" s="345">
        <f t="shared" si="3"/>
        <v>40</v>
      </c>
      <c r="AP4" s="345">
        <f t="shared" si="3"/>
        <v>41</v>
      </c>
      <c r="AQ4" s="345">
        <f t="shared" si="3"/>
        <v>42</v>
      </c>
      <c r="AR4" s="345">
        <f t="shared" si="3"/>
        <v>43</v>
      </c>
      <c r="AS4" s="345">
        <f t="shared" si="3"/>
        <v>44</v>
      </c>
      <c r="AT4" s="345">
        <f t="shared" si="3"/>
        <v>45</v>
      </c>
      <c r="AU4" s="345">
        <f t="shared" si="3"/>
        <v>46</v>
      </c>
      <c r="AV4" s="345">
        <f t="shared" si="3"/>
        <v>47</v>
      </c>
      <c r="AW4" s="345">
        <f t="shared" si="3"/>
        <v>48</v>
      </c>
      <c r="AX4" s="345">
        <f t="shared" si="3"/>
        <v>49</v>
      </c>
      <c r="AY4" s="345">
        <f t="shared" si="3"/>
        <v>50</v>
      </c>
      <c r="AZ4" s="345">
        <f t="shared" si="3"/>
        <v>51</v>
      </c>
      <c r="BA4" s="345">
        <f t="shared" si="3"/>
        <v>52</v>
      </c>
      <c r="BB4" s="345">
        <f t="shared" si="3"/>
        <v>53</v>
      </c>
      <c r="BC4" s="345">
        <f t="shared" si="3"/>
        <v>54</v>
      </c>
      <c r="BD4" s="345">
        <f t="shared" si="3"/>
        <v>55</v>
      </c>
      <c r="BE4" s="345">
        <f t="shared" si="3"/>
        <v>56</v>
      </c>
      <c r="BF4" s="345">
        <f t="shared" si="3"/>
        <v>57</v>
      </c>
      <c r="BG4" s="345">
        <f t="shared" si="3"/>
        <v>58</v>
      </c>
      <c r="BH4" s="345">
        <f t="shared" si="3"/>
        <v>59</v>
      </c>
      <c r="BI4" s="345">
        <f t="shared" si="3"/>
        <v>60</v>
      </c>
    </row>
    <row r="5" spans="1:61" ht="11.25" customHeight="1">
      <c r="A5" s="247" t="s">
        <v>186</v>
      </c>
      <c r="B5" s="346">
        <v>12</v>
      </c>
      <c r="C5" s="346">
        <v>12</v>
      </c>
      <c r="D5" s="346">
        <v>12</v>
      </c>
      <c r="E5" s="346">
        <v>12</v>
      </c>
      <c r="F5" s="346">
        <v>12</v>
      </c>
      <c r="G5" s="346">
        <v>12</v>
      </c>
      <c r="H5" s="346">
        <v>12</v>
      </c>
      <c r="I5" s="346">
        <v>12</v>
      </c>
      <c r="J5" s="346">
        <v>12</v>
      </c>
      <c r="K5" s="346">
        <v>12</v>
      </c>
      <c r="L5" s="346">
        <v>12</v>
      </c>
      <c r="M5" s="346">
        <v>12</v>
      </c>
      <c r="N5" s="346">
        <v>12</v>
      </c>
      <c r="O5" s="346">
        <v>12</v>
      </c>
      <c r="P5" s="346">
        <v>12</v>
      </c>
      <c r="Q5" s="346">
        <v>12</v>
      </c>
      <c r="R5" s="346">
        <v>12</v>
      </c>
      <c r="S5" s="346">
        <v>12</v>
      </c>
      <c r="T5" s="346">
        <v>12</v>
      </c>
      <c r="U5" s="346">
        <v>12</v>
      </c>
      <c r="V5" s="346">
        <v>12</v>
      </c>
      <c r="W5" s="346">
        <v>12</v>
      </c>
      <c r="X5" s="346">
        <v>12</v>
      </c>
      <c r="Y5" s="346">
        <v>12</v>
      </c>
      <c r="Z5" s="346">
        <v>12</v>
      </c>
      <c r="AA5" s="346">
        <v>12</v>
      </c>
      <c r="AB5" s="346">
        <v>12</v>
      </c>
      <c r="AC5" s="346">
        <v>12</v>
      </c>
      <c r="AD5" s="346">
        <v>12</v>
      </c>
      <c r="AE5" s="346">
        <v>12</v>
      </c>
      <c r="AF5" s="346">
        <v>12</v>
      </c>
      <c r="AG5" s="346">
        <v>12</v>
      </c>
      <c r="AH5" s="346">
        <v>12</v>
      </c>
      <c r="AI5" s="346">
        <v>12</v>
      </c>
      <c r="AJ5" s="346">
        <v>12</v>
      </c>
      <c r="AK5" s="346">
        <v>12</v>
      </c>
      <c r="AL5" s="346">
        <v>12</v>
      </c>
      <c r="AM5" s="346">
        <v>12</v>
      </c>
      <c r="AN5" s="346">
        <v>12</v>
      </c>
      <c r="AO5" s="346">
        <v>12</v>
      </c>
      <c r="AP5" s="346">
        <v>12</v>
      </c>
      <c r="AQ5" s="346">
        <v>12</v>
      </c>
      <c r="AR5" s="346">
        <v>12</v>
      </c>
      <c r="AS5" s="346">
        <v>12</v>
      </c>
      <c r="AT5" s="346">
        <v>12</v>
      </c>
      <c r="AU5" s="346">
        <v>12</v>
      </c>
      <c r="AV5" s="346">
        <v>12</v>
      </c>
      <c r="AW5" s="346">
        <v>12</v>
      </c>
      <c r="AX5" s="346">
        <v>12</v>
      </c>
      <c r="AY5" s="346">
        <v>12</v>
      </c>
      <c r="AZ5" s="346">
        <v>12</v>
      </c>
      <c r="BA5" s="346">
        <v>12</v>
      </c>
      <c r="BB5" s="346">
        <v>12</v>
      </c>
      <c r="BC5" s="346">
        <v>12</v>
      </c>
      <c r="BD5" s="346">
        <v>12</v>
      </c>
      <c r="BE5" s="346">
        <v>12</v>
      </c>
      <c r="BF5" s="346">
        <v>12</v>
      </c>
      <c r="BG5" s="346">
        <v>12</v>
      </c>
      <c r="BH5" s="346">
        <v>12</v>
      </c>
      <c r="BI5" s="346">
        <v>12</v>
      </c>
    </row>
    <row r="6" spans="1:61" ht="11.2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 ht="11.25" customHeight="1">
      <c r="A7" s="92" t="s">
        <v>292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 ht="11.25" customHeight="1">
      <c r="A8" s="92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 ht="11.25" customHeight="1">
      <c r="A9" s="43" t="s">
        <v>67</v>
      </c>
      <c r="B9" s="355">
        <f>HLOOKUP(B$3,Controls!$A$5:$F$96,MATCH('Expense Assumptions'!$A9,Controls!$A$5:$A$96,0),0)*'Revenue Asumptions'!B9</f>
        <v>0</v>
      </c>
      <c r="C9" s="355">
        <f>HLOOKUP(C$3,Controls!$A$5:$F$96,MATCH('Expense Assumptions'!$A9,Controls!$A$5:$A$96,0),0)*'Revenue Asumptions'!C9</f>
        <v>0</v>
      </c>
      <c r="D9" s="355">
        <f>HLOOKUP(D$3,Controls!$A$5:$F$96,MATCH('Expense Assumptions'!$A9,Controls!$A$5:$A$96,0),0)*'Revenue Asumptions'!D9</f>
        <v>0</v>
      </c>
      <c r="E9" s="355">
        <f>HLOOKUP(E$3,Controls!$A$5:$F$96,MATCH('Expense Assumptions'!$A9,Controls!$A$5:$A$96,0),0)*'Revenue Asumptions'!E9</f>
        <v>0</v>
      </c>
      <c r="F9" s="355">
        <f>HLOOKUP(F$3,Controls!$A$5:$F$96,MATCH('Expense Assumptions'!$A9,Controls!$A$5:$A$96,0),0)*'Revenue Asumptions'!F9</f>
        <v>0</v>
      </c>
      <c r="G9" s="355">
        <f>HLOOKUP(G$3,Controls!$A$5:$F$96,MATCH('Expense Assumptions'!$A9,Controls!$A$5:$A$96,0),0)*'Revenue Asumptions'!G9</f>
        <v>0</v>
      </c>
      <c r="H9" s="355">
        <f>HLOOKUP(H$3,Controls!$A$5:$F$96,MATCH('Expense Assumptions'!$A9,Controls!$A$5:$A$96,0),0)*'Revenue Asumptions'!H9</f>
        <v>0</v>
      </c>
      <c r="I9" s="355">
        <f>HLOOKUP(I$3,Controls!$A$5:$F$96,MATCH('Expense Assumptions'!$A9,Controls!$A$5:$A$96,0),0)*'Revenue Asumptions'!I9</f>
        <v>0</v>
      </c>
      <c r="J9" s="355">
        <f>HLOOKUP(J$3,Controls!$A$5:$F$96,MATCH('Expense Assumptions'!$A9,Controls!$A$5:$A$96,0),0)*'Revenue Asumptions'!J9</f>
        <v>0</v>
      </c>
      <c r="K9" s="355">
        <f>HLOOKUP(K$3,Controls!$A$5:$F$96,MATCH('Expense Assumptions'!$A9,Controls!$A$5:$A$96,0),0)*'Revenue Asumptions'!K9</f>
        <v>0</v>
      </c>
      <c r="L9" s="355">
        <f>HLOOKUP(L$3,Controls!$A$5:$F$96,MATCH('Expense Assumptions'!$A9,Controls!$A$5:$A$96,0),0)*'Revenue Asumptions'!L9</f>
        <v>0</v>
      </c>
      <c r="M9" s="355">
        <f>HLOOKUP(M$3,Controls!$A$5:$F$96,MATCH('Expense Assumptions'!$A9,Controls!$A$5:$A$96,0),0)*'Revenue Asumptions'!M9</f>
        <v>0</v>
      </c>
      <c r="N9" s="355">
        <f>HLOOKUP(N$3,Controls!$A$5:$F$96,MATCH('Expense Assumptions'!$A9,Controls!$A$5:$A$96,0),0)*'Revenue Asumptions'!N9</f>
        <v>0</v>
      </c>
      <c r="O9" s="355">
        <f>HLOOKUP(O$3,Controls!$A$5:$F$96,MATCH('Expense Assumptions'!$A9,Controls!$A$5:$A$96,0),0)*'Revenue Asumptions'!O9</f>
        <v>0</v>
      </c>
      <c r="P9" s="355">
        <f>HLOOKUP(P$3,Controls!$A$5:$F$96,MATCH('Expense Assumptions'!$A9,Controls!$A$5:$A$96,0),0)*'Revenue Asumptions'!P9</f>
        <v>0</v>
      </c>
      <c r="Q9" s="355">
        <f>HLOOKUP(Q$3,Controls!$A$5:$F$96,MATCH('Expense Assumptions'!$A9,Controls!$A$5:$A$96,0),0)*'Revenue Asumptions'!Q9</f>
        <v>0</v>
      </c>
      <c r="R9" s="355">
        <f>HLOOKUP(R$3,Controls!$A$5:$F$96,MATCH('Expense Assumptions'!$A9,Controls!$A$5:$A$96,0),0)*'Revenue Asumptions'!R9</f>
        <v>0</v>
      </c>
      <c r="S9" s="355">
        <f>HLOOKUP(S$3,Controls!$A$5:$F$96,MATCH('Expense Assumptions'!$A9,Controls!$A$5:$A$96,0),0)*'Revenue Asumptions'!S9</f>
        <v>0</v>
      </c>
      <c r="T9" s="355">
        <f>HLOOKUP(T$3,Controls!$A$5:$F$96,MATCH('Expense Assumptions'!$A9,Controls!$A$5:$A$96,0),0)*'Revenue Asumptions'!T9</f>
        <v>0</v>
      </c>
      <c r="U9" s="355">
        <f>HLOOKUP(U$3,Controls!$A$5:$F$96,MATCH('Expense Assumptions'!$A9,Controls!$A$5:$A$96,0),0)*'Revenue Asumptions'!U9</f>
        <v>0</v>
      </c>
      <c r="V9" s="355">
        <f>HLOOKUP(V$3,Controls!$A$5:$F$96,MATCH('Expense Assumptions'!$A9,Controls!$A$5:$A$96,0),0)*'Revenue Asumptions'!V9</f>
        <v>0</v>
      </c>
      <c r="W9" s="355">
        <f>HLOOKUP(W$3,Controls!$A$5:$F$96,MATCH('Expense Assumptions'!$A9,Controls!$A$5:$A$96,0),0)*'Revenue Asumptions'!W9</f>
        <v>0</v>
      </c>
      <c r="X9" s="355">
        <f>HLOOKUP(X$3,Controls!$A$5:$F$96,MATCH('Expense Assumptions'!$A9,Controls!$A$5:$A$96,0),0)*'Revenue Asumptions'!X9</f>
        <v>0</v>
      </c>
      <c r="Y9" s="355">
        <f>HLOOKUP(Y$3,Controls!$A$5:$F$96,MATCH('Expense Assumptions'!$A9,Controls!$A$5:$A$96,0),0)*'Revenue Asumptions'!Y9</f>
        <v>0</v>
      </c>
      <c r="Z9" s="355">
        <f>HLOOKUP(Z$3,Controls!$A$5:$F$96,MATCH('Expense Assumptions'!$A9,Controls!$A$5:$A$96,0),0)*'Revenue Asumptions'!Z9</f>
        <v>0</v>
      </c>
      <c r="AA9" s="355">
        <f>HLOOKUP(AA$3,Controls!$A$5:$F$96,MATCH('Expense Assumptions'!$A9,Controls!$A$5:$A$96,0),0)*'Revenue Asumptions'!AA9</f>
        <v>0</v>
      </c>
      <c r="AB9" s="355">
        <f>HLOOKUP(AB$3,Controls!$A$5:$F$96,MATCH('Expense Assumptions'!$A9,Controls!$A$5:$A$96,0),0)*'Revenue Asumptions'!AB9</f>
        <v>0</v>
      </c>
      <c r="AC9" s="355">
        <f>HLOOKUP(AC$3,Controls!$A$5:$F$96,MATCH('Expense Assumptions'!$A9,Controls!$A$5:$A$96,0),0)*'Revenue Asumptions'!AC9</f>
        <v>0</v>
      </c>
      <c r="AD9" s="355">
        <f>HLOOKUP(AD$3,Controls!$A$5:$F$96,MATCH('Expense Assumptions'!$A9,Controls!$A$5:$A$96,0),0)*'Revenue Asumptions'!AD9</f>
        <v>0</v>
      </c>
      <c r="AE9" s="355">
        <f>HLOOKUP(AE$3,Controls!$A$5:$F$96,MATCH('Expense Assumptions'!$A9,Controls!$A$5:$A$96,0),0)*'Revenue Asumptions'!AE9</f>
        <v>0</v>
      </c>
      <c r="AF9" s="355">
        <f>HLOOKUP(AF$3,Controls!$A$5:$F$96,MATCH('Expense Assumptions'!$A9,Controls!$A$5:$A$96,0),0)*'Revenue Asumptions'!AF9</f>
        <v>0</v>
      </c>
      <c r="AG9" s="355">
        <f>HLOOKUP(AG$3,Controls!$A$5:$F$96,MATCH('Expense Assumptions'!$A9,Controls!$A$5:$A$96,0),0)*'Revenue Asumptions'!AG9</f>
        <v>0</v>
      </c>
      <c r="AH9" s="355">
        <f>HLOOKUP(AH$3,Controls!$A$5:$F$96,MATCH('Expense Assumptions'!$A9,Controls!$A$5:$A$96,0),0)*'Revenue Asumptions'!AH9</f>
        <v>0</v>
      </c>
      <c r="AI9" s="355">
        <f>HLOOKUP(AI$3,Controls!$A$5:$F$96,MATCH('Expense Assumptions'!$A9,Controls!$A$5:$A$96,0),0)*'Revenue Asumptions'!AI9</f>
        <v>0</v>
      </c>
      <c r="AJ9" s="355">
        <f>HLOOKUP(AJ$3,Controls!$A$5:$F$96,MATCH('Expense Assumptions'!$A9,Controls!$A$5:$A$96,0),0)*'Revenue Asumptions'!AJ9</f>
        <v>0</v>
      </c>
      <c r="AK9" s="355">
        <f>HLOOKUP(AK$3,Controls!$A$5:$F$96,MATCH('Expense Assumptions'!$A9,Controls!$A$5:$A$96,0),0)*'Revenue Asumptions'!AK9</f>
        <v>0</v>
      </c>
      <c r="AL9" s="355">
        <f>HLOOKUP(AL$3,Controls!$A$5:$F$96,MATCH('Expense Assumptions'!$A9,Controls!$A$5:$A$96,0),0)*'Revenue Asumptions'!AL9</f>
        <v>0</v>
      </c>
      <c r="AM9" s="355">
        <f>HLOOKUP(AM$3,Controls!$A$5:$F$96,MATCH('Expense Assumptions'!$A9,Controls!$A$5:$A$96,0),0)*'Revenue Asumptions'!AM9</f>
        <v>0</v>
      </c>
      <c r="AN9" s="355">
        <f>HLOOKUP(AN$3,Controls!$A$5:$F$96,MATCH('Expense Assumptions'!$A9,Controls!$A$5:$A$96,0),0)*'Revenue Asumptions'!AN9</f>
        <v>0</v>
      </c>
      <c r="AO9" s="355">
        <f>HLOOKUP(AO$3,Controls!$A$5:$F$96,MATCH('Expense Assumptions'!$A9,Controls!$A$5:$A$96,0),0)*'Revenue Asumptions'!AO9</f>
        <v>0</v>
      </c>
      <c r="AP9" s="355">
        <f>HLOOKUP(AP$3,Controls!$A$5:$F$96,MATCH('Expense Assumptions'!$A9,Controls!$A$5:$A$96,0),0)*'Revenue Asumptions'!AP9</f>
        <v>0</v>
      </c>
      <c r="AQ9" s="355">
        <f>HLOOKUP(AQ$3,Controls!$A$5:$F$96,MATCH('Expense Assumptions'!$A9,Controls!$A$5:$A$96,0),0)*'Revenue Asumptions'!AQ9</f>
        <v>0</v>
      </c>
      <c r="AR9" s="355">
        <f>HLOOKUP(AR$3,Controls!$A$5:$F$96,MATCH('Expense Assumptions'!$A9,Controls!$A$5:$A$96,0),0)*'Revenue Asumptions'!AR9</f>
        <v>0</v>
      </c>
      <c r="AS9" s="355">
        <f>HLOOKUP(AS$3,Controls!$A$5:$F$96,MATCH('Expense Assumptions'!$A9,Controls!$A$5:$A$96,0),0)*'Revenue Asumptions'!AS9</f>
        <v>0</v>
      </c>
      <c r="AT9" s="355">
        <f>HLOOKUP(AT$3,Controls!$A$5:$F$96,MATCH('Expense Assumptions'!$A9,Controls!$A$5:$A$96,0),0)*'Revenue Asumptions'!AT9</f>
        <v>0</v>
      </c>
      <c r="AU9" s="355">
        <f>HLOOKUP(AU$3,Controls!$A$5:$F$96,MATCH('Expense Assumptions'!$A9,Controls!$A$5:$A$96,0),0)*'Revenue Asumptions'!AU9</f>
        <v>0</v>
      </c>
      <c r="AV9" s="355">
        <f>HLOOKUP(AV$3,Controls!$A$5:$F$96,MATCH('Expense Assumptions'!$A9,Controls!$A$5:$A$96,0),0)*'Revenue Asumptions'!AV9</f>
        <v>0</v>
      </c>
      <c r="AW9" s="355">
        <f>HLOOKUP(AW$3,Controls!$A$5:$F$96,MATCH('Expense Assumptions'!$A9,Controls!$A$5:$A$96,0),0)*'Revenue Asumptions'!AW9</f>
        <v>0</v>
      </c>
      <c r="AX9" s="355">
        <f>HLOOKUP(AX$3,Controls!$A$5:$F$96,MATCH('Expense Assumptions'!$A9,Controls!$A$5:$A$96,0),0)*'Revenue Asumptions'!AX9</f>
        <v>0</v>
      </c>
      <c r="AY9" s="355">
        <f>HLOOKUP(AY$3,Controls!$A$5:$F$96,MATCH('Expense Assumptions'!$A9,Controls!$A$5:$A$96,0),0)*'Revenue Asumptions'!AY9</f>
        <v>0</v>
      </c>
      <c r="AZ9" s="355">
        <f>HLOOKUP(AZ$3,Controls!$A$5:$F$96,MATCH('Expense Assumptions'!$A9,Controls!$A$5:$A$96,0),0)*'Revenue Asumptions'!AZ9</f>
        <v>0</v>
      </c>
      <c r="BA9" s="355">
        <f>HLOOKUP(BA$3,Controls!$A$5:$F$96,MATCH('Expense Assumptions'!$A9,Controls!$A$5:$A$96,0),0)*'Revenue Asumptions'!BA9</f>
        <v>0</v>
      </c>
      <c r="BB9" s="355">
        <f>HLOOKUP(BB$3,Controls!$A$5:$F$96,MATCH('Expense Assumptions'!$A9,Controls!$A$5:$A$96,0),0)*'Revenue Asumptions'!BB9</f>
        <v>0</v>
      </c>
      <c r="BC9" s="355">
        <f>HLOOKUP(BC$3,Controls!$A$5:$F$96,MATCH('Expense Assumptions'!$A9,Controls!$A$5:$A$96,0),0)*'Revenue Asumptions'!BC9</f>
        <v>0</v>
      </c>
      <c r="BD9" s="355">
        <f>HLOOKUP(BD$3,Controls!$A$5:$F$96,MATCH('Expense Assumptions'!$A9,Controls!$A$5:$A$96,0),0)*'Revenue Asumptions'!BD9</f>
        <v>0</v>
      </c>
      <c r="BE9" s="355">
        <f>HLOOKUP(BE$3,Controls!$A$5:$F$96,MATCH('Expense Assumptions'!$A9,Controls!$A$5:$A$96,0),0)*'Revenue Asumptions'!BE9</f>
        <v>0</v>
      </c>
      <c r="BF9" s="355">
        <f>HLOOKUP(BF$3,Controls!$A$5:$F$96,MATCH('Expense Assumptions'!$A9,Controls!$A$5:$A$96,0),0)*'Revenue Asumptions'!BF9</f>
        <v>0</v>
      </c>
      <c r="BG9" s="355">
        <f>HLOOKUP(BG$3,Controls!$A$5:$F$96,MATCH('Expense Assumptions'!$A9,Controls!$A$5:$A$96,0),0)*'Revenue Asumptions'!BG9</f>
        <v>0</v>
      </c>
      <c r="BH9" s="355">
        <f>HLOOKUP(BH$3,Controls!$A$5:$F$96,MATCH('Expense Assumptions'!$A9,Controls!$A$5:$A$96,0),0)*'Revenue Asumptions'!BH9</f>
        <v>0</v>
      </c>
      <c r="BI9" s="355">
        <f>HLOOKUP(BI$3,Controls!$A$5:$F$96,MATCH('Expense Assumptions'!$A9,Controls!$A$5:$A$96,0),0)*'Revenue Asumptions'!BI9</f>
        <v>0</v>
      </c>
    </row>
    <row r="10" spans="1:61" ht="11.25" customHeight="1">
      <c r="A10" s="43" t="s">
        <v>68</v>
      </c>
      <c r="B10" s="355">
        <f>HLOOKUP(B$3,Controls!$A$5:$F$96,MATCH('Expense Assumptions'!$A10,Controls!$A$5:$A$96,0),0)*'Revenue Asumptions'!B11</f>
        <v>0</v>
      </c>
      <c r="C10" s="355">
        <f>HLOOKUP(C$3,Controls!$A$5:$F$96,MATCH('Expense Assumptions'!$A10,Controls!$A$5:$A$96,0),0)*'Revenue Asumptions'!C11</f>
        <v>0</v>
      </c>
      <c r="D10" s="355">
        <f>HLOOKUP(D$3,Controls!$A$5:$F$96,MATCH('Expense Assumptions'!$A10,Controls!$A$5:$A$96,0),0)*'Revenue Asumptions'!D11</f>
        <v>0</v>
      </c>
      <c r="E10" s="355">
        <f>HLOOKUP(E$3,Controls!$A$5:$F$96,MATCH('Expense Assumptions'!$A10,Controls!$A$5:$A$96,0),0)*'Revenue Asumptions'!E11</f>
        <v>0</v>
      </c>
      <c r="F10" s="355">
        <f>HLOOKUP(F$3,Controls!$A$5:$F$96,MATCH('Expense Assumptions'!$A10,Controls!$A$5:$A$96,0),0)*'Revenue Asumptions'!F11</f>
        <v>0</v>
      </c>
      <c r="G10" s="355">
        <f>HLOOKUP(G$3,Controls!$A$5:$F$96,MATCH('Expense Assumptions'!$A10,Controls!$A$5:$A$96,0),0)*'Revenue Asumptions'!G11</f>
        <v>0</v>
      </c>
      <c r="H10" s="355">
        <f>HLOOKUP(H$3,Controls!$A$5:$F$96,MATCH('Expense Assumptions'!$A10,Controls!$A$5:$A$96,0),0)*'Revenue Asumptions'!H11</f>
        <v>0</v>
      </c>
      <c r="I10" s="355">
        <f>HLOOKUP(I$3,Controls!$A$5:$F$96,MATCH('Expense Assumptions'!$A10,Controls!$A$5:$A$96,0),0)*'Revenue Asumptions'!I11</f>
        <v>0</v>
      </c>
      <c r="J10" s="355">
        <f>HLOOKUP(J$3,Controls!$A$5:$F$96,MATCH('Expense Assumptions'!$A10,Controls!$A$5:$A$96,0),0)*'Revenue Asumptions'!J11</f>
        <v>0</v>
      </c>
      <c r="K10" s="355">
        <f>HLOOKUP(K$3,Controls!$A$5:$F$96,MATCH('Expense Assumptions'!$A10,Controls!$A$5:$A$96,0),0)*'Revenue Asumptions'!K11</f>
        <v>0</v>
      </c>
      <c r="L10" s="355">
        <f>HLOOKUP(L$3,Controls!$A$5:$F$96,MATCH('Expense Assumptions'!$A10,Controls!$A$5:$A$96,0),0)*'Revenue Asumptions'!L11</f>
        <v>0</v>
      </c>
      <c r="M10" s="355">
        <f>HLOOKUP(M$3,Controls!$A$5:$F$96,MATCH('Expense Assumptions'!$A10,Controls!$A$5:$A$96,0),0)*'Revenue Asumptions'!M11</f>
        <v>0</v>
      </c>
      <c r="N10" s="355">
        <f>HLOOKUP(N$3,Controls!$A$5:$F$96,MATCH('Expense Assumptions'!$A10,Controls!$A$5:$A$96,0),0)*'Revenue Asumptions'!N11</f>
        <v>0</v>
      </c>
      <c r="O10" s="355">
        <f>HLOOKUP(O$3,Controls!$A$5:$F$96,MATCH('Expense Assumptions'!$A10,Controls!$A$5:$A$96,0),0)*'Revenue Asumptions'!O11</f>
        <v>0</v>
      </c>
      <c r="P10" s="355">
        <f>HLOOKUP(P$3,Controls!$A$5:$F$96,MATCH('Expense Assumptions'!$A10,Controls!$A$5:$A$96,0),0)*'Revenue Asumptions'!P11</f>
        <v>0</v>
      </c>
      <c r="Q10" s="355">
        <f>HLOOKUP(Q$3,Controls!$A$5:$F$96,MATCH('Expense Assumptions'!$A10,Controls!$A$5:$A$96,0),0)*'Revenue Asumptions'!Q11</f>
        <v>0</v>
      </c>
      <c r="R10" s="355">
        <f>HLOOKUP(R$3,Controls!$A$5:$F$96,MATCH('Expense Assumptions'!$A10,Controls!$A$5:$A$96,0),0)*'Revenue Asumptions'!R11</f>
        <v>0</v>
      </c>
      <c r="S10" s="355">
        <f>HLOOKUP(S$3,Controls!$A$5:$F$96,MATCH('Expense Assumptions'!$A10,Controls!$A$5:$A$96,0),0)*'Revenue Asumptions'!S11</f>
        <v>0</v>
      </c>
      <c r="T10" s="355">
        <f>HLOOKUP(T$3,Controls!$A$5:$F$96,MATCH('Expense Assumptions'!$A10,Controls!$A$5:$A$96,0),0)*'Revenue Asumptions'!T11</f>
        <v>0</v>
      </c>
      <c r="U10" s="355">
        <f>HLOOKUP(U$3,Controls!$A$5:$F$96,MATCH('Expense Assumptions'!$A10,Controls!$A$5:$A$96,0),0)*'Revenue Asumptions'!U11</f>
        <v>0</v>
      </c>
      <c r="V10" s="355">
        <f>HLOOKUP(V$3,Controls!$A$5:$F$96,MATCH('Expense Assumptions'!$A10,Controls!$A$5:$A$96,0),0)*'Revenue Asumptions'!V11</f>
        <v>0</v>
      </c>
      <c r="W10" s="355">
        <f>HLOOKUP(W$3,Controls!$A$5:$F$96,MATCH('Expense Assumptions'!$A10,Controls!$A$5:$A$96,0),0)*'Revenue Asumptions'!W11</f>
        <v>0</v>
      </c>
      <c r="X10" s="355">
        <f>HLOOKUP(X$3,Controls!$A$5:$F$96,MATCH('Expense Assumptions'!$A10,Controls!$A$5:$A$96,0),0)*'Revenue Asumptions'!X11</f>
        <v>0</v>
      </c>
      <c r="Y10" s="355">
        <f>HLOOKUP(Y$3,Controls!$A$5:$F$96,MATCH('Expense Assumptions'!$A10,Controls!$A$5:$A$96,0),0)*'Revenue Asumptions'!Y11</f>
        <v>0</v>
      </c>
      <c r="Z10" s="355">
        <f>HLOOKUP(Z$3,Controls!$A$5:$F$96,MATCH('Expense Assumptions'!$A10,Controls!$A$5:$A$96,0),0)*'Revenue Asumptions'!Z11</f>
        <v>0</v>
      </c>
      <c r="AA10" s="355">
        <f>HLOOKUP(AA$3,Controls!$A$5:$F$96,MATCH('Expense Assumptions'!$A10,Controls!$A$5:$A$96,0),0)*'Revenue Asumptions'!AA11</f>
        <v>0</v>
      </c>
      <c r="AB10" s="355">
        <f>HLOOKUP(AB$3,Controls!$A$5:$F$96,MATCH('Expense Assumptions'!$A10,Controls!$A$5:$A$96,0),0)*'Revenue Asumptions'!AB11</f>
        <v>0</v>
      </c>
      <c r="AC10" s="355">
        <f>HLOOKUP(AC$3,Controls!$A$5:$F$96,MATCH('Expense Assumptions'!$A10,Controls!$A$5:$A$96,0),0)*'Revenue Asumptions'!AC11</f>
        <v>0</v>
      </c>
      <c r="AD10" s="355">
        <f>HLOOKUP(AD$3,Controls!$A$5:$F$96,MATCH('Expense Assumptions'!$A10,Controls!$A$5:$A$96,0),0)*'Revenue Asumptions'!AD11</f>
        <v>0</v>
      </c>
      <c r="AE10" s="355">
        <f>HLOOKUP(AE$3,Controls!$A$5:$F$96,MATCH('Expense Assumptions'!$A10,Controls!$A$5:$A$96,0),0)*'Revenue Asumptions'!AE11</f>
        <v>0</v>
      </c>
      <c r="AF10" s="355">
        <f>HLOOKUP(AF$3,Controls!$A$5:$F$96,MATCH('Expense Assumptions'!$A10,Controls!$A$5:$A$96,0),0)*'Revenue Asumptions'!AF11</f>
        <v>0</v>
      </c>
      <c r="AG10" s="355">
        <f>HLOOKUP(AG$3,Controls!$A$5:$F$96,MATCH('Expense Assumptions'!$A10,Controls!$A$5:$A$96,0),0)*'Revenue Asumptions'!AG11</f>
        <v>0</v>
      </c>
      <c r="AH10" s="355">
        <f>HLOOKUP(AH$3,Controls!$A$5:$F$96,MATCH('Expense Assumptions'!$A10,Controls!$A$5:$A$96,0),0)*'Revenue Asumptions'!AH11</f>
        <v>0</v>
      </c>
      <c r="AI10" s="355">
        <f>HLOOKUP(AI$3,Controls!$A$5:$F$96,MATCH('Expense Assumptions'!$A10,Controls!$A$5:$A$96,0),0)*'Revenue Asumptions'!AI11</f>
        <v>0</v>
      </c>
      <c r="AJ10" s="355">
        <f>HLOOKUP(AJ$3,Controls!$A$5:$F$96,MATCH('Expense Assumptions'!$A10,Controls!$A$5:$A$96,0),0)*'Revenue Asumptions'!AJ11</f>
        <v>0</v>
      </c>
      <c r="AK10" s="355">
        <f>HLOOKUP(AK$3,Controls!$A$5:$F$96,MATCH('Expense Assumptions'!$A10,Controls!$A$5:$A$96,0),0)*'Revenue Asumptions'!AK11</f>
        <v>0</v>
      </c>
      <c r="AL10" s="355">
        <f>HLOOKUP(AL$3,Controls!$A$5:$F$96,MATCH('Expense Assumptions'!$A10,Controls!$A$5:$A$96,0),0)*'Revenue Asumptions'!AL11</f>
        <v>0</v>
      </c>
      <c r="AM10" s="355">
        <f>HLOOKUP(AM$3,Controls!$A$5:$F$96,MATCH('Expense Assumptions'!$A10,Controls!$A$5:$A$96,0),0)*'Revenue Asumptions'!AM11</f>
        <v>0</v>
      </c>
      <c r="AN10" s="355">
        <f>HLOOKUP(AN$3,Controls!$A$5:$F$96,MATCH('Expense Assumptions'!$A10,Controls!$A$5:$A$96,0),0)*'Revenue Asumptions'!AN11</f>
        <v>0</v>
      </c>
      <c r="AO10" s="355">
        <f>HLOOKUP(AO$3,Controls!$A$5:$F$96,MATCH('Expense Assumptions'!$A10,Controls!$A$5:$A$96,0),0)*'Revenue Asumptions'!AO11</f>
        <v>0</v>
      </c>
      <c r="AP10" s="355">
        <f>HLOOKUP(AP$3,Controls!$A$5:$F$96,MATCH('Expense Assumptions'!$A10,Controls!$A$5:$A$96,0),0)*'Revenue Asumptions'!AP11</f>
        <v>0</v>
      </c>
      <c r="AQ10" s="355">
        <f>HLOOKUP(AQ$3,Controls!$A$5:$F$96,MATCH('Expense Assumptions'!$A10,Controls!$A$5:$A$96,0),0)*'Revenue Asumptions'!AQ11</f>
        <v>0</v>
      </c>
      <c r="AR10" s="355">
        <f>HLOOKUP(AR$3,Controls!$A$5:$F$96,MATCH('Expense Assumptions'!$A10,Controls!$A$5:$A$96,0),0)*'Revenue Asumptions'!AR11</f>
        <v>0</v>
      </c>
      <c r="AS10" s="355">
        <f>HLOOKUP(AS$3,Controls!$A$5:$F$96,MATCH('Expense Assumptions'!$A10,Controls!$A$5:$A$96,0),0)*'Revenue Asumptions'!AS11</f>
        <v>0</v>
      </c>
      <c r="AT10" s="355">
        <f>HLOOKUP(AT$3,Controls!$A$5:$F$96,MATCH('Expense Assumptions'!$A10,Controls!$A$5:$A$96,0),0)*'Revenue Asumptions'!AT11</f>
        <v>0</v>
      </c>
      <c r="AU10" s="355">
        <f>HLOOKUP(AU$3,Controls!$A$5:$F$96,MATCH('Expense Assumptions'!$A10,Controls!$A$5:$A$96,0),0)*'Revenue Asumptions'!AU11</f>
        <v>0</v>
      </c>
      <c r="AV10" s="355">
        <f>HLOOKUP(AV$3,Controls!$A$5:$F$96,MATCH('Expense Assumptions'!$A10,Controls!$A$5:$A$96,0),0)*'Revenue Asumptions'!AV11</f>
        <v>0</v>
      </c>
      <c r="AW10" s="355">
        <f>HLOOKUP(AW$3,Controls!$A$5:$F$96,MATCH('Expense Assumptions'!$A10,Controls!$A$5:$A$96,0),0)*'Revenue Asumptions'!AW11</f>
        <v>0</v>
      </c>
      <c r="AX10" s="355">
        <f>HLOOKUP(AX$3,Controls!$A$5:$F$96,MATCH('Expense Assumptions'!$A10,Controls!$A$5:$A$96,0),0)*'Revenue Asumptions'!AX11</f>
        <v>0</v>
      </c>
      <c r="AY10" s="355">
        <f>HLOOKUP(AY$3,Controls!$A$5:$F$96,MATCH('Expense Assumptions'!$A10,Controls!$A$5:$A$96,0),0)*'Revenue Asumptions'!AY11</f>
        <v>0</v>
      </c>
      <c r="AZ10" s="355">
        <f>HLOOKUP(AZ$3,Controls!$A$5:$F$96,MATCH('Expense Assumptions'!$A10,Controls!$A$5:$A$96,0),0)*'Revenue Asumptions'!AZ11</f>
        <v>0</v>
      </c>
      <c r="BA10" s="355">
        <f>HLOOKUP(BA$3,Controls!$A$5:$F$96,MATCH('Expense Assumptions'!$A10,Controls!$A$5:$A$96,0),0)*'Revenue Asumptions'!BA11</f>
        <v>0</v>
      </c>
      <c r="BB10" s="355">
        <f>HLOOKUP(BB$3,Controls!$A$5:$F$96,MATCH('Expense Assumptions'!$A10,Controls!$A$5:$A$96,0),0)*'Revenue Asumptions'!BB11</f>
        <v>0</v>
      </c>
      <c r="BC10" s="355">
        <f>HLOOKUP(BC$3,Controls!$A$5:$F$96,MATCH('Expense Assumptions'!$A10,Controls!$A$5:$A$96,0),0)*'Revenue Asumptions'!BC11</f>
        <v>0</v>
      </c>
      <c r="BD10" s="355">
        <f>HLOOKUP(BD$3,Controls!$A$5:$F$96,MATCH('Expense Assumptions'!$A10,Controls!$A$5:$A$96,0),0)*'Revenue Asumptions'!BD11</f>
        <v>0</v>
      </c>
      <c r="BE10" s="355">
        <f>HLOOKUP(BE$3,Controls!$A$5:$F$96,MATCH('Expense Assumptions'!$A10,Controls!$A$5:$A$96,0),0)*'Revenue Asumptions'!BE11</f>
        <v>0</v>
      </c>
      <c r="BF10" s="355">
        <f>HLOOKUP(BF$3,Controls!$A$5:$F$96,MATCH('Expense Assumptions'!$A10,Controls!$A$5:$A$96,0),0)*'Revenue Asumptions'!BF11</f>
        <v>0</v>
      </c>
      <c r="BG10" s="355">
        <f>HLOOKUP(BG$3,Controls!$A$5:$F$96,MATCH('Expense Assumptions'!$A10,Controls!$A$5:$A$96,0),0)*'Revenue Asumptions'!BG11</f>
        <v>0</v>
      </c>
      <c r="BH10" s="355">
        <f>HLOOKUP(BH$3,Controls!$A$5:$F$96,MATCH('Expense Assumptions'!$A10,Controls!$A$5:$A$96,0),0)*'Revenue Asumptions'!BH11</f>
        <v>0</v>
      </c>
      <c r="BI10" s="355">
        <f>HLOOKUP(BI$3,Controls!$A$5:$F$96,MATCH('Expense Assumptions'!$A10,Controls!$A$5:$A$96,0),0)*'Revenue Asumptions'!BI11</f>
        <v>0</v>
      </c>
    </row>
    <row r="11" spans="1:61" ht="11.25" customHeight="1">
      <c r="A11" s="43" t="s">
        <v>69</v>
      </c>
      <c r="B11" s="355">
        <f>HLOOKUP(B$3,Controls!$A$5:$F$96,MATCH('Expense Assumptions'!$A11,Controls!$A$5:$A$96,0),0)*'Revenue Asumptions'!B46</f>
        <v>0</v>
      </c>
      <c r="C11" s="355">
        <f>HLOOKUP(C$3,Controls!$A$5:$F$96,MATCH('Expense Assumptions'!$A11,Controls!$A$5:$A$96,0),0)*'Revenue Asumptions'!C46</f>
        <v>0</v>
      </c>
      <c r="D11" s="355">
        <f>HLOOKUP(D$3,Controls!$A$5:$F$96,MATCH('Expense Assumptions'!$A11,Controls!$A$5:$A$96,0),0)*'Revenue Asumptions'!D46</f>
        <v>125000</v>
      </c>
      <c r="E11" s="355">
        <f>HLOOKUP(E$3,Controls!$A$5:$F$96,MATCH('Expense Assumptions'!$A11,Controls!$A$5:$A$96,0),0)*'Revenue Asumptions'!E46</f>
        <v>50000</v>
      </c>
      <c r="F11" s="355">
        <f>HLOOKUP(F$3,Controls!$A$5:$F$96,MATCH('Expense Assumptions'!$A11,Controls!$A$5:$A$96,0),0)*'Revenue Asumptions'!F46</f>
        <v>125000</v>
      </c>
      <c r="G11" s="355">
        <f>HLOOKUP(G$3,Controls!$A$5:$F$96,MATCH('Expense Assumptions'!$A11,Controls!$A$5:$A$96,0),0)*'Revenue Asumptions'!G46</f>
        <v>250000</v>
      </c>
      <c r="H11" s="355">
        <f>HLOOKUP(H$3,Controls!$A$5:$F$96,MATCH('Expense Assumptions'!$A11,Controls!$A$5:$A$96,0),0)*'Revenue Asumptions'!H46</f>
        <v>200000</v>
      </c>
      <c r="I11" s="355">
        <f>HLOOKUP(I$3,Controls!$A$5:$F$96,MATCH('Expense Assumptions'!$A11,Controls!$A$5:$A$96,0),0)*'Revenue Asumptions'!I46</f>
        <v>200000</v>
      </c>
      <c r="J11" s="355">
        <f>HLOOKUP(J$3,Controls!$A$5:$F$96,MATCH('Expense Assumptions'!$A11,Controls!$A$5:$A$96,0),0)*'Revenue Asumptions'!J46</f>
        <v>150000</v>
      </c>
      <c r="K11" s="355">
        <f>HLOOKUP(K$3,Controls!$A$5:$F$96,MATCH('Expense Assumptions'!$A11,Controls!$A$5:$A$96,0),0)*'Revenue Asumptions'!K46</f>
        <v>150000</v>
      </c>
      <c r="L11" s="355">
        <f>HLOOKUP(L$3,Controls!$A$5:$F$96,MATCH('Expense Assumptions'!$A11,Controls!$A$5:$A$96,0),0)*'Revenue Asumptions'!L46</f>
        <v>191000</v>
      </c>
      <c r="M11" s="355">
        <f>HLOOKUP(M$3,Controls!$A$5:$F$96,MATCH('Expense Assumptions'!$A11,Controls!$A$5:$A$96,0),0)*'Revenue Asumptions'!M46</f>
        <v>289000</v>
      </c>
      <c r="N11" s="355">
        <f>HLOOKUP(N$3,Controls!$A$5:$F$96,MATCH('Expense Assumptions'!$A11,Controls!$A$5:$A$96,0),0)*'Revenue Asumptions'!N46</f>
        <v>217333.33499999999</v>
      </c>
      <c r="O11" s="355">
        <f>HLOOKUP(O$3,Controls!$A$5:$F$96,MATCH('Expense Assumptions'!$A11,Controls!$A$5:$A$96,0),0)*'Revenue Asumptions'!O46</f>
        <v>217333.33499999999</v>
      </c>
      <c r="P11" s="355">
        <f>HLOOKUP(P$3,Controls!$A$5:$F$96,MATCH('Expense Assumptions'!$A11,Controls!$A$5:$A$96,0),0)*'Revenue Asumptions'!P46</f>
        <v>217833.33499999999</v>
      </c>
      <c r="Q11" s="355">
        <f>HLOOKUP(Q$3,Controls!$A$5:$F$96,MATCH('Expense Assumptions'!$A11,Controls!$A$5:$A$96,0),0)*'Revenue Asumptions'!Q46</f>
        <v>256944.44500000001</v>
      </c>
      <c r="R11" s="355">
        <f>HLOOKUP(R$3,Controls!$A$5:$F$96,MATCH('Expense Assumptions'!$A11,Controls!$A$5:$A$96,0),0)*'Revenue Asumptions'!R46</f>
        <v>256944.44500000001</v>
      </c>
      <c r="S11" s="355">
        <f>HLOOKUP(S$3,Controls!$A$5:$F$96,MATCH('Expense Assumptions'!$A11,Controls!$A$5:$A$96,0),0)*'Revenue Asumptions'!S46</f>
        <v>256944.44500000001</v>
      </c>
      <c r="T11" s="355">
        <f>HLOOKUP(T$3,Controls!$A$5:$F$96,MATCH('Expense Assumptions'!$A11,Controls!$A$5:$A$96,0),0)*'Revenue Asumptions'!T46</f>
        <v>256944.44500000001</v>
      </c>
      <c r="U11" s="355">
        <f>HLOOKUP(U$3,Controls!$A$5:$F$96,MATCH('Expense Assumptions'!$A11,Controls!$A$5:$A$96,0),0)*'Revenue Asumptions'!U46</f>
        <v>256944.44500000001</v>
      </c>
      <c r="V11" s="355">
        <f>HLOOKUP(V$3,Controls!$A$5:$F$96,MATCH('Expense Assumptions'!$A11,Controls!$A$5:$A$96,0),0)*'Revenue Asumptions'!V46</f>
        <v>381944.44500000001</v>
      </c>
      <c r="W11" s="355">
        <f>HLOOKUP(W$3,Controls!$A$5:$F$96,MATCH('Expense Assumptions'!$A11,Controls!$A$5:$A$96,0),0)*'Revenue Asumptions'!W46</f>
        <v>256944.44500000001</v>
      </c>
      <c r="X11" s="355">
        <f>HLOOKUP(X$3,Controls!$A$5:$F$96,MATCH('Expense Assumptions'!$A11,Controls!$A$5:$A$96,0),0)*'Revenue Asumptions'!X46</f>
        <v>256944.44500000001</v>
      </c>
      <c r="Y11" s="355">
        <f>HLOOKUP(Y$3,Controls!$A$5:$F$96,MATCH('Expense Assumptions'!$A11,Controls!$A$5:$A$96,0),0)*'Revenue Asumptions'!Y46</f>
        <v>381944.44500000001</v>
      </c>
      <c r="Z11" s="355">
        <f>HLOOKUP(Z$3,Controls!$A$5:$F$96,MATCH('Expense Assumptions'!$A11,Controls!$A$5:$A$96,0),0)*'Revenue Asumptions'!Z46</f>
        <v>256944.44500000001</v>
      </c>
      <c r="AA11" s="355">
        <f>HLOOKUP(AA$3,Controls!$A$5:$F$96,MATCH('Expense Assumptions'!$A11,Controls!$A$5:$A$96,0),0)*'Revenue Asumptions'!AA46</f>
        <v>256944.44500000001</v>
      </c>
      <c r="AB11" s="355">
        <f>HLOOKUP(AB$3,Controls!$A$5:$F$96,MATCH('Expense Assumptions'!$A11,Controls!$A$5:$A$96,0),0)*'Revenue Asumptions'!AB46</f>
        <v>381944.44500000001</v>
      </c>
      <c r="AC11" s="355">
        <f>HLOOKUP(AC$3,Controls!$A$5:$F$96,MATCH('Expense Assumptions'!$A11,Controls!$A$5:$A$96,0),0)*'Revenue Asumptions'!AC46</f>
        <v>256944.44500000001</v>
      </c>
      <c r="AD11" s="355">
        <f>HLOOKUP(AD$3,Controls!$A$5:$F$96,MATCH('Expense Assumptions'!$A11,Controls!$A$5:$A$96,0),0)*'Revenue Asumptions'!AD46</f>
        <v>256944.44500000001</v>
      </c>
      <c r="AE11" s="355">
        <f>HLOOKUP(AE$3,Controls!$A$5:$F$96,MATCH('Expense Assumptions'!$A11,Controls!$A$5:$A$96,0),0)*'Revenue Asumptions'!AE46</f>
        <v>256944.44500000001</v>
      </c>
      <c r="AF11" s="355">
        <f>HLOOKUP(AF$3,Controls!$A$5:$F$96,MATCH('Expense Assumptions'!$A11,Controls!$A$5:$A$96,0),0)*'Revenue Asumptions'!AF46</f>
        <v>402777.77499999997</v>
      </c>
      <c r="AG11" s="355">
        <f>HLOOKUP(AG$3,Controls!$A$5:$F$96,MATCH('Expense Assumptions'!$A11,Controls!$A$5:$A$96,0),0)*'Revenue Asumptions'!AG46</f>
        <v>402777.77499999997</v>
      </c>
      <c r="AH11" s="355">
        <f>HLOOKUP(AH$3,Controls!$A$5:$F$96,MATCH('Expense Assumptions'!$A11,Controls!$A$5:$A$96,0),0)*'Revenue Asumptions'!AH46</f>
        <v>402777.77499999997</v>
      </c>
      <c r="AI11" s="355">
        <f>HLOOKUP(AI$3,Controls!$A$5:$F$96,MATCH('Expense Assumptions'!$A11,Controls!$A$5:$A$96,0),0)*'Revenue Asumptions'!AI46</f>
        <v>708333.33</v>
      </c>
      <c r="AJ11" s="355">
        <f>HLOOKUP(AJ$3,Controls!$A$5:$F$96,MATCH('Expense Assumptions'!$A11,Controls!$A$5:$A$96,0),0)*'Revenue Asumptions'!AJ46</f>
        <v>708333.33</v>
      </c>
      <c r="AK11" s="355">
        <f>HLOOKUP(AK$3,Controls!$A$5:$F$96,MATCH('Expense Assumptions'!$A11,Controls!$A$5:$A$96,0),0)*'Revenue Asumptions'!AK46</f>
        <v>833333.33</v>
      </c>
      <c r="AL11" s="355">
        <f>HLOOKUP(AL$3,Controls!$A$5:$F$96,MATCH('Expense Assumptions'!$A11,Controls!$A$5:$A$96,0),0)*'Revenue Asumptions'!AL46</f>
        <v>708333.33</v>
      </c>
      <c r="AM11" s="355">
        <f>HLOOKUP(AM$3,Controls!$A$5:$F$96,MATCH('Expense Assumptions'!$A11,Controls!$A$5:$A$96,0),0)*'Revenue Asumptions'!AM46</f>
        <v>833333.33</v>
      </c>
      <c r="AN11" s="355">
        <f>HLOOKUP(AN$3,Controls!$A$5:$F$96,MATCH('Expense Assumptions'!$A11,Controls!$A$5:$A$96,0),0)*'Revenue Asumptions'!AN46</f>
        <v>708333.33</v>
      </c>
      <c r="AO11" s="355">
        <f>HLOOKUP(AO$3,Controls!$A$5:$F$96,MATCH('Expense Assumptions'!$A11,Controls!$A$5:$A$96,0),0)*'Revenue Asumptions'!AO46</f>
        <v>833333.33</v>
      </c>
      <c r="AP11" s="355">
        <f>HLOOKUP(AP$3,Controls!$A$5:$F$96,MATCH('Expense Assumptions'!$A11,Controls!$A$5:$A$96,0),0)*'Revenue Asumptions'!AP46</f>
        <v>708333.33</v>
      </c>
      <c r="AQ11" s="355">
        <f>HLOOKUP(AQ$3,Controls!$A$5:$F$96,MATCH('Expense Assumptions'!$A11,Controls!$A$5:$A$96,0),0)*'Revenue Asumptions'!AQ46</f>
        <v>708333.33</v>
      </c>
      <c r="AR11" s="355">
        <f>HLOOKUP(AR$3,Controls!$A$5:$F$96,MATCH('Expense Assumptions'!$A11,Controls!$A$5:$A$96,0),0)*'Revenue Asumptions'!AR46</f>
        <v>1125000</v>
      </c>
      <c r="AS11" s="355">
        <f>HLOOKUP(AS$3,Controls!$A$5:$F$96,MATCH('Expense Assumptions'!$A11,Controls!$A$5:$A$96,0),0)*'Revenue Asumptions'!AS46</f>
        <v>1000000</v>
      </c>
      <c r="AT11" s="355">
        <f>HLOOKUP(AT$3,Controls!$A$5:$F$96,MATCH('Expense Assumptions'!$A11,Controls!$A$5:$A$96,0),0)*'Revenue Asumptions'!AT46</f>
        <v>1000000</v>
      </c>
      <c r="AU11" s="355">
        <f>HLOOKUP(AU$3,Controls!$A$5:$F$96,MATCH('Expense Assumptions'!$A11,Controls!$A$5:$A$96,0),0)*'Revenue Asumptions'!AU46</f>
        <v>1125000</v>
      </c>
      <c r="AV11" s="355">
        <f>HLOOKUP(AV$3,Controls!$A$5:$F$96,MATCH('Expense Assumptions'!$A11,Controls!$A$5:$A$96,0),0)*'Revenue Asumptions'!AV46</f>
        <v>1000000</v>
      </c>
      <c r="AW11" s="355">
        <f>HLOOKUP(AW$3,Controls!$A$5:$F$96,MATCH('Expense Assumptions'!$A11,Controls!$A$5:$A$96,0),0)*'Revenue Asumptions'!AW46</f>
        <v>1000000</v>
      </c>
      <c r="AX11" s="355">
        <f>HLOOKUP(AX$3,Controls!$A$5:$F$96,MATCH('Expense Assumptions'!$A11,Controls!$A$5:$A$96,0),0)*'Revenue Asumptions'!AX46</f>
        <v>1125000</v>
      </c>
      <c r="AY11" s="355">
        <f>HLOOKUP(AY$3,Controls!$A$5:$F$96,MATCH('Expense Assumptions'!$A11,Controls!$A$5:$A$96,0),0)*'Revenue Asumptions'!AY46</f>
        <v>1000000</v>
      </c>
      <c r="AZ11" s="355">
        <f>HLOOKUP(AZ$3,Controls!$A$5:$F$96,MATCH('Expense Assumptions'!$A11,Controls!$A$5:$A$96,0),0)*'Revenue Asumptions'!AZ46</f>
        <v>1000000</v>
      </c>
      <c r="BA11" s="355">
        <f>HLOOKUP(BA$3,Controls!$A$5:$F$96,MATCH('Expense Assumptions'!$A11,Controls!$A$5:$A$96,0),0)*'Revenue Asumptions'!BA46</f>
        <v>1125000</v>
      </c>
      <c r="BB11" s="355">
        <f>HLOOKUP(BB$3,Controls!$A$5:$F$96,MATCH('Expense Assumptions'!$A11,Controls!$A$5:$A$96,0),0)*'Revenue Asumptions'!BB46</f>
        <v>1000000</v>
      </c>
      <c r="BC11" s="355">
        <f>HLOOKUP(BC$3,Controls!$A$5:$F$96,MATCH('Expense Assumptions'!$A11,Controls!$A$5:$A$96,0),0)*'Revenue Asumptions'!BC46</f>
        <v>1000000</v>
      </c>
      <c r="BD11" s="355">
        <f>HLOOKUP(BD$3,Controls!$A$5:$F$96,MATCH('Expense Assumptions'!$A11,Controls!$A$5:$A$96,0),0)*'Revenue Asumptions'!BD46</f>
        <v>1708333.33</v>
      </c>
      <c r="BE11" s="355">
        <f>HLOOKUP(BE$3,Controls!$A$5:$F$96,MATCH('Expense Assumptions'!$A11,Controls!$A$5:$A$96,0),0)*'Revenue Asumptions'!BE46</f>
        <v>1583333.33</v>
      </c>
      <c r="BF11" s="355">
        <f>HLOOKUP(BF$3,Controls!$A$5:$F$96,MATCH('Expense Assumptions'!$A11,Controls!$A$5:$A$96,0),0)*'Revenue Asumptions'!BF46</f>
        <v>1583333.33</v>
      </c>
      <c r="BG11" s="355">
        <f>HLOOKUP(BG$3,Controls!$A$5:$F$96,MATCH('Expense Assumptions'!$A11,Controls!$A$5:$A$96,0),0)*'Revenue Asumptions'!BG46</f>
        <v>1708333.33</v>
      </c>
      <c r="BH11" s="355">
        <f>HLOOKUP(BH$3,Controls!$A$5:$F$96,MATCH('Expense Assumptions'!$A11,Controls!$A$5:$A$96,0),0)*'Revenue Asumptions'!BH46</f>
        <v>1583333.33</v>
      </c>
      <c r="BI11" s="355">
        <f>HLOOKUP(BI$3,Controls!$A$5:$F$96,MATCH('Expense Assumptions'!$A11,Controls!$A$5:$A$96,0),0)*'Revenue Asumptions'!BI46</f>
        <v>1708333.33</v>
      </c>
    </row>
    <row r="12" spans="1:61" ht="11.25" customHeight="1">
      <c r="A12" s="43" t="s">
        <v>70</v>
      </c>
      <c r="B12" s="355">
        <f>HLOOKUP(B$3,Controls!$A$5:$F$96,MATCH('Expense Assumptions'!$A12,Controls!$A$5:$A$96,0),0)*'Revenue Asumptions'!B61</f>
        <v>0</v>
      </c>
      <c r="C12" s="355">
        <f>HLOOKUP(C$3,Controls!$A$5:$F$96,MATCH('Expense Assumptions'!$A12,Controls!$A$5:$A$96,0),0)*'Revenue Asumptions'!C61</f>
        <v>0</v>
      </c>
      <c r="D12" s="355">
        <f>HLOOKUP(D$3,Controls!$A$5:$F$96,MATCH('Expense Assumptions'!$A12,Controls!$A$5:$A$96,0),0)*'Revenue Asumptions'!D61</f>
        <v>0</v>
      </c>
      <c r="E12" s="355">
        <f>HLOOKUP(E$3,Controls!$A$5:$F$96,MATCH('Expense Assumptions'!$A12,Controls!$A$5:$A$96,0),0)*'Revenue Asumptions'!E61</f>
        <v>0</v>
      </c>
      <c r="F12" s="355">
        <f>HLOOKUP(F$3,Controls!$A$5:$F$96,MATCH('Expense Assumptions'!$A12,Controls!$A$5:$A$96,0),0)*'Revenue Asumptions'!F61</f>
        <v>0</v>
      </c>
      <c r="G12" s="355">
        <f>HLOOKUP(G$3,Controls!$A$5:$F$96,MATCH('Expense Assumptions'!$A12,Controls!$A$5:$A$96,0),0)*'Revenue Asumptions'!G61</f>
        <v>0</v>
      </c>
      <c r="H12" s="355">
        <f>HLOOKUP(H$3,Controls!$A$5:$F$96,MATCH('Expense Assumptions'!$A12,Controls!$A$5:$A$96,0),0)*'Revenue Asumptions'!H61</f>
        <v>0</v>
      </c>
      <c r="I12" s="355">
        <f>HLOOKUP(I$3,Controls!$A$5:$F$96,MATCH('Expense Assumptions'!$A12,Controls!$A$5:$A$96,0),0)*'Revenue Asumptions'!I61</f>
        <v>0</v>
      </c>
      <c r="J12" s="355">
        <f>HLOOKUP(J$3,Controls!$A$5:$F$96,MATCH('Expense Assumptions'!$A12,Controls!$A$5:$A$96,0),0)*'Revenue Asumptions'!J61</f>
        <v>0</v>
      </c>
      <c r="K12" s="355">
        <f>HLOOKUP(K$3,Controls!$A$5:$F$96,MATCH('Expense Assumptions'!$A12,Controls!$A$5:$A$96,0),0)*'Revenue Asumptions'!K61</f>
        <v>0</v>
      </c>
      <c r="L12" s="355">
        <f>HLOOKUP(L$3,Controls!$A$5:$F$96,MATCH('Expense Assumptions'!$A12,Controls!$A$5:$A$96,0),0)*'Revenue Asumptions'!L61</f>
        <v>0</v>
      </c>
      <c r="M12" s="355">
        <f>HLOOKUP(M$3,Controls!$A$5:$F$96,MATCH('Expense Assumptions'!$A12,Controls!$A$5:$A$96,0),0)*'Revenue Asumptions'!M61</f>
        <v>0</v>
      </c>
      <c r="N12" s="355">
        <f>HLOOKUP(N$3,Controls!$A$5:$F$96,MATCH('Expense Assumptions'!$A12,Controls!$A$5:$A$96,0),0)*'Revenue Asumptions'!N61</f>
        <v>0</v>
      </c>
      <c r="O12" s="355">
        <f>HLOOKUP(O$3,Controls!$A$5:$F$96,MATCH('Expense Assumptions'!$A12,Controls!$A$5:$A$96,0),0)*'Revenue Asumptions'!O61</f>
        <v>0</v>
      </c>
      <c r="P12" s="355">
        <f>HLOOKUP(P$3,Controls!$A$5:$F$96,MATCH('Expense Assumptions'!$A12,Controls!$A$5:$A$96,0),0)*'Revenue Asumptions'!P61</f>
        <v>0</v>
      </c>
      <c r="Q12" s="355">
        <f>HLOOKUP(Q$3,Controls!$A$5:$F$96,MATCH('Expense Assumptions'!$A12,Controls!$A$5:$A$96,0),0)*'Revenue Asumptions'!Q61</f>
        <v>0</v>
      </c>
      <c r="R12" s="355">
        <f>HLOOKUP(R$3,Controls!$A$5:$F$96,MATCH('Expense Assumptions'!$A12,Controls!$A$5:$A$96,0),0)*'Revenue Asumptions'!R61</f>
        <v>0</v>
      </c>
      <c r="S12" s="355">
        <f>HLOOKUP(S$3,Controls!$A$5:$F$96,MATCH('Expense Assumptions'!$A12,Controls!$A$5:$A$96,0),0)*'Revenue Asumptions'!S61</f>
        <v>0</v>
      </c>
      <c r="T12" s="355">
        <f>HLOOKUP(T$3,Controls!$A$5:$F$96,MATCH('Expense Assumptions'!$A12,Controls!$A$5:$A$96,0),0)*'Revenue Asumptions'!T61</f>
        <v>0</v>
      </c>
      <c r="U12" s="355">
        <f>HLOOKUP(U$3,Controls!$A$5:$F$96,MATCH('Expense Assumptions'!$A12,Controls!$A$5:$A$96,0),0)*'Revenue Asumptions'!U61</f>
        <v>0</v>
      </c>
      <c r="V12" s="355">
        <f>HLOOKUP(V$3,Controls!$A$5:$F$96,MATCH('Expense Assumptions'!$A12,Controls!$A$5:$A$96,0),0)*'Revenue Asumptions'!V61</f>
        <v>0</v>
      </c>
      <c r="W12" s="355">
        <f>HLOOKUP(W$3,Controls!$A$5:$F$96,MATCH('Expense Assumptions'!$A12,Controls!$A$5:$A$96,0),0)*'Revenue Asumptions'!W61</f>
        <v>0</v>
      </c>
      <c r="X12" s="355">
        <f>HLOOKUP(X$3,Controls!$A$5:$F$96,MATCH('Expense Assumptions'!$A12,Controls!$A$5:$A$96,0),0)*'Revenue Asumptions'!X61</f>
        <v>0</v>
      </c>
      <c r="Y12" s="355">
        <f>HLOOKUP(Y$3,Controls!$A$5:$F$96,MATCH('Expense Assumptions'!$A12,Controls!$A$5:$A$96,0),0)*'Revenue Asumptions'!Y61</f>
        <v>0</v>
      </c>
      <c r="Z12" s="355">
        <f>HLOOKUP(Z$3,Controls!$A$5:$F$96,MATCH('Expense Assumptions'!$A12,Controls!$A$5:$A$96,0),0)*'Revenue Asumptions'!Z61</f>
        <v>187500</v>
      </c>
      <c r="AA12" s="355">
        <f>HLOOKUP(AA$3,Controls!$A$5:$F$96,MATCH('Expense Assumptions'!$A12,Controls!$A$5:$A$96,0),0)*'Revenue Asumptions'!AA61</f>
        <v>187500</v>
      </c>
      <c r="AB12" s="355">
        <f>HLOOKUP(AB$3,Controls!$A$5:$F$96,MATCH('Expense Assumptions'!$A12,Controls!$A$5:$A$96,0),0)*'Revenue Asumptions'!AB61</f>
        <v>0</v>
      </c>
      <c r="AC12" s="355">
        <f>HLOOKUP(AC$3,Controls!$A$5:$F$96,MATCH('Expense Assumptions'!$A12,Controls!$A$5:$A$96,0),0)*'Revenue Asumptions'!AC61</f>
        <v>0</v>
      </c>
      <c r="AD12" s="355">
        <f>HLOOKUP(AD$3,Controls!$A$5:$F$96,MATCH('Expense Assumptions'!$A12,Controls!$A$5:$A$96,0),0)*'Revenue Asumptions'!AD61</f>
        <v>0</v>
      </c>
      <c r="AE12" s="355">
        <f>HLOOKUP(AE$3,Controls!$A$5:$F$96,MATCH('Expense Assumptions'!$A12,Controls!$A$5:$A$96,0),0)*'Revenue Asumptions'!AE61</f>
        <v>0</v>
      </c>
      <c r="AF12" s="355">
        <f>HLOOKUP(AF$3,Controls!$A$5:$F$96,MATCH('Expense Assumptions'!$A12,Controls!$A$5:$A$96,0),0)*'Revenue Asumptions'!AF61</f>
        <v>0</v>
      </c>
      <c r="AG12" s="355">
        <f>HLOOKUP(AG$3,Controls!$A$5:$F$96,MATCH('Expense Assumptions'!$A12,Controls!$A$5:$A$96,0),0)*'Revenue Asumptions'!AG61</f>
        <v>0</v>
      </c>
      <c r="AH12" s="355">
        <f>HLOOKUP(AH$3,Controls!$A$5:$F$96,MATCH('Expense Assumptions'!$A12,Controls!$A$5:$A$96,0),0)*'Revenue Asumptions'!AH61</f>
        <v>0</v>
      </c>
      <c r="AI12" s="355">
        <f>HLOOKUP(AI$3,Controls!$A$5:$F$96,MATCH('Expense Assumptions'!$A12,Controls!$A$5:$A$96,0),0)*'Revenue Asumptions'!AI61</f>
        <v>0</v>
      </c>
      <c r="AJ12" s="355">
        <f>HLOOKUP(AJ$3,Controls!$A$5:$F$96,MATCH('Expense Assumptions'!$A12,Controls!$A$5:$A$96,0),0)*'Revenue Asumptions'!AJ61</f>
        <v>0</v>
      </c>
      <c r="AK12" s="355">
        <f>HLOOKUP(AK$3,Controls!$A$5:$F$96,MATCH('Expense Assumptions'!$A12,Controls!$A$5:$A$96,0),0)*'Revenue Asumptions'!AK61</f>
        <v>0</v>
      </c>
      <c r="AL12" s="355">
        <f>HLOOKUP(AL$3,Controls!$A$5:$F$96,MATCH('Expense Assumptions'!$A12,Controls!$A$5:$A$96,0),0)*'Revenue Asumptions'!AL61</f>
        <v>0</v>
      </c>
      <c r="AM12" s="355">
        <f>HLOOKUP(AM$3,Controls!$A$5:$F$96,MATCH('Expense Assumptions'!$A12,Controls!$A$5:$A$96,0),0)*'Revenue Asumptions'!AM61</f>
        <v>600000</v>
      </c>
      <c r="AN12" s="355">
        <f>HLOOKUP(AN$3,Controls!$A$5:$F$96,MATCH('Expense Assumptions'!$A12,Controls!$A$5:$A$96,0),0)*'Revenue Asumptions'!AN61</f>
        <v>0</v>
      </c>
      <c r="AO12" s="355">
        <f>HLOOKUP(AO$3,Controls!$A$5:$F$96,MATCH('Expense Assumptions'!$A12,Controls!$A$5:$A$96,0),0)*'Revenue Asumptions'!AO61</f>
        <v>0</v>
      </c>
      <c r="AP12" s="355">
        <f>HLOOKUP(AP$3,Controls!$A$5:$F$96,MATCH('Expense Assumptions'!$A12,Controls!$A$5:$A$96,0),0)*'Revenue Asumptions'!AP61</f>
        <v>0</v>
      </c>
      <c r="AQ12" s="355">
        <f>HLOOKUP(AQ$3,Controls!$A$5:$F$96,MATCH('Expense Assumptions'!$A12,Controls!$A$5:$A$96,0),0)*'Revenue Asumptions'!AQ61</f>
        <v>0</v>
      </c>
      <c r="AR12" s="355">
        <f>HLOOKUP(AR$3,Controls!$A$5:$F$96,MATCH('Expense Assumptions'!$A12,Controls!$A$5:$A$96,0),0)*'Revenue Asumptions'!AR61</f>
        <v>0</v>
      </c>
      <c r="AS12" s="355">
        <f>HLOOKUP(AS$3,Controls!$A$5:$F$96,MATCH('Expense Assumptions'!$A12,Controls!$A$5:$A$96,0),0)*'Revenue Asumptions'!AS61</f>
        <v>0</v>
      </c>
      <c r="AT12" s="355">
        <f>HLOOKUP(AT$3,Controls!$A$5:$F$96,MATCH('Expense Assumptions'!$A12,Controls!$A$5:$A$96,0),0)*'Revenue Asumptions'!AT61</f>
        <v>0</v>
      </c>
      <c r="AU12" s="355">
        <f>HLOOKUP(AU$3,Controls!$A$5:$F$96,MATCH('Expense Assumptions'!$A12,Controls!$A$5:$A$96,0),0)*'Revenue Asumptions'!AU61</f>
        <v>0</v>
      </c>
      <c r="AV12" s="355">
        <f>HLOOKUP(AV$3,Controls!$A$5:$F$96,MATCH('Expense Assumptions'!$A12,Controls!$A$5:$A$96,0),0)*'Revenue Asumptions'!AV61</f>
        <v>0</v>
      </c>
      <c r="AW12" s="355">
        <f>HLOOKUP(AW$3,Controls!$A$5:$F$96,MATCH('Expense Assumptions'!$A12,Controls!$A$5:$A$96,0),0)*'Revenue Asumptions'!AW61</f>
        <v>0</v>
      </c>
      <c r="AX12" s="355">
        <f>HLOOKUP(AX$3,Controls!$A$5:$F$96,MATCH('Expense Assumptions'!$A12,Controls!$A$5:$A$96,0),0)*'Revenue Asumptions'!AX61</f>
        <v>0</v>
      </c>
      <c r="AY12" s="355">
        <f>HLOOKUP(AY$3,Controls!$A$5:$F$96,MATCH('Expense Assumptions'!$A12,Controls!$A$5:$A$96,0),0)*'Revenue Asumptions'!AY61</f>
        <v>0</v>
      </c>
      <c r="AZ12" s="355">
        <f>HLOOKUP(AZ$3,Controls!$A$5:$F$96,MATCH('Expense Assumptions'!$A12,Controls!$A$5:$A$96,0),0)*'Revenue Asumptions'!AZ61</f>
        <v>375000</v>
      </c>
      <c r="BA12" s="355">
        <f>HLOOKUP(BA$3,Controls!$A$5:$F$96,MATCH('Expense Assumptions'!$A12,Controls!$A$5:$A$96,0),0)*'Revenue Asumptions'!BA61</f>
        <v>0</v>
      </c>
      <c r="BB12" s="355">
        <f>HLOOKUP(BB$3,Controls!$A$5:$F$96,MATCH('Expense Assumptions'!$A12,Controls!$A$5:$A$96,0),0)*'Revenue Asumptions'!BB61</f>
        <v>375000</v>
      </c>
      <c r="BC12" s="355">
        <f>HLOOKUP(BC$3,Controls!$A$5:$F$96,MATCH('Expense Assumptions'!$A12,Controls!$A$5:$A$96,0),0)*'Revenue Asumptions'!BC61</f>
        <v>0</v>
      </c>
      <c r="BD12" s="355">
        <f>HLOOKUP(BD$3,Controls!$A$5:$F$96,MATCH('Expense Assumptions'!$A12,Controls!$A$5:$A$96,0),0)*'Revenue Asumptions'!BD61</f>
        <v>750000</v>
      </c>
      <c r="BE12" s="355">
        <f>HLOOKUP(BE$3,Controls!$A$5:$F$96,MATCH('Expense Assumptions'!$A12,Controls!$A$5:$A$96,0),0)*'Revenue Asumptions'!BE61</f>
        <v>0</v>
      </c>
      <c r="BF12" s="355">
        <f>HLOOKUP(BF$3,Controls!$A$5:$F$96,MATCH('Expense Assumptions'!$A12,Controls!$A$5:$A$96,0),0)*'Revenue Asumptions'!BF61</f>
        <v>0</v>
      </c>
      <c r="BG12" s="355">
        <f>HLOOKUP(BG$3,Controls!$A$5:$F$96,MATCH('Expense Assumptions'!$A12,Controls!$A$5:$A$96,0),0)*'Revenue Asumptions'!BG61</f>
        <v>0</v>
      </c>
      <c r="BH12" s="355">
        <f>HLOOKUP(BH$3,Controls!$A$5:$F$96,MATCH('Expense Assumptions'!$A12,Controls!$A$5:$A$96,0),0)*'Revenue Asumptions'!BH61</f>
        <v>900000</v>
      </c>
      <c r="BI12" s="355">
        <f>HLOOKUP(BI$3,Controls!$A$5:$F$96,MATCH('Expense Assumptions'!$A12,Controls!$A$5:$A$96,0),0)*'Revenue Asumptions'!BI61</f>
        <v>0</v>
      </c>
    </row>
    <row r="13" spans="1:61" ht="11.25" customHeight="1">
      <c r="A13" s="43" t="str">
        <f>'Revenue Asumptions'!A63</f>
        <v>NOTE: $10M Series A enables this trajectory. Dual listing: Euronext Dublin (immediate) + TXSE (Year 2)</v>
      </c>
      <c r="B13" s="355" t="e">
        <f>HLOOKUP(B$3,Controls!$A$5:$F$96,MATCH('Expense Assumptions'!$A13,Controls!$A$5:$A$96,0),0)*'Revenue Asumptions'!B76</f>
        <v>#N/A</v>
      </c>
      <c r="C13" s="355" t="e">
        <f>HLOOKUP(C$3,Controls!$A$5:$F$96,MATCH('Expense Assumptions'!$A13,Controls!$A$5:$A$96,0),0)*'Revenue Asumptions'!C76</f>
        <v>#N/A</v>
      </c>
      <c r="D13" s="355" t="e">
        <f>HLOOKUP(D$3,Controls!$A$5:$F$96,MATCH('Expense Assumptions'!$A13,Controls!$A$5:$A$96,0),0)*'Revenue Asumptions'!D76</f>
        <v>#N/A</v>
      </c>
      <c r="E13" s="355" t="e">
        <f>HLOOKUP(E$3,Controls!$A$5:$F$96,MATCH('Expense Assumptions'!$A13,Controls!$A$5:$A$96,0),0)*'Revenue Asumptions'!E76</f>
        <v>#N/A</v>
      </c>
      <c r="F13" s="355" t="e">
        <f>HLOOKUP(F$3,Controls!$A$5:$F$96,MATCH('Expense Assumptions'!$A13,Controls!$A$5:$A$96,0),0)*'Revenue Asumptions'!F76</f>
        <v>#N/A</v>
      </c>
      <c r="G13" s="355" t="e">
        <f>HLOOKUP(G$3,Controls!$A$5:$F$96,MATCH('Expense Assumptions'!$A13,Controls!$A$5:$A$96,0),0)*'Revenue Asumptions'!G76</f>
        <v>#N/A</v>
      </c>
      <c r="H13" s="355" t="e">
        <f>HLOOKUP(H$3,Controls!$A$5:$F$96,MATCH('Expense Assumptions'!$A13,Controls!$A$5:$A$96,0),0)*'Revenue Asumptions'!H76</f>
        <v>#N/A</v>
      </c>
      <c r="I13" s="355" t="e">
        <f>HLOOKUP(I$3,Controls!$A$5:$F$96,MATCH('Expense Assumptions'!$A13,Controls!$A$5:$A$96,0),0)*'Revenue Asumptions'!I76</f>
        <v>#N/A</v>
      </c>
      <c r="J13" s="355" t="e">
        <f>HLOOKUP(J$3,Controls!$A$5:$F$96,MATCH('Expense Assumptions'!$A13,Controls!$A$5:$A$96,0),0)*'Revenue Asumptions'!J76</f>
        <v>#N/A</v>
      </c>
      <c r="K13" s="355" t="e">
        <f>HLOOKUP(K$3,Controls!$A$5:$F$96,MATCH('Expense Assumptions'!$A13,Controls!$A$5:$A$96,0),0)*'Revenue Asumptions'!K76</f>
        <v>#N/A</v>
      </c>
      <c r="L13" s="355" t="e">
        <f>HLOOKUP(L$3,Controls!$A$5:$F$96,MATCH('Expense Assumptions'!$A13,Controls!$A$5:$A$96,0),0)*'Revenue Asumptions'!L76</f>
        <v>#N/A</v>
      </c>
      <c r="M13" s="355" t="e">
        <f>HLOOKUP(M$3,Controls!$A$5:$F$96,MATCH('Expense Assumptions'!$A13,Controls!$A$5:$A$96,0),0)*'Revenue Asumptions'!M76</f>
        <v>#N/A</v>
      </c>
      <c r="N13" s="355" t="e">
        <f>HLOOKUP(N$3,Controls!$A$5:$F$96,MATCH('Expense Assumptions'!$A13,Controls!$A$5:$A$96,0),0)*'Revenue Asumptions'!N76</f>
        <v>#N/A</v>
      </c>
      <c r="O13" s="355" t="e">
        <f>HLOOKUP(O$3,Controls!$A$5:$F$96,MATCH('Expense Assumptions'!$A13,Controls!$A$5:$A$96,0),0)*'Revenue Asumptions'!O76</f>
        <v>#N/A</v>
      </c>
      <c r="P13" s="355" t="e">
        <f>HLOOKUP(P$3,Controls!$A$5:$F$96,MATCH('Expense Assumptions'!$A13,Controls!$A$5:$A$96,0),0)*'Revenue Asumptions'!P76</f>
        <v>#N/A</v>
      </c>
      <c r="Q13" s="355" t="e">
        <f>HLOOKUP(Q$3,Controls!$A$5:$F$96,MATCH('Expense Assumptions'!$A13,Controls!$A$5:$A$96,0),0)*'Revenue Asumptions'!Q76</f>
        <v>#N/A</v>
      </c>
      <c r="R13" s="355" t="e">
        <f>HLOOKUP(R$3,Controls!$A$5:$F$96,MATCH('Expense Assumptions'!$A13,Controls!$A$5:$A$96,0),0)*'Revenue Asumptions'!R76</f>
        <v>#N/A</v>
      </c>
      <c r="S13" s="355" t="e">
        <f>HLOOKUP(S$3,Controls!$A$5:$F$96,MATCH('Expense Assumptions'!$A13,Controls!$A$5:$A$96,0),0)*'Revenue Asumptions'!S76</f>
        <v>#N/A</v>
      </c>
      <c r="T13" s="355" t="e">
        <f>HLOOKUP(T$3,Controls!$A$5:$F$96,MATCH('Expense Assumptions'!$A13,Controls!$A$5:$A$96,0),0)*'Revenue Asumptions'!T76</f>
        <v>#N/A</v>
      </c>
      <c r="U13" s="355" t="e">
        <f>HLOOKUP(U$3,Controls!$A$5:$F$96,MATCH('Expense Assumptions'!$A13,Controls!$A$5:$A$96,0),0)*'Revenue Asumptions'!U76</f>
        <v>#N/A</v>
      </c>
      <c r="V13" s="355" t="e">
        <f>HLOOKUP(V$3,Controls!$A$5:$F$96,MATCH('Expense Assumptions'!$A13,Controls!$A$5:$A$96,0),0)*'Revenue Asumptions'!V76</f>
        <v>#N/A</v>
      </c>
      <c r="W13" s="355" t="e">
        <f>HLOOKUP(W$3,Controls!$A$5:$F$96,MATCH('Expense Assumptions'!$A13,Controls!$A$5:$A$96,0),0)*'Revenue Asumptions'!W76</f>
        <v>#N/A</v>
      </c>
      <c r="X13" s="355" t="e">
        <f>HLOOKUP(X$3,Controls!$A$5:$F$96,MATCH('Expense Assumptions'!$A13,Controls!$A$5:$A$96,0),0)*'Revenue Asumptions'!X76</f>
        <v>#N/A</v>
      </c>
      <c r="Y13" s="355" t="e">
        <f>HLOOKUP(Y$3,Controls!$A$5:$F$96,MATCH('Expense Assumptions'!$A13,Controls!$A$5:$A$96,0),0)*'Revenue Asumptions'!Y76</f>
        <v>#N/A</v>
      </c>
      <c r="Z13" s="355" t="e">
        <f>HLOOKUP(Z$3,Controls!$A$5:$F$96,MATCH('Expense Assumptions'!$A13,Controls!$A$5:$A$96,0),0)*'Revenue Asumptions'!Z76</f>
        <v>#N/A</v>
      </c>
      <c r="AA13" s="355" t="e">
        <f>HLOOKUP(AA$3,Controls!$A$5:$F$96,MATCH('Expense Assumptions'!$A13,Controls!$A$5:$A$96,0),0)*'Revenue Asumptions'!AA76</f>
        <v>#N/A</v>
      </c>
      <c r="AB13" s="355" t="e">
        <f>HLOOKUP(AB$3,Controls!$A$5:$F$96,MATCH('Expense Assumptions'!$A13,Controls!$A$5:$A$96,0),0)*'Revenue Asumptions'!AB76</f>
        <v>#N/A</v>
      </c>
      <c r="AC13" s="355" t="e">
        <f>HLOOKUP(AC$3,Controls!$A$5:$F$96,MATCH('Expense Assumptions'!$A13,Controls!$A$5:$A$96,0),0)*'Revenue Asumptions'!AC76</f>
        <v>#N/A</v>
      </c>
      <c r="AD13" s="355" t="e">
        <f>HLOOKUP(AD$3,Controls!$A$5:$F$96,MATCH('Expense Assumptions'!$A13,Controls!$A$5:$A$96,0),0)*'Revenue Asumptions'!AD76</f>
        <v>#N/A</v>
      </c>
      <c r="AE13" s="355" t="e">
        <f>HLOOKUP(AE$3,Controls!$A$5:$F$96,MATCH('Expense Assumptions'!$A13,Controls!$A$5:$A$96,0),0)*'Revenue Asumptions'!AE76</f>
        <v>#N/A</v>
      </c>
      <c r="AF13" s="355" t="e">
        <f>HLOOKUP(AF$3,Controls!$A$5:$F$96,MATCH('Expense Assumptions'!$A13,Controls!$A$5:$A$96,0),0)*'Revenue Asumptions'!AF76</f>
        <v>#N/A</v>
      </c>
      <c r="AG13" s="355" t="e">
        <f>HLOOKUP(AG$3,Controls!$A$5:$F$96,MATCH('Expense Assumptions'!$A13,Controls!$A$5:$A$96,0),0)*'Revenue Asumptions'!AG76</f>
        <v>#N/A</v>
      </c>
      <c r="AH13" s="355" t="e">
        <f>HLOOKUP(AH$3,Controls!$A$5:$F$96,MATCH('Expense Assumptions'!$A13,Controls!$A$5:$A$96,0),0)*'Revenue Asumptions'!AH76</f>
        <v>#N/A</v>
      </c>
      <c r="AI13" s="355" t="e">
        <f>HLOOKUP(AI$3,Controls!$A$5:$F$96,MATCH('Expense Assumptions'!$A13,Controls!$A$5:$A$96,0),0)*'Revenue Asumptions'!AI76</f>
        <v>#N/A</v>
      </c>
      <c r="AJ13" s="355" t="e">
        <f>HLOOKUP(AJ$3,Controls!$A$5:$F$96,MATCH('Expense Assumptions'!$A13,Controls!$A$5:$A$96,0),0)*'Revenue Asumptions'!AJ76</f>
        <v>#N/A</v>
      </c>
      <c r="AK13" s="355" t="e">
        <f>HLOOKUP(AK$3,Controls!$A$5:$F$96,MATCH('Expense Assumptions'!$A13,Controls!$A$5:$A$96,0),0)*'Revenue Asumptions'!AK76</f>
        <v>#N/A</v>
      </c>
      <c r="AL13" s="355" t="e">
        <f>HLOOKUP(AL$3,Controls!$A$5:$F$96,MATCH('Expense Assumptions'!$A13,Controls!$A$5:$A$96,0),0)*'Revenue Asumptions'!AL76</f>
        <v>#N/A</v>
      </c>
      <c r="AM13" s="355" t="e">
        <f>HLOOKUP(AM$3,Controls!$A$5:$F$96,MATCH('Expense Assumptions'!$A13,Controls!$A$5:$A$96,0),0)*'Revenue Asumptions'!AM76</f>
        <v>#N/A</v>
      </c>
      <c r="AN13" s="355" t="e">
        <f>HLOOKUP(AN$3,Controls!$A$5:$F$96,MATCH('Expense Assumptions'!$A13,Controls!$A$5:$A$96,0),0)*'Revenue Asumptions'!AN76</f>
        <v>#N/A</v>
      </c>
      <c r="AO13" s="355" t="e">
        <f>HLOOKUP(AO$3,Controls!$A$5:$F$96,MATCH('Expense Assumptions'!$A13,Controls!$A$5:$A$96,0),0)*'Revenue Asumptions'!AO76</f>
        <v>#N/A</v>
      </c>
      <c r="AP13" s="355" t="e">
        <f>HLOOKUP(AP$3,Controls!$A$5:$F$96,MATCH('Expense Assumptions'!$A13,Controls!$A$5:$A$96,0),0)*'Revenue Asumptions'!AP76</f>
        <v>#N/A</v>
      </c>
      <c r="AQ13" s="355" t="e">
        <f>HLOOKUP(AQ$3,Controls!$A$5:$F$96,MATCH('Expense Assumptions'!$A13,Controls!$A$5:$A$96,0),0)*'Revenue Asumptions'!AQ76</f>
        <v>#N/A</v>
      </c>
      <c r="AR13" s="355" t="e">
        <f>HLOOKUP(AR$3,Controls!$A$5:$F$96,MATCH('Expense Assumptions'!$A13,Controls!$A$5:$A$96,0),0)*'Revenue Asumptions'!AR76</f>
        <v>#N/A</v>
      </c>
      <c r="AS13" s="355" t="e">
        <f>HLOOKUP(AS$3,Controls!$A$5:$F$96,MATCH('Expense Assumptions'!$A13,Controls!$A$5:$A$96,0),0)*'Revenue Asumptions'!AS76</f>
        <v>#N/A</v>
      </c>
      <c r="AT13" s="355" t="e">
        <f>HLOOKUP(AT$3,Controls!$A$5:$F$96,MATCH('Expense Assumptions'!$A13,Controls!$A$5:$A$96,0),0)*'Revenue Asumptions'!AT76</f>
        <v>#N/A</v>
      </c>
      <c r="AU13" s="355" t="e">
        <f>HLOOKUP(AU$3,Controls!$A$5:$F$96,MATCH('Expense Assumptions'!$A13,Controls!$A$5:$A$96,0),0)*'Revenue Asumptions'!AU76</f>
        <v>#N/A</v>
      </c>
      <c r="AV13" s="355" t="e">
        <f>HLOOKUP(AV$3,Controls!$A$5:$F$96,MATCH('Expense Assumptions'!$A13,Controls!$A$5:$A$96,0),0)*'Revenue Asumptions'!AV76</f>
        <v>#N/A</v>
      </c>
      <c r="AW13" s="355" t="e">
        <f>HLOOKUP(AW$3,Controls!$A$5:$F$96,MATCH('Expense Assumptions'!$A13,Controls!$A$5:$A$96,0),0)*'Revenue Asumptions'!AW76</f>
        <v>#N/A</v>
      </c>
      <c r="AX13" s="355" t="e">
        <f>HLOOKUP(AX$3,Controls!$A$5:$F$96,MATCH('Expense Assumptions'!$A13,Controls!$A$5:$A$96,0),0)*'Revenue Asumptions'!AX76</f>
        <v>#N/A</v>
      </c>
      <c r="AY13" s="355" t="e">
        <f>HLOOKUP(AY$3,Controls!$A$5:$F$96,MATCH('Expense Assumptions'!$A13,Controls!$A$5:$A$96,0),0)*'Revenue Asumptions'!AY76</f>
        <v>#N/A</v>
      </c>
      <c r="AZ13" s="355" t="e">
        <f>HLOOKUP(AZ$3,Controls!$A$5:$F$96,MATCH('Expense Assumptions'!$A13,Controls!$A$5:$A$96,0),0)*'Revenue Asumptions'!AZ76</f>
        <v>#N/A</v>
      </c>
      <c r="BA13" s="355" t="e">
        <f>HLOOKUP(BA$3,Controls!$A$5:$F$96,MATCH('Expense Assumptions'!$A13,Controls!$A$5:$A$96,0),0)*'Revenue Asumptions'!BA76</f>
        <v>#N/A</v>
      </c>
      <c r="BB13" s="355" t="e">
        <f>HLOOKUP(BB$3,Controls!$A$5:$F$96,MATCH('Expense Assumptions'!$A13,Controls!$A$5:$A$96,0),0)*'Revenue Asumptions'!BB76</f>
        <v>#N/A</v>
      </c>
      <c r="BC13" s="355" t="e">
        <f>HLOOKUP(BC$3,Controls!$A$5:$F$96,MATCH('Expense Assumptions'!$A13,Controls!$A$5:$A$96,0),0)*'Revenue Asumptions'!BC76</f>
        <v>#N/A</v>
      </c>
      <c r="BD13" s="355" t="e">
        <f>HLOOKUP(BD$3,Controls!$A$5:$F$96,MATCH('Expense Assumptions'!$A13,Controls!$A$5:$A$96,0),0)*'Revenue Asumptions'!BD76</f>
        <v>#N/A</v>
      </c>
      <c r="BE13" s="355" t="e">
        <f>HLOOKUP(BE$3,Controls!$A$5:$F$96,MATCH('Expense Assumptions'!$A13,Controls!$A$5:$A$96,0),0)*'Revenue Asumptions'!BE76</f>
        <v>#N/A</v>
      </c>
      <c r="BF13" s="355" t="e">
        <f>HLOOKUP(BF$3,Controls!$A$5:$F$96,MATCH('Expense Assumptions'!$A13,Controls!$A$5:$A$96,0),0)*'Revenue Asumptions'!BF76</f>
        <v>#N/A</v>
      </c>
      <c r="BG13" s="355" t="e">
        <f>HLOOKUP(BG$3,Controls!$A$5:$F$96,MATCH('Expense Assumptions'!$A13,Controls!$A$5:$A$96,0),0)*'Revenue Asumptions'!BG76</f>
        <v>#N/A</v>
      </c>
      <c r="BH13" s="355" t="e">
        <f>HLOOKUP(BH$3,Controls!$A$5:$F$96,MATCH('Expense Assumptions'!$A13,Controls!$A$5:$A$96,0),0)*'Revenue Asumptions'!BH76</f>
        <v>#N/A</v>
      </c>
      <c r="BI13" s="355" t="e">
        <f>HLOOKUP(BI$3,Controls!$A$5:$F$96,MATCH('Expense Assumptions'!$A13,Controls!$A$5:$A$96,0),0)*'Revenue Asumptions'!BI76</f>
        <v>#N/A</v>
      </c>
    </row>
    <row r="14" spans="1:61" ht="11.25" customHeight="1">
      <c r="A14" s="43" t="s">
        <v>72</v>
      </c>
      <c r="B14" s="355">
        <f>HLOOKUP(B$3,Controls!$A$5:$F$96,MATCH('Expense Assumptions'!$A14,Controls!$A$5:$A$96,0),0)*('Revenue Asumptions'!B89)</f>
        <v>92960</v>
      </c>
      <c r="C14" s="355">
        <f>HLOOKUP(C$3,Controls!$A$5:$F$96,MATCH('Expense Assumptions'!$A14,Controls!$A$5:$A$96,0),0)*('Revenue Asumptions'!C89)</f>
        <v>47355</v>
      </c>
      <c r="D14" s="355">
        <f>HLOOKUP(D$3,Controls!$A$5:$F$96,MATCH('Expense Assumptions'!$A14,Controls!$A$5:$A$96,0),0)*('Revenue Asumptions'!D89)</f>
        <v>75250</v>
      </c>
      <c r="E14" s="355">
        <f>HLOOKUP(E$3,Controls!$A$5:$F$96,MATCH('Expense Assumptions'!$A14,Controls!$A$5:$A$96,0),0)*('Revenue Asumptions'!E89)</f>
        <v>189644</v>
      </c>
      <c r="F14" s="355">
        <f>HLOOKUP(F$3,Controls!$A$5:$F$96,MATCH('Expense Assumptions'!$A14,Controls!$A$5:$A$96,0),0)*('Revenue Asumptions'!F89)</f>
        <v>202475</v>
      </c>
      <c r="G14" s="355">
        <f>HLOOKUP(G$3,Controls!$A$5:$F$96,MATCH('Expense Assumptions'!$A14,Controls!$A$5:$A$96,0),0)*('Revenue Asumptions'!G89)</f>
        <v>192360</v>
      </c>
      <c r="H14" s="355">
        <f>HLOOKUP(H$3,Controls!$A$5:$F$96,MATCH('Expense Assumptions'!$A14,Controls!$A$5:$A$96,0),0)*('Revenue Asumptions'!H89)</f>
        <v>113470</v>
      </c>
      <c r="I14" s="355">
        <f>HLOOKUP(I$3,Controls!$A$5:$F$96,MATCH('Expense Assumptions'!$A14,Controls!$A$5:$A$96,0),0)*('Revenue Asumptions'!I89)</f>
        <v>188125</v>
      </c>
      <c r="J14" s="355">
        <f>HLOOKUP(J$3,Controls!$A$5:$F$96,MATCH('Expense Assumptions'!$A14,Controls!$A$5:$A$96,0),0)*('Revenue Asumptions'!J89)</f>
        <v>215250</v>
      </c>
      <c r="K14" s="355">
        <f>HLOOKUP(K$3,Controls!$A$5:$F$96,MATCH('Expense Assumptions'!$A14,Controls!$A$5:$A$96,0),0)*('Revenue Asumptions'!K89)</f>
        <v>211750</v>
      </c>
      <c r="L14" s="355">
        <f>HLOOKUP(L$3,Controls!$A$5:$F$96,MATCH('Expense Assumptions'!$A14,Controls!$A$5:$A$96,0),0)*('Revenue Asumptions'!L89)</f>
        <v>112000</v>
      </c>
      <c r="M14" s="355">
        <f>HLOOKUP(M$3,Controls!$A$5:$F$96,MATCH('Expense Assumptions'!$A14,Controls!$A$5:$A$96,0),0)*('Revenue Asumptions'!M89)</f>
        <v>77000</v>
      </c>
      <c r="N14" s="355">
        <f>HLOOKUP(N$3,Controls!$A$5:$F$96,MATCH('Expense Assumptions'!$A14,Controls!$A$5:$A$96,0),0)*('Revenue Asumptions'!N89)</f>
        <v>221112.5</v>
      </c>
      <c r="O14" s="355">
        <f>HLOOKUP(O$3,Controls!$A$5:$F$96,MATCH('Expense Assumptions'!$A14,Controls!$A$5:$A$96,0),0)*('Revenue Asumptions'!O89)</f>
        <v>161612.5</v>
      </c>
      <c r="P14" s="355">
        <f>HLOOKUP(P$3,Controls!$A$5:$F$96,MATCH('Expense Assumptions'!$A14,Controls!$A$5:$A$96,0),0)*('Revenue Asumptions'!P89)</f>
        <v>209650</v>
      </c>
      <c r="Q14" s="355">
        <f>HLOOKUP(Q$3,Controls!$A$5:$F$96,MATCH('Expense Assumptions'!$A14,Controls!$A$5:$A$96,0),0)*('Revenue Asumptions'!Q89)</f>
        <v>192150</v>
      </c>
      <c r="R14" s="355">
        <f>HLOOKUP(R$3,Controls!$A$5:$F$96,MATCH('Expense Assumptions'!$A14,Controls!$A$5:$A$96,0),0)*('Revenue Asumptions'!R89)</f>
        <v>240187.49999999997</v>
      </c>
      <c r="S14" s="355">
        <f>HLOOKUP(S$3,Controls!$A$5:$F$96,MATCH('Expense Assumptions'!$A14,Controls!$A$5:$A$96,0),0)*('Revenue Asumptions'!S89)</f>
        <v>240187.49999999997</v>
      </c>
      <c r="T14" s="355">
        <f>HLOOKUP(T$3,Controls!$A$5:$F$96,MATCH('Expense Assumptions'!$A14,Controls!$A$5:$A$96,0),0)*('Revenue Asumptions'!T89)</f>
        <v>264206.25</v>
      </c>
      <c r="U14" s="355">
        <f>HLOOKUP(U$3,Controls!$A$5:$F$96,MATCH('Expense Assumptions'!$A14,Controls!$A$5:$A$96,0),0)*('Revenue Asumptions'!U89)</f>
        <v>288225</v>
      </c>
      <c r="V14" s="355">
        <f>HLOOKUP(V$3,Controls!$A$5:$F$96,MATCH('Expense Assumptions'!$A14,Controls!$A$5:$A$96,0),0)*('Revenue Asumptions'!V89)</f>
        <v>288225</v>
      </c>
      <c r="W14" s="355">
        <f>HLOOKUP(W$3,Controls!$A$5:$F$96,MATCH('Expense Assumptions'!$A14,Controls!$A$5:$A$96,0),0)*('Revenue Asumptions'!W89)</f>
        <v>288225</v>
      </c>
      <c r="X14" s="355">
        <f>HLOOKUP(X$3,Controls!$A$5:$F$96,MATCH('Expense Assumptions'!$A14,Controls!$A$5:$A$96,0),0)*('Revenue Asumptions'!X89)</f>
        <v>321851.25</v>
      </c>
      <c r="Y14" s="355">
        <f>HLOOKUP(Y$3,Controls!$A$5:$F$96,MATCH('Expense Assumptions'!$A14,Controls!$A$5:$A$96,0),0)*('Revenue Asumptions'!Y89)</f>
        <v>321851.25</v>
      </c>
      <c r="Z14" s="355">
        <f>HLOOKUP(Z$3,Controls!$A$5:$F$96,MATCH('Expense Assumptions'!$A14,Controls!$A$5:$A$96,0),0)*('Revenue Asumptions'!Z89)</f>
        <v>480374.99999999994</v>
      </c>
      <c r="AA14" s="355">
        <f>HLOOKUP(AA$3,Controls!$A$5:$F$96,MATCH('Expense Assumptions'!$A14,Controls!$A$5:$A$96,0),0)*('Revenue Asumptions'!AA89)</f>
        <v>480374.99999999994</v>
      </c>
      <c r="AB14" s="355">
        <f>HLOOKUP(AB$3,Controls!$A$5:$F$96,MATCH('Expense Assumptions'!$A14,Controls!$A$5:$A$96,0),0)*('Revenue Asumptions'!AB89)</f>
        <v>510398.43749999994</v>
      </c>
      <c r="AC14" s="355">
        <f>HLOOKUP(AC$3,Controls!$A$5:$F$96,MATCH('Expense Assumptions'!$A14,Controls!$A$5:$A$96,0),0)*('Revenue Asumptions'!AC89)</f>
        <v>540421.875</v>
      </c>
      <c r="AD14" s="355">
        <f>HLOOKUP(AD$3,Controls!$A$5:$F$96,MATCH('Expense Assumptions'!$A14,Controls!$A$5:$A$96,0),0)*('Revenue Asumptions'!AD89)</f>
        <v>540421.875</v>
      </c>
      <c r="AE14" s="355">
        <f>HLOOKUP(AE$3,Controls!$A$5:$F$96,MATCH('Expense Assumptions'!$A14,Controls!$A$5:$A$96,0),0)*('Revenue Asumptions'!AE89)</f>
        <v>540421.875</v>
      </c>
      <c r="AF14" s="355">
        <f>HLOOKUP(AF$3,Controls!$A$5:$F$96,MATCH('Expense Assumptions'!$A14,Controls!$A$5:$A$96,0),0)*('Revenue Asumptions'!AF89)</f>
        <v>570445.3125</v>
      </c>
      <c r="AG14" s="355">
        <f>HLOOKUP(AG$3,Controls!$A$5:$F$96,MATCH('Expense Assumptions'!$A14,Controls!$A$5:$A$96,0),0)*('Revenue Asumptions'!AG89)</f>
        <v>570445.3125</v>
      </c>
      <c r="AH14" s="355">
        <f>HLOOKUP(AH$3,Controls!$A$5:$F$96,MATCH('Expense Assumptions'!$A14,Controls!$A$5:$A$96,0),0)*('Revenue Asumptions'!AH89)</f>
        <v>600468.75</v>
      </c>
      <c r="AI14" s="355">
        <f>HLOOKUP(AI$3,Controls!$A$5:$F$96,MATCH('Expense Assumptions'!$A14,Controls!$A$5:$A$96,0),0)*('Revenue Asumptions'!AI89)</f>
        <v>630492.1875</v>
      </c>
      <c r="AJ14" s="355">
        <f>HLOOKUP(AJ$3,Controls!$A$5:$F$96,MATCH('Expense Assumptions'!$A14,Controls!$A$5:$A$96,0),0)*('Revenue Asumptions'!AJ89)</f>
        <v>630492.1875</v>
      </c>
      <c r="AK14" s="355">
        <f>HLOOKUP(AK$3,Controls!$A$5:$F$96,MATCH('Expense Assumptions'!$A14,Controls!$A$5:$A$96,0),0)*('Revenue Asumptions'!AK89)</f>
        <v>630492.1875</v>
      </c>
      <c r="AL14" s="355">
        <f>HLOOKUP(AL$3,Controls!$A$5:$F$96,MATCH('Expense Assumptions'!$A14,Controls!$A$5:$A$96,0),0)*('Revenue Asumptions'!AL89)</f>
        <v>707695.3125</v>
      </c>
      <c r="AM14" s="355">
        <f>HLOOKUP(AM$3,Controls!$A$5:$F$96,MATCH('Expense Assumptions'!$A14,Controls!$A$5:$A$96,0),0)*('Revenue Asumptions'!AM89)</f>
        <v>739863.28125</v>
      </c>
      <c r="AN14" s="355">
        <f>HLOOKUP(AN$3,Controls!$A$5:$F$96,MATCH('Expense Assumptions'!$A14,Controls!$A$5:$A$96,0),0)*('Revenue Asumptions'!AN89)</f>
        <v>739863.28125</v>
      </c>
      <c r="AO14" s="355">
        <f>HLOOKUP(AO$3,Controls!$A$5:$F$96,MATCH('Expense Assumptions'!$A14,Controls!$A$5:$A$96,0),0)*('Revenue Asumptions'!AO89)</f>
        <v>772031.25</v>
      </c>
      <c r="AP14" s="355">
        <f>HLOOKUP(AP$3,Controls!$A$5:$F$96,MATCH('Expense Assumptions'!$A14,Controls!$A$5:$A$96,0),0)*('Revenue Asumptions'!AP89)</f>
        <v>804199.21875</v>
      </c>
      <c r="AQ14" s="355">
        <f>HLOOKUP(AQ$3,Controls!$A$5:$F$96,MATCH('Expense Assumptions'!$A14,Controls!$A$5:$A$96,0),0)*('Revenue Asumptions'!AQ89)</f>
        <v>836367.1875</v>
      </c>
      <c r="AR14" s="355">
        <f>HLOOKUP(AR$3,Controls!$A$5:$F$96,MATCH('Expense Assumptions'!$A14,Controls!$A$5:$A$96,0),0)*('Revenue Asumptions'!AR89)</f>
        <v>868535.15625</v>
      </c>
      <c r="AS14" s="355">
        <f>HLOOKUP(AS$3,Controls!$A$5:$F$96,MATCH('Expense Assumptions'!$A14,Controls!$A$5:$A$96,0),0)*('Revenue Asumptions'!AS89)</f>
        <v>868535.15625</v>
      </c>
      <c r="AT14" s="355">
        <f>HLOOKUP(AT$3,Controls!$A$5:$F$96,MATCH('Expense Assumptions'!$A14,Controls!$A$5:$A$96,0),0)*('Revenue Asumptions'!AT89)</f>
        <v>900703.125</v>
      </c>
      <c r="AU14" s="355">
        <f>HLOOKUP(AU$3,Controls!$A$5:$F$96,MATCH('Expense Assumptions'!$A14,Controls!$A$5:$A$96,0),0)*('Revenue Asumptions'!AU89)</f>
        <v>965039.0625</v>
      </c>
      <c r="AV14" s="355">
        <f>HLOOKUP(AV$3,Controls!$A$5:$F$96,MATCH('Expense Assumptions'!$A14,Controls!$A$5:$A$96,0),0)*('Revenue Asumptions'!AV89)</f>
        <v>965039.0625</v>
      </c>
      <c r="AW14" s="355">
        <f>HLOOKUP(AW$3,Controls!$A$5:$F$96,MATCH('Expense Assumptions'!$A14,Controls!$A$5:$A$96,0),0)*('Revenue Asumptions'!AW89)</f>
        <v>997207.03125</v>
      </c>
      <c r="AX14" s="355">
        <f>HLOOKUP(AX$3,Controls!$A$5:$F$96,MATCH('Expense Assumptions'!$A14,Controls!$A$5:$A$96,0),0)*('Revenue Asumptions'!AX89)</f>
        <v>1246508.7890625</v>
      </c>
      <c r="AY14" s="355">
        <f>HLOOKUP(AY$3,Controls!$A$5:$F$96,MATCH('Expense Assumptions'!$A14,Controls!$A$5:$A$96,0),0)*('Revenue Asumptions'!AY89)</f>
        <v>1286718.75</v>
      </c>
      <c r="AZ14" s="355">
        <f>HLOOKUP(AZ$3,Controls!$A$5:$F$96,MATCH('Expense Assumptions'!$A14,Controls!$A$5:$A$96,0),0)*('Revenue Asumptions'!AZ89)</f>
        <v>1286718.75</v>
      </c>
      <c r="BA14" s="355">
        <f>HLOOKUP(BA$3,Controls!$A$5:$F$96,MATCH('Expense Assumptions'!$A14,Controls!$A$5:$A$96,0),0)*('Revenue Asumptions'!BA89)</f>
        <v>1286718.75</v>
      </c>
      <c r="BB14" s="355">
        <f>HLOOKUP(BB$3,Controls!$A$5:$F$96,MATCH('Expense Assumptions'!$A14,Controls!$A$5:$A$96,0),0)*('Revenue Asumptions'!BB89)</f>
        <v>1286718.75</v>
      </c>
      <c r="BC14" s="355">
        <f>HLOOKUP(BC$3,Controls!$A$5:$F$96,MATCH('Expense Assumptions'!$A14,Controls!$A$5:$A$96,0),0)*('Revenue Asumptions'!BC89)</f>
        <v>1367138.671875</v>
      </c>
      <c r="BD14" s="355">
        <f>HLOOKUP(BD$3,Controls!$A$5:$F$96,MATCH('Expense Assumptions'!$A14,Controls!$A$5:$A$96,0),0)*('Revenue Asumptions'!BD89)</f>
        <v>1407348.6328125</v>
      </c>
      <c r="BE14" s="355">
        <f>HLOOKUP(BE$3,Controls!$A$5:$F$96,MATCH('Expense Assumptions'!$A14,Controls!$A$5:$A$96,0),0)*('Revenue Asumptions'!BE89)</f>
        <v>1447558.59375</v>
      </c>
      <c r="BF14" s="355">
        <f>HLOOKUP(BF$3,Controls!$A$5:$F$96,MATCH('Expense Assumptions'!$A14,Controls!$A$5:$A$96,0),0)*('Revenue Asumptions'!BF89)</f>
        <v>1447558.59375</v>
      </c>
      <c r="BG14" s="355">
        <f>HLOOKUP(BG$3,Controls!$A$5:$F$96,MATCH('Expense Assumptions'!$A14,Controls!$A$5:$A$96,0),0)*('Revenue Asumptions'!BG89)</f>
        <v>1447558.59375</v>
      </c>
      <c r="BH14" s="355">
        <f>HLOOKUP(BH$3,Controls!$A$5:$F$96,MATCH('Expense Assumptions'!$A14,Controls!$A$5:$A$96,0),0)*('Revenue Asumptions'!BH89)</f>
        <v>1447558.59375</v>
      </c>
      <c r="BI14" s="355">
        <f>HLOOKUP(BI$3,Controls!$A$5:$F$96,MATCH('Expense Assumptions'!$A14,Controls!$A$5:$A$96,0),0)*('Revenue Asumptions'!BI89)</f>
        <v>1447558.59375</v>
      </c>
    </row>
    <row r="15" spans="1:61" ht="11.25" customHeight="1">
      <c r="A15" s="43" t="s">
        <v>73</v>
      </c>
      <c r="B15" s="355">
        <f>HLOOKUP(B$3,Controls!$A$5:$F$96,MATCH('Expense Assumptions'!$A15,Controls!$A$5:$A$96,0),0)*('Revenue Asumptions'!B102)</f>
        <v>0</v>
      </c>
      <c r="C15" s="355">
        <f>HLOOKUP(C$3,Controls!$A$5:$F$96,MATCH('Expense Assumptions'!$A15,Controls!$A$5:$A$96,0),0)*('Revenue Asumptions'!C102)</f>
        <v>0</v>
      </c>
      <c r="D15" s="355">
        <f>HLOOKUP(D$3,Controls!$A$5:$F$96,MATCH('Expense Assumptions'!$A15,Controls!$A$5:$A$96,0),0)*('Revenue Asumptions'!D102)</f>
        <v>0</v>
      </c>
      <c r="E15" s="355">
        <f>HLOOKUP(E$3,Controls!$A$5:$F$96,MATCH('Expense Assumptions'!$A15,Controls!$A$5:$A$96,0),0)*('Revenue Asumptions'!E102)</f>
        <v>0</v>
      </c>
      <c r="F15" s="355">
        <f>HLOOKUP(F$3,Controls!$A$5:$F$96,MATCH('Expense Assumptions'!$A15,Controls!$A$5:$A$96,0),0)*('Revenue Asumptions'!F102)</f>
        <v>0</v>
      </c>
      <c r="G15" s="355">
        <f>HLOOKUP(G$3,Controls!$A$5:$F$96,MATCH('Expense Assumptions'!$A15,Controls!$A$5:$A$96,0),0)*('Revenue Asumptions'!G102)</f>
        <v>0</v>
      </c>
      <c r="H15" s="355">
        <f>HLOOKUP(H$3,Controls!$A$5:$F$96,MATCH('Expense Assumptions'!$A15,Controls!$A$5:$A$96,0),0)*('Revenue Asumptions'!H102)</f>
        <v>0</v>
      </c>
      <c r="I15" s="355">
        <f>HLOOKUP(I$3,Controls!$A$5:$F$96,MATCH('Expense Assumptions'!$A15,Controls!$A$5:$A$96,0),0)*('Revenue Asumptions'!I102)</f>
        <v>0</v>
      </c>
      <c r="J15" s="355">
        <f>HLOOKUP(J$3,Controls!$A$5:$F$96,MATCH('Expense Assumptions'!$A15,Controls!$A$5:$A$96,0),0)*('Revenue Asumptions'!J102)</f>
        <v>0</v>
      </c>
      <c r="K15" s="355">
        <f>HLOOKUP(K$3,Controls!$A$5:$F$96,MATCH('Expense Assumptions'!$A15,Controls!$A$5:$A$96,0),0)*('Revenue Asumptions'!K102)</f>
        <v>0</v>
      </c>
      <c r="L15" s="355">
        <f>HLOOKUP(L$3,Controls!$A$5:$F$96,MATCH('Expense Assumptions'!$A15,Controls!$A$5:$A$96,0),0)*('Revenue Asumptions'!L102)</f>
        <v>0</v>
      </c>
      <c r="M15" s="355">
        <f>HLOOKUP(M$3,Controls!$A$5:$F$96,MATCH('Expense Assumptions'!$A15,Controls!$A$5:$A$96,0),0)*('Revenue Asumptions'!M102)</f>
        <v>250000</v>
      </c>
      <c r="N15" s="355">
        <f>HLOOKUP(N$3,Controls!$A$5:$F$96,MATCH('Expense Assumptions'!$A15,Controls!$A$5:$A$96,0),0)*('Revenue Asumptions'!N102)</f>
        <v>0</v>
      </c>
      <c r="O15" s="355">
        <f>HLOOKUP(O$3,Controls!$A$5:$F$96,MATCH('Expense Assumptions'!$A15,Controls!$A$5:$A$96,0),0)*('Revenue Asumptions'!O102)</f>
        <v>0</v>
      </c>
      <c r="P15" s="355">
        <f>HLOOKUP(P$3,Controls!$A$5:$F$96,MATCH('Expense Assumptions'!$A15,Controls!$A$5:$A$96,0),0)*('Revenue Asumptions'!P102)</f>
        <v>0</v>
      </c>
      <c r="Q15" s="355">
        <f>HLOOKUP(Q$3,Controls!$A$5:$F$96,MATCH('Expense Assumptions'!$A15,Controls!$A$5:$A$96,0),0)*('Revenue Asumptions'!Q102)</f>
        <v>1000000</v>
      </c>
      <c r="R15" s="355">
        <f>HLOOKUP(R$3,Controls!$A$5:$F$96,MATCH('Expense Assumptions'!$A15,Controls!$A$5:$A$96,0),0)*('Revenue Asumptions'!R102)</f>
        <v>0</v>
      </c>
      <c r="S15" s="355">
        <f>HLOOKUP(S$3,Controls!$A$5:$F$96,MATCH('Expense Assumptions'!$A15,Controls!$A$5:$A$96,0),0)*('Revenue Asumptions'!S102)</f>
        <v>0</v>
      </c>
      <c r="T15" s="355">
        <f>HLOOKUP(T$3,Controls!$A$5:$F$96,MATCH('Expense Assumptions'!$A15,Controls!$A$5:$A$96,0),0)*('Revenue Asumptions'!T102)</f>
        <v>1000000</v>
      </c>
      <c r="U15" s="355">
        <f>HLOOKUP(U$3,Controls!$A$5:$F$96,MATCH('Expense Assumptions'!$A15,Controls!$A$5:$A$96,0),0)*('Revenue Asumptions'!U102)</f>
        <v>0</v>
      </c>
      <c r="V15" s="355">
        <f>HLOOKUP(V$3,Controls!$A$5:$F$96,MATCH('Expense Assumptions'!$A15,Controls!$A$5:$A$96,0),0)*('Revenue Asumptions'!V102)</f>
        <v>0</v>
      </c>
      <c r="W15" s="355">
        <f>HLOOKUP(W$3,Controls!$A$5:$F$96,MATCH('Expense Assumptions'!$A15,Controls!$A$5:$A$96,0),0)*('Revenue Asumptions'!W102)</f>
        <v>1000000</v>
      </c>
      <c r="X15" s="355">
        <f>HLOOKUP(X$3,Controls!$A$5:$F$96,MATCH('Expense Assumptions'!$A15,Controls!$A$5:$A$96,0),0)*('Revenue Asumptions'!X102)</f>
        <v>0</v>
      </c>
      <c r="Y15" s="355">
        <f>HLOOKUP(Y$3,Controls!$A$5:$F$96,MATCH('Expense Assumptions'!$A15,Controls!$A$5:$A$96,0),0)*('Revenue Asumptions'!Y102)</f>
        <v>0</v>
      </c>
      <c r="Z15" s="355">
        <f>HLOOKUP(Z$3,Controls!$A$5:$F$96,MATCH('Expense Assumptions'!$A15,Controls!$A$5:$A$96,0),0)*('Revenue Asumptions'!Z102)</f>
        <v>1200000</v>
      </c>
      <c r="AA15" s="355">
        <f>HLOOKUP(AA$3,Controls!$A$5:$F$96,MATCH('Expense Assumptions'!$A15,Controls!$A$5:$A$96,0),0)*('Revenue Asumptions'!AA102)</f>
        <v>0</v>
      </c>
      <c r="AB15" s="355">
        <f>HLOOKUP(AB$3,Controls!$A$5:$F$96,MATCH('Expense Assumptions'!$A15,Controls!$A$5:$A$96,0),0)*('Revenue Asumptions'!AB102)</f>
        <v>0</v>
      </c>
      <c r="AC15" s="355">
        <f>HLOOKUP(AC$3,Controls!$A$5:$F$96,MATCH('Expense Assumptions'!$A15,Controls!$A$5:$A$96,0),0)*('Revenue Asumptions'!AC102)</f>
        <v>1200000</v>
      </c>
      <c r="AD15" s="355">
        <f>HLOOKUP(AD$3,Controls!$A$5:$F$96,MATCH('Expense Assumptions'!$A15,Controls!$A$5:$A$96,0),0)*('Revenue Asumptions'!AD102)</f>
        <v>0</v>
      </c>
      <c r="AE15" s="355">
        <f>HLOOKUP(AE$3,Controls!$A$5:$F$96,MATCH('Expense Assumptions'!$A15,Controls!$A$5:$A$96,0),0)*('Revenue Asumptions'!AE102)</f>
        <v>0</v>
      </c>
      <c r="AF15" s="355">
        <f>HLOOKUP(AF$3,Controls!$A$5:$F$96,MATCH('Expense Assumptions'!$A15,Controls!$A$5:$A$96,0),0)*('Revenue Asumptions'!AF102)</f>
        <v>1200000</v>
      </c>
      <c r="AG15" s="355">
        <f>HLOOKUP(AG$3,Controls!$A$5:$F$96,MATCH('Expense Assumptions'!$A15,Controls!$A$5:$A$96,0),0)*('Revenue Asumptions'!AG102)</f>
        <v>0</v>
      </c>
      <c r="AH15" s="355">
        <f>HLOOKUP(AH$3,Controls!$A$5:$F$96,MATCH('Expense Assumptions'!$A15,Controls!$A$5:$A$96,0),0)*('Revenue Asumptions'!AH102)</f>
        <v>0</v>
      </c>
      <c r="AI15" s="355">
        <f>HLOOKUP(AI$3,Controls!$A$5:$F$96,MATCH('Expense Assumptions'!$A15,Controls!$A$5:$A$96,0),0)*('Revenue Asumptions'!AI102)</f>
        <v>1200000</v>
      </c>
      <c r="AJ15" s="355">
        <f>HLOOKUP(AJ$3,Controls!$A$5:$F$96,MATCH('Expense Assumptions'!$A15,Controls!$A$5:$A$96,0),0)*('Revenue Asumptions'!AJ102)</f>
        <v>0</v>
      </c>
      <c r="AK15" s="355">
        <f>HLOOKUP(AK$3,Controls!$A$5:$F$96,MATCH('Expense Assumptions'!$A15,Controls!$A$5:$A$96,0),0)*('Revenue Asumptions'!AK102)</f>
        <v>0</v>
      </c>
      <c r="AL15" s="355">
        <f>HLOOKUP(AL$3,Controls!$A$5:$F$96,MATCH('Expense Assumptions'!$A15,Controls!$A$5:$A$96,0),0)*('Revenue Asumptions'!AL102)</f>
        <v>2160000</v>
      </c>
      <c r="AM15" s="355">
        <f>HLOOKUP(AM$3,Controls!$A$5:$F$96,MATCH('Expense Assumptions'!$A15,Controls!$A$5:$A$96,0),0)*('Revenue Asumptions'!AM102)</f>
        <v>0</v>
      </c>
      <c r="AN15" s="355">
        <f>HLOOKUP(AN$3,Controls!$A$5:$F$96,MATCH('Expense Assumptions'!$A15,Controls!$A$5:$A$96,0),0)*('Revenue Asumptions'!AN102)</f>
        <v>0</v>
      </c>
      <c r="AO15" s="355">
        <f>HLOOKUP(AO$3,Controls!$A$5:$F$96,MATCH('Expense Assumptions'!$A15,Controls!$A$5:$A$96,0),0)*('Revenue Asumptions'!AO102)</f>
        <v>2160000</v>
      </c>
      <c r="AP15" s="355">
        <f>HLOOKUP(AP$3,Controls!$A$5:$F$96,MATCH('Expense Assumptions'!$A15,Controls!$A$5:$A$96,0),0)*('Revenue Asumptions'!AP102)</f>
        <v>0</v>
      </c>
      <c r="AQ15" s="355">
        <f>HLOOKUP(AQ$3,Controls!$A$5:$F$96,MATCH('Expense Assumptions'!$A15,Controls!$A$5:$A$96,0),0)*('Revenue Asumptions'!AQ102)</f>
        <v>0</v>
      </c>
      <c r="AR15" s="355">
        <f>HLOOKUP(AR$3,Controls!$A$5:$F$96,MATCH('Expense Assumptions'!$A15,Controls!$A$5:$A$96,0),0)*('Revenue Asumptions'!AR102)</f>
        <v>2160000</v>
      </c>
      <c r="AS15" s="355">
        <f>HLOOKUP(AS$3,Controls!$A$5:$F$96,MATCH('Expense Assumptions'!$A15,Controls!$A$5:$A$96,0),0)*('Revenue Asumptions'!AS102)</f>
        <v>0</v>
      </c>
      <c r="AT15" s="355">
        <f>HLOOKUP(AT$3,Controls!$A$5:$F$96,MATCH('Expense Assumptions'!$A15,Controls!$A$5:$A$96,0),0)*('Revenue Asumptions'!AT102)</f>
        <v>0</v>
      </c>
      <c r="AU15" s="355">
        <f>HLOOKUP(AU$3,Controls!$A$5:$F$96,MATCH('Expense Assumptions'!$A15,Controls!$A$5:$A$96,0),0)*('Revenue Asumptions'!AU102)</f>
        <v>2160000</v>
      </c>
      <c r="AV15" s="355">
        <f>HLOOKUP(AV$3,Controls!$A$5:$F$96,MATCH('Expense Assumptions'!$A15,Controls!$A$5:$A$96,0),0)*('Revenue Asumptions'!AV102)</f>
        <v>0</v>
      </c>
      <c r="AW15" s="355">
        <f>HLOOKUP(AW$3,Controls!$A$5:$F$96,MATCH('Expense Assumptions'!$A15,Controls!$A$5:$A$96,0),0)*('Revenue Asumptions'!AW102)</f>
        <v>0</v>
      </c>
      <c r="AX15" s="355">
        <f>HLOOKUP(AX$3,Controls!$A$5:$F$96,MATCH('Expense Assumptions'!$A15,Controls!$A$5:$A$96,0),0)*('Revenue Asumptions'!AX102)</f>
        <v>3600000</v>
      </c>
      <c r="AY15" s="355">
        <f>HLOOKUP(AY$3,Controls!$A$5:$F$96,MATCH('Expense Assumptions'!$A15,Controls!$A$5:$A$96,0),0)*('Revenue Asumptions'!AY102)</f>
        <v>0</v>
      </c>
      <c r="AZ15" s="355">
        <f>HLOOKUP(AZ$3,Controls!$A$5:$F$96,MATCH('Expense Assumptions'!$A15,Controls!$A$5:$A$96,0),0)*('Revenue Asumptions'!AZ102)</f>
        <v>0</v>
      </c>
      <c r="BA15" s="355">
        <f>HLOOKUP(BA$3,Controls!$A$5:$F$96,MATCH('Expense Assumptions'!$A15,Controls!$A$5:$A$96,0),0)*('Revenue Asumptions'!BA102)</f>
        <v>3600000</v>
      </c>
      <c r="BB15" s="355">
        <f>HLOOKUP(BB$3,Controls!$A$5:$F$96,MATCH('Expense Assumptions'!$A15,Controls!$A$5:$A$96,0),0)*('Revenue Asumptions'!BB102)</f>
        <v>0</v>
      </c>
      <c r="BC15" s="355">
        <f>HLOOKUP(BC$3,Controls!$A$5:$F$96,MATCH('Expense Assumptions'!$A15,Controls!$A$5:$A$96,0),0)*('Revenue Asumptions'!BC102)</f>
        <v>0</v>
      </c>
      <c r="BD15" s="355">
        <f>HLOOKUP(BD$3,Controls!$A$5:$F$96,MATCH('Expense Assumptions'!$A15,Controls!$A$5:$A$96,0),0)*('Revenue Asumptions'!BD102)</f>
        <v>3600000</v>
      </c>
      <c r="BE15" s="355">
        <f>HLOOKUP(BE$3,Controls!$A$5:$F$96,MATCH('Expense Assumptions'!$A15,Controls!$A$5:$A$96,0),0)*('Revenue Asumptions'!BE102)</f>
        <v>0</v>
      </c>
      <c r="BF15" s="355">
        <f>HLOOKUP(BF$3,Controls!$A$5:$F$96,MATCH('Expense Assumptions'!$A15,Controls!$A$5:$A$96,0),0)*('Revenue Asumptions'!BF102)</f>
        <v>0</v>
      </c>
      <c r="BG15" s="355">
        <f>HLOOKUP(BG$3,Controls!$A$5:$F$96,MATCH('Expense Assumptions'!$A15,Controls!$A$5:$A$96,0),0)*('Revenue Asumptions'!BG102)</f>
        <v>4500000</v>
      </c>
      <c r="BH15" s="355">
        <f>HLOOKUP(BH$3,Controls!$A$5:$F$96,MATCH('Expense Assumptions'!$A15,Controls!$A$5:$A$96,0),0)*('Revenue Asumptions'!BH102)</f>
        <v>0</v>
      </c>
      <c r="BI15" s="355">
        <f>HLOOKUP(BI$3,Controls!$A$5:$F$96,MATCH('Expense Assumptions'!$A15,Controls!$A$5:$A$96,0),0)*('Revenue Asumptions'!BI102)</f>
        <v>0</v>
      </c>
    </row>
    <row r="16" spans="1:61" ht="11.25" customHeight="1">
      <c r="A16" s="453" t="s">
        <v>293</v>
      </c>
      <c r="B16" s="321">
        <v>0</v>
      </c>
      <c r="C16" s="321">
        <v>0</v>
      </c>
      <c r="D16" s="321">
        <v>0</v>
      </c>
      <c r="E16" s="321">
        <v>0</v>
      </c>
      <c r="F16" s="321">
        <v>0</v>
      </c>
      <c r="G16" s="321">
        <v>0</v>
      </c>
      <c r="H16" s="321">
        <v>0</v>
      </c>
      <c r="I16" s="321">
        <v>0</v>
      </c>
      <c r="J16" s="321">
        <v>0</v>
      </c>
      <c r="K16" s="321">
        <v>0</v>
      </c>
      <c r="L16" s="321">
        <v>0</v>
      </c>
      <c r="M16" s="321">
        <v>0</v>
      </c>
      <c r="N16" s="321">
        <v>0</v>
      </c>
      <c r="O16" s="321">
        <v>0</v>
      </c>
      <c r="P16" s="321">
        <v>0</v>
      </c>
      <c r="Q16" s="448">
        <v>155555.54999999999</v>
      </c>
      <c r="R16" s="448">
        <v>155555.54999999999</v>
      </c>
      <c r="S16" s="448">
        <v>155555.54999999999</v>
      </c>
      <c r="T16" s="448">
        <v>155555.54999999999</v>
      </c>
      <c r="U16" s="448">
        <v>155555.54999999999</v>
      </c>
      <c r="V16" s="448">
        <v>155555.54999999999</v>
      </c>
      <c r="W16" s="448">
        <v>155555.54999999999</v>
      </c>
      <c r="X16" s="448">
        <v>155555.54999999999</v>
      </c>
      <c r="Y16" s="448">
        <v>155555.54999999999</v>
      </c>
      <c r="Z16" s="448">
        <v>155555.54999999999</v>
      </c>
      <c r="AA16" s="448">
        <v>155555.54999999999</v>
      </c>
      <c r="AB16" s="448">
        <v>155555.54999999999</v>
      </c>
      <c r="AC16" s="448">
        <v>155555.54999999999</v>
      </c>
      <c r="AD16" s="448">
        <v>155555.54999999999</v>
      </c>
      <c r="AE16" s="448">
        <v>155555.54999999999</v>
      </c>
      <c r="AF16" s="448">
        <v>155555.54999999999</v>
      </c>
      <c r="AG16" s="448">
        <v>155555.54999999999</v>
      </c>
      <c r="AH16" s="448">
        <v>155555.54999999999</v>
      </c>
      <c r="AI16" s="448">
        <v>583333.32999999996</v>
      </c>
      <c r="AJ16" s="448">
        <v>583333.32999999996</v>
      </c>
      <c r="AK16" s="448">
        <v>583333.32999999996</v>
      </c>
      <c r="AL16" s="448">
        <v>583333.32999999996</v>
      </c>
      <c r="AM16" s="448">
        <v>583333.32999999996</v>
      </c>
      <c r="AN16" s="448">
        <v>583333.32999999996</v>
      </c>
      <c r="AO16" s="448">
        <v>583333.32999999996</v>
      </c>
      <c r="AP16" s="448">
        <v>583333.32999999996</v>
      </c>
      <c r="AQ16" s="448">
        <v>583333.32999999996</v>
      </c>
      <c r="AR16" s="448">
        <v>583333.32999999996</v>
      </c>
      <c r="AS16" s="448">
        <v>583333.32999999996</v>
      </c>
      <c r="AT16" s="448">
        <v>583333.32999999996</v>
      </c>
      <c r="AU16" s="448">
        <v>583333.32999999996</v>
      </c>
      <c r="AV16" s="448">
        <v>583333.32999999996</v>
      </c>
      <c r="AW16" s="448">
        <v>583333.32999999996</v>
      </c>
      <c r="AX16" s="448">
        <v>583333.32999999996</v>
      </c>
      <c r="AY16" s="448">
        <v>583333.32999999996</v>
      </c>
      <c r="AZ16" s="448">
        <v>583333.32999999996</v>
      </c>
      <c r="BA16" s="448">
        <v>583333.32999999996</v>
      </c>
      <c r="BB16" s="448">
        <v>583333.32999999996</v>
      </c>
      <c r="BC16" s="448">
        <v>583333.32999999996</v>
      </c>
      <c r="BD16" s="448">
        <v>583333.32999999996</v>
      </c>
      <c r="BE16" s="448">
        <v>583333.32999999996</v>
      </c>
      <c r="BF16" s="448">
        <v>583333.32999999996</v>
      </c>
      <c r="BG16" s="448">
        <v>583333.32999999996</v>
      </c>
      <c r="BH16" s="448">
        <v>583333.32999999996</v>
      </c>
      <c r="BI16" s="448">
        <v>583333.32999999996</v>
      </c>
    </row>
    <row r="17" spans="1:61" ht="11.25" customHeight="1">
      <c r="A17" s="454" t="s">
        <v>294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455">
        <v>137500</v>
      </c>
      <c r="U17" s="455">
        <v>137500</v>
      </c>
      <c r="V17" s="455">
        <v>137500</v>
      </c>
      <c r="W17" s="455">
        <v>137500</v>
      </c>
      <c r="X17" s="455">
        <v>137500</v>
      </c>
      <c r="Y17" s="455">
        <v>137500</v>
      </c>
      <c r="Z17" s="455">
        <v>137500</v>
      </c>
      <c r="AA17" s="455">
        <v>137500</v>
      </c>
      <c r="AB17" s="455">
        <v>137500</v>
      </c>
      <c r="AC17" s="455">
        <v>137500</v>
      </c>
      <c r="AD17" s="455">
        <v>137500</v>
      </c>
      <c r="AE17" s="455">
        <v>137500</v>
      </c>
      <c r="AF17" s="455">
        <v>229166.85</v>
      </c>
      <c r="AG17" s="455">
        <v>229166.85</v>
      </c>
      <c r="AH17" s="455">
        <v>229166.85</v>
      </c>
      <c r="AI17" s="455">
        <v>229166.85</v>
      </c>
      <c r="AJ17" s="455">
        <v>229166.85</v>
      </c>
      <c r="AK17" s="455">
        <v>229166.85</v>
      </c>
      <c r="AL17" s="455">
        <v>229166.85</v>
      </c>
      <c r="AM17" s="455">
        <v>229166.85</v>
      </c>
      <c r="AN17" s="455">
        <v>229166.85</v>
      </c>
      <c r="AO17" s="455">
        <v>229166.85</v>
      </c>
      <c r="AP17" s="455">
        <v>229166.85</v>
      </c>
      <c r="AQ17" s="455">
        <v>229166.85</v>
      </c>
      <c r="AR17" s="455">
        <v>366666.85</v>
      </c>
      <c r="AS17" s="455">
        <v>366666.85</v>
      </c>
      <c r="AT17" s="455">
        <v>366666.85</v>
      </c>
      <c r="AU17" s="455">
        <v>366666.85</v>
      </c>
      <c r="AV17" s="455">
        <v>366666.85</v>
      </c>
      <c r="AW17" s="455">
        <v>366666.85</v>
      </c>
      <c r="AX17" s="455">
        <v>366666.85</v>
      </c>
      <c r="AY17" s="455">
        <v>366666.85</v>
      </c>
      <c r="AZ17" s="455">
        <v>366666.85</v>
      </c>
      <c r="BA17" s="455">
        <v>366666.85</v>
      </c>
      <c r="BB17" s="455">
        <v>366666.85</v>
      </c>
      <c r="BC17" s="455">
        <v>366666.85</v>
      </c>
      <c r="BD17" s="455">
        <v>504166.85</v>
      </c>
      <c r="BE17" s="455">
        <v>504166.85</v>
      </c>
      <c r="BF17" s="455">
        <v>504166.85</v>
      </c>
      <c r="BG17" s="455">
        <v>504166.85</v>
      </c>
      <c r="BH17" s="455">
        <v>504166.85</v>
      </c>
      <c r="BI17" s="455">
        <v>504166.85</v>
      </c>
    </row>
    <row r="18" spans="1:61" ht="11.25" customHeight="1">
      <c r="A18" s="251" t="s">
        <v>295</v>
      </c>
      <c r="B18" s="354" t="e">
        <f t="shared" ref="B18:AG18" si="4">SUM(B9:B16)</f>
        <v>#N/A</v>
      </c>
      <c r="C18" s="354" t="e">
        <f t="shared" si="4"/>
        <v>#N/A</v>
      </c>
      <c r="D18" s="354" t="e">
        <f t="shared" si="4"/>
        <v>#N/A</v>
      </c>
      <c r="E18" s="354" t="e">
        <f t="shared" si="4"/>
        <v>#N/A</v>
      </c>
      <c r="F18" s="354" t="e">
        <f t="shared" si="4"/>
        <v>#N/A</v>
      </c>
      <c r="G18" s="354" t="e">
        <f t="shared" si="4"/>
        <v>#N/A</v>
      </c>
      <c r="H18" s="354" t="e">
        <f t="shared" si="4"/>
        <v>#N/A</v>
      </c>
      <c r="I18" s="354" t="e">
        <f t="shared" si="4"/>
        <v>#N/A</v>
      </c>
      <c r="J18" s="354" t="e">
        <f t="shared" si="4"/>
        <v>#N/A</v>
      </c>
      <c r="K18" s="354" t="e">
        <f t="shared" si="4"/>
        <v>#N/A</v>
      </c>
      <c r="L18" s="354" t="e">
        <f t="shared" si="4"/>
        <v>#N/A</v>
      </c>
      <c r="M18" s="354" t="e">
        <f t="shared" si="4"/>
        <v>#N/A</v>
      </c>
      <c r="N18" s="354" t="e">
        <f t="shared" si="4"/>
        <v>#N/A</v>
      </c>
      <c r="O18" s="354" t="e">
        <f t="shared" si="4"/>
        <v>#N/A</v>
      </c>
      <c r="P18" s="354" t="e">
        <f t="shared" si="4"/>
        <v>#N/A</v>
      </c>
      <c r="Q18" s="354" t="e">
        <f t="shared" si="4"/>
        <v>#N/A</v>
      </c>
      <c r="R18" s="354" t="e">
        <f t="shared" si="4"/>
        <v>#N/A</v>
      </c>
      <c r="S18" s="354" t="e">
        <f t="shared" si="4"/>
        <v>#N/A</v>
      </c>
      <c r="T18" s="354" t="e">
        <f t="shared" si="4"/>
        <v>#N/A</v>
      </c>
      <c r="U18" s="354" t="e">
        <f t="shared" si="4"/>
        <v>#N/A</v>
      </c>
      <c r="V18" s="354" t="e">
        <f t="shared" si="4"/>
        <v>#N/A</v>
      </c>
      <c r="W18" s="354" t="e">
        <f t="shared" si="4"/>
        <v>#N/A</v>
      </c>
      <c r="X18" s="354" t="e">
        <f t="shared" si="4"/>
        <v>#N/A</v>
      </c>
      <c r="Y18" s="354" t="e">
        <f t="shared" si="4"/>
        <v>#N/A</v>
      </c>
      <c r="Z18" s="354" t="e">
        <f t="shared" si="4"/>
        <v>#N/A</v>
      </c>
      <c r="AA18" s="354" t="e">
        <f t="shared" si="4"/>
        <v>#N/A</v>
      </c>
      <c r="AB18" s="354" t="e">
        <f t="shared" si="4"/>
        <v>#N/A</v>
      </c>
      <c r="AC18" s="354" t="e">
        <f t="shared" si="4"/>
        <v>#N/A</v>
      </c>
      <c r="AD18" s="354" t="e">
        <f t="shared" si="4"/>
        <v>#N/A</v>
      </c>
      <c r="AE18" s="354" t="e">
        <f t="shared" si="4"/>
        <v>#N/A</v>
      </c>
      <c r="AF18" s="354" t="e">
        <f t="shared" si="4"/>
        <v>#N/A</v>
      </c>
      <c r="AG18" s="354" t="e">
        <f t="shared" si="4"/>
        <v>#N/A</v>
      </c>
      <c r="AH18" s="354" t="e">
        <f t="shared" ref="AH18:BI18" si="5">SUM(AH9:AH16)</f>
        <v>#N/A</v>
      </c>
      <c r="AI18" s="354" t="e">
        <f t="shared" si="5"/>
        <v>#N/A</v>
      </c>
      <c r="AJ18" s="354" t="e">
        <f t="shared" si="5"/>
        <v>#N/A</v>
      </c>
      <c r="AK18" s="354" t="e">
        <f t="shared" si="5"/>
        <v>#N/A</v>
      </c>
      <c r="AL18" s="354" t="e">
        <f t="shared" si="5"/>
        <v>#N/A</v>
      </c>
      <c r="AM18" s="354" t="e">
        <f t="shared" si="5"/>
        <v>#N/A</v>
      </c>
      <c r="AN18" s="354" t="e">
        <f t="shared" si="5"/>
        <v>#N/A</v>
      </c>
      <c r="AO18" s="354" t="e">
        <f t="shared" si="5"/>
        <v>#N/A</v>
      </c>
      <c r="AP18" s="354" t="e">
        <f t="shared" si="5"/>
        <v>#N/A</v>
      </c>
      <c r="AQ18" s="354" t="e">
        <f t="shared" si="5"/>
        <v>#N/A</v>
      </c>
      <c r="AR18" s="354" t="e">
        <f t="shared" si="5"/>
        <v>#N/A</v>
      </c>
      <c r="AS18" s="354" t="e">
        <f t="shared" si="5"/>
        <v>#N/A</v>
      </c>
      <c r="AT18" s="354" t="e">
        <f t="shared" si="5"/>
        <v>#N/A</v>
      </c>
      <c r="AU18" s="354" t="e">
        <f t="shared" si="5"/>
        <v>#N/A</v>
      </c>
      <c r="AV18" s="354" t="e">
        <f t="shared" si="5"/>
        <v>#N/A</v>
      </c>
      <c r="AW18" s="354" t="e">
        <f t="shared" si="5"/>
        <v>#N/A</v>
      </c>
      <c r="AX18" s="354" t="e">
        <f t="shared" si="5"/>
        <v>#N/A</v>
      </c>
      <c r="AY18" s="354" t="e">
        <f t="shared" si="5"/>
        <v>#N/A</v>
      </c>
      <c r="AZ18" s="354" t="e">
        <f t="shared" si="5"/>
        <v>#N/A</v>
      </c>
      <c r="BA18" s="354" t="e">
        <f t="shared" si="5"/>
        <v>#N/A</v>
      </c>
      <c r="BB18" s="354" t="e">
        <f t="shared" si="5"/>
        <v>#N/A</v>
      </c>
      <c r="BC18" s="354" t="e">
        <f t="shared" si="5"/>
        <v>#N/A</v>
      </c>
      <c r="BD18" s="354" t="e">
        <f t="shared" si="5"/>
        <v>#N/A</v>
      </c>
      <c r="BE18" s="354" t="e">
        <f t="shared" si="5"/>
        <v>#N/A</v>
      </c>
      <c r="BF18" s="354" t="e">
        <f t="shared" si="5"/>
        <v>#N/A</v>
      </c>
      <c r="BG18" s="354" t="e">
        <f t="shared" si="5"/>
        <v>#N/A</v>
      </c>
      <c r="BH18" s="354" t="e">
        <f t="shared" si="5"/>
        <v>#N/A</v>
      </c>
      <c r="BI18" s="354" t="e">
        <f t="shared" si="5"/>
        <v>#N/A</v>
      </c>
    </row>
    <row r="19" spans="1:61" ht="11.2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 ht="11.25" customHeight="1">
      <c r="A20" s="47" t="s">
        <v>296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 ht="11.25" customHeight="1">
      <c r="A21" s="4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 ht="11.25" customHeight="1">
      <c r="A22" s="215" t="s">
        <v>74</v>
      </c>
      <c r="B22" s="355">
        <f>HLOOKUP(B$3,Controls!$A$5:$F$96,MATCH('Expense Assumptions'!$A22,Controls!$A$5:$A$96,0),0)</f>
        <v>750</v>
      </c>
      <c r="C22" s="355">
        <f>HLOOKUP(C$3,Controls!$A$5:$F$96,MATCH('Expense Assumptions'!$A22,Controls!$A$5:$A$96,0),0)</f>
        <v>750</v>
      </c>
      <c r="D22" s="355">
        <f>HLOOKUP(D$3,Controls!$A$5:$F$96,MATCH('Expense Assumptions'!$A22,Controls!$A$5:$A$96,0),0)</f>
        <v>750</v>
      </c>
      <c r="E22" s="355">
        <f>HLOOKUP(E$3,Controls!$A$5:$F$96,MATCH('Expense Assumptions'!$A22,Controls!$A$5:$A$96,0),0)</f>
        <v>750</v>
      </c>
      <c r="F22" s="355">
        <f>HLOOKUP(F$3,Controls!$A$5:$F$96,MATCH('Expense Assumptions'!$A22,Controls!$A$5:$A$96,0),0)</f>
        <v>750</v>
      </c>
      <c r="G22" s="355">
        <f>HLOOKUP(G$3,Controls!$A$5:$F$96,MATCH('Expense Assumptions'!$A22,Controls!$A$5:$A$96,0),0)</f>
        <v>750</v>
      </c>
      <c r="H22" s="355">
        <f>HLOOKUP(H$3,Controls!$A$5:$F$96,MATCH('Expense Assumptions'!$A22,Controls!$A$5:$A$96,0),0)</f>
        <v>750</v>
      </c>
      <c r="I22" s="355">
        <f>HLOOKUP(I$3,Controls!$A$5:$F$96,MATCH('Expense Assumptions'!$A22,Controls!$A$5:$A$96,0),0)</f>
        <v>750</v>
      </c>
      <c r="J22" s="355">
        <f>HLOOKUP(J$3,Controls!$A$5:$F$96,MATCH('Expense Assumptions'!$A22,Controls!$A$5:$A$96,0),0)</f>
        <v>750</v>
      </c>
      <c r="K22" s="355">
        <f>HLOOKUP(K$3,Controls!$A$5:$F$96,MATCH('Expense Assumptions'!$A22,Controls!$A$5:$A$96,0),0)</f>
        <v>750</v>
      </c>
      <c r="L22" s="355">
        <f>HLOOKUP(L$3,Controls!$A$5:$F$96,MATCH('Expense Assumptions'!$A22,Controls!$A$5:$A$96,0),0)</f>
        <v>750</v>
      </c>
      <c r="M22" s="355">
        <f>HLOOKUP(M$3,Controls!$A$5:$F$96,MATCH('Expense Assumptions'!$A22,Controls!$A$5:$A$96,0),0)</f>
        <v>750</v>
      </c>
      <c r="N22" s="355">
        <f>HLOOKUP(N$3,Controls!$A$5:$F$96,MATCH('Expense Assumptions'!$A22,Controls!$A$5:$A$96,0),0)</f>
        <v>772.5</v>
      </c>
      <c r="O22" s="355">
        <f>HLOOKUP(O$3,Controls!$A$5:$F$96,MATCH('Expense Assumptions'!$A22,Controls!$A$5:$A$96,0),0)</f>
        <v>772.5</v>
      </c>
      <c r="P22" s="355">
        <f>HLOOKUP(P$3,Controls!$A$5:$F$96,MATCH('Expense Assumptions'!$A22,Controls!$A$5:$A$96,0),0)</f>
        <v>772.5</v>
      </c>
      <c r="Q22" s="355">
        <f>HLOOKUP(Q$3,Controls!$A$5:$F$96,MATCH('Expense Assumptions'!$A22,Controls!$A$5:$A$96,0),0)</f>
        <v>772.5</v>
      </c>
      <c r="R22" s="355">
        <f>HLOOKUP(R$3,Controls!$A$5:$F$96,MATCH('Expense Assumptions'!$A22,Controls!$A$5:$A$96,0),0)</f>
        <v>772.5</v>
      </c>
      <c r="S22" s="355">
        <f>HLOOKUP(S$3,Controls!$A$5:$F$96,MATCH('Expense Assumptions'!$A22,Controls!$A$5:$A$96,0),0)</f>
        <v>772.5</v>
      </c>
      <c r="T22" s="355">
        <f>HLOOKUP(T$3,Controls!$A$5:$F$96,MATCH('Expense Assumptions'!$A22,Controls!$A$5:$A$96,0),0)</f>
        <v>772.5</v>
      </c>
      <c r="U22" s="355">
        <f>HLOOKUP(U$3,Controls!$A$5:$F$96,MATCH('Expense Assumptions'!$A22,Controls!$A$5:$A$96,0),0)</f>
        <v>772.5</v>
      </c>
      <c r="V22" s="355">
        <f>HLOOKUP(V$3,Controls!$A$5:$F$96,MATCH('Expense Assumptions'!$A22,Controls!$A$5:$A$96,0),0)</f>
        <v>772.5</v>
      </c>
      <c r="W22" s="355">
        <f>HLOOKUP(W$3,Controls!$A$5:$F$96,MATCH('Expense Assumptions'!$A22,Controls!$A$5:$A$96,0),0)</f>
        <v>772.5</v>
      </c>
      <c r="X22" s="355">
        <f>HLOOKUP(X$3,Controls!$A$5:$F$96,MATCH('Expense Assumptions'!$A22,Controls!$A$5:$A$96,0),0)</f>
        <v>772.5</v>
      </c>
      <c r="Y22" s="355">
        <f>HLOOKUP(Y$3,Controls!$A$5:$F$96,MATCH('Expense Assumptions'!$A22,Controls!$A$5:$A$96,0),0)</f>
        <v>772.5</v>
      </c>
      <c r="Z22" s="355">
        <f>HLOOKUP(Z$3,Controls!$A$5:$F$96,MATCH('Expense Assumptions'!$A22,Controls!$A$5:$A$96,0),0)</f>
        <v>795.67500000000007</v>
      </c>
      <c r="AA22" s="355">
        <f>HLOOKUP(AA$3,Controls!$A$5:$F$96,MATCH('Expense Assumptions'!$A22,Controls!$A$5:$A$96,0),0)</f>
        <v>795.67500000000007</v>
      </c>
      <c r="AB22" s="355">
        <f>HLOOKUP(AB$3,Controls!$A$5:$F$96,MATCH('Expense Assumptions'!$A22,Controls!$A$5:$A$96,0),0)</f>
        <v>795.67500000000007</v>
      </c>
      <c r="AC22" s="355">
        <f>HLOOKUP(AC$3,Controls!$A$5:$F$96,MATCH('Expense Assumptions'!$A22,Controls!$A$5:$A$96,0),0)</f>
        <v>795.67500000000007</v>
      </c>
      <c r="AD22" s="355">
        <f>HLOOKUP(AD$3,Controls!$A$5:$F$96,MATCH('Expense Assumptions'!$A22,Controls!$A$5:$A$96,0),0)</f>
        <v>795.67500000000007</v>
      </c>
      <c r="AE22" s="355">
        <f>HLOOKUP(AE$3,Controls!$A$5:$F$96,MATCH('Expense Assumptions'!$A22,Controls!$A$5:$A$96,0),0)</f>
        <v>795.67500000000007</v>
      </c>
      <c r="AF22" s="355">
        <f>HLOOKUP(AF$3,Controls!$A$5:$F$96,MATCH('Expense Assumptions'!$A22,Controls!$A$5:$A$96,0),0)</f>
        <v>795.67500000000007</v>
      </c>
      <c r="AG22" s="355">
        <f>HLOOKUP(AG$3,Controls!$A$5:$F$96,MATCH('Expense Assumptions'!$A22,Controls!$A$5:$A$96,0),0)</f>
        <v>795.67500000000007</v>
      </c>
      <c r="AH22" s="355">
        <f>HLOOKUP(AH$3,Controls!$A$5:$F$96,MATCH('Expense Assumptions'!$A22,Controls!$A$5:$A$96,0),0)</f>
        <v>795.67500000000007</v>
      </c>
      <c r="AI22" s="355">
        <f>HLOOKUP(AI$3,Controls!$A$5:$F$96,MATCH('Expense Assumptions'!$A22,Controls!$A$5:$A$96,0),0)</f>
        <v>795.67500000000007</v>
      </c>
      <c r="AJ22" s="355">
        <f>HLOOKUP(AJ$3,Controls!$A$5:$F$96,MATCH('Expense Assumptions'!$A22,Controls!$A$5:$A$96,0),0)</f>
        <v>795.67500000000007</v>
      </c>
      <c r="AK22" s="355">
        <f>HLOOKUP(AK$3,Controls!$A$5:$F$96,MATCH('Expense Assumptions'!$A22,Controls!$A$5:$A$96,0),0)</f>
        <v>795.67500000000007</v>
      </c>
      <c r="AL22" s="355">
        <f>HLOOKUP(AL$3,Controls!$A$5:$F$96,MATCH('Expense Assumptions'!$A22,Controls!$A$5:$A$96,0),0)</f>
        <v>1639.0905000000002</v>
      </c>
      <c r="AM22" s="355">
        <f>HLOOKUP(AM$3,Controls!$A$5:$F$96,MATCH('Expense Assumptions'!$A22,Controls!$A$5:$A$96,0),0)</f>
        <v>1639.0905000000002</v>
      </c>
      <c r="AN22" s="355">
        <f>HLOOKUP(AN$3,Controls!$A$5:$F$96,MATCH('Expense Assumptions'!$A22,Controls!$A$5:$A$96,0),0)</f>
        <v>1639.0905000000002</v>
      </c>
      <c r="AO22" s="355">
        <f>HLOOKUP(AO$3,Controls!$A$5:$F$96,MATCH('Expense Assumptions'!$A22,Controls!$A$5:$A$96,0),0)</f>
        <v>1639.0905000000002</v>
      </c>
      <c r="AP22" s="355">
        <f>HLOOKUP(AP$3,Controls!$A$5:$F$96,MATCH('Expense Assumptions'!$A22,Controls!$A$5:$A$96,0),0)</f>
        <v>1639.0905000000002</v>
      </c>
      <c r="AQ22" s="355">
        <f>HLOOKUP(AQ$3,Controls!$A$5:$F$96,MATCH('Expense Assumptions'!$A22,Controls!$A$5:$A$96,0),0)</f>
        <v>1639.0905000000002</v>
      </c>
      <c r="AR22" s="355">
        <f>HLOOKUP(AR$3,Controls!$A$5:$F$96,MATCH('Expense Assumptions'!$A22,Controls!$A$5:$A$96,0),0)</f>
        <v>1639.0905000000002</v>
      </c>
      <c r="AS22" s="355">
        <f>HLOOKUP(AS$3,Controls!$A$5:$F$96,MATCH('Expense Assumptions'!$A22,Controls!$A$5:$A$96,0),0)</f>
        <v>1639.0905000000002</v>
      </c>
      <c r="AT22" s="355">
        <f>HLOOKUP(AT$3,Controls!$A$5:$F$96,MATCH('Expense Assumptions'!$A22,Controls!$A$5:$A$96,0),0)</f>
        <v>1639.0905000000002</v>
      </c>
      <c r="AU22" s="355">
        <f>HLOOKUP(AU$3,Controls!$A$5:$F$96,MATCH('Expense Assumptions'!$A22,Controls!$A$5:$A$96,0),0)</f>
        <v>1639.0905000000002</v>
      </c>
      <c r="AV22" s="355">
        <f>HLOOKUP(AV$3,Controls!$A$5:$F$96,MATCH('Expense Assumptions'!$A22,Controls!$A$5:$A$96,0),0)</f>
        <v>1639.0905000000002</v>
      </c>
      <c r="AW22" s="355">
        <f>HLOOKUP(AW$3,Controls!$A$5:$F$96,MATCH('Expense Assumptions'!$A22,Controls!$A$5:$A$96,0),0)</f>
        <v>1639.0905000000002</v>
      </c>
      <c r="AX22" s="355">
        <f>HLOOKUP(AX$3,Controls!$A$5:$F$96,MATCH('Expense Assumptions'!$A22,Controls!$A$5:$A$96,0),0)</f>
        <v>1688.2632150000004</v>
      </c>
      <c r="AY22" s="355">
        <f>HLOOKUP(AY$3,Controls!$A$5:$F$96,MATCH('Expense Assumptions'!$A22,Controls!$A$5:$A$96,0),0)</f>
        <v>1688.2632150000004</v>
      </c>
      <c r="AZ22" s="355">
        <f>HLOOKUP(AZ$3,Controls!$A$5:$F$96,MATCH('Expense Assumptions'!$A22,Controls!$A$5:$A$96,0),0)</f>
        <v>1688.2632150000004</v>
      </c>
      <c r="BA22" s="355">
        <f>HLOOKUP(BA$3,Controls!$A$5:$F$96,MATCH('Expense Assumptions'!$A22,Controls!$A$5:$A$96,0),0)</f>
        <v>1688.2632150000004</v>
      </c>
      <c r="BB22" s="355">
        <f>HLOOKUP(BB$3,Controls!$A$5:$F$96,MATCH('Expense Assumptions'!$A22,Controls!$A$5:$A$96,0),0)</f>
        <v>1688.2632150000004</v>
      </c>
      <c r="BC22" s="355">
        <f>HLOOKUP(BC$3,Controls!$A$5:$F$96,MATCH('Expense Assumptions'!$A22,Controls!$A$5:$A$96,0),0)</f>
        <v>1688.2632150000004</v>
      </c>
      <c r="BD22" s="355">
        <f>HLOOKUP(BD$3,Controls!$A$5:$F$96,MATCH('Expense Assumptions'!$A22,Controls!$A$5:$A$96,0),0)</f>
        <v>1688.2632150000004</v>
      </c>
      <c r="BE22" s="355">
        <f>HLOOKUP(BE$3,Controls!$A$5:$F$96,MATCH('Expense Assumptions'!$A22,Controls!$A$5:$A$96,0),0)</f>
        <v>1688.2632150000004</v>
      </c>
      <c r="BF22" s="355">
        <f>HLOOKUP(BF$3,Controls!$A$5:$F$96,MATCH('Expense Assumptions'!$A22,Controls!$A$5:$A$96,0),0)</f>
        <v>1688.2632150000004</v>
      </c>
      <c r="BG22" s="355">
        <f>HLOOKUP(BG$3,Controls!$A$5:$F$96,MATCH('Expense Assumptions'!$A22,Controls!$A$5:$A$96,0),0)</f>
        <v>1688.2632150000004</v>
      </c>
      <c r="BH22" s="355">
        <f>HLOOKUP(BH$3,Controls!$A$5:$F$96,MATCH('Expense Assumptions'!$A22,Controls!$A$5:$A$96,0),0)</f>
        <v>1688.2632150000004</v>
      </c>
      <c r="BI22" s="355">
        <f>HLOOKUP(BI$3,Controls!$A$5:$F$96,MATCH('Expense Assumptions'!$A22,Controls!$A$5:$A$96,0),0)</f>
        <v>1688.2632150000004</v>
      </c>
    </row>
    <row r="23" spans="1:61" ht="11.25" customHeight="1">
      <c r="A23" s="215" t="s">
        <v>75</v>
      </c>
      <c r="B23" s="355">
        <f>HLOOKUP(B$3,Controls!$A$5:$F$96,MATCH('Expense Assumptions'!$A23,Controls!$A$5:$A$96,0),0)</f>
        <v>3000</v>
      </c>
      <c r="C23" s="355">
        <f>HLOOKUP(C$3,Controls!$A$5:$F$96,MATCH('Expense Assumptions'!$A23,Controls!$A$5:$A$96,0),0)</f>
        <v>3000</v>
      </c>
      <c r="D23" s="355">
        <f>HLOOKUP(D$3,Controls!$A$5:$F$96,MATCH('Expense Assumptions'!$A23,Controls!$A$5:$A$96,0),0)</f>
        <v>3000</v>
      </c>
      <c r="E23" s="355">
        <f>HLOOKUP(E$3,Controls!$A$5:$F$96,MATCH('Expense Assumptions'!$A23,Controls!$A$5:$A$96,0),0)</f>
        <v>3000</v>
      </c>
      <c r="F23" s="355">
        <f>HLOOKUP(F$3,Controls!$A$5:$F$96,MATCH('Expense Assumptions'!$A23,Controls!$A$5:$A$96,0),0)</f>
        <v>3000</v>
      </c>
      <c r="G23" s="355">
        <f>HLOOKUP(G$3,Controls!$A$5:$F$96,MATCH('Expense Assumptions'!$A23,Controls!$A$5:$A$96,0),0)</f>
        <v>3000</v>
      </c>
      <c r="H23" s="355">
        <f>HLOOKUP(H$3,Controls!$A$5:$F$96,MATCH('Expense Assumptions'!$A23,Controls!$A$5:$A$96,0),0)</f>
        <v>3000</v>
      </c>
      <c r="I23" s="355">
        <f>HLOOKUP(I$3,Controls!$A$5:$F$96,MATCH('Expense Assumptions'!$A23,Controls!$A$5:$A$96,0),0)</f>
        <v>3000</v>
      </c>
      <c r="J23" s="355">
        <f>HLOOKUP(J$3,Controls!$A$5:$F$96,MATCH('Expense Assumptions'!$A23,Controls!$A$5:$A$96,0),0)</f>
        <v>3000</v>
      </c>
      <c r="K23" s="355">
        <f>HLOOKUP(K$3,Controls!$A$5:$F$96,MATCH('Expense Assumptions'!$A23,Controls!$A$5:$A$96,0),0)</f>
        <v>3000</v>
      </c>
      <c r="L23" s="355">
        <f>HLOOKUP(L$3,Controls!$A$5:$F$96,MATCH('Expense Assumptions'!$A23,Controls!$A$5:$A$96,0),0)</f>
        <v>3000</v>
      </c>
      <c r="M23" s="355">
        <f>HLOOKUP(M$3,Controls!$A$5:$F$96,MATCH('Expense Assumptions'!$A23,Controls!$A$5:$A$96,0),0)</f>
        <v>3000</v>
      </c>
      <c r="N23" s="355">
        <f>HLOOKUP(N$3,Controls!$A$5:$F$96,MATCH('Expense Assumptions'!$A23,Controls!$A$5:$A$96,0),0)</f>
        <v>6180</v>
      </c>
      <c r="O23" s="355">
        <f>HLOOKUP(O$3,Controls!$A$5:$F$96,MATCH('Expense Assumptions'!$A23,Controls!$A$5:$A$96,0),0)</f>
        <v>6180</v>
      </c>
      <c r="P23" s="355">
        <f>HLOOKUP(P$3,Controls!$A$5:$F$96,MATCH('Expense Assumptions'!$A23,Controls!$A$5:$A$96,0),0)</f>
        <v>6180</v>
      </c>
      <c r="Q23" s="355">
        <f>HLOOKUP(Q$3,Controls!$A$5:$F$96,MATCH('Expense Assumptions'!$A23,Controls!$A$5:$A$96,0),0)</f>
        <v>6180</v>
      </c>
      <c r="R23" s="355">
        <f>HLOOKUP(R$3,Controls!$A$5:$F$96,MATCH('Expense Assumptions'!$A23,Controls!$A$5:$A$96,0),0)</f>
        <v>6180</v>
      </c>
      <c r="S23" s="355">
        <f>HLOOKUP(S$3,Controls!$A$5:$F$96,MATCH('Expense Assumptions'!$A23,Controls!$A$5:$A$96,0),0)</f>
        <v>6180</v>
      </c>
      <c r="T23" s="355">
        <f>HLOOKUP(T$3,Controls!$A$5:$F$96,MATCH('Expense Assumptions'!$A23,Controls!$A$5:$A$96,0),0)</f>
        <v>6180</v>
      </c>
      <c r="U23" s="355">
        <f>HLOOKUP(U$3,Controls!$A$5:$F$96,MATCH('Expense Assumptions'!$A23,Controls!$A$5:$A$96,0),0)</f>
        <v>6180</v>
      </c>
      <c r="V23" s="355">
        <f>HLOOKUP(V$3,Controls!$A$5:$F$96,MATCH('Expense Assumptions'!$A23,Controls!$A$5:$A$96,0),0)</f>
        <v>6180</v>
      </c>
      <c r="W23" s="355">
        <f>HLOOKUP(W$3,Controls!$A$5:$F$96,MATCH('Expense Assumptions'!$A23,Controls!$A$5:$A$96,0),0)</f>
        <v>6180</v>
      </c>
      <c r="X23" s="355">
        <f>HLOOKUP(X$3,Controls!$A$5:$F$96,MATCH('Expense Assumptions'!$A23,Controls!$A$5:$A$96,0),0)</f>
        <v>6180</v>
      </c>
      <c r="Y23" s="355">
        <f>HLOOKUP(Y$3,Controls!$A$5:$F$96,MATCH('Expense Assumptions'!$A23,Controls!$A$5:$A$96,0),0)</f>
        <v>6180</v>
      </c>
      <c r="Z23" s="355">
        <f>HLOOKUP(Z$3,Controls!$A$5:$F$96,MATCH('Expense Assumptions'!$A23,Controls!$A$5:$A$96,0),0)</f>
        <v>12180</v>
      </c>
      <c r="AA23" s="355">
        <f>HLOOKUP(AA$3,Controls!$A$5:$F$96,MATCH('Expense Assumptions'!$A23,Controls!$A$5:$A$96,0),0)</f>
        <v>12180</v>
      </c>
      <c r="AB23" s="355">
        <f>HLOOKUP(AB$3,Controls!$A$5:$F$96,MATCH('Expense Assumptions'!$A23,Controls!$A$5:$A$96,0),0)</f>
        <v>12180</v>
      </c>
      <c r="AC23" s="355">
        <f>HLOOKUP(AC$3,Controls!$A$5:$F$96,MATCH('Expense Assumptions'!$A23,Controls!$A$5:$A$96,0),0)</f>
        <v>12180</v>
      </c>
      <c r="AD23" s="355">
        <f>HLOOKUP(AD$3,Controls!$A$5:$F$96,MATCH('Expense Assumptions'!$A23,Controls!$A$5:$A$96,0),0)</f>
        <v>12180</v>
      </c>
      <c r="AE23" s="355">
        <f>HLOOKUP(AE$3,Controls!$A$5:$F$96,MATCH('Expense Assumptions'!$A23,Controls!$A$5:$A$96,0),0)</f>
        <v>12180</v>
      </c>
      <c r="AF23" s="355">
        <f>HLOOKUP(AF$3,Controls!$A$5:$F$96,MATCH('Expense Assumptions'!$A23,Controls!$A$5:$A$96,0),0)</f>
        <v>12180</v>
      </c>
      <c r="AG23" s="355">
        <f>HLOOKUP(AG$3,Controls!$A$5:$F$96,MATCH('Expense Assumptions'!$A23,Controls!$A$5:$A$96,0),0)</f>
        <v>12180</v>
      </c>
      <c r="AH23" s="355">
        <f>HLOOKUP(AH$3,Controls!$A$5:$F$96,MATCH('Expense Assumptions'!$A23,Controls!$A$5:$A$96,0),0)</f>
        <v>12180</v>
      </c>
      <c r="AI23" s="355">
        <f>HLOOKUP(AI$3,Controls!$A$5:$F$96,MATCH('Expense Assumptions'!$A23,Controls!$A$5:$A$96,0),0)</f>
        <v>12180</v>
      </c>
      <c r="AJ23" s="355">
        <f>HLOOKUP(AJ$3,Controls!$A$5:$F$96,MATCH('Expense Assumptions'!$A23,Controls!$A$5:$A$96,0),0)</f>
        <v>12180</v>
      </c>
      <c r="AK23" s="355">
        <f>HLOOKUP(AK$3,Controls!$A$5:$F$96,MATCH('Expense Assumptions'!$A23,Controls!$A$5:$A$96,0),0)</f>
        <v>12180</v>
      </c>
      <c r="AL23" s="355">
        <f>HLOOKUP(AL$3,Controls!$A$5:$F$96,MATCH('Expense Assumptions'!$A23,Controls!$A$5:$A$96,0),0)</f>
        <v>37930</v>
      </c>
      <c r="AM23" s="355">
        <f>HLOOKUP(AM$3,Controls!$A$5:$F$96,MATCH('Expense Assumptions'!$A23,Controls!$A$5:$A$96,0),0)</f>
        <v>37930</v>
      </c>
      <c r="AN23" s="355">
        <f>HLOOKUP(AN$3,Controls!$A$5:$F$96,MATCH('Expense Assumptions'!$A23,Controls!$A$5:$A$96,0),0)</f>
        <v>37930</v>
      </c>
      <c r="AO23" s="355">
        <f>HLOOKUP(AO$3,Controls!$A$5:$F$96,MATCH('Expense Assumptions'!$A23,Controls!$A$5:$A$96,0),0)</f>
        <v>37930</v>
      </c>
      <c r="AP23" s="355">
        <f>HLOOKUP(AP$3,Controls!$A$5:$F$96,MATCH('Expense Assumptions'!$A23,Controls!$A$5:$A$96,0),0)</f>
        <v>37930</v>
      </c>
      <c r="AQ23" s="355">
        <f>HLOOKUP(AQ$3,Controls!$A$5:$F$96,MATCH('Expense Assumptions'!$A23,Controls!$A$5:$A$96,0),0)</f>
        <v>37930</v>
      </c>
      <c r="AR23" s="355">
        <f>HLOOKUP(AR$3,Controls!$A$5:$F$96,MATCH('Expense Assumptions'!$A23,Controls!$A$5:$A$96,0),0)</f>
        <v>37930</v>
      </c>
      <c r="AS23" s="355">
        <f>HLOOKUP(AS$3,Controls!$A$5:$F$96,MATCH('Expense Assumptions'!$A23,Controls!$A$5:$A$96,0),0)</f>
        <v>37930</v>
      </c>
      <c r="AT23" s="355">
        <f>HLOOKUP(AT$3,Controls!$A$5:$F$96,MATCH('Expense Assumptions'!$A23,Controls!$A$5:$A$96,0),0)</f>
        <v>37930</v>
      </c>
      <c r="AU23" s="355">
        <f>HLOOKUP(AU$3,Controls!$A$5:$F$96,MATCH('Expense Assumptions'!$A23,Controls!$A$5:$A$96,0),0)</f>
        <v>37930</v>
      </c>
      <c r="AV23" s="355">
        <f>HLOOKUP(AV$3,Controls!$A$5:$F$96,MATCH('Expense Assumptions'!$A23,Controls!$A$5:$A$96,0),0)</f>
        <v>37930</v>
      </c>
      <c r="AW23" s="355">
        <f>HLOOKUP(AW$3,Controls!$A$5:$F$96,MATCH('Expense Assumptions'!$A23,Controls!$A$5:$A$96,0),0)</f>
        <v>37930</v>
      </c>
      <c r="AX23" s="355">
        <f>HLOOKUP(AX$3,Controls!$A$5:$F$96,MATCH('Expense Assumptions'!$A23,Controls!$A$5:$A$96,0),0)</f>
        <v>140180</v>
      </c>
      <c r="AY23" s="355">
        <f>HLOOKUP(AY$3,Controls!$A$5:$F$96,MATCH('Expense Assumptions'!$A23,Controls!$A$5:$A$96,0),0)</f>
        <v>140180</v>
      </c>
      <c r="AZ23" s="355">
        <f>HLOOKUP(AZ$3,Controls!$A$5:$F$96,MATCH('Expense Assumptions'!$A23,Controls!$A$5:$A$96,0),0)</f>
        <v>140180</v>
      </c>
      <c r="BA23" s="355">
        <f>HLOOKUP(BA$3,Controls!$A$5:$F$96,MATCH('Expense Assumptions'!$A23,Controls!$A$5:$A$96,0),0)</f>
        <v>140180</v>
      </c>
      <c r="BB23" s="355">
        <f>HLOOKUP(BB$3,Controls!$A$5:$F$96,MATCH('Expense Assumptions'!$A23,Controls!$A$5:$A$96,0),0)</f>
        <v>140180</v>
      </c>
      <c r="BC23" s="355">
        <f>HLOOKUP(BC$3,Controls!$A$5:$F$96,MATCH('Expense Assumptions'!$A23,Controls!$A$5:$A$96,0),0)</f>
        <v>140180</v>
      </c>
      <c r="BD23" s="355">
        <f>HLOOKUP(BD$3,Controls!$A$5:$F$96,MATCH('Expense Assumptions'!$A23,Controls!$A$5:$A$96,0),0)</f>
        <v>140180</v>
      </c>
      <c r="BE23" s="355">
        <f>HLOOKUP(BE$3,Controls!$A$5:$F$96,MATCH('Expense Assumptions'!$A23,Controls!$A$5:$A$96,0),0)</f>
        <v>140180</v>
      </c>
      <c r="BF23" s="355">
        <f>HLOOKUP(BF$3,Controls!$A$5:$F$96,MATCH('Expense Assumptions'!$A23,Controls!$A$5:$A$96,0),0)</f>
        <v>140180</v>
      </c>
      <c r="BG23" s="355">
        <f>HLOOKUP(BG$3,Controls!$A$5:$F$96,MATCH('Expense Assumptions'!$A23,Controls!$A$5:$A$96,0),0)</f>
        <v>140180</v>
      </c>
      <c r="BH23" s="355">
        <f>HLOOKUP(BH$3,Controls!$A$5:$F$96,MATCH('Expense Assumptions'!$A23,Controls!$A$5:$A$96,0),0)</f>
        <v>140180</v>
      </c>
      <c r="BI23" s="355">
        <f>HLOOKUP(BI$3,Controls!$A$5:$F$96,MATCH('Expense Assumptions'!$A23,Controls!$A$5:$A$96,0),0)</f>
        <v>140180</v>
      </c>
    </row>
    <row r="24" spans="1:61" ht="11.25" customHeight="1">
      <c r="A24" s="215" t="s">
        <v>76</v>
      </c>
      <c r="B24" s="355">
        <f>HLOOKUP(B$3,Controls!$A$5:$F$96,MATCH('Expense Assumptions'!$A24,Controls!$A$5:$A$96,0),0)</f>
        <v>3500</v>
      </c>
      <c r="C24" s="355">
        <f>HLOOKUP(C$3,Controls!$A$5:$F$96,MATCH('Expense Assumptions'!$A24,Controls!$A$5:$A$96,0),0)</f>
        <v>3500</v>
      </c>
      <c r="D24" s="355">
        <f>HLOOKUP(D$3,Controls!$A$5:$F$96,MATCH('Expense Assumptions'!$A24,Controls!$A$5:$A$96,0),0)</f>
        <v>3500</v>
      </c>
      <c r="E24" s="355">
        <f>HLOOKUP(E$3,Controls!$A$5:$F$96,MATCH('Expense Assumptions'!$A24,Controls!$A$5:$A$96,0),0)</f>
        <v>3500</v>
      </c>
      <c r="F24" s="355">
        <f>HLOOKUP(F$3,Controls!$A$5:$F$96,MATCH('Expense Assumptions'!$A24,Controls!$A$5:$A$96,0),0)</f>
        <v>3500</v>
      </c>
      <c r="G24" s="355">
        <f>HLOOKUP(G$3,Controls!$A$5:$F$96,MATCH('Expense Assumptions'!$A24,Controls!$A$5:$A$96,0),0)</f>
        <v>3500</v>
      </c>
      <c r="H24" s="355">
        <f>HLOOKUP(H$3,Controls!$A$5:$F$96,MATCH('Expense Assumptions'!$A24,Controls!$A$5:$A$96,0),0)</f>
        <v>3500</v>
      </c>
      <c r="I24" s="355">
        <f>HLOOKUP(I$3,Controls!$A$5:$F$96,MATCH('Expense Assumptions'!$A24,Controls!$A$5:$A$96,0),0)</f>
        <v>3500</v>
      </c>
      <c r="J24" s="355">
        <f>HLOOKUP(J$3,Controls!$A$5:$F$96,MATCH('Expense Assumptions'!$A24,Controls!$A$5:$A$96,0),0)</f>
        <v>3500</v>
      </c>
      <c r="K24" s="355">
        <f>HLOOKUP(K$3,Controls!$A$5:$F$96,MATCH('Expense Assumptions'!$A24,Controls!$A$5:$A$96,0),0)</f>
        <v>3500</v>
      </c>
      <c r="L24" s="355">
        <f>HLOOKUP(L$3,Controls!$A$5:$F$96,MATCH('Expense Assumptions'!$A24,Controls!$A$5:$A$96,0),0)</f>
        <v>3500</v>
      </c>
      <c r="M24" s="355">
        <f>HLOOKUP(M$3,Controls!$A$5:$F$96,MATCH('Expense Assumptions'!$A24,Controls!$A$5:$A$96,0),0)</f>
        <v>3500</v>
      </c>
      <c r="N24" s="355">
        <f>HLOOKUP(N$3,Controls!$A$5:$F$96,MATCH('Expense Assumptions'!$A24,Controls!$A$5:$A$96,0),0)</f>
        <v>3605</v>
      </c>
      <c r="O24" s="355">
        <f>HLOOKUP(O$3,Controls!$A$5:$F$96,MATCH('Expense Assumptions'!$A24,Controls!$A$5:$A$96,0),0)</f>
        <v>3605</v>
      </c>
      <c r="P24" s="355">
        <f>HLOOKUP(P$3,Controls!$A$5:$F$96,MATCH('Expense Assumptions'!$A24,Controls!$A$5:$A$96,0),0)</f>
        <v>3605</v>
      </c>
      <c r="Q24" s="355">
        <f>HLOOKUP(Q$3,Controls!$A$5:$F$96,MATCH('Expense Assumptions'!$A24,Controls!$A$5:$A$96,0),0)</f>
        <v>3605</v>
      </c>
      <c r="R24" s="355">
        <f>HLOOKUP(R$3,Controls!$A$5:$F$96,MATCH('Expense Assumptions'!$A24,Controls!$A$5:$A$96,0),0)</f>
        <v>3605</v>
      </c>
      <c r="S24" s="355">
        <f>HLOOKUP(S$3,Controls!$A$5:$F$96,MATCH('Expense Assumptions'!$A24,Controls!$A$5:$A$96,0),0)</f>
        <v>3605</v>
      </c>
      <c r="T24" s="355">
        <f>HLOOKUP(T$3,Controls!$A$5:$F$96,MATCH('Expense Assumptions'!$A24,Controls!$A$5:$A$96,0),0)</f>
        <v>3605</v>
      </c>
      <c r="U24" s="355">
        <f>HLOOKUP(U$3,Controls!$A$5:$F$96,MATCH('Expense Assumptions'!$A24,Controls!$A$5:$A$96,0),0)</f>
        <v>3605</v>
      </c>
      <c r="V24" s="355">
        <f>HLOOKUP(V$3,Controls!$A$5:$F$96,MATCH('Expense Assumptions'!$A24,Controls!$A$5:$A$96,0),0)</f>
        <v>3605</v>
      </c>
      <c r="W24" s="355">
        <f>HLOOKUP(W$3,Controls!$A$5:$F$96,MATCH('Expense Assumptions'!$A24,Controls!$A$5:$A$96,0),0)</f>
        <v>3605</v>
      </c>
      <c r="X24" s="355">
        <f>HLOOKUP(X$3,Controls!$A$5:$F$96,MATCH('Expense Assumptions'!$A24,Controls!$A$5:$A$96,0),0)</f>
        <v>3605</v>
      </c>
      <c r="Y24" s="355">
        <f>HLOOKUP(Y$3,Controls!$A$5:$F$96,MATCH('Expense Assumptions'!$A24,Controls!$A$5:$A$96,0),0)</f>
        <v>3605</v>
      </c>
      <c r="Z24" s="355">
        <f>HLOOKUP(Z$3,Controls!$A$5:$F$96,MATCH('Expense Assumptions'!$A24,Controls!$A$5:$A$96,0),0)</f>
        <v>3713.15</v>
      </c>
      <c r="AA24" s="355">
        <f>HLOOKUP(AA$3,Controls!$A$5:$F$96,MATCH('Expense Assumptions'!$A24,Controls!$A$5:$A$96,0),0)</f>
        <v>3713.15</v>
      </c>
      <c r="AB24" s="355">
        <f>HLOOKUP(AB$3,Controls!$A$5:$F$96,MATCH('Expense Assumptions'!$A24,Controls!$A$5:$A$96,0),0)</f>
        <v>3713.15</v>
      </c>
      <c r="AC24" s="355">
        <f>HLOOKUP(AC$3,Controls!$A$5:$F$96,MATCH('Expense Assumptions'!$A24,Controls!$A$5:$A$96,0),0)</f>
        <v>3713.15</v>
      </c>
      <c r="AD24" s="355">
        <f>HLOOKUP(AD$3,Controls!$A$5:$F$96,MATCH('Expense Assumptions'!$A24,Controls!$A$5:$A$96,0),0)</f>
        <v>3713.15</v>
      </c>
      <c r="AE24" s="355">
        <f>HLOOKUP(AE$3,Controls!$A$5:$F$96,MATCH('Expense Assumptions'!$A24,Controls!$A$5:$A$96,0),0)</f>
        <v>3713.15</v>
      </c>
      <c r="AF24" s="355">
        <f>HLOOKUP(AF$3,Controls!$A$5:$F$96,MATCH('Expense Assumptions'!$A24,Controls!$A$5:$A$96,0),0)</f>
        <v>3713.15</v>
      </c>
      <c r="AG24" s="355">
        <f>HLOOKUP(AG$3,Controls!$A$5:$F$96,MATCH('Expense Assumptions'!$A24,Controls!$A$5:$A$96,0),0)</f>
        <v>3713.15</v>
      </c>
      <c r="AH24" s="355">
        <f>HLOOKUP(AH$3,Controls!$A$5:$F$96,MATCH('Expense Assumptions'!$A24,Controls!$A$5:$A$96,0),0)</f>
        <v>3713.15</v>
      </c>
      <c r="AI24" s="355">
        <f>HLOOKUP(AI$3,Controls!$A$5:$F$96,MATCH('Expense Assumptions'!$A24,Controls!$A$5:$A$96,0),0)</f>
        <v>3713.15</v>
      </c>
      <c r="AJ24" s="355">
        <f>HLOOKUP(AJ$3,Controls!$A$5:$F$96,MATCH('Expense Assumptions'!$A24,Controls!$A$5:$A$96,0),0)</f>
        <v>3713.15</v>
      </c>
      <c r="AK24" s="355">
        <f>HLOOKUP(AK$3,Controls!$A$5:$F$96,MATCH('Expense Assumptions'!$A24,Controls!$A$5:$A$96,0),0)</f>
        <v>3713.15</v>
      </c>
      <c r="AL24" s="355">
        <f>HLOOKUP(AL$3,Controls!$A$5:$F$96,MATCH('Expense Assumptions'!$A24,Controls!$A$5:$A$96,0),0)</f>
        <v>3824.5445</v>
      </c>
      <c r="AM24" s="355">
        <f>HLOOKUP(AM$3,Controls!$A$5:$F$96,MATCH('Expense Assumptions'!$A24,Controls!$A$5:$A$96,0),0)</f>
        <v>3824.5445</v>
      </c>
      <c r="AN24" s="355">
        <f>HLOOKUP(AN$3,Controls!$A$5:$F$96,MATCH('Expense Assumptions'!$A24,Controls!$A$5:$A$96,0),0)</f>
        <v>3824.5445</v>
      </c>
      <c r="AO24" s="355">
        <f>HLOOKUP(AO$3,Controls!$A$5:$F$96,MATCH('Expense Assumptions'!$A24,Controls!$A$5:$A$96,0),0)</f>
        <v>3824.5445</v>
      </c>
      <c r="AP24" s="355">
        <f>HLOOKUP(AP$3,Controls!$A$5:$F$96,MATCH('Expense Assumptions'!$A24,Controls!$A$5:$A$96,0),0)</f>
        <v>3824.5445</v>
      </c>
      <c r="AQ24" s="355">
        <f>HLOOKUP(AQ$3,Controls!$A$5:$F$96,MATCH('Expense Assumptions'!$A24,Controls!$A$5:$A$96,0),0)</f>
        <v>3824.5445</v>
      </c>
      <c r="AR24" s="355">
        <f>HLOOKUP(AR$3,Controls!$A$5:$F$96,MATCH('Expense Assumptions'!$A24,Controls!$A$5:$A$96,0),0)</f>
        <v>3824.5445</v>
      </c>
      <c r="AS24" s="355">
        <f>HLOOKUP(AS$3,Controls!$A$5:$F$96,MATCH('Expense Assumptions'!$A24,Controls!$A$5:$A$96,0),0)</f>
        <v>3824.5445</v>
      </c>
      <c r="AT24" s="355">
        <f>HLOOKUP(AT$3,Controls!$A$5:$F$96,MATCH('Expense Assumptions'!$A24,Controls!$A$5:$A$96,0),0)</f>
        <v>3824.5445</v>
      </c>
      <c r="AU24" s="355">
        <f>HLOOKUP(AU$3,Controls!$A$5:$F$96,MATCH('Expense Assumptions'!$A24,Controls!$A$5:$A$96,0),0)</f>
        <v>3824.5445</v>
      </c>
      <c r="AV24" s="355">
        <f>HLOOKUP(AV$3,Controls!$A$5:$F$96,MATCH('Expense Assumptions'!$A24,Controls!$A$5:$A$96,0),0)</f>
        <v>3824.5445</v>
      </c>
      <c r="AW24" s="355">
        <f>HLOOKUP(AW$3,Controls!$A$5:$F$96,MATCH('Expense Assumptions'!$A24,Controls!$A$5:$A$96,0),0)</f>
        <v>3824.5445</v>
      </c>
      <c r="AX24" s="355">
        <f>HLOOKUP(AX$3,Controls!$A$5:$F$96,MATCH('Expense Assumptions'!$A24,Controls!$A$5:$A$96,0),0)</f>
        <v>3939.280835</v>
      </c>
      <c r="AY24" s="355">
        <f>HLOOKUP(AY$3,Controls!$A$5:$F$96,MATCH('Expense Assumptions'!$A24,Controls!$A$5:$A$96,0),0)</f>
        <v>3939.280835</v>
      </c>
      <c r="AZ24" s="355">
        <f>HLOOKUP(AZ$3,Controls!$A$5:$F$96,MATCH('Expense Assumptions'!$A24,Controls!$A$5:$A$96,0),0)</f>
        <v>3939.280835</v>
      </c>
      <c r="BA24" s="355">
        <f>HLOOKUP(BA$3,Controls!$A$5:$F$96,MATCH('Expense Assumptions'!$A24,Controls!$A$5:$A$96,0),0)</f>
        <v>3939.280835</v>
      </c>
      <c r="BB24" s="355">
        <f>HLOOKUP(BB$3,Controls!$A$5:$F$96,MATCH('Expense Assumptions'!$A24,Controls!$A$5:$A$96,0),0)</f>
        <v>3939.280835</v>
      </c>
      <c r="BC24" s="355">
        <f>HLOOKUP(BC$3,Controls!$A$5:$F$96,MATCH('Expense Assumptions'!$A24,Controls!$A$5:$A$96,0),0)</f>
        <v>3939.280835</v>
      </c>
      <c r="BD24" s="355">
        <f>HLOOKUP(BD$3,Controls!$A$5:$F$96,MATCH('Expense Assumptions'!$A24,Controls!$A$5:$A$96,0),0)</f>
        <v>3939.280835</v>
      </c>
      <c r="BE24" s="355">
        <f>HLOOKUP(BE$3,Controls!$A$5:$F$96,MATCH('Expense Assumptions'!$A24,Controls!$A$5:$A$96,0),0)</f>
        <v>3939.280835</v>
      </c>
      <c r="BF24" s="355">
        <f>HLOOKUP(BF$3,Controls!$A$5:$F$96,MATCH('Expense Assumptions'!$A24,Controls!$A$5:$A$96,0),0)</f>
        <v>3939.280835</v>
      </c>
      <c r="BG24" s="355">
        <f>HLOOKUP(BG$3,Controls!$A$5:$F$96,MATCH('Expense Assumptions'!$A24,Controls!$A$5:$A$96,0),0)</f>
        <v>3939.280835</v>
      </c>
      <c r="BH24" s="355">
        <f>HLOOKUP(BH$3,Controls!$A$5:$F$96,MATCH('Expense Assumptions'!$A24,Controls!$A$5:$A$96,0),0)</f>
        <v>3939.280835</v>
      </c>
      <c r="BI24" s="355">
        <f>HLOOKUP(BI$3,Controls!$A$5:$F$96,MATCH('Expense Assumptions'!$A24,Controls!$A$5:$A$96,0),0)</f>
        <v>3939.280835</v>
      </c>
    </row>
    <row r="25" spans="1:61" ht="11.25" customHeight="1">
      <c r="A25" s="215" t="s">
        <v>77</v>
      </c>
      <c r="B25" s="355">
        <f>HLOOKUP(B$3,Controls!$A$5:$F$96,MATCH('Expense Assumptions'!$A25,Controls!$A$5:$A$96,0),0)</f>
        <v>40000</v>
      </c>
      <c r="C25" s="355">
        <f>HLOOKUP(C$3,Controls!$A$5:$F$96,MATCH('Expense Assumptions'!$A25,Controls!$A$5:$A$96,0),0)</f>
        <v>40000</v>
      </c>
      <c r="D25" s="355">
        <f>HLOOKUP(D$3,Controls!$A$5:$F$96,MATCH('Expense Assumptions'!$A25,Controls!$A$5:$A$96,0),0)</f>
        <v>40000</v>
      </c>
      <c r="E25" s="355">
        <f>HLOOKUP(E$3,Controls!$A$5:$F$96,MATCH('Expense Assumptions'!$A25,Controls!$A$5:$A$96,0),0)</f>
        <v>40000</v>
      </c>
      <c r="F25" s="355">
        <f>HLOOKUP(F$3,Controls!$A$5:$F$96,MATCH('Expense Assumptions'!$A25,Controls!$A$5:$A$96,0),0)</f>
        <v>40000</v>
      </c>
      <c r="G25" s="355">
        <f>HLOOKUP(G$3,Controls!$A$5:$F$96,MATCH('Expense Assumptions'!$A25,Controls!$A$5:$A$96,0),0)</f>
        <v>40000</v>
      </c>
      <c r="H25" s="355">
        <f>HLOOKUP(H$3,Controls!$A$5:$F$96,MATCH('Expense Assumptions'!$A25,Controls!$A$5:$A$96,0),0)</f>
        <v>40000</v>
      </c>
      <c r="I25" s="355">
        <f>HLOOKUP(I$3,Controls!$A$5:$F$96,MATCH('Expense Assumptions'!$A25,Controls!$A$5:$A$96,0),0)</f>
        <v>40000</v>
      </c>
      <c r="J25" s="355">
        <f>HLOOKUP(J$3,Controls!$A$5:$F$96,MATCH('Expense Assumptions'!$A25,Controls!$A$5:$A$96,0),0)</f>
        <v>40000</v>
      </c>
      <c r="K25" s="355">
        <f>HLOOKUP(K$3,Controls!$A$5:$F$96,MATCH('Expense Assumptions'!$A25,Controls!$A$5:$A$96,0),0)</f>
        <v>40000</v>
      </c>
      <c r="L25" s="355">
        <f>HLOOKUP(L$3,Controls!$A$5:$F$96,MATCH('Expense Assumptions'!$A25,Controls!$A$5:$A$96,0),0)</f>
        <v>40000</v>
      </c>
      <c r="M25" s="355">
        <f>HLOOKUP(M$3,Controls!$A$5:$F$96,MATCH('Expense Assumptions'!$A25,Controls!$A$5:$A$96,0),0)</f>
        <v>40000</v>
      </c>
      <c r="N25" s="355">
        <f>HLOOKUP(N$3,Controls!$A$5:$F$96,MATCH('Expense Assumptions'!$A25,Controls!$A$5:$A$96,0),0)</f>
        <v>41600</v>
      </c>
      <c r="O25" s="355">
        <f>HLOOKUP(O$3,Controls!$A$5:$F$96,MATCH('Expense Assumptions'!$A25,Controls!$A$5:$A$96,0),0)</f>
        <v>41600</v>
      </c>
      <c r="P25" s="355">
        <f>HLOOKUP(P$3,Controls!$A$5:$F$96,MATCH('Expense Assumptions'!$A25,Controls!$A$5:$A$96,0),0)</f>
        <v>41600</v>
      </c>
      <c r="Q25" s="355">
        <f>HLOOKUP(Q$3,Controls!$A$5:$F$96,MATCH('Expense Assumptions'!$A25,Controls!$A$5:$A$96,0),0)</f>
        <v>41600</v>
      </c>
      <c r="R25" s="355">
        <f>HLOOKUP(R$3,Controls!$A$5:$F$96,MATCH('Expense Assumptions'!$A25,Controls!$A$5:$A$96,0),0)</f>
        <v>41600</v>
      </c>
      <c r="S25" s="355">
        <f>HLOOKUP(S$3,Controls!$A$5:$F$96,MATCH('Expense Assumptions'!$A25,Controls!$A$5:$A$96,0),0)</f>
        <v>41600</v>
      </c>
      <c r="T25" s="355">
        <f>HLOOKUP(T$3,Controls!$A$5:$F$96,MATCH('Expense Assumptions'!$A25,Controls!$A$5:$A$96,0),0)</f>
        <v>41600</v>
      </c>
      <c r="U25" s="355">
        <f>HLOOKUP(U$3,Controls!$A$5:$F$96,MATCH('Expense Assumptions'!$A25,Controls!$A$5:$A$96,0),0)</f>
        <v>41600</v>
      </c>
      <c r="V25" s="355">
        <f>HLOOKUP(V$3,Controls!$A$5:$F$96,MATCH('Expense Assumptions'!$A25,Controls!$A$5:$A$96,0),0)</f>
        <v>41600</v>
      </c>
      <c r="W25" s="355">
        <f>HLOOKUP(W$3,Controls!$A$5:$F$96,MATCH('Expense Assumptions'!$A25,Controls!$A$5:$A$96,0),0)</f>
        <v>41600</v>
      </c>
      <c r="X25" s="355">
        <f>HLOOKUP(X$3,Controls!$A$5:$F$96,MATCH('Expense Assumptions'!$A25,Controls!$A$5:$A$96,0),0)</f>
        <v>41600</v>
      </c>
      <c r="Y25" s="355">
        <f>HLOOKUP(Y$3,Controls!$A$5:$F$96,MATCH('Expense Assumptions'!$A25,Controls!$A$5:$A$96,0),0)</f>
        <v>41600</v>
      </c>
      <c r="Z25" s="355">
        <f>HLOOKUP(Z$3,Controls!$A$5:$F$96,MATCH('Expense Assumptions'!$A25,Controls!$A$5:$A$96,0),0)</f>
        <v>43264</v>
      </c>
      <c r="AA25" s="355">
        <f>HLOOKUP(AA$3,Controls!$A$5:$F$96,MATCH('Expense Assumptions'!$A25,Controls!$A$5:$A$96,0),0)</f>
        <v>43264</v>
      </c>
      <c r="AB25" s="355">
        <f>HLOOKUP(AB$3,Controls!$A$5:$F$96,MATCH('Expense Assumptions'!$A25,Controls!$A$5:$A$96,0),0)</f>
        <v>43264</v>
      </c>
      <c r="AC25" s="355">
        <f>HLOOKUP(AC$3,Controls!$A$5:$F$96,MATCH('Expense Assumptions'!$A25,Controls!$A$5:$A$96,0),0)</f>
        <v>43264</v>
      </c>
      <c r="AD25" s="355">
        <f>HLOOKUP(AD$3,Controls!$A$5:$F$96,MATCH('Expense Assumptions'!$A25,Controls!$A$5:$A$96,0),0)</f>
        <v>43264</v>
      </c>
      <c r="AE25" s="355">
        <f>HLOOKUP(AE$3,Controls!$A$5:$F$96,MATCH('Expense Assumptions'!$A25,Controls!$A$5:$A$96,0),0)</f>
        <v>43264</v>
      </c>
      <c r="AF25" s="355">
        <f>HLOOKUP(AF$3,Controls!$A$5:$F$96,MATCH('Expense Assumptions'!$A25,Controls!$A$5:$A$96,0),0)</f>
        <v>43264</v>
      </c>
      <c r="AG25" s="355">
        <f>HLOOKUP(AG$3,Controls!$A$5:$F$96,MATCH('Expense Assumptions'!$A25,Controls!$A$5:$A$96,0),0)</f>
        <v>43264</v>
      </c>
      <c r="AH25" s="355">
        <f>HLOOKUP(AH$3,Controls!$A$5:$F$96,MATCH('Expense Assumptions'!$A25,Controls!$A$5:$A$96,0),0)</f>
        <v>43264</v>
      </c>
      <c r="AI25" s="355">
        <f>HLOOKUP(AI$3,Controls!$A$5:$F$96,MATCH('Expense Assumptions'!$A25,Controls!$A$5:$A$96,0),0)</f>
        <v>43264</v>
      </c>
      <c r="AJ25" s="355">
        <f>HLOOKUP(AJ$3,Controls!$A$5:$F$96,MATCH('Expense Assumptions'!$A25,Controls!$A$5:$A$96,0),0)</f>
        <v>43264</v>
      </c>
      <c r="AK25" s="355">
        <f>HLOOKUP(AK$3,Controls!$A$5:$F$96,MATCH('Expense Assumptions'!$A25,Controls!$A$5:$A$96,0),0)</f>
        <v>43264</v>
      </c>
      <c r="AL25" s="355">
        <f>HLOOKUP(AL$3,Controls!$A$5:$F$96,MATCH('Expense Assumptions'!$A25,Controls!$A$5:$A$96,0),0)</f>
        <v>89989.12000000001</v>
      </c>
      <c r="AM25" s="355">
        <f>HLOOKUP(AM$3,Controls!$A$5:$F$96,MATCH('Expense Assumptions'!$A25,Controls!$A$5:$A$96,0),0)</f>
        <v>89989.12000000001</v>
      </c>
      <c r="AN25" s="355">
        <f>HLOOKUP(AN$3,Controls!$A$5:$F$96,MATCH('Expense Assumptions'!$A25,Controls!$A$5:$A$96,0),0)</f>
        <v>89989.12000000001</v>
      </c>
      <c r="AO25" s="355">
        <f>HLOOKUP(AO$3,Controls!$A$5:$F$96,MATCH('Expense Assumptions'!$A25,Controls!$A$5:$A$96,0),0)</f>
        <v>89989.12000000001</v>
      </c>
      <c r="AP25" s="355">
        <f>HLOOKUP(AP$3,Controls!$A$5:$F$96,MATCH('Expense Assumptions'!$A25,Controls!$A$5:$A$96,0),0)</f>
        <v>89989.12000000001</v>
      </c>
      <c r="AQ25" s="355">
        <f>HLOOKUP(AQ$3,Controls!$A$5:$F$96,MATCH('Expense Assumptions'!$A25,Controls!$A$5:$A$96,0),0)</f>
        <v>89989.12000000001</v>
      </c>
      <c r="AR25" s="355">
        <f>HLOOKUP(AR$3,Controls!$A$5:$F$96,MATCH('Expense Assumptions'!$A25,Controls!$A$5:$A$96,0),0)</f>
        <v>89989.12000000001</v>
      </c>
      <c r="AS25" s="355">
        <f>HLOOKUP(AS$3,Controls!$A$5:$F$96,MATCH('Expense Assumptions'!$A25,Controls!$A$5:$A$96,0),0)</f>
        <v>89989.12000000001</v>
      </c>
      <c r="AT25" s="355">
        <f>HLOOKUP(AT$3,Controls!$A$5:$F$96,MATCH('Expense Assumptions'!$A25,Controls!$A$5:$A$96,0),0)</f>
        <v>89989.12000000001</v>
      </c>
      <c r="AU25" s="355">
        <f>HLOOKUP(AU$3,Controls!$A$5:$F$96,MATCH('Expense Assumptions'!$A25,Controls!$A$5:$A$96,0),0)</f>
        <v>89989.12000000001</v>
      </c>
      <c r="AV25" s="355">
        <f>HLOOKUP(AV$3,Controls!$A$5:$F$96,MATCH('Expense Assumptions'!$A25,Controls!$A$5:$A$96,0),0)</f>
        <v>89989.12000000001</v>
      </c>
      <c r="AW25" s="355">
        <f>HLOOKUP(AW$3,Controls!$A$5:$F$96,MATCH('Expense Assumptions'!$A25,Controls!$A$5:$A$96,0),0)</f>
        <v>89989.12000000001</v>
      </c>
      <c r="AX25" s="355">
        <f>HLOOKUP(AX$3,Controls!$A$5:$F$96,MATCH('Expense Assumptions'!$A25,Controls!$A$5:$A$96,0),0)</f>
        <v>93588.684800000017</v>
      </c>
      <c r="AY25" s="355">
        <f>HLOOKUP(AY$3,Controls!$A$5:$F$96,MATCH('Expense Assumptions'!$A25,Controls!$A$5:$A$96,0),0)</f>
        <v>93588.684800000017</v>
      </c>
      <c r="AZ25" s="355">
        <f>HLOOKUP(AZ$3,Controls!$A$5:$F$96,MATCH('Expense Assumptions'!$A25,Controls!$A$5:$A$96,0),0)</f>
        <v>93588.684800000017</v>
      </c>
      <c r="BA25" s="355">
        <f>HLOOKUP(BA$3,Controls!$A$5:$F$96,MATCH('Expense Assumptions'!$A25,Controls!$A$5:$A$96,0),0)</f>
        <v>93588.684800000017</v>
      </c>
      <c r="BB25" s="355">
        <f>HLOOKUP(BB$3,Controls!$A$5:$F$96,MATCH('Expense Assumptions'!$A25,Controls!$A$5:$A$96,0),0)</f>
        <v>93588.684800000017</v>
      </c>
      <c r="BC25" s="355">
        <f>HLOOKUP(BC$3,Controls!$A$5:$F$96,MATCH('Expense Assumptions'!$A25,Controls!$A$5:$A$96,0),0)</f>
        <v>93588.684800000017</v>
      </c>
      <c r="BD25" s="355">
        <f>HLOOKUP(BD$3,Controls!$A$5:$F$96,MATCH('Expense Assumptions'!$A25,Controls!$A$5:$A$96,0),0)</f>
        <v>93588.684800000017</v>
      </c>
      <c r="BE25" s="355">
        <f>HLOOKUP(BE$3,Controls!$A$5:$F$96,MATCH('Expense Assumptions'!$A25,Controls!$A$5:$A$96,0),0)</f>
        <v>93588.684800000017</v>
      </c>
      <c r="BF25" s="355">
        <f>HLOOKUP(BF$3,Controls!$A$5:$F$96,MATCH('Expense Assumptions'!$A25,Controls!$A$5:$A$96,0),0)</f>
        <v>93588.684800000017</v>
      </c>
      <c r="BG25" s="355">
        <f>HLOOKUP(BG$3,Controls!$A$5:$F$96,MATCH('Expense Assumptions'!$A25,Controls!$A$5:$A$96,0),0)</f>
        <v>93588.684800000017</v>
      </c>
      <c r="BH25" s="355">
        <f>HLOOKUP(BH$3,Controls!$A$5:$F$96,MATCH('Expense Assumptions'!$A25,Controls!$A$5:$A$96,0),0)</f>
        <v>93588.684800000017</v>
      </c>
      <c r="BI25" s="355">
        <f>HLOOKUP(BI$3,Controls!$A$5:$F$96,MATCH('Expense Assumptions'!$A25,Controls!$A$5:$A$96,0),0)</f>
        <v>93588.684800000017</v>
      </c>
    </row>
    <row r="26" spans="1:61" ht="11.25" customHeight="1">
      <c r="A26" s="215" t="s">
        <v>78</v>
      </c>
      <c r="B26" s="321">
        <v>10000</v>
      </c>
      <c r="C26" s="355">
        <v>0</v>
      </c>
      <c r="D26" s="355">
        <f>HLOOKUP(D$3,Controls!$A$5:$F$96,MATCH('Expense Assumptions'!$A26,Controls!$A$5:$A$96,0),0)*('Payroll Assumptions'!D54-'Payroll Assumptions'!C54)</f>
        <v>0</v>
      </c>
      <c r="E26" s="355">
        <f>HLOOKUP(E$3,Controls!$A$5:$F$96,MATCH('Expense Assumptions'!$A26,Controls!$A$5:$A$96,0),0)*('Payroll Assumptions'!E54-'Payroll Assumptions'!D54)</f>
        <v>70000</v>
      </c>
      <c r="F26" s="355">
        <f>HLOOKUP(F$3,Controls!$A$5:$F$96,MATCH('Expense Assumptions'!$A26,Controls!$A$5:$A$96,0),0)*('Payroll Assumptions'!F54-'Payroll Assumptions'!E54)</f>
        <v>0</v>
      </c>
      <c r="G26" s="355">
        <f>HLOOKUP(G$3,Controls!$A$5:$F$96,MATCH('Expense Assumptions'!$A26,Controls!$A$5:$A$96,0),0)*('Payroll Assumptions'!G54-'Payroll Assumptions'!F54)</f>
        <v>16824.999999999993</v>
      </c>
      <c r="H26" s="355">
        <f>HLOOKUP(H$3,Controls!$A$5:$F$96,MATCH('Expense Assumptions'!$A26,Controls!$A$5:$A$96,0),0)*('Payroll Assumptions'!H54-'Payroll Assumptions'!G54)</f>
        <v>0</v>
      </c>
      <c r="I26" s="355">
        <f>HLOOKUP(I$3,Controls!$A$5:$F$96,MATCH('Expense Assumptions'!$A26,Controls!$A$5:$A$96,0),0)*('Payroll Assumptions'!I54-'Payroll Assumptions'!H54)</f>
        <v>5000</v>
      </c>
      <c r="J26" s="355">
        <f>HLOOKUP(J$3,Controls!$A$5:$F$96,MATCH('Expense Assumptions'!$A26,Controls!$A$5:$A$96,0),0)*('Payroll Assumptions'!J54-'Payroll Assumptions'!I54)</f>
        <v>0</v>
      </c>
      <c r="K26" s="355">
        <f>HLOOKUP(K$3,Controls!$A$5:$F$96,MATCH('Expense Assumptions'!$A26,Controls!$A$5:$A$96,0),0)*('Payroll Assumptions'!K54-'Payroll Assumptions'!J54)</f>
        <v>5000</v>
      </c>
      <c r="L26" s="355">
        <f>HLOOKUP(L$3,Controls!$A$5:$F$96,MATCH('Expense Assumptions'!$A26,Controls!$A$5:$A$96,0),0)*('Payroll Assumptions'!L54-'Payroll Assumptions'!K54)</f>
        <v>0</v>
      </c>
      <c r="M26" s="355">
        <f>HLOOKUP(M$3,Controls!$A$5:$F$96,MATCH('Expense Assumptions'!$A26,Controls!$A$5:$A$96,0),0)*('Payroll Assumptions'!M54-'Payroll Assumptions'!L54)</f>
        <v>10000</v>
      </c>
      <c r="N26" s="355">
        <f>HLOOKUP(N$3,Controls!$A$5:$F$96,MATCH('Expense Assumptions'!$A26,Controls!$A$5:$A$96,0),0)*('Payroll Assumptions'!N54-'Payroll Assumptions'!M54)</f>
        <v>19312.5</v>
      </c>
      <c r="O26" s="355">
        <f>HLOOKUP(O$3,Controls!$A$5:$F$96,MATCH('Expense Assumptions'!$A26,Controls!$A$5:$A$96,0),0)*('Payroll Assumptions'!O54-'Payroll Assumptions'!N54)</f>
        <v>0</v>
      </c>
      <c r="P26" s="355">
        <f>HLOOKUP(P$3,Controls!$A$5:$F$96,MATCH('Expense Assumptions'!$A26,Controls!$A$5:$A$96,0),0)*('Payroll Assumptions'!P54-'Payroll Assumptions'!O54)</f>
        <v>0</v>
      </c>
      <c r="Q26" s="355">
        <f>HLOOKUP(Q$3,Controls!$A$5:$F$96,MATCH('Expense Assumptions'!$A26,Controls!$A$5:$A$96,0),0)*('Payroll Assumptions'!Q54-'Payroll Assumptions'!P54)</f>
        <v>0</v>
      </c>
      <c r="R26" s="355">
        <f>HLOOKUP(R$3,Controls!$A$5:$F$96,MATCH('Expense Assumptions'!$A26,Controls!$A$5:$A$96,0),0)*('Payroll Assumptions'!R54-'Payroll Assumptions'!Q54)</f>
        <v>-3707.9999999999941</v>
      </c>
      <c r="S26" s="355">
        <f>HLOOKUP(S$3,Controls!$A$5:$F$96,MATCH('Expense Assumptions'!$A26,Controls!$A$5:$A$96,0),0)*('Payroll Assumptions'!S54-'Payroll Assumptions'!R54)</f>
        <v>15450</v>
      </c>
      <c r="T26" s="355">
        <f>HLOOKUP(T$3,Controls!$A$5:$F$96,MATCH('Expense Assumptions'!$A26,Controls!$A$5:$A$96,0),0)*('Payroll Assumptions'!T54-'Payroll Assumptions'!S54)</f>
        <v>5150</v>
      </c>
      <c r="U26" s="355">
        <f>HLOOKUP(U$3,Controls!$A$5:$F$96,MATCH('Expense Assumptions'!$A26,Controls!$A$5:$A$96,0),0)*('Payroll Assumptions'!U54-'Payroll Assumptions'!T54)</f>
        <v>5150</v>
      </c>
      <c r="V26" s="355">
        <f>HLOOKUP(V$3,Controls!$A$5:$F$96,MATCH('Expense Assumptions'!$A26,Controls!$A$5:$A$96,0),0)*('Payroll Assumptions'!V54-'Payroll Assumptions'!U54)</f>
        <v>5150</v>
      </c>
      <c r="W26" s="355">
        <f>HLOOKUP(W$3,Controls!$A$5:$F$96,MATCH('Expense Assumptions'!$A26,Controls!$A$5:$A$96,0),0)*('Payroll Assumptions'!W54-'Payroll Assumptions'!V54)</f>
        <v>5150</v>
      </c>
      <c r="X26" s="355">
        <f>HLOOKUP(X$3,Controls!$A$5:$F$96,MATCH('Expense Assumptions'!$A26,Controls!$A$5:$A$96,0),0)*('Payroll Assumptions'!X54-'Payroll Assumptions'!W54)</f>
        <v>5150</v>
      </c>
      <c r="Y26" s="355">
        <f>HLOOKUP(Y$3,Controls!$A$5:$F$96,MATCH('Expense Assumptions'!$A26,Controls!$A$5:$A$96,0),0)*('Payroll Assumptions'!Y54-'Payroll Assumptions'!X54)</f>
        <v>0</v>
      </c>
      <c r="Z26" s="355">
        <f>HLOOKUP(Z$3,Controls!$A$5:$F$96,MATCH('Expense Assumptions'!$A26,Controls!$A$5:$A$96,0),0)*('Payroll Assumptions'!Z54-'Payroll Assumptions'!Y54)</f>
        <v>15913.5</v>
      </c>
      <c r="AA26" s="355">
        <f>HLOOKUP(AA$3,Controls!$A$5:$F$96,MATCH('Expense Assumptions'!$A26,Controls!$A$5:$A$96,0),0)*('Payroll Assumptions'!AA54-'Payroll Assumptions'!Z54)</f>
        <v>21218</v>
      </c>
      <c r="AB26" s="355">
        <f>HLOOKUP(AB$3,Controls!$A$5:$F$96,MATCH('Expense Assumptions'!$A26,Controls!$A$5:$A$96,0),0)*('Payroll Assumptions'!AB54-'Payroll Assumptions'!AA54)</f>
        <v>0</v>
      </c>
      <c r="AC26" s="355">
        <f>HLOOKUP(AC$3,Controls!$A$5:$F$96,MATCH('Expense Assumptions'!$A26,Controls!$A$5:$A$96,0),0)*('Payroll Assumptions'!AC54-'Payroll Assumptions'!AB54)</f>
        <v>0</v>
      </c>
      <c r="AD26" s="355">
        <f>HLOOKUP(AD$3,Controls!$A$5:$F$96,MATCH('Expense Assumptions'!$A26,Controls!$A$5:$A$96,0),0)*('Payroll Assumptions'!AD54-'Payroll Assumptions'!AC54)</f>
        <v>5304.5</v>
      </c>
      <c r="AE26" s="355">
        <f>HLOOKUP(AE$3,Controls!$A$5:$F$96,MATCH('Expense Assumptions'!$A26,Controls!$A$5:$A$96,0),0)*('Payroll Assumptions'!AE54-'Payroll Assumptions'!AD54)</f>
        <v>5304.5</v>
      </c>
      <c r="AF26" s="355">
        <f>HLOOKUP(AF$3,Controls!$A$5:$F$96,MATCH('Expense Assumptions'!$A26,Controls!$A$5:$A$96,0),0)*('Payroll Assumptions'!AF54-'Payroll Assumptions'!AE54)</f>
        <v>0</v>
      </c>
      <c r="AG26" s="355">
        <f>HLOOKUP(AG$3,Controls!$A$5:$F$96,MATCH('Expense Assumptions'!$A26,Controls!$A$5:$A$96,0),0)*('Payroll Assumptions'!AG54-'Payroll Assumptions'!AF54)</f>
        <v>0</v>
      </c>
      <c r="AH26" s="355">
        <f>HLOOKUP(AH$3,Controls!$A$5:$F$96,MATCH('Expense Assumptions'!$A26,Controls!$A$5:$A$96,0),0)*('Payroll Assumptions'!AH54-'Payroll Assumptions'!AG54)</f>
        <v>21218</v>
      </c>
      <c r="AI26" s="355">
        <f>HLOOKUP(AI$3,Controls!$A$5:$F$96,MATCH('Expense Assumptions'!$A26,Controls!$A$5:$A$96,0),0)*('Payroll Assumptions'!AI54-'Payroll Assumptions'!AH54)</f>
        <v>-254616</v>
      </c>
      <c r="AJ26" s="355">
        <f>HLOOKUP(AJ$3,Controls!$A$5:$F$96,MATCH('Expense Assumptions'!$A26,Controls!$A$5:$A$96,0),0)*('Payroll Assumptions'!AJ54-'Payroll Assumptions'!AI54)</f>
        <v>0</v>
      </c>
      <c r="AK26" s="355">
        <f>HLOOKUP(AK$3,Controls!$A$5:$F$96,MATCH('Expense Assumptions'!$A26,Controls!$A$5:$A$96,0),0)*('Payroll Assumptions'!AK54-'Payroll Assumptions'!AJ54)</f>
        <v>0</v>
      </c>
      <c r="AL26" s="355">
        <f>HLOOKUP(AL$3,Controls!$A$5:$F$96,MATCH('Expense Assumptions'!$A26,Controls!$A$5:$A$96,0),0)*('Payroll Assumptions'!AL54-'Payroll Assumptions'!AK54)/12</f>
        <v>0</v>
      </c>
      <c r="AM26" s="355">
        <f t="shared" ref="AM26:AW26" si="6">AL26</f>
        <v>0</v>
      </c>
      <c r="AN26" s="355">
        <f t="shared" si="6"/>
        <v>0</v>
      </c>
      <c r="AO26" s="355">
        <f t="shared" si="6"/>
        <v>0</v>
      </c>
      <c r="AP26" s="355">
        <f t="shared" si="6"/>
        <v>0</v>
      </c>
      <c r="AQ26" s="355">
        <f t="shared" si="6"/>
        <v>0</v>
      </c>
      <c r="AR26" s="355">
        <f t="shared" si="6"/>
        <v>0</v>
      </c>
      <c r="AS26" s="355">
        <f t="shared" si="6"/>
        <v>0</v>
      </c>
      <c r="AT26" s="355">
        <f t="shared" si="6"/>
        <v>0</v>
      </c>
      <c r="AU26" s="355">
        <f t="shared" si="6"/>
        <v>0</v>
      </c>
      <c r="AV26" s="355">
        <f t="shared" si="6"/>
        <v>0</v>
      </c>
      <c r="AW26" s="355">
        <f t="shared" si="6"/>
        <v>0</v>
      </c>
      <c r="AX26" s="355">
        <f>HLOOKUP(AX$3,Controls!$A$5:$F$96,MATCH('Expense Assumptions'!$A26,Controls!$A$5:$A$96,0),0)*('Payroll Assumptions'!AX54-'Payroll Assumptions'!AW54)/12</f>
        <v>1406.8860125000001</v>
      </c>
      <c r="AY26" s="355">
        <f t="shared" ref="AY26:BI26" si="7">AX26</f>
        <v>1406.8860125000001</v>
      </c>
      <c r="AZ26" s="355">
        <f t="shared" si="7"/>
        <v>1406.8860125000001</v>
      </c>
      <c r="BA26" s="355">
        <f t="shared" si="7"/>
        <v>1406.8860125000001</v>
      </c>
      <c r="BB26" s="355">
        <f t="shared" si="7"/>
        <v>1406.8860125000001</v>
      </c>
      <c r="BC26" s="355">
        <f t="shared" si="7"/>
        <v>1406.8860125000001</v>
      </c>
      <c r="BD26" s="355">
        <f t="shared" si="7"/>
        <v>1406.8860125000001</v>
      </c>
      <c r="BE26" s="355">
        <f t="shared" si="7"/>
        <v>1406.8860125000001</v>
      </c>
      <c r="BF26" s="355">
        <f t="shared" si="7"/>
        <v>1406.8860125000001</v>
      </c>
      <c r="BG26" s="355">
        <f t="shared" si="7"/>
        <v>1406.8860125000001</v>
      </c>
      <c r="BH26" s="355">
        <f t="shared" si="7"/>
        <v>1406.8860125000001</v>
      </c>
      <c r="BI26" s="355">
        <f t="shared" si="7"/>
        <v>1406.8860125000001</v>
      </c>
    </row>
    <row r="27" spans="1:61" ht="11.25" customHeight="1">
      <c r="A27" s="215" t="s">
        <v>79</v>
      </c>
      <c r="B27" s="355">
        <v>1500</v>
      </c>
      <c r="C27" s="355">
        <v>1500</v>
      </c>
      <c r="D27" s="355">
        <v>1500</v>
      </c>
      <c r="E27" s="355">
        <v>1500</v>
      </c>
      <c r="F27" s="355">
        <v>1500</v>
      </c>
      <c r="G27" s="355">
        <f>HLOOKUP(G$3,Controls!$A$5:$F$96,MATCH('Expense Assumptions'!$A27,Controls!$A$5:$A$96,0),0)</f>
        <v>15000</v>
      </c>
      <c r="H27" s="355">
        <f>HLOOKUP(H$3,Controls!$A$5:$F$96,MATCH('Expense Assumptions'!$A27,Controls!$A$5:$A$96,0),0)</f>
        <v>15000</v>
      </c>
      <c r="I27" s="355">
        <f>HLOOKUP(I$3,Controls!$A$5:$F$96,MATCH('Expense Assumptions'!$A27,Controls!$A$5:$A$96,0),0)</f>
        <v>15000</v>
      </c>
      <c r="J27" s="355">
        <f>HLOOKUP(J$3,Controls!$A$5:$F$96,MATCH('Expense Assumptions'!$A27,Controls!$A$5:$A$96,0),0)</f>
        <v>15000</v>
      </c>
      <c r="K27" s="355">
        <f>HLOOKUP(K$3,Controls!$A$5:$F$96,MATCH('Expense Assumptions'!$A27,Controls!$A$5:$A$96,0),0)</f>
        <v>15000</v>
      </c>
      <c r="L27" s="355">
        <f>HLOOKUP(L$3,Controls!$A$5:$F$96,MATCH('Expense Assumptions'!$A27,Controls!$A$5:$A$96,0),0)</f>
        <v>15000</v>
      </c>
      <c r="M27" s="355">
        <f>HLOOKUP(M$3,Controls!$A$5:$F$96,MATCH('Expense Assumptions'!$A27,Controls!$A$5:$A$96,0),0)</f>
        <v>15000</v>
      </c>
      <c r="N27" s="355">
        <f>HLOOKUP(N$3,Controls!$A$5:$F$96,MATCH('Expense Assumptions'!$A27,Controls!$A$5:$A$96,0),0)</f>
        <v>16500</v>
      </c>
      <c r="O27" s="355">
        <f>HLOOKUP(O$3,Controls!$A$5:$F$96,MATCH('Expense Assumptions'!$A27,Controls!$A$5:$A$96,0),0)</f>
        <v>16500</v>
      </c>
      <c r="P27" s="355">
        <f>HLOOKUP(P$3,Controls!$A$5:$F$96,MATCH('Expense Assumptions'!$A27,Controls!$A$5:$A$96,0),0)</f>
        <v>16500</v>
      </c>
      <c r="Q27" s="355">
        <f>HLOOKUP(Q$3,Controls!$A$5:$F$96,MATCH('Expense Assumptions'!$A27,Controls!$A$5:$A$96,0),0)</f>
        <v>16500</v>
      </c>
      <c r="R27" s="355">
        <f>HLOOKUP(R$3,Controls!$A$5:$F$96,MATCH('Expense Assumptions'!$A27,Controls!$A$5:$A$96,0),0)</f>
        <v>16500</v>
      </c>
      <c r="S27" s="355">
        <f>HLOOKUP(S$3,Controls!$A$5:$F$96,MATCH('Expense Assumptions'!$A27,Controls!$A$5:$A$96,0),0)</f>
        <v>16500</v>
      </c>
      <c r="T27" s="355">
        <f>HLOOKUP(T$3,Controls!$A$5:$F$96,MATCH('Expense Assumptions'!$A27,Controls!$A$5:$A$96,0),0)</f>
        <v>16500</v>
      </c>
      <c r="U27" s="355">
        <f>HLOOKUP(U$3,Controls!$A$5:$F$96,MATCH('Expense Assumptions'!$A27,Controls!$A$5:$A$96,0),0)</f>
        <v>16500</v>
      </c>
      <c r="V27" s="355">
        <f>HLOOKUP(V$3,Controls!$A$5:$F$96,MATCH('Expense Assumptions'!$A27,Controls!$A$5:$A$96,0),0)</f>
        <v>16500</v>
      </c>
      <c r="W27" s="355">
        <f>HLOOKUP(W$3,Controls!$A$5:$F$96,MATCH('Expense Assumptions'!$A27,Controls!$A$5:$A$96,0),0)</f>
        <v>16500</v>
      </c>
      <c r="X27" s="355">
        <f>HLOOKUP(X$3,Controls!$A$5:$F$96,MATCH('Expense Assumptions'!$A27,Controls!$A$5:$A$96,0),0)</f>
        <v>16500</v>
      </c>
      <c r="Y27" s="355">
        <f>HLOOKUP(Y$3,Controls!$A$5:$F$96,MATCH('Expense Assumptions'!$A27,Controls!$A$5:$A$96,0),0)</f>
        <v>16500</v>
      </c>
      <c r="Z27" s="355">
        <f>HLOOKUP(Z$3,Controls!$A$5:$F$96,MATCH('Expense Assumptions'!$A27,Controls!$A$5:$A$96,0),0)</f>
        <v>18150</v>
      </c>
      <c r="AA27" s="355">
        <f>HLOOKUP(AA$3,Controls!$A$5:$F$96,MATCH('Expense Assumptions'!$A27,Controls!$A$5:$A$96,0),0)</f>
        <v>18150</v>
      </c>
      <c r="AB27" s="355">
        <f>HLOOKUP(AB$3,Controls!$A$5:$F$96,MATCH('Expense Assumptions'!$A27,Controls!$A$5:$A$96,0),0)</f>
        <v>18150</v>
      </c>
      <c r="AC27" s="355">
        <f>HLOOKUP(AC$3,Controls!$A$5:$F$96,MATCH('Expense Assumptions'!$A27,Controls!$A$5:$A$96,0),0)</f>
        <v>18150</v>
      </c>
      <c r="AD27" s="355">
        <f>HLOOKUP(AD$3,Controls!$A$5:$F$96,MATCH('Expense Assumptions'!$A27,Controls!$A$5:$A$96,0),0)</f>
        <v>18150</v>
      </c>
      <c r="AE27" s="355">
        <f>HLOOKUP(AE$3,Controls!$A$5:$F$96,MATCH('Expense Assumptions'!$A27,Controls!$A$5:$A$96,0),0)</f>
        <v>18150</v>
      </c>
      <c r="AF27" s="355">
        <f>HLOOKUP(AF$3,Controls!$A$5:$F$96,MATCH('Expense Assumptions'!$A27,Controls!$A$5:$A$96,0),0)</f>
        <v>18150</v>
      </c>
      <c r="AG27" s="355">
        <f>HLOOKUP(AG$3,Controls!$A$5:$F$96,MATCH('Expense Assumptions'!$A27,Controls!$A$5:$A$96,0),0)</f>
        <v>18150</v>
      </c>
      <c r="AH27" s="355">
        <f>HLOOKUP(AH$3,Controls!$A$5:$F$96,MATCH('Expense Assumptions'!$A27,Controls!$A$5:$A$96,0),0)</f>
        <v>18150</v>
      </c>
      <c r="AI27" s="355">
        <f>HLOOKUP(AI$3,Controls!$A$5:$F$96,MATCH('Expense Assumptions'!$A27,Controls!$A$5:$A$96,0),0)</f>
        <v>18150</v>
      </c>
      <c r="AJ27" s="355">
        <f>HLOOKUP(AJ$3,Controls!$A$5:$F$96,MATCH('Expense Assumptions'!$A27,Controls!$A$5:$A$96,0),0)</f>
        <v>18150</v>
      </c>
      <c r="AK27" s="355">
        <f>HLOOKUP(AK$3,Controls!$A$5:$F$96,MATCH('Expense Assumptions'!$A27,Controls!$A$5:$A$96,0),0)</f>
        <v>18150</v>
      </c>
      <c r="AL27" s="355">
        <f>HLOOKUP(AL$3,Controls!$A$5:$F$96,MATCH('Expense Assumptions'!$A27,Controls!$A$5:$A$96,0),0)</f>
        <v>19965</v>
      </c>
      <c r="AM27" s="355">
        <f>HLOOKUP(AM$3,Controls!$A$5:$F$96,MATCH('Expense Assumptions'!$A27,Controls!$A$5:$A$96,0),0)</f>
        <v>19965</v>
      </c>
      <c r="AN27" s="355">
        <f>HLOOKUP(AN$3,Controls!$A$5:$F$96,MATCH('Expense Assumptions'!$A27,Controls!$A$5:$A$96,0),0)</f>
        <v>19965</v>
      </c>
      <c r="AO27" s="355">
        <f>HLOOKUP(AO$3,Controls!$A$5:$F$96,MATCH('Expense Assumptions'!$A27,Controls!$A$5:$A$96,0),0)</f>
        <v>19965</v>
      </c>
      <c r="AP27" s="355">
        <f>HLOOKUP(AP$3,Controls!$A$5:$F$96,MATCH('Expense Assumptions'!$A27,Controls!$A$5:$A$96,0),0)</f>
        <v>19965</v>
      </c>
      <c r="AQ27" s="355">
        <f>HLOOKUP(AQ$3,Controls!$A$5:$F$96,MATCH('Expense Assumptions'!$A27,Controls!$A$5:$A$96,0),0)</f>
        <v>19965</v>
      </c>
      <c r="AR27" s="355">
        <f>HLOOKUP(AR$3,Controls!$A$5:$F$96,MATCH('Expense Assumptions'!$A27,Controls!$A$5:$A$96,0),0)</f>
        <v>19965</v>
      </c>
      <c r="AS27" s="355">
        <f>HLOOKUP(AS$3,Controls!$A$5:$F$96,MATCH('Expense Assumptions'!$A27,Controls!$A$5:$A$96,0),0)</f>
        <v>19965</v>
      </c>
      <c r="AT27" s="355">
        <f>HLOOKUP(AT$3,Controls!$A$5:$F$96,MATCH('Expense Assumptions'!$A27,Controls!$A$5:$A$96,0),0)</f>
        <v>19965</v>
      </c>
      <c r="AU27" s="355">
        <f>HLOOKUP(AU$3,Controls!$A$5:$F$96,MATCH('Expense Assumptions'!$A27,Controls!$A$5:$A$96,0),0)</f>
        <v>19965</v>
      </c>
      <c r="AV27" s="355">
        <f>HLOOKUP(AV$3,Controls!$A$5:$F$96,MATCH('Expense Assumptions'!$A27,Controls!$A$5:$A$96,0),0)</f>
        <v>19965</v>
      </c>
      <c r="AW27" s="355">
        <f>HLOOKUP(AW$3,Controls!$A$5:$F$96,MATCH('Expense Assumptions'!$A27,Controls!$A$5:$A$96,0),0)</f>
        <v>19965</v>
      </c>
      <c r="AX27" s="355">
        <f>HLOOKUP(AX$3,Controls!$A$5:$F$96,MATCH('Expense Assumptions'!$A27,Controls!$A$5:$A$96,0),0)</f>
        <v>21961.5</v>
      </c>
      <c r="AY27" s="355">
        <f>HLOOKUP(AY$3,Controls!$A$5:$F$96,MATCH('Expense Assumptions'!$A27,Controls!$A$5:$A$96,0),0)</f>
        <v>21961.5</v>
      </c>
      <c r="AZ27" s="355">
        <f>HLOOKUP(AZ$3,Controls!$A$5:$F$96,MATCH('Expense Assumptions'!$A27,Controls!$A$5:$A$96,0),0)</f>
        <v>21961.5</v>
      </c>
      <c r="BA27" s="355">
        <f>HLOOKUP(BA$3,Controls!$A$5:$F$96,MATCH('Expense Assumptions'!$A27,Controls!$A$5:$A$96,0),0)</f>
        <v>21961.5</v>
      </c>
      <c r="BB27" s="355">
        <f>HLOOKUP(BB$3,Controls!$A$5:$F$96,MATCH('Expense Assumptions'!$A27,Controls!$A$5:$A$96,0),0)</f>
        <v>21961.5</v>
      </c>
      <c r="BC27" s="355">
        <f>HLOOKUP(BC$3,Controls!$A$5:$F$96,MATCH('Expense Assumptions'!$A27,Controls!$A$5:$A$96,0),0)</f>
        <v>21961.5</v>
      </c>
      <c r="BD27" s="355">
        <f>HLOOKUP(BD$3,Controls!$A$5:$F$96,MATCH('Expense Assumptions'!$A27,Controls!$A$5:$A$96,0),0)</f>
        <v>21961.5</v>
      </c>
      <c r="BE27" s="355">
        <f>HLOOKUP(BE$3,Controls!$A$5:$F$96,MATCH('Expense Assumptions'!$A27,Controls!$A$5:$A$96,0),0)</f>
        <v>21961.5</v>
      </c>
      <c r="BF27" s="355">
        <f>HLOOKUP(BF$3,Controls!$A$5:$F$96,MATCH('Expense Assumptions'!$A27,Controls!$A$5:$A$96,0),0)</f>
        <v>21961.5</v>
      </c>
      <c r="BG27" s="355">
        <f>HLOOKUP(BG$3,Controls!$A$5:$F$96,MATCH('Expense Assumptions'!$A27,Controls!$A$5:$A$96,0),0)</f>
        <v>21961.5</v>
      </c>
      <c r="BH27" s="355">
        <f>HLOOKUP(BH$3,Controls!$A$5:$F$96,MATCH('Expense Assumptions'!$A27,Controls!$A$5:$A$96,0),0)</f>
        <v>21961.5</v>
      </c>
      <c r="BI27" s="355">
        <f>HLOOKUP(BI$3,Controls!$A$5:$F$96,MATCH('Expense Assumptions'!$A27,Controls!$A$5:$A$96,0),0)</f>
        <v>21961.5</v>
      </c>
    </row>
    <row r="28" spans="1:61" ht="11.25" customHeight="1">
      <c r="A28" s="215" t="s">
        <v>80</v>
      </c>
      <c r="B28" s="355">
        <v>3000</v>
      </c>
      <c r="C28" s="355">
        <v>5000</v>
      </c>
      <c r="D28" s="355">
        <v>5000</v>
      </c>
      <c r="E28" s="355">
        <v>10000</v>
      </c>
      <c r="F28" s="355">
        <v>10000</v>
      </c>
      <c r="G28" s="355">
        <v>10000</v>
      </c>
      <c r="H28" s="355">
        <f>HLOOKUP(H$3,Controls!$A$5:$F$96,MATCH('Expense Assumptions'!$A28,Controls!$A$5:$A$96,0),0)</f>
        <v>20000</v>
      </c>
      <c r="I28" s="355">
        <f>HLOOKUP(I$3,Controls!$A$5:$F$96,MATCH('Expense Assumptions'!$A28,Controls!$A$5:$A$96,0),0)</f>
        <v>20000</v>
      </c>
      <c r="J28" s="355">
        <f>HLOOKUP(J$3,Controls!$A$5:$F$96,MATCH('Expense Assumptions'!$A28,Controls!$A$5:$A$96,0),0)</f>
        <v>20000</v>
      </c>
      <c r="K28" s="355">
        <f>HLOOKUP(K$3,Controls!$A$5:$F$96,MATCH('Expense Assumptions'!$A28,Controls!$A$5:$A$96,0),0)</f>
        <v>20000</v>
      </c>
      <c r="L28" s="355">
        <f>HLOOKUP(L$3,Controls!$A$5:$F$96,MATCH('Expense Assumptions'!$A28,Controls!$A$5:$A$96,0),0)</f>
        <v>20000</v>
      </c>
      <c r="M28" s="355">
        <f>HLOOKUP(M$3,Controls!$A$5:$F$96,MATCH('Expense Assumptions'!$A28,Controls!$A$5:$A$96,0),0)</f>
        <v>20000</v>
      </c>
      <c r="N28" s="355">
        <f>HLOOKUP(N$3,Controls!$A$5:$F$96,MATCH('Expense Assumptions'!$A28,Controls!$A$5:$A$96,0),0)</f>
        <v>20600</v>
      </c>
      <c r="O28" s="355">
        <f>HLOOKUP(O$3,Controls!$A$5:$F$96,MATCH('Expense Assumptions'!$A28,Controls!$A$5:$A$96,0),0)</f>
        <v>20600</v>
      </c>
      <c r="P28" s="355">
        <f>HLOOKUP(P$3,Controls!$A$5:$F$96,MATCH('Expense Assumptions'!$A28,Controls!$A$5:$A$96,0),0)</f>
        <v>20600</v>
      </c>
      <c r="Q28" s="355">
        <f>HLOOKUP(Q$3,Controls!$A$5:$F$96,MATCH('Expense Assumptions'!$A28,Controls!$A$5:$A$96,0),0)</f>
        <v>20600</v>
      </c>
      <c r="R28" s="355">
        <f>HLOOKUP(R$3,Controls!$A$5:$F$96,MATCH('Expense Assumptions'!$A28,Controls!$A$5:$A$96,0),0)</f>
        <v>20600</v>
      </c>
      <c r="S28" s="355">
        <f>HLOOKUP(S$3,Controls!$A$5:$F$96,MATCH('Expense Assumptions'!$A28,Controls!$A$5:$A$96,0),0)</f>
        <v>20600</v>
      </c>
      <c r="T28" s="355">
        <f>HLOOKUP(T$3,Controls!$A$5:$F$96,MATCH('Expense Assumptions'!$A28,Controls!$A$5:$A$96,0),0)</f>
        <v>20600</v>
      </c>
      <c r="U28" s="355">
        <f>HLOOKUP(U$3,Controls!$A$5:$F$96,MATCH('Expense Assumptions'!$A28,Controls!$A$5:$A$96,0),0)</f>
        <v>20600</v>
      </c>
      <c r="V28" s="355">
        <f>HLOOKUP(V$3,Controls!$A$5:$F$96,MATCH('Expense Assumptions'!$A28,Controls!$A$5:$A$96,0),0)</f>
        <v>20600</v>
      </c>
      <c r="W28" s="355">
        <f>HLOOKUP(W$3,Controls!$A$5:$F$96,MATCH('Expense Assumptions'!$A28,Controls!$A$5:$A$96,0),0)</f>
        <v>20600</v>
      </c>
      <c r="X28" s="355">
        <f>HLOOKUP(X$3,Controls!$A$5:$F$96,MATCH('Expense Assumptions'!$A28,Controls!$A$5:$A$96,0),0)</f>
        <v>20600</v>
      </c>
      <c r="Y28" s="355">
        <f>HLOOKUP(Y$3,Controls!$A$5:$F$96,MATCH('Expense Assumptions'!$A28,Controls!$A$5:$A$96,0),0)</f>
        <v>20600</v>
      </c>
      <c r="Z28" s="355">
        <f>HLOOKUP(Z$3,Controls!$A$5:$F$96,MATCH('Expense Assumptions'!$A28,Controls!$A$5:$A$96,0),0)</f>
        <v>21218</v>
      </c>
      <c r="AA28" s="355">
        <f>HLOOKUP(AA$3,Controls!$A$5:$F$96,MATCH('Expense Assumptions'!$A28,Controls!$A$5:$A$96,0),0)</f>
        <v>21218</v>
      </c>
      <c r="AB28" s="355">
        <f>HLOOKUP(AB$3,Controls!$A$5:$F$96,MATCH('Expense Assumptions'!$A28,Controls!$A$5:$A$96,0),0)</f>
        <v>21218</v>
      </c>
      <c r="AC28" s="355">
        <f>HLOOKUP(AC$3,Controls!$A$5:$F$96,MATCH('Expense Assumptions'!$A28,Controls!$A$5:$A$96,0),0)</f>
        <v>21218</v>
      </c>
      <c r="AD28" s="355">
        <f>HLOOKUP(AD$3,Controls!$A$5:$F$96,MATCH('Expense Assumptions'!$A28,Controls!$A$5:$A$96,0),0)</f>
        <v>21218</v>
      </c>
      <c r="AE28" s="355">
        <f>HLOOKUP(AE$3,Controls!$A$5:$F$96,MATCH('Expense Assumptions'!$A28,Controls!$A$5:$A$96,0),0)</f>
        <v>21218</v>
      </c>
      <c r="AF28" s="355">
        <f>HLOOKUP(AF$3,Controls!$A$5:$F$96,MATCH('Expense Assumptions'!$A28,Controls!$A$5:$A$96,0),0)</f>
        <v>21218</v>
      </c>
      <c r="AG28" s="355">
        <f>HLOOKUP(AG$3,Controls!$A$5:$F$96,MATCH('Expense Assumptions'!$A28,Controls!$A$5:$A$96,0),0)</f>
        <v>21218</v>
      </c>
      <c r="AH28" s="355">
        <f>HLOOKUP(AH$3,Controls!$A$5:$F$96,MATCH('Expense Assumptions'!$A28,Controls!$A$5:$A$96,0),0)</f>
        <v>21218</v>
      </c>
      <c r="AI28" s="355">
        <f>HLOOKUP(AI$3,Controls!$A$5:$F$96,MATCH('Expense Assumptions'!$A28,Controls!$A$5:$A$96,0),0)</f>
        <v>21218</v>
      </c>
      <c r="AJ28" s="355">
        <f>HLOOKUP(AJ$3,Controls!$A$5:$F$96,MATCH('Expense Assumptions'!$A28,Controls!$A$5:$A$96,0),0)</f>
        <v>21218</v>
      </c>
      <c r="AK28" s="355">
        <f>HLOOKUP(AK$3,Controls!$A$5:$F$96,MATCH('Expense Assumptions'!$A28,Controls!$A$5:$A$96,0),0)</f>
        <v>21218</v>
      </c>
      <c r="AL28" s="355">
        <f>HLOOKUP(AL$3,Controls!$A$5:$F$96,MATCH('Expense Assumptions'!$A28,Controls!$A$5:$A$96,0),0)</f>
        <v>21854.54</v>
      </c>
      <c r="AM28" s="355">
        <f>HLOOKUP(AM$3,Controls!$A$5:$F$96,MATCH('Expense Assumptions'!$A28,Controls!$A$5:$A$96,0),0)</f>
        <v>21854.54</v>
      </c>
      <c r="AN28" s="355">
        <f>HLOOKUP(AN$3,Controls!$A$5:$F$96,MATCH('Expense Assumptions'!$A28,Controls!$A$5:$A$96,0),0)</f>
        <v>21854.54</v>
      </c>
      <c r="AO28" s="355">
        <f>HLOOKUP(AO$3,Controls!$A$5:$F$96,MATCH('Expense Assumptions'!$A28,Controls!$A$5:$A$96,0),0)</f>
        <v>21854.54</v>
      </c>
      <c r="AP28" s="355">
        <f>HLOOKUP(AP$3,Controls!$A$5:$F$96,MATCH('Expense Assumptions'!$A28,Controls!$A$5:$A$96,0),0)</f>
        <v>21854.54</v>
      </c>
      <c r="AQ28" s="355">
        <f>HLOOKUP(AQ$3,Controls!$A$5:$F$96,MATCH('Expense Assumptions'!$A28,Controls!$A$5:$A$96,0),0)</f>
        <v>21854.54</v>
      </c>
      <c r="AR28" s="355">
        <f>HLOOKUP(AR$3,Controls!$A$5:$F$96,MATCH('Expense Assumptions'!$A28,Controls!$A$5:$A$96,0),0)</f>
        <v>21854.54</v>
      </c>
      <c r="AS28" s="355">
        <f>HLOOKUP(AS$3,Controls!$A$5:$F$96,MATCH('Expense Assumptions'!$A28,Controls!$A$5:$A$96,0),0)</f>
        <v>21854.54</v>
      </c>
      <c r="AT28" s="355">
        <f>HLOOKUP(AT$3,Controls!$A$5:$F$96,MATCH('Expense Assumptions'!$A28,Controls!$A$5:$A$96,0),0)</f>
        <v>21854.54</v>
      </c>
      <c r="AU28" s="355">
        <f>HLOOKUP(AU$3,Controls!$A$5:$F$96,MATCH('Expense Assumptions'!$A28,Controls!$A$5:$A$96,0),0)</f>
        <v>21854.54</v>
      </c>
      <c r="AV28" s="355">
        <f>HLOOKUP(AV$3,Controls!$A$5:$F$96,MATCH('Expense Assumptions'!$A28,Controls!$A$5:$A$96,0),0)</f>
        <v>21854.54</v>
      </c>
      <c r="AW28" s="355">
        <f>HLOOKUP(AW$3,Controls!$A$5:$F$96,MATCH('Expense Assumptions'!$A28,Controls!$A$5:$A$96,0),0)</f>
        <v>21854.54</v>
      </c>
      <c r="AX28" s="355">
        <f>HLOOKUP(AX$3,Controls!$A$5:$F$96,MATCH('Expense Assumptions'!$A28,Controls!$A$5:$A$96,0),0)</f>
        <v>22510.176200000002</v>
      </c>
      <c r="AY28" s="355">
        <f>HLOOKUP(AY$3,Controls!$A$5:$F$96,MATCH('Expense Assumptions'!$A28,Controls!$A$5:$A$96,0),0)</f>
        <v>22510.176200000002</v>
      </c>
      <c r="AZ28" s="355">
        <f>HLOOKUP(AZ$3,Controls!$A$5:$F$96,MATCH('Expense Assumptions'!$A28,Controls!$A$5:$A$96,0),0)</f>
        <v>22510.176200000002</v>
      </c>
      <c r="BA28" s="355">
        <f>HLOOKUP(BA$3,Controls!$A$5:$F$96,MATCH('Expense Assumptions'!$A28,Controls!$A$5:$A$96,0),0)</f>
        <v>22510.176200000002</v>
      </c>
      <c r="BB28" s="355">
        <f>HLOOKUP(BB$3,Controls!$A$5:$F$96,MATCH('Expense Assumptions'!$A28,Controls!$A$5:$A$96,0),0)</f>
        <v>22510.176200000002</v>
      </c>
      <c r="BC28" s="355">
        <f>HLOOKUP(BC$3,Controls!$A$5:$F$96,MATCH('Expense Assumptions'!$A28,Controls!$A$5:$A$96,0),0)</f>
        <v>22510.176200000002</v>
      </c>
      <c r="BD28" s="355">
        <f>HLOOKUP(BD$3,Controls!$A$5:$F$96,MATCH('Expense Assumptions'!$A28,Controls!$A$5:$A$96,0),0)</f>
        <v>22510.176200000002</v>
      </c>
      <c r="BE28" s="355">
        <f>HLOOKUP(BE$3,Controls!$A$5:$F$96,MATCH('Expense Assumptions'!$A28,Controls!$A$5:$A$96,0),0)</f>
        <v>22510.176200000002</v>
      </c>
      <c r="BF28" s="355">
        <f>HLOOKUP(BF$3,Controls!$A$5:$F$96,MATCH('Expense Assumptions'!$A28,Controls!$A$5:$A$96,0),0)</f>
        <v>22510.176200000002</v>
      </c>
      <c r="BG28" s="355">
        <f>HLOOKUP(BG$3,Controls!$A$5:$F$96,MATCH('Expense Assumptions'!$A28,Controls!$A$5:$A$96,0),0)</f>
        <v>22510.176200000002</v>
      </c>
      <c r="BH28" s="355">
        <f>HLOOKUP(BH$3,Controls!$A$5:$F$96,MATCH('Expense Assumptions'!$A28,Controls!$A$5:$A$96,0),0)</f>
        <v>22510.176200000002</v>
      </c>
      <c r="BI28" s="355">
        <f>HLOOKUP(BI$3,Controls!$A$5:$F$96,MATCH('Expense Assumptions'!$A28,Controls!$A$5:$A$96,0),0)</f>
        <v>22510.176200000002</v>
      </c>
    </row>
    <row r="29" spans="1:61" ht="11.25" customHeight="1">
      <c r="A29" s="217" t="s">
        <v>81</v>
      </c>
      <c r="B29" s="355">
        <v>1000</v>
      </c>
      <c r="C29" s="355">
        <v>1000</v>
      </c>
      <c r="D29" s="355">
        <v>1000</v>
      </c>
      <c r="E29" s="355">
        <v>1000</v>
      </c>
      <c r="F29" s="355">
        <v>1000</v>
      </c>
      <c r="G29" s="355">
        <f>HLOOKUP(G$3,Controls!$A$5:$F$96,MATCH('Expense Assumptions'!$A29,Controls!$A$5:$A$96,0),0)</f>
        <v>5000</v>
      </c>
      <c r="H29" s="355">
        <f>HLOOKUP(H$3,Controls!$A$5:$F$96,MATCH('Expense Assumptions'!$A29,Controls!$A$5:$A$96,0),0)</f>
        <v>5000</v>
      </c>
      <c r="I29" s="355">
        <f>HLOOKUP(I$3,Controls!$A$5:$F$96,MATCH('Expense Assumptions'!$A29,Controls!$A$5:$A$96,0),0)</f>
        <v>5000</v>
      </c>
      <c r="J29" s="355">
        <f>HLOOKUP(J$3,Controls!$A$5:$F$96,MATCH('Expense Assumptions'!$A29,Controls!$A$5:$A$96,0),0)</f>
        <v>5000</v>
      </c>
      <c r="K29" s="355">
        <f>HLOOKUP(K$3,Controls!$A$5:$F$96,MATCH('Expense Assumptions'!$A29,Controls!$A$5:$A$96,0),0)</f>
        <v>5000</v>
      </c>
      <c r="L29" s="355">
        <f>HLOOKUP(L$3,Controls!$A$5:$F$96,MATCH('Expense Assumptions'!$A29,Controls!$A$5:$A$96,0),0)</f>
        <v>5000</v>
      </c>
      <c r="M29" s="355">
        <f>HLOOKUP(M$3,Controls!$A$5:$F$96,MATCH('Expense Assumptions'!$A29,Controls!$A$5:$A$96,0),0)</f>
        <v>5000</v>
      </c>
      <c r="N29" s="355">
        <f>HLOOKUP(N$3,Controls!$A$5:$F$96,MATCH('Expense Assumptions'!$A29,Controls!$A$5:$A$96,0),0)</f>
        <v>20000</v>
      </c>
      <c r="O29" s="355">
        <f>HLOOKUP(O$3,Controls!$A$5:$F$96,MATCH('Expense Assumptions'!$A29,Controls!$A$5:$A$96,0),0)</f>
        <v>20000</v>
      </c>
      <c r="P29" s="355">
        <f>HLOOKUP(P$3,Controls!$A$5:$F$96,MATCH('Expense Assumptions'!$A29,Controls!$A$5:$A$96,0),0)</f>
        <v>20000</v>
      </c>
      <c r="Q29" s="355">
        <f>HLOOKUP(Q$3,Controls!$A$5:$F$96,MATCH('Expense Assumptions'!$A29,Controls!$A$5:$A$96,0),0)</f>
        <v>20000</v>
      </c>
      <c r="R29" s="355">
        <f>HLOOKUP(R$3,Controls!$A$5:$F$96,MATCH('Expense Assumptions'!$A29,Controls!$A$5:$A$96,0),0)</f>
        <v>20000</v>
      </c>
      <c r="S29" s="355">
        <f>HLOOKUP(S$3,Controls!$A$5:$F$96,MATCH('Expense Assumptions'!$A29,Controls!$A$5:$A$96,0),0)</f>
        <v>20000</v>
      </c>
      <c r="T29" s="355">
        <f>HLOOKUP(T$3,Controls!$A$5:$F$96,MATCH('Expense Assumptions'!$A29,Controls!$A$5:$A$96,0),0)</f>
        <v>20000</v>
      </c>
      <c r="U29" s="355">
        <f>HLOOKUP(U$3,Controls!$A$5:$F$96,MATCH('Expense Assumptions'!$A29,Controls!$A$5:$A$96,0),0)</f>
        <v>20000</v>
      </c>
      <c r="V29" s="355">
        <f>HLOOKUP(V$3,Controls!$A$5:$F$96,MATCH('Expense Assumptions'!$A29,Controls!$A$5:$A$96,0),0)</f>
        <v>20000</v>
      </c>
      <c r="W29" s="355">
        <f>HLOOKUP(W$3,Controls!$A$5:$F$96,MATCH('Expense Assumptions'!$A29,Controls!$A$5:$A$96,0),0)</f>
        <v>20000</v>
      </c>
      <c r="X29" s="355">
        <f>HLOOKUP(X$3,Controls!$A$5:$F$96,MATCH('Expense Assumptions'!$A29,Controls!$A$5:$A$96,0),0)</f>
        <v>20000</v>
      </c>
      <c r="Y29" s="355">
        <f>HLOOKUP(Y$3,Controls!$A$5:$F$96,MATCH('Expense Assumptions'!$A29,Controls!$A$5:$A$96,0),0)</f>
        <v>20000</v>
      </c>
      <c r="Z29" s="355">
        <f>HLOOKUP(Z$3,Controls!$A$5:$F$96,MATCH('Expense Assumptions'!$A29,Controls!$A$5:$A$96,0),0)</f>
        <v>20000</v>
      </c>
      <c r="AA29" s="355">
        <f>HLOOKUP(AA$3,Controls!$A$5:$F$96,MATCH('Expense Assumptions'!$A29,Controls!$A$5:$A$96,0),0)</f>
        <v>20000</v>
      </c>
      <c r="AB29" s="355">
        <f>HLOOKUP(AB$3,Controls!$A$5:$F$96,MATCH('Expense Assumptions'!$A29,Controls!$A$5:$A$96,0),0)</f>
        <v>20000</v>
      </c>
      <c r="AC29" s="355">
        <f>HLOOKUP(AC$3,Controls!$A$5:$F$96,MATCH('Expense Assumptions'!$A29,Controls!$A$5:$A$96,0),0)</f>
        <v>20000</v>
      </c>
      <c r="AD29" s="355">
        <f>HLOOKUP(AD$3,Controls!$A$5:$F$96,MATCH('Expense Assumptions'!$A29,Controls!$A$5:$A$96,0),0)</f>
        <v>20000</v>
      </c>
      <c r="AE29" s="355">
        <f>HLOOKUP(AE$3,Controls!$A$5:$F$96,MATCH('Expense Assumptions'!$A29,Controls!$A$5:$A$96,0),0)</f>
        <v>20000</v>
      </c>
      <c r="AF29" s="355">
        <f>HLOOKUP(AF$3,Controls!$A$5:$F$96,MATCH('Expense Assumptions'!$A29,Controls!$A$5:$A$96,0),0)</f>
        <v>20000</v>
      </c>
      <c r="AG29" s="355">
        <f>HLOOKUP(AG$3,Controls!$A$5:$F$96,MATCH('Expense Assumptions'!$A29,Controls!$A$5:$A$96,0),0)</f>
        <v>20000</v>
      </c>
      <c r="AH29" s="355">
        <f>HLOOKUP(AH$3,Controls!$A$5:$F$96,MATCH('Expense Assumptions'!$A29,Controls!$A$5:$A$96,0),0)</f>
        <v>20000</v>
      </c>
      <c r="AI29" s="355">
        <f>HLOOKUP(AI$3,Controls!$A$5:$F$96,MATCH('Expense Assumptions'!$A29,Controls!$A$5:$A$96,0),0)</f>
        <v>20000</v>
      </c>
      <c r="AJ29" s="355">
        <f>HLOOKUP(AJ$3,Controls!$A$5:$F$96,MATCH('Expense Assumptions'!$A29,Controls!$A$5:$A$96,0),0)</f>
        <v>20000</v>
      </c>
      <c r="AK29" s="355">
        <f>HLOOKUP(AK$3,Controls!$A$5:$F$96,MATCH('Expense Assumptions'!$A29,Controls!$A$5:$A$96,0),0)</f>
        <v>20000</v>
      </c>
      <c r="AL29" s="355">
        <f>HLOOKUP(AL$3,Controls!$A$5:$F$96,MATCH('Expense Assumptions'!$A29,Controls!$A$5:$A$96,0),0)</f>
        <v>20000</v>
      </c>
      <c r="AM29" s="355">
        <f>HLOOKUP(AM$3,Controls!$A$5:$F$96,MATCH('Expense Assumptions'!$A29,Controls!$A$5:$A$96,0),0)</f>
        <v>20000</v>
      </c>
      <c r="AN29" s="355">
        <f>HLOOKUP(AN$3,Controls!$A$5:$F$96,MATCH('Expense Assumptions'!$A29,Controls!$A$5:$A$96,0),0)</f>
        <v>20000</v>
      </c>
      <c r="AO29" s="355">
        <f>HLOOKUP(AO$3,Controls!$A$5:$F$96,MATCH('Expense Assumptions'!$A29,Controls!$A$5:$A$96,0),0)</f>
        <v>20000</v>
      </c>
      <c r="AP29" s="355">
        <f>HLOOKUP(AP$3,Controls!$A$5:$F$96,MATCH('Expense Assumptions'!$A29,Controls!$A$5:$A$96,0),0)</f>
        <v>20000</v>
      </c>
      <c r="AQ29" s="355">
        <f>HLOOKUP(AQ$3,Controls!$A$5:$F$96,MATCH('Expense Assumptions'!$A29,Controls!$A$5:$A$96,0),0)</f>
        <v>20000</v>
      </c>
      <c r="AR29" s="355">
        <f>HLOOKUP(AR$3,Controls!$A$5:$F$96,MATCH('Expense Assumptions'!$A29,Controls!$A$5:$A$96,0),0)</f>
        <v>20000</v>
      </c>
      <c r="AS29" s="355">
        <f>HLOOKUP(AS$3,Controls!$A$5:$F$96,MATCH('Expense Assumptions'!$A29,Controls!$A$5:$A$96,0),0)</f>
        <v>20000</v>
      </c>
      <c r="AT29" s="355">
        <f>HLOOKUP(AT$3,Controls!$A$5:$F$96,MATCH('Expense Assumptions'!$A29,Controls!$A$5:$A$96,0),0)</f>
        <v>20000</v>
      </c>
      <c r="AU29" s="355">
        <f>HLOOKUP(AU$3,Controls!$A$5:$F$96,MATCH('Expense Assumptions'!$A29,Controls!$A$5:$A$96,0),0)</f>
        <v>20000</v>
      </c>
      <c r="AV29" s="355">
        <f>HLOOKUP(AV$3,Controls!$A$5:$F$96,MATCH('Expense Assumptions'!$A29,Controls!$A$5:$A$96,0),0)</f>
        <v>20000</v>
      </c>
      <c r="AW29" s="355">
        <f>HLOOKUP(AW$3,Controls!$A$5:$F$96,MATCH('Expense Assumptions'!$A29,Controls!$A$5:$A$96,0),0)</f>
        <v>20000</v>
      </c>
      <c r="AX29" s="355">
        <f>HLOOKUP(AX$3,Controls!$A$5:$F$96,MATCH('Expense Assumptions'!$A29,Controls!$A$5:$A$96,0),0)</f>
        <v>20000</v>
      </c>
      <c r="AY29" s="355">
        <f>HLOOKUP(AY$3,Controls!$A$5:$F$96,MATCH('Expense Assumptions'!$A29,Controls!$A$5:$A$96,0),0)</f>
        <v>20000</v>
      </c>
      <c r="AZ29" s="355">
        <f>HLOOKUP(AZ$3,Controls!$A$5:$F$96,MATCH('Expense Assumptions'!$A29,Controls!$A$5:$A$96,0),0)</f>
        <v>20000</v>
      </c>
      <c r="BA29" s="355">
        <f>HLOOKUP(BA$3,Controls!$A$5:$F$96,MATCH('Expense Assumptions'!$A29,Controls!$A$5:$A$96,0),0)</f>
        <v>20000</v>
      </c>
      <c r="BB29" s="355">
        <f>HLOOKUP(BB$3,Controls!$A$5:$F$96,MATCH('Expense Assumptions'!$A29,Controls!$A$5:$A$96,0),0)</f>
        <v>20000</v>
      </c>
      <c r="BC29" s="355">
        <f>HLOOKUP(BC$3,Controls!$A$5:$F$96,MATCH('Expense Assumptions'!$A29,Controls!$A$5:$A$96,0),0)</f>
        <v>20000</v>
      </c>
      <c r="BD29" s="355">
        <f>HLOOKUP(BD$3,Controls!$A$5:$F$96,MATCH('Expense Assumptions'!$A29,Controls!$A$5:$A$96,0),0)</f>
        <v>20000</v>
      </c>
      <c r="BE29" s="355">
        <f>HLOOKUP(BE$3,Controls!$A$5:$F$96,MATCH('Expense Assumptions'!$A29,Controls!$A$5:$A$96,0),0)</f>
        <v>20000</v>
      </c>
      <c r="BF29" s="355">
        <f>HLOOKUP(BF$3,Controls!$A$5:$F$96,MATCH('Expense Assumptions'!$A29,Controls!$A$5:$A$96,0),0)</f>
        <v>20000</v>
      </c>
      <c r="BG29" s="355">
        <f>HLOOKUP(BG$3,Controls!$A$5:$F$96,MATCH('Expense Assumptions'!$A29,Controls!$A$5:$A$96,0),0)</f>
        <v>20000</v>
      </c>
      <c r="BH29" s="355">
        <f>HLOOKUP(BH$3,Controls!$A$5:$F$96,MATCH('Expense Assumptions'!$A29,Controls!$A$5:$A$96,0),0)</f>
        <v>20000</v>
      </c>
      <c r="BI29" s="355">
        <f>HLOOKUP(BI$3,Controls!$A$5:$F$96,MATCH('Expense Assumptions'!$A29,Controls!$A$5:$A$96,0),0)</f>
        <v>20000</v>
      </c>
    </row>
    <row r="30" spans="1:61" ht="11.25" customHeight="1">
      <c r="A30" s="43"/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  <c r="M30" s="355"/>
      <c r="N30" s="355"/>
      <c r="O30" s="355"/>
      <c r="P30" s="355"/>
      <c r="Q30" s="355"/>
      <c r="R30" s="355"/>
      <c r="S30" s="355"/>
      <c r="T30" s="355"/>
      <c r="U30" s="355"/>
      <c r="V30" s="355"/>
      <c r="W30" s="355"/>
      <c r="X30" s="355"/>
      <c r="Y30" s="355"/>
      <c r="Z30" s="355"/>
      <c r="AA30" s="355"/>
      <c r="AB30" s="355"/>
      <c r="AC30" s="355"/>
      <c r="AD30" s="355"/>
      <c r="AE30" s="355"/>
      <c r="AF30" s="355"/>
      <c r="AG30" s="355"/>
      <c r="AH30" s="355"/>
      <c r="AI30" s="355"/>
      <c r="AJ30" s="355"/>
      <c r="AK30" s="355"/>
      <c r="AL30" s="355"/>
      <c r="AM30" s="355"/>
      <c r="AN30" s="355"/>
      <c r="AO30" s="355"/>
      <c r="AP30" s="355"/>
      <c r="AQ30" s="355"/>
      <c r="AR30" s="355"/>
      <c r="AS30" s="355"/>
      <c r="AT30" s="355"/>
      <c r="AU30" s="355"/>
      <c r="AV30" s="355"/>
      <c r="AW30" s="355"/>
      <c r="AX30" s="355"/>
      <c r="AY30" s="355"/>
      <c r="AZ30" s="355"/>
      <c r="BA30" s="355"/>
      <c r="BB30" s="355"/>
      <c r="BC30" s="355"/>
      <c r="BD30" s="355"/>
      <c r="BE30" s="355"/>
      <c r="BF30" s="355"/>
      <c r="BG30" s="355"/>
      <c r="BH30" s="355"/>
      <c r="BI30" s="355"/>
    </row>
    <row r="31" spans="1:61" ht="11.25" customHeight="1">
      <c r="A31" s="251" t="s">
        <v>297</v>
      </c>
      <c r="B31" s="354">
        <f t="shared" ref="B31:AG31" si="8">SUM(B22:B29)</f>
        <v>62750</v>
      </c>
      <c r="C31" s="354">
        <f t="shared" si="8"/>
        <v>54750</v>
      </c>
      <c r="D31" s="354">
        <f t="shared" si="8"/>
        <v>54750</v>
      </c>
      <c r="E31" s="354">
        <f t="shared" si="8"/>
        <v>129750</v>
      </c>
      <c r="F31" s="354">
        <f t="shared" si="8"/>
        <v>59750</v>
      </c>
      <c r="G31" s="354">
        <f t="shared" si="8"/>
        <v>94075</v>
      </c>
      <c r="H31" s="354">
        <f t="shared" si="8"/>
        <v>87250</v>
      </c>
      <c r="I31" s="354">
        <f t="shared" si="8"/>
        <v>92250</v>
      </c>
      <c r="J31" s="354">
        <f t="shared" si="8"/>
        <v>87250</v>
      </c>
      <c r="K31" s="354">
        <f t="shared" si="8"/>
        <v>92250</v>
      </c>
      <c r="L31" s="354">
        <f t="shared" si="8"/>
        <v>87250</v>
      </c>
      <c r="M31" s="354">
        <f t="shared" si="8"/>
        <v>97250</v>
      </c>
      <c r="N31" s="354">
        <f t="shared" si="8"/>
        <v>128570</v>
      </c>
      <c r="O31" s="354">
        <f t="shared" si="8"/>
        <v>109257.5</v>
      </c>
      <c r="P31" s="354">
        <f t="shared" si="8"/>
        <v>109257.5</v>
      </c>
      <c r="Q31" s="354">
        <f t="shared" si="8"/>
        <v>109257.5</v>
      </c>
      <c r="R31" s="354">
        <f t="shared" si="8"/>
        <v>105549.5</v>
      </c>
      <c r="S31" s="354">
        <f t="shared" si="8"/>
        <v>124707.5</v>
      </c>
      <c r="T31" s="354">
        <f t="shared" si="8"/>
        <v>114407.5</v>
      </c>
      <c r="U31" s="354">
        <f t="shared" si="8"/>
        <v>114407.5</v>
      </c>
      <c r="V31" s="354">
        <f t="shared" si="8"/>
        <v>114407.5</v>
      </c>
      <c r="W31" s="354">
        <f t="shared" si="8"/>
        <v>114407.5</v>
      </c>
      <c r="X31" s="354">
        <f t="shared" si="8"/>
        <v>114407.5</v>
      </c>
      <c r="Y31" s="354">
        <f t="shared" si="8"/>
        <v>109257.5</v>
      </c>
      <c r="Z31" s="354">
        <f t="shared" si="8"/>
        <v>135234.32500000001</v>
      </c>
      <c r="AA31" s="354">
        <f t="shared" si="8"/>
        <v>140538.82500000001</v>
      </c>
      <c r="AB31" s="354">
        <f t="shared" si="8"/>
        <v>119320.825</v>
      </c>
      <c r="AC31" s="354">
        <f t="shared" si="8"/>
        <v>119320.825</v>
      </c>
      <c r="AD31" s="354">
        <f t="shared" si="8"/>
        <v>124625.325</v>
      </c>
      <c r="AE31" s="354">
        <f t="shared" si="8"/>
        <v>124625.325</v>
      </c>
      <c r="AF31" s="354">
        <f t="shared" si="8"/>
        <v>119320.825</v>
      </c>
      <c r="AG31" s="354">
        <f t="shared" si="8"/>
        <v>119320.825</v>
      </c>
      <c r="AH31" s="354">
        <f t="shared" ref="AH31:BI31" si="9">SUM(AH22:AH29)</f>
        <v>140538.82500000001</v>
      </c>
      <c r="AI31" s="354">
        <f t="shared" si="9"/>
        <v>-135295.17499999999</v>
      </c>
      <c r="AJ31" s="354">
        <f t="shared" si="9"/>
        <v>119320.825</v>
      </c>
      <c r="AK31" s="354">
        <f t="shared" si="9"/>
        <v>119320.825</v>
      </c>
      <c r="AL31" s="354">
        <f t="shared" si="9"/>
        <v>195202.29500000001</v>
      </c>
      <c r="AM31" s="354">
        <f t="shared" si="9"/>
        <v>195202.29500000001</v>
      </c>
      <c r="AN31" s="354">
        <f t="shared" si="9"/>
        <v>195202.29500000001</v>
      </c>
      <c r="AO31" s="354">
        <f t="shared" si="9"/>
        <v>195202.29500000001</v>
      </c>
      <c r="AP31" s="354">
        <f t="shared" si="9"/>
        <v>195202.29500000001</v>
      </c>
      <c r="AQ31" s="354">
        <f t="shared" si="9"/>
        <v>195202.29500000001</v>
      </c>
      <c r="AR31" s="354">
        <f t="shared" si="9"/>
        <v>195202.29500000001</v>
      </c>
      <c r="AS31" s="354">
        <f t="shared" si="9"/>
        <v>195202.29500000001</v>
      </c>
      <c r="AT31" s="354">
        <f t="shared" si="9"/>
        <v>195202.29500000001</v>
      </c>
      <c r="AU31" s="354">
        <f t="shared" si="9"/>
        <v>195202.29500000001</v>
      </c>
      <c r="AV31" s="354">
        <f t="shared" si="9"/>
        <v>195202.29500000001</v>
      </c>
      <c r="AW31" s="354">
        <f t="shared" si="9"/>
        <v>195202.29500000001</v>
      </c>
      <c r="AX31" s="354">
        <f t="shared" si="9"/>
        <v>305274.79106250004</v>
      </c>
      <c r="AY31" s="354">
        <f t="shared" si="9"/>
        <v>305274.79106250004</v>
      </c>
      <c r="AZ31" s="354">
        <f t="shared" si="9"/>
        <v>305274.79106250004</v>
      </c>
      <c r="BA31" s="354">
        <f t="shared" si="9"/>
        <v>305274.79106250004</v>
      </c>
      <c r="BB31" s="354">
        <f t="shared" si="9"/>
        <v>305274.79106250004</v>
      </c>
      <c r="BC31" s="354">
        <f t="shared" si="9"/>
        <v>305274.79106250004</v>
      </c>
      <c r="BD31" s="354">
        <f t="shared" si="9"/>
        <v>305274.79106250004</v>
      </c>
      <c r="BE31" s="354">
        <f t="shared" si="9"/>
        <v>305274.79106250004</v>
      </c>
      <c r="BF31" s="354">
        <f t="shared" si="9"/>
        <v>305274.79106250004</v>
      </c>
      <c r="BG31" s="354">
        <f t="shared" si="9"/>
        <v>305274.79106250004</v>
      </c>
      <c r="BH31" s="354">
        <f t="shared" si="9"/>
        <v>305274.79106250004</v>
      </c>
      <c r="BI31" s="354">
        <f t="shared" si="9"/>
        <v>305274.79106250004</v>
      </c>
    </row>
    <row r="32" spans="1:61" ht="11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 ht="11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 ht="11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 ht="11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 ht="11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 ht="11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 ht="11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 ht="11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 ht="11.25" customHeight="1">
      <c r="A40" s="4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 ht="11.25" customHeight="1">
      <c r="A41" s="93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 ht="11.25" customHeight="1">
      <c r="A42" s="93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1:61" ht="11.25" customHeight="1">
      <c r="A43" s="93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 ht="11.25" customHeight="1">
      <c r="A44" s="93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 ht="11.25" customHeight="1">
      <c r="A45" s="9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 ht="11.25" customHeight="1">
      <c r="A46" s="93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</row>
    <row r="47" spans="1:61" ht="11.25" customHeight="1">
      <c r="A47" s="93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</row>
    <row r="48" spans="1:61" ht="11.25" customHeight="1">
      <c r="A48" s="93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</row>
    <row r="49" spans="1:61" ht="11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</row>
    <row r="50" spans="1:61" ht="11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</row>
    <row r="51" spans="1:61" ht="11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</row>
    <row r="52" spans="1:61" ht="11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</row>
    <row r="53" spans="1:61" ht="11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</row>
    <row r="54" spans="1:61" ht="11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</row>
    <row r="55" spans="1:61" ht="11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</row>
    <row r="56" spans="1:61" ht="11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</row>
    <row r="57" spans="1:61" ht="11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</row>
    <row r="58" spans="1:61" ht="11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</row>
    <row r="59" spans="1:61" ht="11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</row>
    <row r="60" spans="1:61" ht="11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</row>
    <row r="61" spans="1:61" ht="11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</row>
    <row r="62" spans="1:61" ht="11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</row>
    <row r="63" spans="1:61" ht="11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</row>
    <row r="64" spans="1:61" ht="11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</row>
    <row r="65" spans="1:61" ht="11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</row>
    <row r="66" spans="1:61" ht="11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</row>
    <row r="67" spans="1:61" ht="11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</row>
    <row r="68" spans="1:61" ht="11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</row>
    <row r="69" spans="1:61" ht="11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</row>
    <row r="70" spans="1:61" ht="11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</row>
    <row r="71" spans="1:61" ht="11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</row>
    <row r="72" spans="1:61" ht="11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</row>
    <row r="73" spans="1:61" ht="11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</row>
    <row r="74" spans="1:61" ht="11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</row>
    <row r="75" spans="1:61" ht="11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</row>
    <row r="76" spans="1:61" ht="11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</row>
    <row r="77" spans="1:61" ht="11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</row>
    <row r="78" spans="1:61" ht="11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</row>
    <row r="79" spans="1:61" ht="11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</row>
    <row r="80" spans="1:61" ht="11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</row>
    <row r="81" spans="1:61" ht="11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</row>
    <row r="82" spans="1:61" ht="11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</row>
    <row r="83" spans="1:61" ht="11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</row>
    <row r="84" spans="1:61" ht="11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</row>
    <row r="85" spans="1:61" ht="11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</row>
    <row r="86" spans="1:61" ht="11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</row>
    <row r="87" spans="1:61" ht="11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</row>
    <row r="88" spans="1:61" ht="11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</row>
    <row r="89" spans="1:61" ht="11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</row>
    <row r="90" spans="1:61" ht="11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</row>
    <row r="91" spans="1:61" ht="11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</row>
    <row r="92" spans="1:61" ht="11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</row>
    <row r="93" spans="1:61" ht="11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</row>
    <row r="94" spans="1:61" ht="11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</row>
    <row r="95" spans="1:61" ht="11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</row>
    <row r="96" spans="1:61" ht="11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</row>
    <row r="97" spans="1:61" ht="11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</row>
    <row r="98" spans="1:61" ht="11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</row>
    <row r="99" spans="1:61" ht="11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</row>
    <row r="100" spans="1:61" ht="11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</row>
    <row r="101" spans="1:61" ht="11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</row>
    <row r="102" spans="1:61" ht="11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</row>
    <row r="103" spans="1:61" ht="11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</row>
    <row r="104" spans="1:61" ht="11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</row>
    <row r="105" spans="1:61" ht="11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</row>
    <row r="106" spans="1:61" ht="11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</row>
    <row r="107" spans="1:61" ht="11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</row>
    <row r="108" spans="1:61" ht="11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</row>
    <row r="109" spans="1:61" ht="11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</row>
    <row r="110" spans="1:61" ht="11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</row>
    <row r="111" spans="1:61" ht="11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</row>
    <row r="112" spans="1:61" ht="11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</row>
    <row r="113" spans="1:61" ht="11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</row>
    <row r="114" spans="1:61" ht="11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</row>
    <row r="115" spans="1:61" ht="11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</row>
    <row r="116" spans="1:61" ht="11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</row>
    <row r="117" spans="1:61" ht="11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</row>
    <row r="118" spans="1:61" ht="11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</row>
    <row r="119" spans="1:61" ht="11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</row>
    <row r="120" spans="1:61" ht="11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</row>
    <row r="121" spans="1:61" ht="11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</row>
    <row r="122" spans="1:61" ht="11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</row>
    <row r="123" spans="1:61" ht="11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</row>
    <row r="124" spans="1:61" ht="11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</row>
    <row r="125" spans="1:61" ht="11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</row>
    <row r="126" spans="1:61" ht="11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</row>
    <row r="127" spans="1:61" ht="11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</row>
    <row r="128" spans="1:61" ht="11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</row>
    <row r="129" spans="1:61" ht="11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</row>
    <row r="130" spans="1:61" ht="11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</row>
    <row r="131" spans="1:61" ht="11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</row>
    <row r="132" spans="1:61" ht="11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</row>
    <row r="133" spans="1:61" ht="11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</row>
    <row r="134" spans="1:61" ht="11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</row>
    <row r="135" spans="1:61" ht="11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</row>
    <row r="136" spans="1:61" ht="11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</row>
    <row r="137" spans="1:61" ht="11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</row>
    <row r="138" spans="1:61" ht="11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</row>
    <row r="139" spans="1:61" ht="11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</row>
    <row r="140" spans="1:61" ht="11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</row>
    <row r="141" spans="1:61" ht="11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</row>
    <row r="142" spans="1:61" ht="11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</row>
    <row r="143" spans="1:61" ht="11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</row>
    <row r="144" spans="1:61" ht="11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</row>
    <row r="145" spans="1:61" ht="11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</row>
    <row r="146" spans="1:61" ht="11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</row>
    <row r="147" spans="1:61" ht="11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</row>
    <row r="148" spans="1:61" ht="11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</row>
    <row r="149" spans="1:61" ht="11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</row>
    <row r="150" spans="1:61" ht="11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</row>
    <row r="151" spans="1:61" ht="11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</row>
    <row r="152" spans="1:61" ht="11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</row>
    <row r="153" spans="1:61" ht="11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</row>
    <row r="154" spans="1:61" ht="11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</row>
    <row r="155" spans="1:61" ht="11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</row>
    <row r="156" spans="1:61" ht="11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</row>
    <row r="157" spans="1:61" ht="11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</row>
    <row r="158" spans="1:61" ht="11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</row>
    <row r="159" spans="1:61" ht="11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</row>
    <row r="160" spans="1:61" ht="11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</row>
    <row r="161" spans="1:61" ht="11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</row>
    <row r="162" spans="1:61" ht="11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</row>
    <row r="163" spans="1:61" ht="11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</row>
    <row r="164" spans="1:61" ht="11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</row>
    <row r="165" spans="1:61" ht="11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</row>
    <row r="166" spans="1:61" ht="11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</row>
    <row r="167" spans="1:61" ht="11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</row>
    <row r="168" spans="1:61" ht="11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</row>
    <row r="169" spans="1:61" ht="11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</row>
    <row r="170" spans="1:61" ht="11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</row>
    <row r="171" spans="1:61" ht="11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</row>
    <row r="172" spans="1:61" ht="11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</row>
    <row r="173" spans="1:61" ht="11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</row>
    <row r="174" spans="1:61" ht="11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</row>
    <row r="175" spans="1:61" ht="11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</row>
    <row r="176" spans="1:61" ht="11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</row>
    <row r="177" spans="1:61" ht="11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</row>
    <row r="178" spans="1:61" ht="11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</row>
    <row r="179" spans="1:61" ht="11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</row>
    <row r="180" spans="1:61" ht="11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</row>
    <row r="181" spans="1:61" ht="11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</row>
    <row r="182" spans="1:61" ht="11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</row>
    <row r="183" spans="1:61" ht="11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</row>
    <row r="184" spans="1:61" ht="11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</row>
    <row r="185" spans="1:61" ht="11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</row>
    <row r="186" spans="1:61" ht="11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</row>
    <row r="187" spans="1:61" ht="11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</row>
    <row r="188" spans="1:61" ht="11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</row>
    <row r="189" spans="1:61" ht="11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</row>
    <row r="190" spans="1:61" ht="11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</row>
    <row r="191" spans="1:61" ht="11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</row>
    <row r="192" spans="1:61" ht="11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</row>
    <row r="193" spans="1:61" ht="11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</row>
    <row r="194" spans="1:61" ht="11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</row>
    <row r="195" spans="1:61" ht="11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</row>
    <row r="196" spans="1:61" ht="11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</row>
    <row r="197" spans="1:61" ht="11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</row>
    <row r="198" spans="1:61" ht="11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</row>
    <row r="199" spans="1:61" ht="11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</row>
    <row r="200" spans="1:61" ht="11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</row>
    <row r="201" spans="1:61" ht="11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</row>
    <row r="202" spans="1:61" ht="11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</row>
    <row r="203" spans="1:61" ht="11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</row>
    <row r="204" spans="1:61" ht="11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</row>
    <row r="205" spans="1:61" ht="11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</row>
    <row r="206" spans="1:61" ht="11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</row>
    <row r="207" spans="1:61" ht="11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</row>
    <row r="208" spans="1:61" ht="11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</row>
    <row r="209" spans="1:61" ht="11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</row>
    <row r="210" spans="1:61" ht="11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</row>
    <row r="211" spans="1:61" ht="11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</row>
    <row r="212" spans="1:61" ht="11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</row>
    <row r="213" spans="1:61" ht="11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</row>
    <row r="214" spans="1:61" ht="11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</row>
    <row r="215" spans="1:61" ht="11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</row>
    <row r="216" spans="1:61" ht="11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</row>
    <row r="217" spans="1:61" ht="11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</row>
    <row r="218" spans="1:61" ht="11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</row>
    <row r="219" spans="1:61" ht="11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</row>
    <row r="220" spans="1:61" ht="11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</row>
    <row r="221" spans="1:61" ht="11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</row>
    <row r="222" spans="1:61" ht="11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</row>
    <row r="223" spans="1:61" ht="11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</row>
    <row r="224" spans="1:61" ht="11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</row>
    <row r="225" spans="1:61" ht="11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</row>
    <row r="226" spans="1:61" ht="11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</row>
    <row r="227" spans="1:61" ht="11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</row>
    <row r="228" spans="1:61" ht="11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</row>
    <row r="229" spans="1:61" ht="11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</row>
    <row r="230" spans="1:61" ht="11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</row>
    <row r="231" spans="1:61" ht="11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</row>
    <row r="232" spans="1:61" ht="11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</row>
    <row r="233" spans="1:61" ht="11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</row>
    <row r="234" spans="1:61" ht="11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</row>
    <row r="235" spans="1:61" ht="11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</row>
    <row r="236" spans="1:61" ht="11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</row>
    <row r="237" spans="1:61" ht="11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</row>
    <row r="238" spans="1:61" ht="11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</row>
    <row r="239" spans="1:61" ht="11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</row>
    <row r="240" spans="1:61" ht="11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</row>
    <row r="241" spans="1:61" ht="11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</row>
    <row r="242" spans="1:61" ht="11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</row>
    <row r="243" spans="1:61" ht="11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</row>
    <row r="244" spans="1:61" ht="11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</row>
    <row r="245" spans="1:61" ht="11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</row>
    <row r="246" spans="1:61" ht="11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</row>
    <row r="247" spans="1:61" ht="11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</row>
    <row r="248" spans="1:61" ht="11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</row>
    <row r="249" spans="1:61" ht="11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</row>
    <row r="250" spans="1:61" ht="11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</row>
    <row r="251" spans="1:61" ht="11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</row>
    <row r="252" spans="1:61" ht="11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</row>
    <row r="253" spans="1:61" ht="11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</row>
    <row r="254" spans="1:61" ht="11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</row>
    <row r="255" spans="1:61" ht="11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</row>
    <row r="256" spans="1:61" ht="11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</row>
    <row r="257" spans="1:61" ht="11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</row>
    <row r="258" spans="1:61" ht="11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</row>
    <row r="259" spans="1:61" ht="11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</row>
    <row r="260" spans="1:61" ht="11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</row>
    <row r="261" spans="1:61" ht="11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</row>
    <row r="262" spans="1:61" ht="11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</row>
    <row r="263" spans="1:61" ht="11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</row>
    <row r="264" spans="1:61" ht="11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</row>
    <row r="265" spans="1:61" ht="11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</row>
    <row r="266" spans="1:61" ht="11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</row>
    <row r="267" spans="1:61" ht="11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</row>
    <row r="268" spans="1:61" ht="11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</row>
    <row r="269" spans="1:61" ht="11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</row>
    <row r="270" spans="1:61" ht="11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</row>
    <row r="271" spans="1:61" ht="11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</row>
    <row r="272" spans="1:61" ht="11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</row>
    <row r="273" spans="1:61" ht="11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</row>
    <row r="274" spans="1:61" ht="11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</row>
    <row r="275" spans="1:61" ht="11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</row>
    <row r="276" spans="1:61" ht="11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</row>
    <row r="277" spans="1:61" ht="11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</row>
    <row r="278" spans="1:61" ht="11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</row>
    <row r="279" spans="1:61" ht="11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</row>
    <row r="280" spans="1:61" ht="11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</row>
    <row r="281" spans="1:61" ht="11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</row>
    <row r="282" spans="1:61" ht="11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</row>
    <row r="283" spans="1:61" ht="11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</row>
    <row r="284" spans="1:61" ht="11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</row>
    <row r="285" spans="1:61" ht="11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</row>
    <row r="286" spans="1:61" ht="11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</row>
    <row r="287" spans="1:61" ht="11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</row>
    <row r="288" spans="1:61" ht="11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</row>
    <row r="289" spans="1:61" ht="11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</row>
    <row r="290" spans="1:61" ht="11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</row>
    <row r="291" spans="1:61" ht="11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</row>
    <row r="292" spans="1:61" ht="11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</row>
    <row r="293" spans="1:61" ht="11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</row>
    <row r="294" spans="1:61" ht="11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</row>
    <row r="295" spans="1:61" ht="11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</row>
    <row r="296" spans="1:61" ht="11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</row>
    <row r="297" spans="1:61" ht="11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</row>
    <row r="298" spans="1:61" ht="11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</row>
    <row r="299" spans="1:61" ht="11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</row>
    <row r="300" spans="1:61" ht="11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</row>
    <row r="301" spans="1:61" ht="11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</row>
    <row r="302" spans="1:61" ht="11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</row>
    <row r="303" spans="1:61" ht="11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</row>
    <row r="304" spans="1:61" ht="11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</row>
    <row r="305" spans="1:61" ht="11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</row>
    <row r="306" spans="1:61" ht="11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</row>
    <row r="307" spans="1:61" ht="11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</row>
    <row r="308" spans="1:61" ht="11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</row>
    <row r="309" spans="1:61" ht="11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</row>
    <row r="310" spans="1:61" ht="11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</row>
    <row r="311" spans="1:61" ht="11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</row>
    <row r="312" spans="1:61" ht="11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</row>
    <row r="313" spans="1:61" ht="11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</row>
    <row r="314" spans="1:61" ht="11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</row>
    <row r="315" spans="1:61" ht="11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</row>
    <row r="316" spans="1:61" ht="11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</row>
    <row r="317" spans="1:61" ht="11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</row>
    <row r="318" spans="1:61" ht="11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</row>
    <row r="319" spans="1:61" ht="11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</row>
    <row r="320" spans="1:61" ht="11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</row>
    <row r="321" spans="1:61" ht="11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</row>
    <row r="322" spans="1:61" ht="11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</row>
    <row r="323" spans="1:61" ht="11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</row>
    <row r="324" spans="1:61" ht="11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</row>
    <row r="325" spans="1:61" ht="11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</row>
    <row r="326" spans="1:61" ht="11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</row>
    <row r="327" spans="1:61" ht="11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</row>
    <row r="328" spans="1:61" ht="11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</row>
    <row r="329" spans="1:61" ht="11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</row>
    <row r="330" spans="1:61" ht="11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</row>
    <row r="331" spans="1:61" ht="11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</row>
    <row r="332" spans="1:61" ht="11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</row>
    <row r="333" spans="1:61" ht="11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</row>
    <row r="334" spans="1:61" ht="11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</row>
    <row r="335" spans="1:61" ht="11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</row>
    <row r="336" spans="1:61" ht="11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</row>
    <row r="337" spans="1:61" ht="11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</row>
    <row r="338" spans="1:61" ht="11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</row>
    <row r="339" spans="1:61" ht="11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</row>
    <row r="340" spans="1:61" ht="11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</row>
    <row r="341" spans="1:61" ht="11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</row>
    <row r="342" spans="1:61" ht="11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</row>
    <row r="343" spans="1:61" ht="11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</row>
    <row r="344" spans="1:61" ht="11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</row>
    <row r="345" spans="1:61" ht="11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</row>
    <row r="346" spans="1:61" ht="11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</row>
    <row r="347" spans="1:61" ht="11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</row>
    <row r="348" spans="1:61" ht="11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</row>
    <row r="349" spans="1:61" ht="11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</row>
    <row r="350" spans="1:61" ht="11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</row>
    <row r="351" spans="1:61" ht="11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</row>
    <row r="352" spans="1:61" ht="11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</row>
    <row r="353" spans="1:61" ht="11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</row>
    <row r="354" spans="1:61" ht="11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</row>
    <row r="355" spans="1:61" ht="11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</row>
    <row r="356" spans="1:61" ht="11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</row>
    <row r="357" spans="1:61" ht="11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</row>
    <row r="358" spans="1:61" ht="11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</row>
    <row r="359" spans="1:61" ht="11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</row>
    <row r="360" spans="1:61" ht="11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</row>
    <row r="361" spans="1:61" ht="11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</row>
    <row r="362" spans="1:61" ht="11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</row>
    <row r="363" spans="1:61" ht="11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</row>
    <row r="364" spans="1:61" ht="11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</row>
    <row r="365" spans="1:61" ht="11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</row>
    <row r="366" spans="1:61" ht="11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</row>
    <row r="367" spans="1:61" ht="11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</row>
    <row r="368" spans="1:61" ht="11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</row>
    <row r="369" spans="1:61" ht="11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</row>
    <row r="370" spans="1:61" ht="11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</row>
    <row r="371" spans="1:61" ht="11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</row>
    <row r="372" spans="1:61" ht="11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</row>
    <row r="373" spans="1:61" ht="11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</row>
    <row r="374" spans="1:61" ht="11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</row>
    <row r="375" spans="1:61" ht="11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</row>
    <row r="376" spans="1:61" ht="11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</row>
    <row r="377" spans="1:61" ht="11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</row>
    <row r="378" spans="1:61" ht="11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</row>
    <row r="379" spans="1:61" ht="11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</row>
    <row r="380" spans="1:61" ht="11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</row>
    <row r="381" spans="1:61" ht="11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</row>
    <row r="382" spans="1:61" ht="11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</row>
    <row r="383" spans="1:61" ht="11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</row>
    <row r="384" spans="1:61" ht="11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</row>
    <row r="385" spans="1:61" ht="11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</row>
    <row r="386" spans="1:61" ht="11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</row>
    <row r="387" spans="1:61" ht="11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</row>
    <row r="388" spans="1:61" ht="11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</row>
    <row r="389" spans="1:61" ht="11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</row>
    <row r="390" spans="1:61" ht="11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</row>
    <row r="391" spans="1:61" ht="11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</row>
    <row r="392" spans="1:61" ht="11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</row>
    <row r="393" spans="1:61" ht="11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</row>
    <row r="394" spans="1:61" ht="11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</row>
    <row r="395" spans="1:61" ht="11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</row>
    <row r="396" spans="1:61" ht="11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</row>
    <row r="397" spans="1:61" ht="11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</row>
    <row r="398" spans="1:61" ht="11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</row>
    <row r="399" spans="1:61" ht="11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</row>
    <row r="400" spans="1:61" ht="11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</row>
    <row r="401" spans="1:61" ht="11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</row>
    <row r="402" spans="1:61" ht="11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</row>
    <row r="403" spans="1:61" ht="11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</row>
    <row r="404" spans="1:61" ht="11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</row>
    <row r="405" spans="1:61" ht="11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</row>
    <row r="406" spans="1:61" ht="11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</row>
    <row r="407" spans="1:61" ht="11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</row>
    <row r="408" spans="1:61" ht="11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</row>
    <row r="409" spans="1:61" ht="11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</row>
    <row r="410" spans="1:61" ht="11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</row>
    <row r="411" spans="1:61" ht="11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</row>
    <row r="412" spans="1:61" ht="11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</row>
    <row r="413" spans="1:61" ht="11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</row>
    <row r="414" spans="1:61" ht="11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</row>
    <row r="415" spans="1:61" ht="11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</row>
    <row r="416" spans="1:61" ht="11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</row>
    <row r="417" spans="1:61" ht="11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</row>
    <row r="418" spans="1:61" ht="11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</row>
    <row r="419" spans="1:61" ht="11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</row>
    <row r="420" spans="1:61" ht="11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</row>
    <row r="421" spans="1:61" ht="11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</row>
    <row r="422" spans="1:61" ht="11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</row>
    <row r="423" spans="1:61" ht="11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</row>
    <row r="424" spans="1:61" ht="11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</row>
    <row r="425" spans="1:61" ht="11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</row>
    <row r="426" spans="1:61" ht="11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</row>
    <row r="427" spans="1:61" ht="11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</row>
    <row r="428" spans="1:61" ht="11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</row>
    <row r="429" spans="1:61" ht="11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</row>
    <row r="430" spans="1:61" ht="11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</row>
    <row r="431" spans="1:61" ht="11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</row>
    <row r="432" spans="1:61" ht="11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</row>
    <row r="433" spans="1:61" ht="11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</row>
    <row r="434" spans="1:61" ht="11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</row>
    <row r="435" spans="1:61" ht="11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</row>
    <row r="436" spans="1:61" ht="11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</row>
    <row r="437" spans="1:61" ht="11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</row>
    <row r="438" spans="1:61" ht="11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</row>
    <row r="439" spans="1:61" ht="11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</row>
    <row r="440" spans="1:61" ht="11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</row>
    <row r="441" spans="1:61" ht="11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</row>
    <row r="442" spans="1:61" ht="11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</row>
    <row r="443" spans="1:61" ht="11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</row>
    <row r="444" spans="1:61" ht="11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</row>
    <row r="445" spans="1:61" ht="11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</row>
    <row r="446" spans="1:61" ht="11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</row>
    <row r="447" spans="1:61" ht="11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</row>
    <row r="448" spans="1:61" ht="11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</row>
    <row r="449" spans="1:61" ht="11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</row>
    <row r="450" spans="1:61" ht="11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</row>
    <row r="451" spans="1:61" ht="11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</row>
    <row r="452" spans="1:61" ht="11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</row>
    <row r="453" spans="1:61" ht="11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</row>
    <row r="454" spans="1:61" ht="11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</row>
    <row r="455" spans="1:61" ht="11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</row>
    <row r="456" spans="1:61" ht="11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</row>
    <row r="457" spans="1:61" ht="11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</row>
    <row r="458" spans="1:61" ht="11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</row>
    <row r="459" spans="1:61" ht="11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</row>
    <row r="460" spans="1:61" ht="11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</row>
    <row r="461" spans="1:61" ht="11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</row>
    <row r="462" spans="1:61" ht="11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</row>
    <row r="463" spans="1:61" ht="11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</row>
    <row r="464" spans="1:61" ht="11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</row>
    <row r="465" spans="1:61" ht="11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</row>
    <row r="466" spans="1:61" ht="11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</row>
    <row r="467" spans="1:61" ht="11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</row>
    <row r="468" spans="1:61" ht="11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</row>
    <row r="469" spans="1:61" ht="11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</row>
    <row r="470" spans="1:61" ht="11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</row>
    <row r="471" spans="1:61" ht="11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</row>
    <row r="472" spans="1:61" ht="11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</row>
    <row r="473" spans="1:61" ht="11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</row>
    <row r="474" spans="1:61" ht="11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</row>
    <row r="475" spans="1:61" ht="11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</row>
    <row r="476" spans="1:61" ht="11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</row>
    <row r="477" spans="1:61" ht="11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</row>
    <row r="478" spans="1:61" ht="11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</row>
    <row r="479" spans="1:61" ht="11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</row>
    <row r="480" spans="1:61" ht="11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</row>
    <row r="481" spans="1:61" ht="11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</row>
    <row r="482" spans="1:61" ht="11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</row>
    <row r="483" spans="1:61" ht="11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</row>
    <row r="484" spans="1:61" ht="11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</row>
    <row r="485" spans="1:61" ht="11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</row>
    <row r="486" spans="1:61" ht="11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</row>
    <row r="487" spans="1:61" ht="11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</row>
    <row r="488" spans="1:61" ht="11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</row>
    <row r="489" spans="1:61" ht="11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</row>
    <row r="490" spans="1:61" ht="11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</row>
    <row r="491" spans="1:61" ht="11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</row>
    <row r="492" spans="1:61" ht="11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</row>
    <row r="493" spans="1:61" ht="11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</row>
    <row r="494" spans="1:61" ht="11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</row>
    <row r="495" spans="1:61" ht="11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</row>
    <row r="496" spans="1:61" ht="11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</row>
    <row r="497" spans="1:61" ht="11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</row>
    <row r="498" spans="1:61" ht="11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</row>
    <row r="499" spans="1:61" ht="11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</row>
    <row r="500" spans="1:61" ht="11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</row>
    <row r="501" spans="1:61" ht="11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</row>
    <row r="502" spans="1:61" ht="11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</row>
    <row r="503" spans="1:61" ht="11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</row>
    <row r="504" spans="1:61" ht="11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</row>
    <row r="505" spans="1:61" ht="11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</row>
    <row r="506" spans="1:61" ht="11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</row>
    <row r="507" spans="1:61" ht="11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</row>
    <row r="508" spans="1:61" ht="11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</row>
    <row r="509" spans="1:61" ht="11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</row>
    <row r="510" spans="1:61" ht="11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</row>
    <row r="511" spans="1:61" ht="11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</row>
    <row r="512" spans="1:61" ht="11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</row>
    <row r="513" spans="1:61" ht="11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</row>
    <row r="514" spans="1:61" ht="11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</row>
    <row r="515" spans="1:61" ht="11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</row>
    <row r="516" spans="1:61" ht="11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</row>
    <row r="517" spans="1:61" ht="11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</row>
    <row r="518" spans="1:61" ht="11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</row>
    <row r="519" spans="1:61" ht="11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</row>
    <row r="520" spans="1:61" ht="11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</row>
    <row r="521" spans="1:61" ht="11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</row>
    <row r="522" spans="1:61" ht="11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</row>
    <row r="523" spans="1:61" ht="11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</row>
    <row r="524" spans="1:61" ht="11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</row>
    <row r="525" spans="1:61" ht="11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</row>
    <row r="526" spans="1:61" ht="11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</row>
    <row r="527" spans="1:61" ht="11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</row>
    <row r="528" spans="1:61" ht="11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</row>
    <row r="529" spans="1:61" ht="11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</row>
    <row r="530" spans="1:61" ht="11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</row>
    <row r="531" spans="1:61" ht="11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</row>
    <row r="532" spans="1:61" ht="11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</row>
    <row r="533" spans="1:61" ht="11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</row>
    <row r="534" spans="1:61" ht="11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</row>
    <row r="535" spans="1:61" ht="11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</row>
    <row r="536" spans="1:61" ht="11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</row>
    <row r="537" spans="1:61" ht="11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</row>
    <row r="538" spans="1:61" ht="11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</row>
    <row r="539" spans="1:61" ht="11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</row>
    <row r="540" spans="1:61" ht="11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</row>
    <row r="541" spans="1:61" ht="11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</row>
    <row r="542" spans="1:61" ht="11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</row>
    <row r="543" spans="1:61" ht="11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</row>
    <row r="544" spans="1:61" ht="11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</row>
    <row r="545" spans="1:61" ht="11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</row>
    <row r="546" spans="1:61" ht="11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</row>
    <row r="547" spans="1:61" ht="11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</row>
    <row r="548" spans="1:61" ht="11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</row>
    <row r="549" spans="1:61" ht="11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</row>
    <row r="550" spans="1:61" ht="11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</row>
    <row r="551" spans="1:61" ht="11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</row>
    <row r="552" spans="1:61" ht="11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</row>
    <row r="553" spans="1:61" ht="11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</row>
    <row r="554" spans="1:61" ht="11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</row>
    <row r="555" spans="1:61" ht="11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</row>
    <row r="556" spans="1:61" ht="11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</row>
    <row r="557" spans="1:61" ht="11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</row>
    <row r="558" spans="1:61" ht="11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</row>
    <row r="559" spans="1:61" ht="11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</row>
    <row r="560" spans="1:61" ht="11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</row>
    <row r="561" spans="1:61" ht="11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</row>
    <row r="562" spans="1:61" ht="11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</row>
    <row r="563" spans="1:61" ht="11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</row>
    <row r="564" spans="1:61" ht="11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</row>
    <row r="565" spans="1:61" ht="11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</row>
    <row r="566" spans="1:61" ht="11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</row>
    <row r="567" spans="1:61" ht="11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</row>
    <row r="568" spans="1:61" ht="11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</row>
    <row r="569" spans="1:61" ht="11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</row>
    <row r="570" spans="1:61" ht="11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</row>
    <row r="571" spans="1:61" ht="11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</row>
    <row r="572" spans="1:61" ht="11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</row>
    <row r="573" spans="1:61" ht="11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</row>
    <row r="574" spans="1:61" ht="11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</row>
    <row r="575" spans="1:61" ht="11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</row>
    <row r="576" spans="1:61" ht="11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</row>
    <row r="577" spans="1:61" ht="11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</row>
    <row r="578" spans="1:61" ht="11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</row>
    <row r="579" spans="1:61" ht="11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</row>
    <row r="580" spans="1:61" ht="11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</row>
    <row r="581" spans="1:61" ht="11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</row>
    <row r="582" spans="1:61" ht="11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</row>
    <row r="583" spans="1:61" ht="11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</row>
    <row r="584" spans="1:61" ht="11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</row>
    <row r="585" spans="1:61" ht="11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</row>
    <row r="586" spans="1:61" ht="11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</row>
    <row r="587" spans="1:61" ht="11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</row>
    <row r="588" spans="1:61" ht="11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</row>
    <row r="589" spans="1:61" ht="11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</row>
    <row r="590" spans="1:61" ht="11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</row>
    <row r="591" spans="1:61" ht="11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</row>
    <row r="592" spans="1:61" ht="11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</row>
    <row r="593" spans="1:61" ht="11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</row>
    <row r="594" spans="1:61" ht="11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</row>
    <row r="595" spans="1:61" ht="11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</row>
    <row r="596" spans="1:61" ht="11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</row>
    <row r="597" spans="1:61" ht="11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</row>
    <row r="598" spans="1:61" ht="11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</row>
    <row r="599" spans="1:61" ht="11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</row>
    <row r="600" spans="1:61" ht="11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</row>
    <row r="601" spans="1:61" ht="11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</row>
    <row r="602" spans="1:61" ht="11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</row>
    <row r="603" spans="1:61" ht="11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</row>
    <row r="604" spans="1:61" ht="11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</row>
    <row r="605" spans="1:61" ht="11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</row>
    <row r="606" spans="1:61" ht="11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</row>
    <row r="607" spans="1:61" ht="11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</row>
    <row r="608" spans="1:61" ht="11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</row>
    <row r="609" spans="1:61" ht="11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</row>
    <row r="610" spans="1:61" ht="11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</row>
    <row r="611" spans="1:61" ht="11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</row>
    <row r="612" spans="1:61" ht="11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</row>
    <row r="613" spans="1:61" ht="11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</row>
    <row r="614" spans="1:61" ht="11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</row>
    <row r="615" spans="1:61" ht="11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</row>
    <row r="616" spans="1:61" ht="11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</row>
    <row r="617" spans="1:61" ht="11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</row>
    <row r="618" spans="1:61" ht="11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</row>
    <row r="619" spans="1:61" ht="11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</row>
    <row r="620" spans="1:61" ht="11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</row>
    <row r="621" spans="1:61" ht="11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</row>
    <row r="622" spans="1:61" ht="11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</row>
    <row r="623" spans="1:61" ht="11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</row>
    <row r="624" spans="1:61" ht="11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</row>
    <row r="625" spans="1:61" ht="11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</row>
    <row r="626" spans="1:61" ht="11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</row>
    <row r="627" spans="1:61" ht="11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</row>
    <row r="628" spans="1:61" ht="11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</row>
    <row r="629" spans="1:61" ht="11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</row>
    <row r="630" spans="1:61" ht="11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</row>
    <row r="631" spans="1:61" ht="11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</row>
    <row r="632" spans="1:61" ht="11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</row>
    <row r="633" spans="1:61" ht="11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</row>
    <row r="634" spans="1:61" ht="11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</row>
    <row r="635" spans="1:61" ht="11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</row>
    <row r="636" spans="1:61" ht="11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</row>
    <row r="637" spans="1:61" ht="11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</row>
    <row r="638" spans="1:61" ht="11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</row>
    <row r="639" spans="1:61" ht="11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</row>
    <row r="640" spans="1:61" ht="11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</row>
    <row r="641" spans="1:61" ht="11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</row>
    <row r="642" spans="1:61" ht="11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</row>
    <row r="643" spans="1:61" ht="11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</row>
    <row r="644" spans="1:61" ht="11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</row>
    <row r="645" spans="1:61" ht="11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</row>
    <row r="646" spans="1:61" ht="11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</row>
    <row r="647" spans="1:61" ht="11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</row>
    <row r="648" spans="1:61" ht="11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</row>
    <row r="649" spans="1:61" ht="11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</row>
    <row r="650" spans="1:61" ht="11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</row>
    <row r="651" spans="1:61" ht="11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</row>
    <row r="652" spans="1:61" ht="11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</row>
    <row r="653" spans="1:61" ht="11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</row>
    <row r="654" spans="1:61" ht="11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</row>
    <row r="655" spans="1:61" ht="11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</row>
    <row r="656" spans="1:61" ht="11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</row>
    <row r="657" spans="1:61" ht="11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</row>
    <row r="658" spans="1:61" ht="11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</row>
    <row r="659" spans="1:61" ht="11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</row>
    <row r="660" spans="1:61" ht="11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</row>
    <row r="661" spans="1:61" ht="11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</row>
    <row r="662" spans="1:61" ht="11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</row>
    <row r="663" spans="1:61" ht="11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</row>
    <row r="664" spans="1:61" ht="11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</row>
    <row r="665" spans="1:61" ht="11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</row>
    <row r="666" spans="1:61" ht="11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</row>
    <row r="667" spans="1:61" ht="11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</row>
    <row r="668" spans="1:61" ht="11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</row>
    <row r="669" spans="1:61" ht="11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</row>
    <row r="670" spans="1:61" ht="11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</row>
    <row r="671" spans="1:61" ht="11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</row>
    <row r="672" spans="1:61" ht="11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</row>
    <row r="673" spans="1:61" ht="11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</row>
    <row r="674" spans="1:61" ht="11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</row>
    <row r="675" spans="1:61" ht="11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</row>
    <row r="676" spans="1:61" ht="11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</row>
    <row r="677" spans="1:61" ht="11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</row>
    <row r="678" spans="1:61" ht="11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</row>
    <row r="679" spans="1:61" ht="11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</row>
    <row r="680" spans="1:61" ht="11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</row>
    <row r="681" spans="1:61" ht="11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</row>
    <row r="682" spans="1:61" ht="11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</row>
    <row r="683" spans="1:61" ht="11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</row>
    <row r="684" spans="1:61" ht="11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</row>
    <row r="685" spans="1:61" ht="11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</row>
    <row r="686" spans="1:61" ht="11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</row>
    <row r="687" spans="1:61" ht="11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</row>
    <row r="688" spans="1:61" ht="11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</row>
    <row r="689" spans="1:61" ht="11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</row>
    <row r="690" spans="1:61" ht="11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</row>
    <row r="691" spans="1:61" ht="11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</row>
    <row r="692" spans="1:61" ht="11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</row>
    <row r="693" spans="1:61" ht="11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</row>
    <row r="694" spans="1:61" ht="11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</row>
    <row r="695" spans="1:61" ht="11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</row>
    <row r="696" spans="1:61" ht="11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</row>
    <row r="697" spans="1:61" ht="11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</row>
    <row r="698" spans="1:61" ht="11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</row>
    <row r="699" spans="1:61" ht="11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</row>
    <row r="700" spans="1:61" ht="11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</row>
    <row r="701" spans="1:61" ht="11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</row>
    <row r="702" spans="1:61" ht="11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</row>
    <row r="703" spans="1:61" ht="11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</row>
    <row r="704" spans="1:61" ht="11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</row>
    <row r="705" spans="1:61" ht="11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</row>
    <row r="706" spans="1:61" ht="11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</row>
    <row r="707" spans="1:61" ht="11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</row>
    <row r="708" spans="1:61" ht="11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</row>
    <row r="709" spans="1:61" ht="11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</row>
    <row r="710" spans="1:61" ht="11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</row>
    <row r="711" spans="1:61" ht="11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</row>
    <row r="712" spans="1:61" ht="11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</row>
    <row r="713" spans="1:61" ht="11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</row>
    <row r="714" spans="1:61" ht="11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</row>
    <row r="715" spans="1:61" ht="11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</row>
    <row r="716" spans="1:61" ht="11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</row>
    <row r="717" spans="1:61" ht="11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</row>
    <row r="718" spans="1:61" ht="11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</row>
    <row r="719" spans="1:61" ht="11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</row>
    <row r="720" spans="1:61" ht="11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</row>
    <row r="721" spans="1:61" ht="11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</row>
    <row r="722" spans="1:61" ht="11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</row>
    <row r="723" spans="1:61" ht="11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</row>
    <row r="724" spans="1:61" ht="11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</row>
    <row r="725" spans="1:61" ht="11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</row>
    <row r="726" spans="1:61" ht="11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</row>
    <row r="727" spans="1:61" ht="11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</row>
    <row r="728" spans="1:61" ht="11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</row>
    <row r="729" spans="1:61" ht="11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</row>
    <row r="730" spans="1:61" ht="11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</row>
    <row r="731" spans="1:61" ht="11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</row>
    <row r="732" spans="1:61" ht="11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</row>
    <row r="733" spans="1:61" ht="11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</row>
    <row r="734" spans="1:61" ht="11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</row>
    <row r="735" spans="1:61" ht="11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</row>
    <row r="736" spans="1:61" ht="11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</row>
    <row r="737" spans="1:61" ht="11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</row>
    <row r="738" spans="1:61" ht="11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</row>
    <row r="739" spans="1:61" ht="11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</row>
    <row r="740" spans="1:61" ht="11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</row>
    <row r="741" spans="1:61" ht="11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</row>
    <row r="742" spans="1:61" ht="11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</row>
    <row r="743" spans="1:61" ht="11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</row>
    <row r="744" spans="1:61" ht="11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</row>
    <row r="745" spans="1:61" ht="11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</row>
    <row r="746" spans="1:61" ht="11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</row>
    <row r="747" spans="1:61" ht="11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</row>
    <row r="748" spans="1:61" ht="11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</row>
    <row r="749" spans="1:61" ht="11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</row>
    <row r="750" spans="1:61" ht="11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</row>
    <row r="751" spans="1:61" ht="11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</row>
    <row r="752" spans="1:61" ht="11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</row>
    <row r="753" spans="1:61" ht="11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</row>
    <row r="754" spans="1:61" ht="11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</row>
    <row r="755" spans="1:61" ht="11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</row>
    <row r="756" spans="1:61" ht="11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</row>
    <row r="757" spans="1:61" ht="11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</row>
    <row r="758" spans="1:61" ht="11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</row>
    <row r="759" spans="1:61" ht="11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</row>
    <row r="760" spans="1:61" ht="11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</row>
    <row r="761" spans="1:61" ht="11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</row>
    <row r="762" spans="1:61" ht="11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</row>
    <row r="763" spans="1:61" ht="11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</row>
    <row r="764" spans="1:61" ht="11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</row>
    <row r="765" spans="1:61" ht="11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</row>
    <row r="766" spans="1:61" ht="11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</row>
    <row r="767" spans="1:61" ht="11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</row>
    <row r="768" spans="1:61" ht="11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</row>
    <row r="769" spans="1:61" ht="11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</row>
    <row r="770" spans="1:61" ht="11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</row>
    <row r="771" spans="1:61" ht="11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</row>
    <row r="772" spans="1:61" ht="11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</row>
    <row r="773" spans="1:61" ht="11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</row>
    <row r="774" spans="1:61" ht="11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</row>
    <row r="775" spans="1:61" ht="11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</row>
    <row r="776" spans="1:61" ht="11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</row>
    <row r="777" spans="1:61" ht="11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</row>
    <row r="778" spans="1:61" ht="11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</row>
    <row r="779" spans="1:61" ht="11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</row>
    <row r="780" spans="1:61" ht="11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</row>
    <row r="781" spans="1:61" ht="11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</row>
    <row r="782" spans="1:61" ht="11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</row>
    <row r="783" spans="1:61" ht="11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</row>
    <row r="784" spans="1:61" ht="11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</row>
    <row r="785" spans="1:61" ht="11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</row>
    <row r="786" spans="1:61" ht="11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</row>
    <row r="787" spans="1:61" ht="11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</row>
    <row r="788" spans="1:61" ht="11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</row>
    <row r="789" spans="1:61" ht="11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</row>
    <row r="790" spans="1:61" ht="11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</row>
    <row r="791" spans="1:61" ht="11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</row>
    <row r="792" spans="1:61" ht="11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</row>
    <row r="793" spans="1:61" ht="11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</row>
    <row r="794" spans="1:61" ht="11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</row>
    <row r="795" spans="1:61" ht="11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</row>
    <row r="796" spans="1:61" ht="11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</row>
    <row r="797" spans="1:61" ht="11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</row>
    <row r="798" spans="1:61" ht="11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</row>
    <row r="799" spans="1:61" ht="11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</row>
    <row r="800" spans="1:61" ht="11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</row>
    <row r="801" spans="1:61" ht="11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</row>
    <row r="802" spans="1:61" ht="11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</row>
    <row r="803" spans="1:61" ht="11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</row>
    <row r="804" spans="1:61" ht="11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</row>
    <row r="805" spans="1:61" ht="11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</row>
    <row r="806" spans="1:61" ht="11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</row>
    <row r="807" spans="1:61" ht="11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</row>
    <row r="808" spans="1:61" ht="11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</row>
    <row r="809" spans="1:61" ht="11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</row>
    <row r="810" spans="1:61" ht="11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</row>
    <row r="811" spans="1:61" ht="11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</row>
    <row r="812" spans="1:61" ht="11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</row>
    <row r="813" spans="1:61" ht="11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</row>
    <row r="814" spans="1:61" ht="11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</row>
    <row r="815" spans="1:61" ht="11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</row>
    <row r="816" spans="1:61" ht="11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</row>
    <row r="817" spans="1:61" ht="11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</row>
    <row r="818" spans="1:61" ht="11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</row>
    <row r="819" spans="1:61" ht="11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</row>
    <row r="820" spans="1:61" ht="11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</row>
    <row r="821" spans="1:61" ht="11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</row>
    <row r="822" spans="1:61" ht="11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</row>
    <row r="823" spans="1:61" ht="11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</row>
    <row r="824" spans="1:61" ht="11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</row>
    <row r="825" spans="1:61" ht="11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</row>
    <row r="826" spans="1:61" ht="11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</row>
    <row r="827" spans="1:61" ht="11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</row>
    <row r="828" spans="1:61" ht="11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</row>
    <row r="829" spans="1:61" ht="11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</row>
    <row r="830" spans="1:61" ht="11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</row>
    <row r="831" spans="1:61" ht="11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</row>
    <row r="832" spans="1:61" ht="11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</row>
    <row r="833" spans="1:61" ht="11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</row>
    <row r="834" spans="1:61" ht="11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</row>
    <row r="835" spans="1:61" ht="11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</row>
    <row r="836" spans="1:61" ht="11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</row>
    <row r="837" spans="1:61" ht="11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</row>
    <row r="838" spans="1:61" ht="11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</row>
    <row r="839" spans="1:61" ht="11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</row>
    <row r="840" spans="1:61" ht="11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</row>
    <row r="841" spans="1:61" ht="11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</row>
    <row r="842" spans="1:61" ht="11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</row>
    <row r="843" spans="1:61" ht="11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</row>
    <row r="844" spans="1:61" ht="11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</row>
    <row r="845" spans="1:61" ht="11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</row>
    <row r="846" spans="1:61" ht="11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</row>
    <row r="847" spans="1:61" ht="11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</row>
    <row r="848" spans="1:61" ht="11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</row>
    <row r="849" spans="1:61" ht="11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</row>
    <row r="850" spans="1:61" ht="11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</row>
    <row r="851" spans="1:61" ht="11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</row>
    <row r="852" spans="1:61" ht="11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</row>
    <row r="853" spans="1:61" ht="11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</row>
    <row r="854" spans="1:61" ht="11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</row>
    <row r="855" spans="1:61" ht="11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</row>
    <row r="856" spans="1:61" ht="11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</row>
    <row r="857" spans="1:61" ht="11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</row>
    <row r="858" spans="1:61" ht="11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</row>
    <row r="859" spans="1:61" ht="11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</row>
    <row r="860" spans="1:61" ht="11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</row>
    <row r="861" spans="1:61" ht="11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</row>
    <row r="862" spans="1:61" ht="11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</row>
    <row r="863" spans="1:61" ht="11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</row>
    <row r="864" spans="1:61" ht="11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</row>
    <row r="865" spans="1:61" ht="11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</row>
    <row r="866" spans="1:61" ht="11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</row>
    <row r="867" spans="1:61" ht="11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</row>
    <row r="868" spans="1:61" ht="11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</row>
    <row r="869" spans="1:61" ht="11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</row>
    <row r="870" spans="1:61" ht="11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</row>
    <row r="871" spans="1:61" ht="11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</row>
    <row r="872" spans="1:61" ht="11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</row>
    <row r="873" spans="1:61" ht="11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</row>
    <row r="874" spans="1:61" ht="11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</row>
    <row r="875" spans="1:61" ht="11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</row>
    <row r="876" spans="1:61" ht="11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</row>
    <row r="877" spans="1:61" ht="11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</row>
    <row r="878" spans="1:61" ht="11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</row>
    <row r="879" spans="1:61" ht="11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</row>
    <row r="880" spans="1:61" ht="11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</row>
    <row r="881" spans="1:61" ht="11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</row>
    <row r="882" spans="1:61" ht="11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</row>
    <row r="883" spans="1:61" ht="11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</row>
    <row r="884" spans="1:61" ht="11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</row>
    <row r="885" spans="1:61" ht="11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</row>
    <row r="886" spans="1:61" ht="11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</row>
    <row r="887" spans="1:61" ht="11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</row>
    <row r="888" spans="1:61" ht="11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</row>
    <row r="889" spans="1:61" ht="11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</row>
    <row r="890" spans="1:61" ht="11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</row>
    <row r="891" spans="1:61" ht="11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</row>
    <row r="892" spans="1:61" ht="11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</row>
    <row r="893" spans="1:61" ht="11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</row>
    <row r="894" spans="1:61" ht="11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</row>
    <row r="895" spans="1:61" ht="11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</row>
    <row r="896" spans="1:61" ht="11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</row>
    <row r="897" spans="1:61" ht="11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</row>
    <row r="898" spans="1:61" ht="11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</row>
    <row r="899" spans="1:61" ht="11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</row>
    <row r="900" spans="1:61" ht="11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</row>
    <row r="901" spans="1:61" ht="11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</row>
    <row r="902" spans="1:61" ht="11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</row>
    <row r="903" spans="1:61" ht="11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</row>
    <row r="904" spans="1:61" ht="11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</row>
    <row r="905" spans="1:61" ht="11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</row>
    <row r="906" spans="1:61" ht="11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</row>
    <row r="907" spans="1:61" ht="11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</row>
    <row r="908" spans="1:61" ht="11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</row>
    <row r="909" spans="1:61" ht="11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</row>
    <row r="910" spans="1:61" ht="11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</row>
    <row r="911" spans="1:61" ht="11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</row>
    <row r="912" spans="1:61" ht="11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</row>
    <row r="913" spans="1:61" ht="11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</row>
    <row r="914" spans="1:61" ht="11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</row>
    <row r="915" spans="1:61" ht="11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</row>
    <row r="916" spans="1:61" ht="11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</row>
    <row r="917" spans="1:61" ht="11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</row>
    <row r="918" spans="1:61" ht="11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</row>
    <row r="919" spans="1:61" ht="11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</row>
    <row r="920" spans="1:61" ht="11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</row>
    <row r="921" spans="1:61" ht="11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</row>
    <row r="922" spans="1:61" ht="11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</row>
    <row r="923" spans="1:61" ht="11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</row>
    <row r="924" spans="1:61" ht="11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</row>
    <row r="925" spans="1:61" ht="11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</row>
    <row r="926" spans="1:61" ht="11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</row>
    <row r="927" spans="1:61" ht="11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</row>
    <row r="928" spans="1:61" ht="11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</row>
    <row r="929" spans="1:61" ht="11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</row>
    <row r="930" spans="1:61" ht="11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</row>
    <row r="931" spans="1:61" ht="11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</row>
    <row r="932" spans="1:61" ht="11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</row>
    <row r="933" spans="1:61" ht="11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</row>
    <row r="934" spans="1:61" ht="11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</row>
    <row r="935" spans="1:61" ht="11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</row>
    <row r="936" spans="1:61" ht="11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</row>
    <row r="937" spans="1:61" ht="11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</row>
    <row r="938" spans="1:61" ht="11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</row>
    <row r="939" spans="1:61" ht="11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</row>
    <row r="940" spans="1:61" ht="11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</row>
    <row r="941" spans="1:61" ht="11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</row>
    <row r="942" spans="1:61" ht="11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</row>
    <row r="943" spans="1:61" ht="11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</row>
    <row r="944" spans="1:61" ht="11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</row>
    <row r="945" spans="1:61" ht="11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</row>
    <row r="946" spans="1:61" ht="11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</row>
    <row r="947" spans="1:61" ht="11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</row>
    <row r="948" spans="1:61" ht="11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</row>
    <row r="949" spans="1:61" ht="11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</row>
    <row r="950" spans="1:61" ht="11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</row>
    <row r="951" spans="1:61" ht="11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</row>
    <row r="952" spans="1:61" ht="11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</row>
    <row r="953" spans="1:61" ht="11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</row>
    <row r="954" spans="1:61" ht="11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</row>
    <row r="955" spans="1:61" ht="11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</row>
    <row r="956" spans="1:61" ht="11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</row>
    <row r="957" spans="1:61" ht="11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</row>
    <row r="958" spans="1:61" ht="11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</row>
    <row r="959" spans="1:61" ht="11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</row>
    <row r="960" spans="1:61" ht="11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</row>
    <row r="961" spans="1:61" ht="11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</row>
    <row r="962" spans="1:61" ht="11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</row>
    <row r="963" spans="1:61" ht="11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</row>
    <row r="964" spans="1:61" ht="11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</row>
    <row r="965" spans="1:61" ht="11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</row>
    <row r="966" spans="1:61" ht="11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</row>
    <row r="967" spans="1:61" ht="11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</row>
    <row r="968" spans="1:61" ht="11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</row>
    <row r="969" spans="1:61" ht="11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</row>
    <row r="970" spans="1:61" ht="11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</row>
    <row r="971" spans="1:61" ht="11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</row>
    <row r="972" spans="1:61" ht="11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</row>
    <row r="973" spans="1:61" ht="11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</row>
    <row r="974" spans="1:61" ht="11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</row>
    <row r="975" spans="1:61" ht="11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</row>
    <row r="976" spans="1:61" ht="11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</row>
    <row r="977" spans="1:61" ht="11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</row>
    <row r="978" spans="1:61" ht="11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</row>
    <row r="979" spans="1:61" ht="11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</row>
    <row r="980" spans="1:61" ht="11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</row>
    <row r="981" spans="1:61" ht="11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</row>
    <row r="982" spans="1:61" ht="11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</row>
    <row r="983" spans="1:61" ht="11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</row>
    <row r="984" spans="1:61" ht="11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</row>
    <row r="985" spans="1:61" ht="11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</row>
    <row r="986" spans="1:61" ht="11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</row>
    <row r="987" spans="1:61" ht="11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</row>
    <row r="988" spans="1:61" ht="11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</row>
    <row r="989" spans="1:61" ht="11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</row>
    <row r="990" spans="1:61" ht="11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</row>
    <row r="991" spans="1:61" ht="11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</row>
    <row r="992" spans="1:61" ht="11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</row>
    <row r="993" spans="1:61" ht="11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</row>
    <row r="994" spans="1:61" ht="11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</row>
    <row r="995" spans="1:61" ht="11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</row>
    <row r="996" spans="1:61" ht="11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</row>
    <row r="997" spans="1:61" ht="11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</row>
    <row r="998" spans="1:61" ht="11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</row>
    <row r="999" spans="1:61" ht="11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</row>
    <row r="1000" spans="1:61" ht="11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</row>
  </sheetData>
  <hyperlinks>
    <hyperlink ref="A4" location="Index!A1" display="Back To Index" xr:uid="{00000000-0004-0000-0600-000000000000}"/>
  </hyperlinks>
  <pageMargins left="0.7" right="0.7" top="0.75" bottom="0.75" header="0" footer="0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BI1000"/>
  <sheetViews>
    <sheetView showGridLines="0" zoomScale="90" zoomScaleNormal="90" workbookViewId="0">
      <pane xSplit="1" ySplit="5" topLeftCell="V8" activePane="bottomRight" state="frozen"/>
      <selection pane="topRight" activeCell="B1" sqref="B1"/>
      <selection pane="bottomLeft" activeCell="A6" sqref="A6"/>
      <selection pane="bottomRight" activeCell="AP42" sqref="AP42:AQ42"/>
    </sheetView>
  </sheetViews>
  <sheetFormatPr defaultColWidth="12.5546875" defaultRowHeight="15" customHeight="1"/>
  <cols>
    <col min="1" max="1" width="44.44140625" style="318" customWidth="1"/>
    <col min="2" max="2" width="14" style="318" customWidth="1"/>
    <col min="3" max="4" width="10" style="318" customWidth="1"/>
    <col min="5" max="5" width="12" style="318" customWidth="1"/>
    <col min="6" max="6" width="11.44140625" style="318" customWidth="1"/>
    <col min="7" max="7" width="12.44140625" style="318" customWidth="1"/>
    <col min="8" max="37" width="10" style="318" customWidth="1"/>
    <col min="38" max="61" width="11.1640625" style="318" customWidth="1"/>
  </cols>
  <sheetData>
    <row r="1" spans="1:61" ht="26.25" customHeight="1">
      <c r="A1" s="249" t="s">
        <v>41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</row>
    <row r="2" spans="1:61" ht="11.25" customHeight="1">
      <c r="A2" s="245" t="s">
        <v>298</v>
      </c>
      <c r="B2" s="246" t="str">
        <f>Controls!C1</f>
        <v>July</v>
      </c>
      <c r="C2" s="246" t="str">
        <f>TEXT(DATE(2000, MATCH(B2, {"January","February","March","April","May","June","July","August","September","October","November","December"}, 0) + 1, 1), "mmmm")</f>
        <v>August</v>
      </c>
      <c r="D2" s="246" t="str">
        <f>TEXT(DATE(2000, MATCH(C2, {"January","February","March","April","May","June","July","August","September","October","November","December"}, 0) + 1, 1), "mmmm")</f>
        <v>September</v>
      </c>
      <c r="E2" s="246" t="str">
        <f>TEXT(DATE(2000, MATCH(D2, {"January","February","March","April","May","June","July","August","September","October","November","December"}, 0) + 1, 1), "mmmm")</f>
        <v>October</v>
      </c>
      <c r="F2" s="246" t="str">
        <f>TEXT(DATE(2000, MATCH(E2, {"January","February","March","April","May","June","July","August","September","October","November","December"}, 0) + 1, 1), "mmmm")</f>
        <v>November</v>
      </c>
      <c r="G2" s="246" t="str">
        <f>TEXT(DATE(2000, MATCH(F2, {"January","February","March","April","May","June","July","August","September","October","November","December"}, 0) + 1, 1), "mmmm")</f>
        <v>December</v>
      </c>
      <c r="H2" s="246" t="str">
        <f>TEXT(DATE(2000, MATCH(G2, {"January","February","March","April","May","June","July","August","September","October","November","December"}, 0) + 1, 1), "mmmm")</f>
        <v>January</v>
      </c>
      <c r="I2" s="246" t="str">
        <f>TEXT(DATE(2000, MATCH(H2, {"January","February","March","April","May","June","July","August","September","October","November","December"}, 0) + 1, 1), "mmmm")</f>
        <v>February</v>
      </c>
      <c r="J2" s="246" t="str">
        <f>TEXT(DATE(2000, MATCH(I2, {"January","February","March","April","May","June","July","August","September","October","November","December"}, 0) + 1, 1), "mmmm")</f>
        <v>March</v>
      </c>
      <c r="K2" s="246" t="str">
        <f>TEXT(DATE(2000, MATCH(J2, {"January","February","March","April","May","June","July","August","September","October","November","December"}, 0) + 1, 1), "mmmm")</f>
        <v>April</v>
      </c>
      <c r="L2" s="246" t="str">
        <f>TEXT(DATE(2000, MATCH(K2, {"January","February","March","April","May","June","July","August","September","October","November","December"}, 0) + 1, 1), "mmmm")</f>
        <v>May</v>
      </c>
      <c r="M2" s="246" t="str">
        <f>TEXT(DATE(2000, MATCH(L2, {"January","February","March","April","May","June","July","August","September","October","November","December"}, 0) + 1, 1), "mmmm")</f>
        <v>June</v>
      </c>
      <c r="N2" s="246" t="str">
        <f>TEXT(DATE(2000, MATCH(M2, {"January","February","March","April","May","June","July","August","September","October","November","December"}, 0) + 1, 1), "mmmm")</f>
        <v>July</v>
      </c>
      <c r="O2" s="246" t="str">
        <f>TEXT(DATE(2000, MATCH(N2, {"January","February","March","April","May","June","July","August","September","October","November","December"}, 0) + 1, 1), "mmmm")</f>
        <v>August</v>
      </c>
      <c r="P2" s="246" t="str">
        <f>TEXT(DATE(2000, MATCH(O2, {"January","February","March","April","May","June","July","August","September","October","November","December"}, 0) + 1, 1), "mmmm")</f>
        <v>September</v>
      </c>
      <c r="Q2" s="246" t="str">
        <f>TEXT(DATE(2000, MATCH(P2, {"January","February","March","April","May","June","July","August","September","October","November","December"}, 0) + 1, 1), "mmmm")</f>
        <v>October</v>
      </c>
      <c r="R2" s="246" t="str">
        <f>TEXT(DATE(2000, MATCH(Q2, {"January","February","March","April","May","June","July","August","September","October","November","December"}, 0) + 1, 1), "mmmm")</f>
        <v>November</v>
      </c>
      <c r="S2" s="246" t="str">
        <f>TEXT(DATE(2000, MATCH(R2, {"January","February","March","April","May","June","July","August","September","October","November","December"}, 0) + 1, 1), "mmmm")</f>
        <v>December</v>
      </c>
      <c r="T2" s="246" t="str">
        <f>TEXT(DATE(2000, MATCH(S2, {"January","February","March","April","May","June","July","August","September","October","November","December"}, 0) + 1, 1), "mmmm")</f>
        <v>January</v>
      </c>
      <c r="U2" s="246" t="str">
        <f>TEXT(DATE(2000, MATCH(T2, {"January","February","March","April","May","June","July","August","September","October","November","December"}, 0) + 1, 1), "mmmm")</f>
        <v>February</v>
      </c>
      <c r="V2" s="246" t="str">
        <f>TEXT(DATE(2000, MATCH(U2, {"January","February","March","April","May","June","July","August","September","October","November","December"}, 0) + 1, 1), "mmmm")</f>
        <v>March</v>
      </c>
      <c r="W2" s="246" t="str">
        <f>TEXT(DATE(2000, MATCH(V2, {"January","February","March","April","May","June","July","August","September","October","November","December"}, 0) + 1, 1), "mmmm")</f>
        <v>April</v>
      </c>
      <c r="X2" s="246" t="str">
        <f>TEXT(DATE(2000, MATCH(W2, {"January","February","March","April","May","June","July","August","September","October","November","December"}, 0) + 1, 1), "mmmm")</f>
        <v>May</v>
      </c>
      <c r="Y2" s="246" t="str">
        <f>TEXT(DATE(2000, MATCH(X2, {"January","February","March","April","May","June","July","August","September","October","November","December"}, 0) + 1, 1), "mmmm")</f>
        <v>June</v>
      </c>
      <c r="Z2" s="246" t="str">
        <f>TEXT(DATE(2000, MATCH(Y2, {"January","February","March","April","May","June","July","August","September","October","November","December"}, 0) + 1, 1), "mmmm")</f>
        <v>July</v>
      </c>
      <c r="AA2" s="246" t="str">
        <f>TEXT(DATE(2000, MATCH(Z2, {"January","February","March","April","May","June","July","August","September","October","November","December"}, 0) + 1, 1), "mmmm")</f>
        <v>August</v>
      </c>
      <c r="AB2" s="246" t="str">
        <f>TEXT(DATE(2000, MATCH(AA2, {"January","February","March","April","May","June","July","August","September","October","November","December"}, 0) + 1, 1), "mmmm")</f>
        <v>September</v>
      </c>
      <c r="AC2" s="246" t="str">
        <f>TEXT(DATE(2000, MATCH(AB2, {"January","February","March","April","May","June","July","August","September","October","November","December"}, 0) + 1, 1), "mmmm")</f>
        <v>October</v>
      </c>
      <c r="AD2" s="246" t="str">
        <f>TEXT(DATE(2000, MATCH(AC2, {"January","February","March","April","May","June","July","August","September","October","November","December"}, 0) + 1, 1), "mmmm")</f>
        <v>November</v>
      </c>
      <c r="AE2" s="246" t="str">
        <f>TEXT(DATE(2000, MATCH(AD2, {"January","February","March","April","May","June","July","August","September","October","November","December"}, 0) + 1, 1), "mmmm")</f>
        <v>December</v>
      </c>
      <c r="AF2" s="246" t="str">
        <f>TEXT(DATE(2000, MATCH(AE2, {"January","February","March","April","May","June","July","August","September","October","November","December"}, 0) + 1, 1), "mmmm")</f>
        <v>January</v>
      </c>
      <c r="AG2" s="246" t="str">
        <f>TEXT(DATE(2000, MATCH(AF2, {"January","February","March","April","May","June","July","August","September","October","November","December"}, 0) + 1, 1), "mmmm")</f>
        <v>February</v>
      </c>
      <c r="AH2" s="246" t="str">
        <f>TEXT(DATE(2000, MATCH(AG2, {"January","February","March","April","May","June","July","August","September","October","November","December"}, 0) + 1, 1), "mmmm")</f>
        <v>March</v>
      </c>
      <c r="AI2" s="246" t="str">
        <f>TEXT(DATE(2000, MATCH(AH2, {"January","February","March","April","May","June","July","August","September","October","November","December"}, 0) + 1, 1), "mmmm")</f>
        <v>April</v>
      </c>
      <c r="AJ2" s="246" t="str">
        <f>TEXT(DATE(2000, MATCH(AI2, {"January","February","March","April","May","June","July","August","September","October","November","December"}, 0) + 1, 1), "mmmm")</f>
        <v>May</v>
      </c>
      <c r="AK2" s="246" t="str">
        <f>TEXT(DATE(2000, MATCH(AJ2, {"January","February","March","April","May","June","July","August","September","October","November","December"}, 0) + 1, 1), "mmmm")</f>
        <v>June</v>
      </c>
      <c r="AL2" s="246" t="str">
        <f>TEXT(DATE(2000, MATCH(AK2, {"January","February","March","April","May","June","July","August","September","October","November","December"}, 0) + 1, 1), "mmmm")</f>
        <v>July</v>
      </c>
      <c r="AM2" s="246" t="str">
        <f>TEXT(DATE(2000, MATCH(AL2, {"January","February","March","April","May","June","July","August","September","October","November","December"}, 0) + 1, 1), "mmmm")</f>
        <v>August</v>
      </c>
      <c r="AN2" s="246" t="str">
        <f>TEXT(DATE(2000, MATCH(AM2, {"January","February","March","April","May","June","July","August","September","October","November","December"}, 0) + 1, 1), "mmmm")</f>
        <v>September</v>
      </c>
      <c r="AO2" s="246" t="str">
        <f>TEXT(DATE(2000, MATCH(AN2, {"January","February","March","April","May","June","July","August","September","October","November","December"}, 0) + 1, 1), "mmmm")</f>
        <v>October</v>
      </c>
      <c r="AP2" s="246" t="str">
        <f>TEXT(DATE(2000, MATCH(AO2, {"January","February","March","April","May","June","July","August","September","October","November","December"}, 0) + 1, 1), "mmmm")</f>
        <v>November</v>
      </c>
      <c r="AQ2" s="246" t="str">
        <f>TEXT(DATE(2000, MATCH(AP2, {"January","February","March","April","May","June","July","August","September","October","November","December"}, 0) + 1, 1), "mmmm")</f>
        <v>December</v>
      </c>
      <c r="AR2" s="246" t="str">
        <f>TEXT(DATE(2000, MATCH(AQ2, {"January","February","March","April","May","June","July","August","September","October","November","December"}, 0) + 1, 1), "mmmm")</f>
        <v>January</v>
      </c>
      <c r="AS2" s="246" t="str">
        <f>TEXT(DATE(2000, MATCH(AR2, {"January","February","March","April","May","June","July","August","September","October","November","December"}, 0) + 1, 1), "mmmm")</f>
        <v>February</v>
      </c>
      <c r="AT2" s="246" t="str">
        <f>TEXT(DATE(2000, MATCH(AS2, {"January","February","March","April","May","June","July","August","September","October","November","December"}, 0) + 1, 1), "mmmm")</f>
        <v>March</v>
      </c>
      <c r="AU2" s="246" t="str">
        <f>TEXT(DATE(2000, MATCH(AT2, {"January","February","March","April","May","June","July","August","September","October","November","December"}, 0) + 1, 1), "mmmm")</f>
        <v>April</v>
      </c>
      <c r="AV2" s="246" t="str">
        <f>TEXT(DATE(2000, MATCH(AU2, {"January","February","March","April","May","June","July","August","September","October","November","December"}, 0) + 1, 1), "mmmm")</f>
        <v>May</v>
      </c>
      <c r="AW2" s="246" t="str">
        <f>TEXT(DATE(2000, MATCH(AV2, {"January","February","March","April","May","June","July","August","September","October","November","December"}, 0) + 1, 1), "mmmm")</f>
        <v>June</v>
      </c>
      <c r="AX2" s="246" t="str">
        <f>TEXT(DATE(2000, MATCH(AW2, {"January","February","March","April","May","June","July","August","September","October","November","December"}, 0) + 1, 1), "mmmm")</f>
        <v>July</v>
      </c>
      <c r="AY2" s="246" t="str">
        <f>TEXT(DATE(2000, MATCH(AX2, {"January","February","March","April","May","June","July","August","September","October","November","December"}, 0) + 1, 1), "mmmm")</f>
        <v>August</v>
      </c>
      <c r="AZ2" s="246" t="str">
        <f>TEXT(DATE(2000, MATCH(AY2, {"January","February","March","April","May","June","July","August","September","October","November","December"}, 0) + 1, 1), "mmmm")</f>
        <v>September</v>
      </c>
      <c r="BA2" s="246" t="str">
        <f>TEXT(DATE(2000, MATCH(AZ2, {"January","February","March","April","May","June","July","August","September","October","November","December"}, 0) + 1, 1), "mmmm")</f>
        <v>October</v>
      </c>
      <c r="BB2" s="246" t="str">
        <f>TEXT(DATE(2000, MATCH(BA2, {"January","February","March","April","May","June","July","August","September","October","November","December"}, 0) + 1, 1), "mmmm")</f>
        <v>November</v>
      </c>
      <c r="BC2" s="246" t="str">
        <f>TEXT(DATE(2000, MATCH(BB2, {"January","February","March","April","May","June","July","August","September","October","November","December"}, 0) + 1, 1), "mmmm")</f>
        <v>December</v>
      </c>
      <c r="BD2" s="246" t="str">
        <f>TEXT(DATE(2000, MATCH(BC2, {"January","February","March","April","May","June","July","August","September","October","November","December"}, 0) + 1, 1), "mmmm")</f>
        <v>January</v>
      </c>
      <c r="BE2" s="246" t="str">
        <f>TEXT(DATE(2000, MATCH(BD2, {"January","February","March","April","May","June","July","August","September","October","November","December"}, 0) + 1, 1), "mmmm")</f>
        <v>February</v>
      </c>
      <c r="BF2" s="246" t="str">
        <f>TEXT(DATE(2000, MATCH(BE2, {"January","February","March","April","May","June","July","August","September","October","November","December"}, 0) + 1, 1), "mmmm")</f>
        <v>March</v>
      </c>
      <c r="BG2" s="246" t="str">
        <f>TEXT(DATE(2000, MATCH(BF2, {"January","February","March","April","May","June","July","August","September","October","November","December"}, 0) + 1, 1), "mmmm")</f>
        <v>April</v>
      </c>
      <c r="BH2" s="246" t="str">
        <f>TEXT(DATE(2000, MATCH(BG2, {"January","February","March","April","May","June","July","August","September","October","November","December"}, 0) + 1, 1), "mmmm")</f>
        <v>May</v>
      </c>
      <c r="BI2" s="246" t="str">
        <f>TEXT(DATE(2000, MATCH(BH2, {"January","February","March","April","May","June","July","August","September","October","November","December"}, 0) + 1, 1), "mmmm")</f>
        <v>June</v>
      </c>
    </row>
    <row r="3" spans="1:61" s="167" customFormat="1" ht="12.75" customHeight="1">
      <c r="A3" s="250" t="s">
        <v>46</v>
      </c>
      <c r="B3" s="344">
        <v>1</v>
      </c>
      <c r="C3" s="344">
        <f t="shared" ref="C3:AH3" si="0">IF(MOD(B4,B5) = 0,B3+1,B3)</f>
        <v>1</v>
      </c>
      <c r="D3" s="344">
        <f t="shared" si="0"/>
        <v>1</v>
      </c>
      <c r="E3" s="344">
        <f t="shared" si="0"/>
        <v>1</v>
      </c>
      <c r="F3" s="344">
        <f t="shared" si="0"/>
        <v>1</v>
      </c>
      <c r="G3" s="344">
        <f t="shared" si="0"/>
        <v>1</v>
      </c>
      <c r="H3" s="344">
        <f t="shared" si="0"/>
        <v>1</v>
      </c>
      <c r="I3" s="344">
        <f t="shared" si="0"/>
        <v>1</v>
      </c>
      <c r="J3" s="344">
        <f t="shared" si="0"/>
        <v>1</v>
      </c>
      <c r="K3" s="344">
        <f t="shared" si="0"/>
        <v>1</v>
      </c>
      <c r="L3" s="344">
        <f t="shared" si="0"/>
        <v>1</v>
      </c>
      <c r="M3" s="344">
        <f t="shared" si="0"/>
        <v>1</v>
      </c>
      <c r="N3" s="344">
        <f t="shared" si="0"/>
        <v>2</v>
      </c>
      <c r="O3" s="344">
        <f t="shared" si="0"/>
        <v>2</v>
      </c>
      <c r="P3" s="344">
        <f t="shared" si="0"/>
        <v>2</v>
      </c>
      <c r="Q3" s="344">
        <f t="shared" si="0"/>
        <v>2</v>
      </c>
      <c r="R3" s="344">
        <f t="shared" si="0"/>
        <v>2</v>
      </c>
      <c r="S3" s="344">
        <f t="shared" si="0"/>
        <v>2</v>
      </c>
      <c r="T3" s="344">
        <f t="shared" si="0"/>
        <v>2</v>
      </c>
      <c r="U3" s="344">
        <f t="shared" si="0"/>
        <v>2</v>
      </c>
      <c r="V3" s="344">
        <f t="shared" si="0"/>
        <v>2</v>
      </c>
      <c r="W3" s="344">
        <f t="shared" si="0"/>
        <v>2</v>
      </c>
      <c r="X3" s="344">
        <f t="shared" si="0"/>
        <v>2</v>
      </c>
      <c r="Y3" s="344">
        <f t="shared" si="0"/>
        <v>2</v>
      </c>
      <c r="Z3" s="344">
        <f t="shared" si="0"/>
        <v>3</v>
      </c>
      <c r="AA3" s="344">
        <f t="shared" si="0"/>
        <v>3</v>
      </c>
      <c r="AB3" s="344">
        <f t="shared" si="0"/>
        <v>3</v>
      </c>
      <c r="AC3" s="344">
        <f t="shared" si="0"/>
        <v>3</v>
      </c>
      <c r="AD3" s="344">
        <f t="shared" si="0"/>
        <v>3</v>
      </c>
      <c r="AE3" s="344">
        <f t="shared" si="0"/>
        <v>3</v>
      </c>
      <c r="AF3" s="344">
        <f t="shared" si="0"/>
        <v>3</v>
      </c>
      <c r="AG3" s="344">
        <f t="shared" si="0"/>
        <v>3</v>
      </c>
      <c r="AH3" s="344">
        <f t="shared" si="0"/>
        <v>3</v>
      </c>
      <c r="AI3" s="344">
        <f t="shared" ref="AI3:BI3" si="1">IF(MOD(AH4,AH5) = 0,AH3+1,AH3)</f>
        <v>3</v>
      </c>
      <c r="AJ3" s="344">
        <f t="shared" si="1"/>
        <v>3</v>
      </c>
      <c r="AK3" s="344">
        <f t="shared" si="1"/>
        <v>3</v>
      </c>
      <c r="AL3" s="344">
        <f t="shared" si="1"/>
        <v>4</v>
      </c>
      <c r="AM3" s="344">
        <f t="shared" si="1"/>
        <v>4</v>
      </c>
      <c r="AN3" s="344">
        <f t="shared" si="1"/>
        <v>4</v>
      </c>
      <c r="AO3" s="344">
        <f t="shared" si="1"/>
        <v>4</v>
      </c>
      <c r="AP3" s="344">
        <f t="shared" si="1"/>
        <v>4</v>
      </c>
      <c r="AQ3" s="344">
        <f t="shared" si="1"/>
        <v>4</v>
      </c>
      <c r="AR3" s="344">
        <f t="shared" si="1"/>
        <v>4</v>
      </c>
      <c r="AS3" s="344">
        <f t="shared" si="1"/>
        <v>4</v>
      </c>
      <c r="AT3" s="344">
        <f t="shared" si="1"/>
        <v>4</v>
      </c>
      <c r="AU3" s="344">
        <f t="shared" si="1"/>
        <v>4</v>
      </c>
      <c r="AV3" s="344">
        <f t="shared" si="1"/>
        <v>4</v>
      </c>
      <c r="AW3" s="344">
        <f t="shared" si="1"/>
        <v>4</v>
      </c>
      <c r="AX3" s="344">
        <f t="shared" si="1"/>
        <v>5</v>
      </c>
      <c r="AY3" s="344">
        <f t="shared" si="1"/>
        <v>5</v>
      </c>
      <c r="AZ3" s="344">
        <f t="shared" si="1"/>
        <v>5</v>
      </c>
      <c r="BA3" s="344">
        <f t="shared" si="1"/>
        <v>5</v>
      </c>
      <c r="BB3" s="344">
        <f t="shared" si="1"/>
        <v>5</v>
      </c>
      <c r="BC3" s="344">
        <f t="shared" si="1"/>
        <v>5</v>
      </c>
      <c r="BD3" s="344">
        <f t="shared" si="1"/>
        <v>5</v>
      </c>
      <c r="BE3" s="344">
        <f t="shared" si="1"/>
        <v>5</v>
      </c>
      <c r="BF3" s="344">
        <f t="shared" si="1"/>
        <v>5</v>
      </c>
      <c r="BG3" s="344">
        <f t="shared" si="1"/>
        <v>5</v>
      </c>
      <c r="BH3" s="344">
        <f t="shared" si="1"/>
        <v>5</v>
      </c>
      <c r="BI3" s="344">
        <f t="shared" si="1"/>
        <v>5</v>
      </c>
    </row>
    <row r="4" spans="1:61" ht="12.75" customHeight="1">
      <c r="A4" s="31" t="s">
        <v>28</v>
      </c>
      <c r="B4" s="345">
        <v>1</v>
      </c>
      <c r="C4" s="345">
        <f t="shared" ref="C4:AH4" si="2">B4+1</f>
        <v>2</v>
      </c>
      <c r="D4" s="345">
        <f t="shared" si="2"/>
        <v>3</v>
      </c>
      <c r="E4" s="345">
        <f t="shared" si="2"/>
        <v>4</v>
      </c>
      <c r="F4" s="345">
        <f t="shared" si="2"/>
        <v>5</v>
      </c>
      <c r="G4" s="345">
        <f t="shared" si="2"/>
        <v>6</v>
      </c>
      <c r="H4" s="345">
        <f t="shared" si="2"/>
        <v>7</v>
      </c>
      <c r="I4" s="345">
        <f t="shared" si="2"/>
        <v>8</v>
      </c>
      <c r="J4" s="345">
        <f t="shared" si="2"/>
        <v>9</v>
      </c>
      <c r="K4" s="345">
        <f t="shared" si="2"/>
        <v>10</v>
      </c>
      <c r="L4" s="345">
        <f t="shared" si="2"/>
        <v>11</v>
      </c>
      <c r="M4" s="345">
        <f t="shared" si="2"/>
        <v>12</v>
      </c>
      <c r="N4" s="345">
        <f t="shared" si="2"/>
        <v>13</v>
      </c>
      <c r="O4" s="345">
        <f t="shared" si="2"/>
        <v>14</v>
      </c>
      <c r="P4" s="345">
        <f t="shared" si="2"/>
        <v>15</v>
      </c>
      <c r="Q4" s="345">
        <f t="shared" si="2"/>
        <v>16</v>
      </c>
      <c r="R4" s="345">
        <f t="shared" si="2"/>
        <v>17</v>
      </c>
      <c r="S4" s="345">
        <f t="shared" si="2"/>
        <v>18</v>
      </c>
      <c r="T4" s="345">
        <f t="shared" si="2"/>
        <v>19</v>
      </c>
      <c r="U4" s="345">
        <f t="shared" si="2"/>
        <v>20</v>
      </c>
      <c r="V4" s="345">
        <f t="shared" si="2"/>
        <v>21</v>
      </c>
      <c r="W4" s="345">
        <f t="shared" si="2"/>
        <v>22</v>
      </c>
      <c r="X4" s="345">
        <f t="shared" si="2"/>
        <v>23</v>
      </c>
      <c r="Y4" s="345">
        <f t="shared" si="2"/>
        <v>24</v>
      </c>
      <c r="Z4" s="345">
        <f t="shared" si="2"/>
        <v>25</v>
      </c>
      <c r="AA4" s="345">
        <f t="shared" si="2"/>
        <v>26</v>
      </c>
      <c r="AB4" s="345">
        <f t="shared" si="2"/>
        <v>27</v>
      </c>
      <c r="AC4" s="345">
        <f t="shared" si="2"/>
        <v>28</v>
      </c>
      <c r="AD4" s="345">
        <f t="shared" si="2"/>
        <v>29</v>
      </c>
      <c r="AE4" s="345">
        <f t="shared" si="2"/>
        <v>30</v>
      </c>
      <c r="AF4" s="345">
        <f t="shared" si="2"/>
        <v>31</v>
      </c>
      <c r="AG4" s="345">
        <f t="shared" si="2"/>
        <v>32</v>
      </c>
      <c r="AH4" s="345">
        <f t="shared" si="2"/>
        <v>33</v>
      </c>
      <c r="AI4" s="345">
        <f t="shared" ref="AI4:BI4" si="3">AH4+1</f>
        <v>34</v>
      </c>
      <c r="AJ4" s="345">
        <f t="shared" si="3"/>
        <v>35</v>
      </c>
      <c r="AK4" s="345">
        <f t="shared" si="3"/>
        <v>36</v>
      </c>
      <c r="AL4" s="345">
        <f t="shared" si="3"/>
        <v>37</v>
      </c>
      <c r="AM4" s="345">
        <f t="shared" si="3"/>
        <v>38</v>
      </c>
      <c r="AN4" s="345">
        <f t="shared" si="3"/>
        <v>39</v>
      </c>
      <c r="AO4" s="345">
        <f t="shared" si="3"/>
        <v>40</v>
      </c>
      <c r="AP4" s="345">
        <f t="shared" si="3"/>
        <v>41</v>
      </c>
      <c r="AQ4" s="345">
        <f t="shared" si="3"/>
        <v>42</v>
      </c>
      <c r="AR4" s="345">
        <f t="shared" si="3"/>
        <v>43</v>
      </c>
      <c r="AS4" s="345">
        <f t="shared" si="3"/>
        <v>44</v>
      </c>
      <c r="AT4" s="345">
        <f t="shared" si="3"/>
        <v>45</v>
      </c>
      <c r="AU4" s="345">
        <f t="shared" si="3"/>
        <v>46</v>
      </c>
      <c r="AV4" s="345">
        <f t="shared" si="3"/>
        <v>47</v>
      </c>
      <c r="AW4" s="345">
        <f t="shared" si="3"/>
        <v>48</v>
      </c>
      <c r="AX4" s="345">
        <f t="shared" si="3"/>
        <v>49</v>
      </c>
      <c r="AY4" s="345">
        <f t="shared" si="3"/>
        <v>50</v>
      </c>
      <c r="AZ4" s="345">
        <f t="shared" si="3"/>
        <v>51</v>
      </c>
      <c r="BA4" s="345">
        <f t="shared" si="3"/>
        <v>52</v>
      </c>
      <c r="BB4" s="345">
        <f t="shared" si="3"/>
        <v>53</v>
      </c>
      <c r="BC4" s="345">
        <f t="shared" si="3"/>
        <v>54</v>
      </c>
      <c r="BD4" s="345">
        <f t="shared" si="3"/>
        <v>55</v>
      </c>
      <c r="BE4" s="345">
        <f t="shared" si="3"/>
        <v>56</v>
      </c>
      <c r="BF4" s="345">
        <f t="shared" si="3"/>
        <v>57</v>
      </c>
      <c r="BG4" s="345">
        <f t="shared" si="3"/>
        <v>58</v>
      </c>
      <c r="BH4" s="345">
        <f t="shared" si="3"/>
        <v>59</v>
      </c>
      <c r="BI4" s="345">
        <f t="shared" si="3"/>
        <v>60</v>
      </c>
    </row>
    <row r="5" spans="1:61" ht="12.75" customHeight="1">
      <c r="A5" s="247" t="s">
        <v>186</v>
      </c>
      <c r="B5" s="346">
        <v>12</v>
      </c>
      <c r="C5" s="346">
        <v>12</v>
      </c>
      <c r="D5" s="346">
        <v>12</v>
      </c>
      <c r="E5" s="346">
        <v>12</v>
      </c>
      <c r="F5" s="346">
        <v>12</v>
      </c>
      <c r="G5" s="346">
        <v>12</v>
      </c>
      <c r="H5" s="346">
        <v>12</v>
      </c>
      <c r="I5" s="346">
        <v>12</v>
      </c>
      <c r="J5" s="346">
        <v>12</v>
      </c>
      <c r="K5" s="346">
        <v>12</v>
      </c>
      <c r="L5" s="346">
        <v>12</v>
      </c>
      <c r="M5" s="346">
        <v>12</v>
      </c>
      <c r="N5" s="346">
        <v>12</v>
      </c>
      <c r="O5" s="346">
        <v>12</v>
      </c>
      <c r="P5" s="346">
        <v>12</v>
      </c>
      <c r="Q5" s="346">
        <v>12</v>
      </c>
      <c r="R5" s="346">
        <v>12</v>
      </c>
      <c r="S5" s="346">
        <v>12</v>
      </c>
      <c r="T5" s="346">
        <v>12</v>
      </c>
      <c r="U5" s="346">
        <v>12</v>
      </c>
      <c r="V5" s="346">
        <v>12</v>
      </c>
      <c r="W5" s="346">
        <v>12</v>
      </c>
      <c r="X5" s="346">
        <v>12</v>
      </c>
      <c r="Y5" s="346">
        <v>12</v>
      </c>
      <c r="Z5" s="346">
        <v>12</v>
      </c>
      <c r="AA5" s="346">
        <v>12</v>
      </c>
      <c r="AB5" s="346">
        <v>12</v>
      </c>
      <c r="AC5" s="346">
        <v>12</v>
      </c>
      <c r="AD5" s="346">
        <v>12</v>
      </c>
      <c r="AE5" s="346">
        <v>12</v>
      </c>
      <c r="AF5" s="346">
        <v>12</v>
      </c>
      <c r="AG5" s="346">
        <v>12</v>
      </c>
      <c r="AH5" s="346">
        <v>12</v>
      </c>
      <c r="AI5" s="346">
        <v>12</v>
      </c>
      <c r="AJ5" s="346">
        <v>12</v>
      </c>
      <c r="AK5" s="346">
        <v>12</v>
      </c>
      <c r="AL5" s="346">
        <v>12</v>
      </c>
      <c r="AM5" s="346">
        <v>12</v>
      </c>
      <c r="AN5" s="346">
        <v>12</v>
      </c>
      <c r="AO5" s="346">
        <v>12</v>
      </c>
      <c r="AP5" s="346">
        <v>12</v>
      </c>
      <c r="AQ5" s="346">
        <v>12</v>
      </c>
      <c r="AR5" s="346">
        <v>12</v>
      </c>
      <c r="AS5" s="346">
        <v>12</v>
      </c>
      <c r="AT5" s="346">
        <v>12</v>
      </c>
      <c r="AU5" s="346">
        <v>12</v>
      </c>
      <c r="AV5" s="346">
        <v>12</v>
      </c>
      <c r="AW5" s="346">
        <v>12</v>
      </c>
      <c r="AX5" s="346">
        <v>12</v>
      </c>
      <c r="AY5" s="346">
        <v>12</v>
      </c>
      <c r="AZ5" s="346">
        <v>12</v>
      </c>
      <c r="BA5" s="346">
        <v>12</v>
      </c>
      <c r="BB5" s="346">
        <v>12</v>
      </c>
      <c r="BC5" s="346">
        <v>12</v>
      </c>
      <c r="BD5" s="346">
        <v>12</v>
      </c>
      <c r="BE5" s="346">
        <v>12</v>
      </c>
      <c r="BF5" s="346">
        <v>12</v>
      </c>
      <c r="BG5" s="346">
        <v>12</v>
      </c>
      <c r="BH5" s="346">
        <v>12</v>
      </c>
      <c r="BI5" s="346">
        <v>12</v>
      </c>
    </row>
    <row r="6" spans="1:61" ht="12.75" customHeight="1">
      <c r="A6" s="85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</row>
    <row r="7" spans="1:61" ht="12.75" customHeight="1">
      <c r="A7" s="252" t="s">
        <v>299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</row>
    <row r="8" spans="1:61" ht="12.75" customHeight="1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</row>
    <row r="9" spans="1:61" ht="12.75" customHeight="1">
      <c r="A9" s="95" t="s">
        <v>300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</row>
    <row r="10" spans="1:61" ht="12.75" customHeight="1">
      <c r="A10" s="42" t="s">
        <v>83</v>
      </c>
      <c r="B10" s="329">
        <v>0.85</v>
      </c>
      <c r="C10" s="329">
        <v>0.85</v>
      </c>
      <c r="D10" s="329">
        <v>0.85</v>
      </c>
      <c r="E10" s="329">
        <v>0.85</v>
      </c>
      <c r="F10" s="329">
        <v>0.85</v>
      </c>
      <c r="G10" s="329">
        <v>0.85</v>
      </c>
      <c r="H10" s="329">
        <v>0.85</v>
      </c>
      <c r="I10" s="329">
        <v>0.85</v>
      </c>
      <c r="J10" s="329">
        <v>0.85</v>
      </c>
      <c r="K10" s="329">
        <v>0.85</v>
      </c>
      <c r="L10" s="329">
        <v>0.85</v>
      </c>
      <c r="M10" s="329">
        <v>0.85</v>
      </c>
      <c r="N10" s="329">
        <v>1</v>
      </c>
      <c r="O10" s="329">
        <v>1</v>
      </c>
      <c r="P10" s="329">
        <v>1</v>
      </c>
      <c r="Q10" s="329">
        <v>1</v>
      </c>
      <c r="R10" s="329">
        <v>1</v>
      </c>
      <c r="S10" s="329">
        <v>1</v>
      </c>
      <c r="T10" s="329">
        <v>1</v>
      </c>
      <c r="U10" s="329">
        <v>1</v>
      </c>
      <c r="V10" s="329">
        <v>1</v>
      </c>
      <c r="W10" s="329">
        <v>1</v>
      </c>
      <c r="X10" s="329">
        <v>1</v>
      </c>
      <c r="Y10" s="329">
        <v>1</v>
      </c>
      <c r="Z10" s="329">
        <v>1</v>
      </c>
      <c r="AA10" s="329">
        <v>1</v>
      </c>
      <c r="AB10" s="329">
        <v>1</v>
      </c>
      <c r="AC10" s="329">
        <v>1</v>
      </c>
      <c r="AD10" s="329">
        <v>1</v>
      </c>
      <c r="AE10" s="329">
        <v>1</v>
      </c>
      <c r="AF10" s="329">
        <v>1</v>
      </c>
      <c r="AG10" s="329">
        <v>1</v>
      </c>
      <c r="AH10" s="329">
        <v>1</v>
      </c>
      <c r="AI10" s="329">
        <v>1</v>
      </c>
      <c r="AJ10" s="329">
        <v>1</v>
      </c>
      <c r="AK10" s="329">
        <v>1</v>
      </c>
      <c r="AL10" s="329">
        <v>1</v>
      </c>
      <c r="AM10" s="329">
        <v>1</v>
      </c>
      <c r="AN10" s="329">
        <v>1</v>
      </c>
      <c r="AO10" s="329">
        <v>1</v>
      </c>
      <c r="AP10" s="329">
        <v>1</v>
      </c>
      <c r="AQ10" s="329">
        <v>1</v>
      </c>
      <c r="AR10" s="329">
        <v>1</v>
      </c>
      <c r="AS10" s="329">
        <v>1</v>
      </c>
      <c r="AT10" s="329">
        <v>1</v>
      </c>
      <c r="AU10" s="329">
        <v>1</v>
      </c>
      <c r="AV10" s="329">
        <v>1</v>
      </c>
      <c r="AW10" s="329">
        <v>1</v>
      </c>
      <c r="AX10" s="329">
        <v>1</v>
      </c>
      <c r="AY10" s="329">
        <v>1</v>
      </c>
      <c r="AZ10" s="329">
        <v>1</v>
      </c>
      <c r="BA10" s="329">
        <v>1</v>
      </c>
      <c r="BB10" s="329">
        <v>1</v>
      </c>
      <c r="BC10" s="329">
        <v>1</v>
      </c>
      <c r="BD10" s="329">
        <v>1</v>
      </c>
      <c r="BE10" s="329">
        <v>1</v>
      </c>
      <c r="BF10" s="329">
        <v>1</v>
      </c>
      <c r="BG10" s="329">
        <v>1</v>
      </c>
      <c r="BH10" s="329">
        <v>1</v>
      </c>
      <c r="BI10" s="329">
        <v>1</v>
      </c>
    </row>
    <row r="11" spans="1:61" ht="12.75" customHeight="1">
      <c r="A11" s="42" t="s">
        <v>84</v>
      </c>
      <c r="B11" s="329">
        <v>0.85</v>
      </c>
      <c r="C11" s="329">
        <v>0.85</v>
      </c>
      <c r="D11" s="329">
        <v>0.85</v>
      </c>
      <c r="E11" s="329">
        <v>0.85</v>
      </c>
      <c r="F11" s="329">
        <v>0.85</v>
      </c>
      <c r="G11" s="329">
        <v>0.85</v>
      </c>
      <c r="H11" s="329">
        <v>0.85</v>
      </c>
      <c r="I11" s="329">
        <v>0.85</v>
      </c>
      <c r="J11" s="329">
        <v>0.85</v>
      </c>
      <c r="K11" s="329">
        <v>0.85</v>
      </c>
      <c r="L11" s="329">
        <v>0.85</v>
      </c>
      <c r="M11" s="329">
        <v>0.85</v>
      </c>
      <c r="N11" s="329">
        <v>1</v>
      </c>
      <c r="O11" s="329">
        <v>1</v>
      </c>
      <c r="P11" s="329">
        <v>1</v>
      </c>
      <c r="Q11" s="329">
        <v>1</v>
      </c>
      <c r="R11" s="329">
        <v>1</v>
      </c>
      <c r="S11" s="329">
        <v>1</v>
      </c>
      <c r="T11" s="329">
        <v>1</v>
      </c>
      <c r="U11" s="329">
        <v>1</v>
      </c>
      <c r="V11" s="329">
        <v>1</v>
      </c>
      <c r="W11" s="329">
        <v>1</v>
      </c>
      <c r="X11" s="329">
        <v>1</v>
      </c>
      <c r="Y11" s="329">
        <v>1</v>
      </c>
      <c r="Z11" s="329">
        <v>1</v>
      </c>
      <c r="AA11" s="329">
        <v>1</v>
      </c>
      <c r="AB11" s="329">
        <v>1</v>
      </c>
      <c r="AC11" s="329">
        <v>1</v>
      </c>
      <c r="AD11" s="329">
        <v>1</v>
      </c>
      <c r="AE11" s="329">
        <v>1</v>
      </c>
      <c r="AF11" s="329">
        <v>1</v>
      </c>
      <c r="AG11" s="329">
        <v>1</v>
      </c>
      <c r="AH11" s="329">
        <v>1</v>
      </c>
      <c r="AI11" s="329">
        <v>1</v>
      </c>
      <c r="AJ11" s="329">
        <v>1</v>
      </c>
      <c r="AK11" s="329">
        <v>1</v>
      </c>
      <c r="AL11" s="329">
        <v>2</v>
      </c>
      <c r="AM11" s="329">
        <v>2</v>
      </c>
      <c r="AN11" s="329">
        <v>2</v>
      </c>
      <c r="AO11" s="329">
        <v>2</v>
      </c>
      <c r="AP11" s="329">
        <v>2</v>
      </c>
      <c r="AQ11" s="329">
        <v>2</v>
      </c>
      <c r="AR11" s="329">
        <v>2</v>
      </c>
      <c r="AS11" s="329">
        <v>2</v>
      </c>
      <c r="AT11" s="329">
        <v>2</v>
      </c>
      <c r="AU11" s="329">
        <v>2</v>
      </c>
      <c r="AV11" s="329">
        <v>2</v>
      </c>
      <c r="AW11" s="329">
        <v>2</v>
      </c>
      <c r="AX11" s="329">
        <v>2</v>
      </c>
      <c r="AY11" s="329">
        <v>2</v>
      </c>
      <c r="AZ11" s="329">
        <v>2</v>
      </c>
      <c r="BA11" s="329">
        <v>2</v>
      </c>
      <c r="BB11" s="329">
        <v>2</v>
      </c>
      <c r="BC11" s="329">
        <v>2</v>
      </c>
      <c r="BD11" s="329">
        <v>2</v>
      </c>
      <c r="BE11" s="329">
        <v>2</v>
      </c>
      <c r="BF11" s="329">
        <v>2</v>
      </c>
      <c r="BG11" s="329">
        <v>2</v>
      </c>
      <c r="BH11" s="329">
        <v>2</v>
      </c>
      <c r="BI11" s="329">
        <v>2</v>
      </c>
    </row>
    <row r="12" spans="1:61" ht="12.75" customHeight="1">
      <c r="A12" s="42" t="s">
        <v>85</v>
      </c>
      <c r="B12" s="329">
        <v>0.85</v>
      </c>
      <c r="C12" s="329">
        <v>0.85</v>
      </c>
      <c r="D12" s="329">
        <v>0.85</v>
      </c>
      <c r="E12" s="329">
        <v>0.85</v>
      </c>
      <c r="F12" s="329">
        <v>0.85</v>
      </c>
      <c r="G12" s="329">
        <v>0.85</v>
      </c>
      <c r="H12" s="329">
        <v>0.85</v>
      </c>
      <c r="I12" s="329">
        <v>0.85</v>
      </c>
      <c r="J12" s="329">
        <v>0.85</v>
      </c>
      <c r="K12" s="329">
        <v>0.85</v>
      </c>
      <c r="L12" s="329">
        <v>0.85</v>
      </c>
      <c r="M12" s="329">
        <v>0.85</v>
      </c>
      <c r="N12" s="329">
        <v>1</v>
      </c>
      <c r="O12" s="329">
        <v>1</v>
      </c>
      <c r="P12" s="329">
        <v>1</v>
      </c>
      <c r="Q12" s="329">
        <v>1</v>
      </c>
      <c r="R12" s="329">
        <v>1</v>
      </c>
      <c r="S12" s="329">
        <v>1</v>
      </c>
      <c r="T12" s="329">
        <v>1</v>
      </c>
      <c r="U12" s="329">
        <v>1</v>
      </c>
      <c r="V12" s="329">
        <v>1</v>
      </c>
      <c r="W12" s="329">
        <v>1</v>
      </c>
      <c r="X12" s="329">
        <v>1</v>
      </c>
      <c r="Y12" s="329">
        <v>1</v>
      </c>
      <c r="Z12" s="329">
        <v>2</v>
      </c>
      <c r="AA12" s="329">
        <v>2</v>
      </c>
      <c r="AB12" s="329">
        <v>2</v>
      </c>
      <c r="AC12" s="329">
        <v>2</v>
      </c>
      <c r="AD12" s="329">
        <v>2</v>
      </c>
      <c r="AE12" s="329">
        <v>2</v>
      </c>
      <c r="AF12" s="329">
        <v>2</v>
      </c>
      <c r="AG12" s="329">
        <v>2</v>
      </c>
      <c r="AH12" s="329">
        <v>2</v>
      </c>
      <c r="AI12" s="329">
        <v>2</v>
      </c>
      <c r="AJ12" s="329">
        <v>2</v>
      </c>
      <c r="AK12" s="329">
        <v>2</v>
      </c>
      <c r="AL12" s="329">
        <v>2</v>
      </c>
      <c r="AM12" s="329">
        <v>2</v>
      </c>
      <c r="AN12" s="329">
        <v>2</v>
      </c>
      <c r="AO12" s="329">
        <v>2</v>
      </c>
      <c r="AP12" s="329">
        <v>2</v>
      </c>
      <c r="AQ12" s="329">
        <v>2</v>
      </c>
      <c r="AR12" s="329">
        <v>2</v>
      </c>
      <c r="AS12" s="329">
        <v>2</v>
      </c>
      <c r="AT12" s="329">
        <v>2</v>
      </c>
      <c r="AU12" s="329">
        <v>2</v>
      </c>
      <c r="AV12" s="329">
        <v>2</v>
      </c>
      <c r="AW12" s="329">
        <v>2</v>
      </c>
      <c r="AX12" s="329">
        <v>2</v>
      </c>
      <c r="AY12" s="329">
        <v>2</v>
      </c>
      <c r="AZ12" s="329">
        <v>2</v>
      </c>
      <c r="BA12" s="329">
        <v>2</v>
      </c>
      <c r="BB12" s="329">
        <v>2</v>
      </c>
      <c r="BC12" s="329">
        <v>2</v>
      </c>
      <c r="BD12" s="329">
        <v>2</v>
      </c>
      <c r="BE12" s="329">
        <v>2</v>
      </c>
      <c r="BF12" s="329">
        <v>2</v>
      </c>
      <c r="BG12" s="329">
        <v>2</v>
      </c>
      <c r="BH12" s="329">
        <v>2</v>
      </c>
      <c r="BI12" s="329">
        <v>2</v>
      </c>
    </row>
    <row r="13" spans="1:61" ht="12.75" customHeight="1">
      <c r="A13" s="42" t="s">
        <v>86</v>
      </c>
      <c r="B13" s="329">
        <v>0.85</v>
      </c>
      <c r="C13" s="329">
        <v>0.85</v>
      </c>
      <c r="D13" s="329">
        <v>0.85</v>
      </c>
      <c r="E13" s="329">
        <v>0.85</v>
      </c>
      <c r="F13" s="329">
        <v>0.85</v>
      </c>
      <c r="G13" s="329">
        <v>0.85</v>
      </c>
      <c r="H13" s="329">
        <v>0.85</v>
      </c>
      <c r="I13" s="329">
        <v>0.85</v>
      </c>
      <c r="J13" s="329">
        <v>0.85</v>
      </c>
      <c r="K13" s="329">
        <v>0.85</v>
      </c>
      <c r="L13" s="329">
        <v>0.85</v>
      </c>
      <c r="M13" s="329">
        <v>0.85</v>
      </c>
      <c r="N13" s="329">
        <v>2</v>
      </c>
      <c r="O13" s="329">
        <v>2</v>
      </c>
      <c r="P13" s="329">
        <v>2</v>
      </c>
      <c r="Q13" s="329">
        <v>2</v>
      </c>
      <c r="R13" s="329">
        <v>2</v>
      </c>
      <c r="S13" s="329">
        <v>2</v>
      </c>
      <c r="T13" s="329">
        <v>2</v>
      </c>
      <c r="U13" s="329">
        <v>2</v>
      </c>
      <c r="V13" s="329">
        <v>2</v>
      </c>
      <c r="W13" s="329">
        <v>2</v>
      </c>
      <c r="X13" s="329">
        <v>2</v>
      </c>
      <c r="Y13" s="329">
        <v>2</v>
      </c>
      <c r="Z13" s="329">
        <v>2</v>
      </c>
      <c r="AA13" s="329">
        <v>2</v>
      </c>
      <c r="AB13" s="329">
        <v>2</v>
      </c>
      <c r="AC13" s="329">
        <v>2</v>
      </c>
      <c r="AD13" s="329">
        <v>2</v>
      </c>
      <c r="AE13" s="329">
        <v>2</v>
      </c>
      <c r="AF13" s="329">
        <v>2</v>
      </c>
      <c r="AG13" s="329">
        <v>2</v>
      </c>
      <c r="AH13" s="329">
        <v>2</v>
      </c>
      <c r="AI13" s="329">
        <v>2</v>
      </c>
      <c r="AJ13" s="329">
        <v>2</v>
      </c>
      <c r="AK13" s="329">
        <v>2</v>
      </c>
      <c r="AL13" s="329">
        <v>2</v>
      </c>
      <c r="AM13" s="329">
        <v>2</v>
      </c>
      <c r="AN13" s="329">
        <v>2</v>
      </c>
      <c r="AO13" s="329">
        <v>2</v>
      </c>
      <c r="AP13" s="329">
        <v>2</v>
      </c>
      <c r="AQ13" s="329">
        <v>2</v>
      </c>
      <c r="AR13" s="329">
        <v>2</v>
      </c>
      <c r="AS13" s="329">
        <v>2</v>
      </c>
      <c r="AT13" s="329">
        <v>2</v>
      </c>
      <c r="AU13" s="329">
        <v>2</v>
      </c>
      <c r="AV13" s="329">
        <v>2</v>
      </c>
      <c r="AW13" s="329">
        <v>2</v>
      </c>
      <c r="AX13" s="329">
        <v>2</v>
      </c>
      <c r="AY13" s="329">
        <v>2</v>
      </c>
      <c r="AZ13" s="329">
        <v>2</v>
      </c>
      <c r="BA13" s="329">
        <v>2</v>
      </c>
      <c r="BB13" s="329">
        <v>2</v>
      </c>
      <c r="BC13" s="329">
        <v>2</v>
      </c>
      <c r="BD13" s="329">
        <v>2</v>
      </c>
      <c r="BE13" s="329">
        <v>2</v>
      </c>
      <c r="BF13" s="329">
        <v>2</v>
      </c>
      <c r="BG13" s="329">
        <v>2</v>
      </c>
      <c r="BH13" s="329">
        <v>2</v>
      </c>
      <c r="BI13" s="329">
        <v>2</v>
      </c>
    </row>
    <row r="14" spans="1:61" ht="12.75" customHeight="1">
      <c r="A14" s="42" t="s">
        <v>87</v>
      </c>
      <c r="B14" s="329">
        <v>0</v>
      </c>
      <c r="C14" s="329">
        <v>0</v>
      </c>
      <c r="D14" s="329">
        <v>0</v>
      </c>
      <c r="E14" s="329">
        <v>0</v>
      </c>
      <c r="F14" s="329">
        <v>0</v>
      </c>
      <c r="G14" s="329">
        <v>0</v>
      </c>
      <c r="H14" s="329">
        <v>0</v>
      </c>
      <c r="I14" s="329">
        <v>0</v>
      </c>
      <c r="J14" s="329">
        <v>0</v>
      </c>
      <c r="K14" s="329">
        <v>0</v>
      </c>
      <c r="L14" s="329">
        <v>0</v>
      </c>
      <c r="M14" s="329">
        <v>0</v>
      </c>
      <c r="N14" s="329">
        <v>0</v>
      </c>
      <c r="O14" s="329">
        <v>0</v>
      </c>
      <c r="P14" s="329">
        <v>0</v>
      </c>
      <c r="Q14" s="329">
        <v>0</v>
      </c>
      <c r="R14" s="329">
        <v>0</v>
      </c>
      <c r="S14" s="329">
        <v>0</v>
      </c>
      <c r="T14" s="329">
        <v>0</v>
      </c>
      <c r="U14" s="329">
        <v>0</v>
      </c>
      <c r="V14" s="329">
        <v>0</v>
      </c>
      <c r="W14" s="329">
        <v>0</v>
      </c>
      <c r="X14" s="329">
        <v>0</v>
      </c>
      <c r="Y14" s="329">
        <v>0</v>
      </c>
      <c r="Z14" s="329">
        <v>0</v>
      </c>
      <c r="AA14" s="329">
        <v>0</v>
      </c>
      <c r="AB14" s="329">
        <v>0</v>
      </c>
      <c r="AC14" s="329">
        <v>0</v>
      </c>
      <c r="AD14" s="329">
        <v>0</v>
      </c>
      <c r="AE14" s="329">
        <v>0</v>
      </c>
      <c r="AF14" s="329">
        <v>0</v>
      </c>
      <c r="AG14" s="329">
        <v>0</v>
      </c>
      <c r="AH14" s="329">
        <v>0</v>
      </c>
      <c r="AI14" s="329">
        <v>0</v>
      </c>
      <c r="AJ14" s="329">
        <v>0</v>
      </c>
      <c r="AK14" s="329">
        <v>0</v>
      </c>
      <c r="AL14" s="329">
        <v>6</v>
      </c>
      <c r="AM14" s="329">
        <v>6</v>
      </c>
      <c r="AN14" s="329">
        <v>6</v>
      </c>
      <c r="AO14" s="329">
        <v>6</v>
      </c>
      <c r="AP14" s="329">
        <v>6</v>
      </c>
      <c r="AQ14" s="329">
        <v>6</v>
      </c>
      <c r="AR14" s="329">
        <v>6</v>
      </c>
      <c r="AS14" s="329">
        <v>6</v>
      </c>
      <c r="AT14" s="329">
        <v>6</v>
      </c>
      <c r="AU14" s="329">
        <v>6</v>
      </c>
      <c r="AV14" s="329">
        <v>6</v>
      </c>
      <c r="AW14" s="329">
        <v>6</v>
      </c>
      <c r="AX14" s="329">
        <v>7.5</v>
      </c>
      <c r="AY14" s="329">
        <v>7.5</v>
      </c>
      <c r="AZ14" s="329">
        <v>7.5</v>
      </c>
      <c r="BA14" s="329">
        <v>7.5</v>
      </c>
      <c r="BB14" s="329">
        <v>7.5</v>
      </c>
      <c r="BC14" s="329">
        <v>7.5</v>
      </c>
      <c r="BD14" s="329">
        <v>7.5</v>
      </c>
      <c r="BE14" s="329">
        <v>7.5</v>
      </c>
      <c r="BF14" s="329">
        <v>7.5</v>
      </c>
      <c r="BG14" s="329">
        <v>7.5</v>
      </c>
      <c r="BH14" s="329">
        <v>7.5</v>
      </c>
      <c r="BI14" s="329">
        <v>7.5</v>
      </c>
    </row>
    <row r="15" spans="1:61" ht="12.75" customHeight="1">
      <c r="A15" s="42" t="s">
        <v>88</v>
      </c>
      <c r="B15" s="329">
        <v>0</v>
      </c>
      <c r="C15" s="329">
        <v>0</v>
      </c>
      <c r="D15" s="329">
        <v>0</v>
      </c>
      <c r="E15" s="329">
        <v>0</v>
      </c>
      <c r="F15" s="329">
        <v>0</v>
      </c>
      <c r="G15" s="329">
        <v>0</v>
      </c>
      <c r="H15" s="329"/>
      <c r="I15" s="329"/>
      <c r="J15" s="329"/>
      <c r="K15" s="329"/>
      <c r="L15" s="329"/>
      <c r="M15" s="329">
        <v>1</v>
      </c>
      <c r="N15" s="329">
        <v>1</v>
      </c>
      <c r="O15" s="329">
        <v>1</v>
      </c>
      <c r="P15" s="329">
        <v>1</v>
      </c>
      <c r="Q15" s="329">
        <v>1</v>
      </c>
      <c r="R15" s="329">
        <v>1</v>
      </c>
      <c r="S15" s="329">
        <v>1</v>
      </c>
      <c r="T15" s="329">
        <v>1</v>
      </c>
      <c r="U15" s="329">
        <v>1</v>
      </c>
      <c r="V15" s="329">
        <v>1</v>
      </c>
      <c r="W15" s="329">
        <v>1</v>
      </c>
      <c r="X15" s="329">
        <v>1</v>
      </c>
      <c r="Y15" s="329">
        <v>1</v>
      </c>
      <c r="Z15" s="329">
        <v>2</v>
      </c>
      <c r="AA15" s="329">
        <v>2</v>
      </c>
      <c r="AB15" s="329">
        <v>2</v>
      </c>
      <c r="AC15" s="329">
        <v>2</v>
      </c>
      <c r="AD15" s="329">
        <v>2</v>
      </c>
      <c r="AE15" s="329">
        <v>2</v>
      </c>
      <c r="AF15" s="329">
        <v>2</v>
      </c>
      <c r="AG15" s="329">
        <v>2</v>
      </c>
      <c r="AH15" s="329">
        <v>2</v>
      </c>
      <c r="AI15" s="329">
        <v>2</v>
      </c>
      <c r="AJ15" s="329">
        <v>2</v>
      </c>
      <c r="AK15" s="329">
        <v>2</v>
      </c>
      <c r="AL15" s="329">
        <v>2.4</v>
      </c>
      <c r="AM15" s="329">
        <v>2.4</v>
      </c>
      <c r="AN15" s="329">
        <v>2.4</v>
      </c>
      <c r="AO15" s="329">
        <v>2.4</v>
      </c>
      <c r="AP15" s="329">
        <v>2.4</v>
      </c>
      <c r="AQ15" s="329">
        <v>2.4</v>
      </c>
      <c r="AR15" s="329">
        <v>2.4</v>
      </c>
      <c r="AS15" s="329">
        <v>2.4</v>
      </c>
      <c r="AT15" s="329">
        <v>2.4</v>
      </c>
      <c r="AU15" s="329">
        <v>2.4</v>
      </c>
      <c r="AV15" s="329">
        <v>2.4</v>
      </c>
      <c r="AW15" s="329">
        <v>2.4</v>
      </c>
      <c r="AX15" s="329">
        <v>3</v>
      </c>
      <c r="AY15" s="329">
        <v>3</v>
      </c>
      <c r="AZ15" s="329">
        <v>3</v>
      </c>
      <c r="BA15" s="329">
        <v>3</v>
      </c>
      <c r="BB15" s="329">
        <v>3</v>
      </c>
      <c r="BC15" s="329">
        <v>3</v>
      </c>
      <c r="BD15" s="329">
        <v>3</v>
      </c>
      <c r="BE15" s="329">
        <v>3</v>
      </c>
      <c r="BF15" s="329">
        <v>3</v>
      </c>
      <c r="BG15" s="329">
        <v>3</v>
      </c>
      <c r="BH15" s="329">
        <v>3</v>
      </c>
      <c r="BI15" s="329">
        <v>3</v>
      </c>
    </row>
    <row r="16" spans="1:61" ht="12.75" customHeight="1">
      <c r="A16" s="216" t="s">
        <v>89</v>
      </c>
      <c r="B16" s="384"/>
      <c r="C16" s="384"/>
      <c r="D16" s="384"/>
      <c r="E16" s="384"/>
      <c r="F16" s="384"/>
      <c r="G16" s="384"/>
      <c r="H16" s="384"/>
      <c r="I16" s="384"/>
      <c r="J16" s="384"/>
      <c r="K16" s="384"/>
      <c r="L16" s="384"/>
      <c r="M16" s="384"/>
      <c r="N16" s="384"/>
      <c r="O16" s="384"/>
      <c r="P16" s="384"/>
      <c r="Q16" s="384"/>
      <c r="R16" s="384"/>
      <c r="S16" s="384"/>
      <c r="T16" s="384"/>
      <c r="U16" s="384"/>
      <c r="V16" s="384"/>
      <c r="W16" s="384"/>
      <c r="X16" s="384"/>
      <c r="Y16" s="384"/>
      <c r="Z16" s="384"/>
      <c r="AA16" s="384"/>
      <c r="AB16" s="384"/>
      <c r="AC16" s="384"/>
      <c r="AD16" s="384"/>
      <c r="AE16" s="384"/>
      <c r="AF16" s="384"/>
      <c r="AG16" s="384"/>
      <c r="AH16" s="384"/>
      <c r="AI16" s="384"/>
      <c r="AJ16" s="384"/>
      <c r="AK16" s="384"/>
      <c r="AL16" s="384"/>
      <c r="AM16" s="384"/>
      <c r="AN16" s="384"/>
      <c r="AO16" s="384"/>
      <c r="AP16" s="384"/>
      <c r="AQ16" s="384"/>
      <c r="AR16" s="384"/>
      <c r="AS16" s="384"/>
      <c r="AT16" s="384"/>
      <c r="AU16" s="384"/>
      <c r="AV16" s="384"/>
      <c r="AW16" s="384"/>
      <c r="AX16" s="384"/>
      <c r="AY16" s="384"/>
      <c r="AZ16" s="384"/>
      <c r="BA16" s="384"/>
      <c r="BB16" s="384"/>
      <c r="BC16" s="384"/>
      <c r="BD16" s="384"/>
      <c r="BE16" s="384"/>
      <c r="BF16" s="384"/>
      <c r="BG16" s="384"/>
      <c r="BH16" s="384"/>
      <c r="BI16" s="384"/>
    </row>
    <row r="17" spans="1:61" ht="12.75" customHeight="1">
      <c r="A17" s="42" t="s">
        <v>90</v>
      </c>
      <c r="B17" s="329">
        <v>0.85</v>
      </c>
      <c r="C17" s="329">
        <v>0.85</v>
      </c>
      <c r="D17" s="329">
        <v>0.85</v>
      </c>
      <c r="E17" s="329">
        <v>0.85</v>
      </c>
      <c r="F17" s="329">
        <v>0.85</v>
      </c>
      <c r="G17" s="329">
        <v>0.85</v>
      </c>
      <c r="H17" s="329">
        <v>0.85</v>
      </c>
      <c r="I17" s="329">
        <v>0.85</v>
      </c>
      <c r="J17" s="329">
        <v>0.85</v>
      </c>
      <c r="K17" s="329">
        <v>0.85</v>
      </c>
      <c r="L17" s="329">
        <v>0.85</v>
      </c>
      <c r="M17" s="329">
        <v>0.85</v>
      </c>
      <c r="N17" s="329">
        <v>1</v>
      </c>
      <c r="O17" s="329">
        <v>1</v>
      </c>
      <c r="P17" s="329">
        <v>1</v>
      </c>
      <c r="Q17" s="329">
        <v>1</v>
      </c>
      <c r="R17" s="329">
        <v>1</v>
      </c>
      <c r="S17" s="329">
        <v>1</v>
      </c>
      <c r="T17" s="329">
        <v>1</v>
      </c>
      <c r="U17" s="329">
        <v>1</v>
      </c>
      <c r="V17" s="329">
        <v>1</v>
      </c>
      <c r="W17" s="329">
        <v>1</v>
      </c>
      <c r="X17" s="329">
        <v>1</v>
      </c>
      <c r="Y17" s="329">
        <v>1</v>
      </c>
      <c r="Z17" s="329">
        <v>1</v>
      </c>
      <c r="AA17" s="329">
        <v>1</v>
      </c>
      <c r="AB17" s="329">
        <v>1</v>
      </c>
      <c r="AC17" s="329">
        <v>1</v>
      </c>
      <c r="AD17" s="329">
        <v>1</v>
      </c>
      <c r="AE17" s="329">
        <v>1</v>
      </c>
      <c r="AF17" s="329">
        <v>1</v>
      </c>
      <c r="AG17" s="329">
        <v>1</v>
      </c>
      <c r="AH17" s="329">
        <v>1</v>
      </c>
      <c r="AI17" s="329">
        <v>1</v>
      </c>
      <c r="AJ17" s="329">
        <v>1</v>
      </c>
      <c r="AK17" s="329">
        <v>1</v>
      </c>
      <c r="AL17" s="329">
        <v>1</v>
      </c>
      <c r="AM17" s="329">
        <v>1</v>
      </c>
      <c r="AN17" s="329">
        <v>1</v>
      </c>
      <c r="AO17" s="329">
        <v>1</v>
      </c>
      <c r="AP17" s="329">
        <v>1</v>
      </c>
      <c r="AQ17" s="329">
        <v>1</v>
      </c>
      <c r="AR17" s="329">
        <v>1</v>
      </c>
      <c r="AS17" s="329">
        <v>1</v>
      </c>
      <c r="AT17" s="329">
        <v>1</v>
      </c>
      <c r="AU17" s="329">
        <v>1</v>
      </c>
      <c r="AV17" s="329">
        <v>1</v>
      </c>
      <c r="AW17" s="329">
        <v>1</v>
      </c>
      <c r="AX17" s="329">
        <v>2</v>
      </c>
      <c r="AY17" s="329">
        <v>2</v>
      </c>
      <c r="AZ17" s="329">
        <v>2</v>
      </c>
      <c r="BA17" s="329">
        <v>2</v>
      </c>
      <c r="BB17" s="329">
        <v>2</v>
      </c>
      <c r="BC17" s="329">
        <v>2</v>
      </c>
      <c r="BD17" s="329">
        <v>2</v>
      </c>
      <c r="BE17" s="329">
        <v>2</v>
      </c>
      <c r="BF17" s="329">
        <v>2</v>
      </c>
      <c r="BG17" s="329">
        <v>2</v>
      </c>
      <c r="BH17" s="329">
        <v>2</v>
      </c>
      <c r="BI17" s="329">
        <v>2</v>
      </c>
    </row>
    <row r="18" spans="1:61" ht="12.75" customHeight="1">
      <c r="A18" s="42" t="s">
        <v>91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Z18" s="329">
        <v>0</v>
      </c>
      <c r="AA18" s="329">
        <v>0</v>
      </c>
      <c r="AB18" s="329">
        <v>0</v>
      </c>
      <c r="AC18" s="329">
        <v>0</v>
      </c>
      <c r="AD18" s="329">
        <v>0</v>
      </c>
      <c r="AE18" s="329">
        <v>0</v>
      </c>
      <c r="AF18" s="329">
        <v>0</v>
      </c>
      <c r="AG18" s="329">
        <v>0</v>
      </c>
      <c r="AH18" s="329">
        <v>0</v>
      </c>
      <c r="AI18" s="329">
        <v>0</v>
      </c>
      <c r="AJ18" s="329">
        <v>0</v>
      </c>
      <c r="AK18" s="329">
        <v>1</v>
      </c>
      <c r="AL18" s="329">
        <v>1.2</v>
      </c>
      <c r="AM18" s="329">
        <v>1.2</v>
      </c>
      <c r="AN18" s="329">
        <v>1.2</v>
      </c>
      <c r="AO18" s="329">
        <v>1.2</v>
      </c>
      <c r="AP18" s="329">
        <v>1.2</v>
      </c>
      <c r="AQ18" s="329">
        <v>1.2</v>
      </c>
      <c r="AR18" s="329">
        <v>1.2</v>
      </c>
      <c r="AS18" s="329">
        <v>1.2</v>
      </c>
      <c r="AT18" s="329">
        <v>1.2</v>
      </c>
      <c r="AU18" s="329">
        <v>1.2</v>
      </c>
      <c r="AV18" s="329">
        <v>1.2</v>
      </c>
      <c r="AW18" s="329">
        <v>1.2</v>
      </c>
      <c r="AX18" s="329">
        <v>1.5</v>
      </c>
      <c r="AY18" s="329">
        <v>1.5</v>
      </c>
      <c r="AZ18" s="329">
        <v>1.5</v>
      </c>
      <c r="BA18" s="329">
        <v>1.5</v>
      </c>
      <c r="BB18" s="329">
        <v>1.5</v>
      </c>
      <c r="BC18" s="329">
        <v>1.5</v>
      </c>
      <c r="BD18" s="329">
        <v>1.5</v>
      </c>
      <c r="BE18" s="329">
        <v>1.5</v>
      </c>
      <c r="BF18" s="329">
        <v>1.5</v>
      </c>
      <c r="BG18" s="329">
        <v>1.5</v>
      </c>
      <c r="BH18" s="329">
        <v>1.5</v>
      </c>
      <c r="BI18" s="329">
        <v>1.5</v>
      </c>
    </row>
    <row r="19" spans="1:61" ht="12.75" customHeight="1">
      <c r="A19" s="42" t="s">
        <v>92</v>
      </c>
      <c r="B19" s="329">
        <v>0</v>
      </c>
      <c r="C19" s="329">
        <v>0</v>
      </c>
      <c r="D19" s="329">
        <v>0</v>
      </c>
      <c r="E19" s="329">
        <v>0</v>
      </c>
      <c r="F19" s="329">
        <v>0</v>
      </c>
      <c r="G19" s="329">
        <v>0</v>
      </c>
      <c r="H19" s="329">
        <v>0</v>
      </c>
      <c r="I19" s="329">
        <v>0</v>
      </c>
      <c r="J19" s="329">
        <v>0</v>
      </c>
      <c r="K19" s="329">
        <v>0</v>
      </c>
      <c r="L19" s="329">
        <v>0</v>
      </c>
      <c r="M19" s="329">
        <v>0</v>
      </c>
      <c r="N19" s="329">
        <v>0</v>
      </c>
      <c r="O19" s="329">
        <v>0</v>
      </c>
      <c r="P19" s="329">
        <v>0</v>
      </c>
      <c r="Q19" s="329">
        <v>0</v>
      </c>
      <c r="R19" s="329">
        <v>0</v>
      </c>
      <c r="S19" s="329">
        <v>0</v>
      </c>
      <c r="T19" s="329">
        <v>0</v>
      </c>
      <c r="U19" s="329">
        <v>0</v>
      </c>
      <c r="V19" s="329">
        <v>0</v>
      </c>
      <c r="W19" s="329">
        <v>0</v>
      </c>
      <c r="X19" s="329">
        <v>0</v>
      </c>
      <c r="Y19" s="329">
        <v>0</v>
      </c>
      <c r="Z19" s="329">
        <v>0</v>
      </c>
      <c r="AA19" s="329">
        <v>0</v>
      </c>
      <c r="AB19" s="329">
        <v>0</v>
      </c>
      <c r="AC19" s="329">
        <v>0</v>
      </c>
      <c r="AD19" s="329">
        <v>0</v>
      </c>
      <c r="AE19" s="329">
        <v>0</v>
      </c>
      <c r="AF19" s="329">
        <v>0</v>
      </c>
      <c r="AG19" s="329">
        <v>0</v>
      </c>
      <c r="AH19" s="329">
        <v>0</v>
      </c>
      <c r="AI19" s="329">
        <v>0</v>
      </c>
      <c r="AJ19" s="329">
        <v>0</v>
      </c>
      <c r="AK19" s="329">
        <v>0</v>
      </c>
      <c r="AL19" s="329">
        <v>1.2</v>
      </c>
      <c r="AM19" s="329">
        <v>1.2</v>
      </c>
      <c r="AN19" s="329">
        <v>1.2</v>
      </c>
      <c r="AO19" s="329">
        <v>1.2</v>
      </c>
      <c r="AP19" s="329">
        <v>1.2</v>
      </c>
      <c r="AQ19" s="329">
        <v>1.2</v>
      </c>
      <c r="AR19" s="329">
        <v>1.2</v>
      </c>
      <c r="AS19" s="329">
        <v>1.2</v>
      </c>
      <c r="AT19" s="329">
        <v>1.2</v>
      </c>
      <c r="AU19" s="329">
        <v>1.2</v>
      </c>
      <c r="AV19" s="329">
        <v>1.2</v>
      </c>
      <c r="AW19" s="329">
        <v>1.2</v>
      </c>
      <c r="AX19" s="329">
        <v>1.5</v>
      </c>
      <c r="AY19" s="329">
        <v>1.5</v>
      </c>
      <c r="AZ19" s="329">
        <v>1.5</v>
      </c>
      <c r="BA19" s="329">
        <v>1.5</v>
      </c>
      <c r="BB19" s="329">
        <v>1.5</v>
      </c>
      <c r="BC19" s="329">
        <v>1.5</v>
      </c>
      <c r="BD19" s="329">
        <v>1.5</v>
      </c>
      <c r="BE19" s="329">
        <v>1.5</v>
      </c>
      <c r="BF19" s="329">
        <v>1.5</v>
      </c>
      <c r="BG19" s="329">
        <v>1.5</v>
      </c>
      <c r="BH19" s="329">
        <v>1.5</v>
      </c>
      <c r="BI19" s="329">
        <v>1.5</v>
      </c>
    </row>
    <row r="20" spans="1:61" ht="12.75" customHeight="1">
      <c r="A20" s="42" t="s">
        <v>93</v>
      </c>
      <c r="B20" s="329">
        <v>0</v>
      </c>
      <c r="C20" s="329">
        <v>0</v>
      </c>
      <c r="D20" s="329">
        <v>0</v>
      </c>
      <c r="E20" s="329">
        <v>0</v>
      </c>
      <c r="F20" s="329">
        <v>0</v>
      </c>
      <c r="G20" s="329">
        <v>0</v>
      </c>
      <c r="H20" s="329">
        <v>0</v>
      </c>
      <c r="I20" s="329">
        <v>0</v>
      </c>
      <c r="J20" s="329">
        <v>0</v>
      </c>
      <c r="K20" s="329">
        <v>0</v>
      </c>
      <c r="L20" s="329">
        <v>0</v>
      </c>
      <c r="M20" s="329">
        <v>0</v>
      </c>
      <c r="N20" s="329">
        <v>0</v>
      </c>
      <c r="O20" s="329">
        <v>0</v>
      </c>
      <c r="P20" s="329">
        <v>0</v>
      </c>
      <c r="Q20" s="329">
        <v>0</v>
      </c>
      <c r="R20" s="329">
        <v>0</v>
      </c>
      <c r="S20" s="329">
        <v>0</v>
      </c>
      <c r="T20" s="329">
        <v>0</v>
      </c>
      <c r="U20" s="329">
        <v>0</v>
      </c>
      <c r="V20" s="329">
        <v>0</v>
      </c>
      <c r="W20" s="329">
        <v>0</v>
      </c>
      <c r="X20" s="329">
        <v>0</v>
      </c>
      <c r="Y20" s="329">
        <v>0</v>
      </c>
      <c r="Z20" s="329">
        <v>0</v>
      </c>
      <c r="AA20" s="329">
        <v>0</v>
      </c>
      <c r="AB20" s="329">
        <v>0</v>
      </c>
      <c r="AC20" s="329">
        <v>0</v>
      </c>
      <c r="AD20" s="329">
        <v>0</v>
      </c>
      <c r="AE20" s="329">
        <v>0</v>
      </c>
      <c r="AF20" s="329">
        <v>0</v>
      </c>
      <c r="AG20" s="329">
        <v>0</v>
      </c>
      <c r="AH20" s="329">
        <v>0</v>
      </c>
      <c r="AI20" s="329">
        <v>0</v>
      </c>
      <c r="AJ20" s="329">
        <v>0</v>
      </c>
      <c r="AK20" s="329">
        <v>0</v>
      </c>
      <c r="AL20" s="329">
        <v>1.2</v>
      </c>
      <c r="AM20" s="329">
        <v>1.2</v>
      </c>
      <c r="AN20" s="329">
        <v>1.2</v>
      </c>
      <c r="AO20" s="329">
        <v>1.2</v>
      </c>
      <c r="AP20" s="329">
        <v>1.2</v>
      </c>
      <c r="AQ20" s="329">
        <v>1.2</v>
      </c>
      <c r="AR20" s="329">
        <v>1.2</v>
      </c>
      <c r="AS20" s="329">
        <v>1.2</v>
      </c>
      <c r="AT20" s="329">
        <v>1.2</v>
      </c>
      <c r="AU20" s="329">
        <v>1.2</v>
      </c>
      <c r="AV20" s="329">
        <v>1.2</v>
      </c>
      <c r="AW20" s="329">
        <v>1.2</v>
      </c>
      <c r="AX20" s="329">
        <v>1.5</v>
      </c>
      <c r="AY20" s="329">
        <v>1.5</v>
      </c>
      <c r="AZ20" s="329">
        <v>1.5</v>
      </c>
      <c r="BA20" s="329">
        <v>1.5</v>
      </c>
      <c r="BB20" s="329">
        <v>1.5</v>
      </c>
      <c r="BC20" s="329">
        <v>1.5</v>
      </c>
      <c r="BD20" s="329">
        <v>1.5</v>
      </c>
      <c r="BE20" s="329">
        <v>1.5</v>
      </c>
      <c r="BF20" s="329">
        <v>1.5</v>
      </c>
      <c r="BG20" s="329">
        <v>1.5</v>
      </c>
      <c r="BH20" s="329">
        <v>1.5</v>
      </c>
      <c r="BI20" s="329">
        <v>1.5</v>
      </c>
    </row>
    <row r="21" spans="1:61" ht="12.75" customHeight="1">
      <c r="A21" s="42" t="s">
        <v>94</v>
      </c>
      <c r="B21" s="385">
        <v>1</v>
      </c>
      <c r="C21" s="385">
        <v>1</v>
      </c>
      <c r="D21" s="385">
        <v>1</v>
      </c>
      <c r="E21" s="385">
        <v>15</v>
      </c>
      <c r="F21" s="385">
        <v>15</v>
      </c>
      <c r="G21" s="385">
        <v>15</v>
      </c>
      <c r="H21" s="385">
        <v>15</v>
      </c>
      <c r="I21" s="385">
        <v>15</v>
      </c>
      <c r="J21" s="385">
        <v>15</v>
      </c>
      <c r="K21" s="385">
        <v>15</v>
      </c>
      <c r="L21" s="385">
        <v>15</v>
      </c>
      <c r="M21" s="385">
        <v>15</v>
      </c>
      <c r="N21" s="385">
        <v>15</v>
      </c>
      <c r="O21" s="385">
        <v>15</v>
      </c>
      <c r="P21" s="385">
        <v>15</v>
      </c>
      <c r="Q21" s="385">
        <v>15</v>
      </c>
      <c r="R21" s="385">
        <v>15</v>
      </c>
      <c r="S21" s="385">
        <v>15</v>
      </c>
      <c r="T21" s="385">
        <v>16</v>
      </c>
      <c r="U21" s="385">
        <v>17</v>
      </c>
      <c r="V21" s="385">
        <v>18</v>
      </c>
      <c r="W21" s="385">
        <v>19</v>
      </c>
      <c r="X21" s="385">
        <v>20</v>
      </c>
      <c r="Y21" s="385">
        <v>20</v>
      </c>
      <c r="Z21" s="385">
        <v>20</v>
      </c>
      <c r="AA21" s="385">
        <v>20</v>
      </c>
      <c r="AB21" s="385">
        <v>20</v>
      </c>
      <c r="AC21" s="385">
        <v>20</v>
      </c>
      <c r="AD21" s="385">
        <v>20</v>
      </c>
      <c r="AE21" s="385">
        <v>20</v>
      </c>
      <c r="AF21" s="385">
        <v>20</v>
      </c>
      <c r="AG21" s="385">
        <v>20</v>
      </c>
      <c r="AH21" s="385">
        <v>20</v>
      </c>
      <c r="AI21" s="385">
        <v>20</v>
      </c>
      <c r="AJ21" s="385">
        <v>20</v>
      </c>
      <c r="AK21" s="385">
        <v>20</v>
      </c>
      <c r="AL21" s="385">
        <v>20</v>
      </c>
      <c r="AM21" s="385">
        <v>20</v>
      </c>
      <c r="AN21" s="385">
        <v>20</v>
      </c>
      <c r="AO21" s="385">
        <v>20</v>
      </c>
      <c r="AP21" s="385">
        <v>20</v>
      </c>
      <c r="AQ21" s="385">
        <v>20</v>
      </c>
      <c r="AR21" s="385">
        <v>20</v>
      </c>
      <c r="AS21" s="385">
        <v>20</v>
      </c>
      <c r="AT21" s="385">
        <v>20</v>
      </c>
      <c r="AU21" s="385">
        <v>20</v>
      </c>
      <c r="AV21" s="385">
        <v>20</v>
      </c>
      <c r="AW21" s="385">
        <v>20</v>
      </c>
      <c r="AX21" s="385">
        <v>20</v>
      </c>
      <c r="AY21" s="385">
        <v>20</v>
      </c>
      <c r="AZ21" s="385">
        <v>20</v>
      </c>
      <c r="BA21" s="385">
        <v>20</v>
      </c>
      <c r="BB21" s="385">
        <v>20</v>
      </c>
      <c r="BC21" s="385">
        <v>20</v>
      </c>
      <c r="BD21" s="385">
        <v>20</v>
      </c>
      <c r="BE21" s="385">
        <v>20</v>
      </c>
      <c r="BF21" s="385">
        <v>20</v>
      </c>
      <c r="BG21" s="385">
        <v>20</v>
      </c>
      <c r="BH21" s="385">
        <v>20</v>
      </c>
      <c r="BI21" s="385">
        <v>20</v>
      </c>
    </row>
    <row r="22" spans="1:61" ht="12.75" customHeight="1">
      <c r="A22" s="42" t="s">
        <v>95</v>
      </c>
      <c r="B22" s="329">
        <v>0</v>
      </c>
      <c r="C22" s="329">
        <v>0</v>
      </c>
      <c r="D22" s="329">
        <v>0</v>
      </c>
      <c r="E22" s="329">
        <v>0</v>
      </c>
      <c r="F22" s="329">
        <v>0</v>
      </c>
      <c r="G22" s="329">
        <v>0</v>
      </c>
      <c r="H22" s="329">
        <v>0</v>
      </c>
      <c r="I22" s="329">
        <v>0</v>
      </c>
      <c r="J22" s="329">
        <v>0</v>
      </c>
      <c r="K22" s="329">
        <v>0</v>
      </c>
      <c r="L22" s="329">
        <v>0</v>
      </c>
      <c r="M22" s="329">
        <v>0</v>
      </c>
      <c r="N22" s="329">
        <v>0</v>
      </c>
      <c r="O22" s="329">
        <v>0</v>
      </c>
      <c r="P22" s="329">
        <v>0</v>
      </c>
      <c r="Q22" s="329">
        <v>0</v>
      </c>
      <c r="R22" s="329">
        <v>0</v>
      </c>
      <c r="S22" s="329">
        <v>0</v>
      </c>
      <c r="T22" s="329">
        <v>0</v>
      </c>
      <c r="U22" s="329">
        <v>0</v>
      </c>
      <c r="V22" s="329">
        <v>0</v>
      </c>
      <c r="W22" s="329">
        <v>0</v>
      </c>
      <c r="X22" s="329">
        <v>0</v>
      </c>
      <c r="Y22" s="329">
        <v>0</v>
      </c>
      <c r="Z22" s="329">
        <v>0</v>
      </c>
      <c r="AA22" s="329">
        <v>0</v>
      </c>
      <c r="AB22" s="329">
        <v>0</v>
      </c>
      <c r="AC22" s="329">
        <v>0</v>
      </c>
      <c r="AD22" s="329">
        <v>0</v>
      </c>
      <c r="AE22" s="329">
        <v>0</v>
      </c>
      <c r="AF22" s="329">
        <v>0</v>
      </c>
      <c r="AG22" s="329">
        <v>0</v>
      </c>
      <c r="AH22" s="329">
        <v>0</v>
      </c>
      <c r="AI22" s="329">
        <v>0</v>
      </c>
      <c r="AJ22" s="329">
        <v>0</v>
      </c>
      <c r="AK22" s="329">
        <v>0</v>
      </c>
      <c r="AL22" s="329">
        <v>3.6</v>
      </c>
      <c r="AM22" s="329">
        <v>3.6</v>
      </c>
      <c r="AN22" s="329">
        <v>3.6</v>
      </c>
      <c r="AO22" s="329">
        <v>3.6</v>
      </c>
      <c r="AP22" s="329">
        <v>3.6</v>
      </c>
      <c r="AQ22" s="329">
        <v>3.6</v>
      </c>
      <c r="AR22" s="329">
        <v>3.6</v>
      </c>
      <c r="AS22" s="329">
        <v>3.6</v>
      </c>
      <c r="AT22" s="329">
        <v>3.6</v>
      </c>
      <c r="AU22" s="329">
        <v>3.6</v>
      </c>
      <c r="AV22" s="329">
        <v>3.6</v>
      </c>
      <c r="AW22" s="329">
        <v>3.6</v>
      </c>
      <c r="AX22" s="329">
        <v>3.6</v>
      </c>
      <c r="AY22" s="329">
        <v>3.6</v>
      </c>
      <c r="AZ22" s="329">
        <v>3.6</v>
      </c>
      <c r="BA22" s="329">
        <v>3.6</v>
      </c>
      <c r="BB22" s="329">
        <v>3.6</v>
      </c>
      <c r="BC22" s="329">
        <v>3.6</v>
      </c>
      <c r="BD22" s="329">
        <v>3.6</v>
      </c>
      <c r="BE22" s="329">
        <v>3.6</v>
      </c>
      <c r="BF22" s="329">
        <v>3.6</v>
      </c>
      <c r="BG22" s="329">
        <v>3.6</v>
      </c>
      <c r="BH22" s="329">
        <v>3.6</v>
      </c>
      <c r="BI22" s="329">
        <v>3.6</v>
      </c>
    </row>
    <row r="23" spans="1:61" ht="12.75" customHeight="1">
      <c r="A23" s="42" t="s">
        <v>96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Z23" s="329">
        <v>0</v>
      </c>
      <c r="AA23" s="329">
        <v>0</v>
      </c>
      <c r="AB23" s="329">
        <v>0</v>
      </c>
      <c r="AC23" s="329">
        <v>0</v>
      </c>
      <c r="AD23" s="329">
        <v>0</v>
      </c>
      <c r="AE23" s="329">
        <v>0</v>
      </c>
      <c r="AF23" s="329">
        <v>0</v>
      </c>
      <c r="AG23" s="329">
        <v>0</v>
      </c>
      <c r="AH23" s="329">
        <v>0</v>
      </c>
      <c r="AI23" s="329">
        <v>0</v>
      </c>
      <c r="AJ23" s="329">
        <v>0</v>
      </c>
      <c r="AK23" s="329">
        <v>0</v>
      </c>
      <c r="AL23" s="329">
        <v>1</v>
      </c>
      <c r="AM23" s="329">
        <v>1</v>
      </c>
      <c r="AN23" s="329">
        <v>1</v>
      </c>
      <c r="AO23" s="329">
        <v>1</v>
      </c>
      <c r="AP23" s="329">
        <v>1</v>
      </c>
      <c r="AQ23" s="329">
        <v>1</v>
      </c>
      <c r="AR23" s="329">
        <v>1</v>
      </c>
      <c r="AS23" s="329">
        <v>1</v>
      </c>
      <c r="AT23" s="329">
        <v>1</v>
      </c>
      <c r="AU23" s="329">
        <v>1</v>
      </c>
      <c r="AV23" s="329">
        <v>1</v>
      </c>
      <c r="AW23" s="329">
        <v>1</v>
      </c>
      <c r="AX23" s="329">
        <v>1</v>
      </c>
      <c r="AY23" s="329">
        <v>1</v>
      </c>
      <c r="AZ23" s="329">
        <v>1</v>
      </c>
      <c r="BA23" s="329">
        <v>1</v>
      </c>
      <c r="BB23" s="329">
        <v>1</v>
      </c>
      <c r="BC23" s="329">
        <v>1</v>
      </c>
      <c r="BD23" s="329">
        <v>1</v>
      </c>
      <c r="BE23" s="329">
        <v>1</v>
      </c>
      <c r="BF23" s="329">
        <v>1</v>
      </c>
      <c r="BG23" s="329">
        <v>1</v>
      </c>
      <c r="BH23" s="329">
        <v>1</v>
      </c>
      <c r="BI23" s="329">
        <v>1</v>
      </c>
    </row>
    <row r="24" spans="1:61" ht="12.75" customHeight="1">
      <c r="A24" s="42" t="s">
        <v>97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Z24" s="329">
        <v>0</v>
      </c>
      <c r="AA24" s="329">
        <v>0</v>
      </c>
      <c r="AB24" s="329">
        <v>0</v>
      </c>
      <c r="AC24" s="329">
        <v>0</v>
      </c>
      <c r="AD24" s="329">
        <v>0</v>
      </c>
      <c r="AE24" s="329">
        <v>0</v>
      </c>
      <c r="AF24" s="329">
        <v>0</v>
      </c>
      <c r="AG24" s="329">
        <v>0</v>
      </c>
      <c r="AH24" s="329">
        <v>0</v>
      </c>
      <c r="AI24" s="329">
        <v>0</v>
      </c>
      <c r="AJ24" s="329">
        <v>0</v>
      </c>
      <c r="AK24" s="329">
        <v>0</v>
      </c>
      <c r="AL24" s="329">
        <v>1</v>
      </c>
      <c r="AM24" s="329">
        <v>1</v>
      </c>
      <c r="AN24" s="329">
        <v>1</v>
      </c>
      <c r="AO24" s="329">
        <v>1</v>
      </c>
      <c r="AP24" s="329">
        <v>1</v>
      </c>
      <c r="AQ24" s="329">
        <v>1</v>
      </c>
      <c r="AR24" s="329">
        <v>1</v>
      </c>
      <c r="AS24" s="329">
        <v>1</v>
      </c>
      <c r="AT24" s="329">
        <v>1</v>
      </c>
      <c r="AU24" s="329">
        <v>1</v>
      </c>
      <c r="AV24" s="329">
        <v>1</v>
      </c>
      <c r="AW24" s="329">
        <v>1</v>
      </c>
      <c r="AX24" s="329">
        <v>1</v>
      </c>
      <c r="AY24" s="329">
        <v>1</v>
      </c>
      <c r="AZ24" s="329">
        <v>1</v>
      </c>
      <c r="BA24" s="329">
        <v>1</v>
      </c>
      <c r="BB24" s="329">
        <v>1</v>
      </c>
      <c r="BC24" s="329">
        <v>1</v>
      </c>
      <c r="BD24" s="329">
        <v>1</v>
      </c>
      <c r="BE24" s="329">
        <v>1</v>
      </c>
      <c r="BF24" s="329">
        <v>1</v>
      </c>
      <c r="BG24" s="329">
        <v>1</v>
      </c>
      <c r="BH24" s="329">
        <v>1</v>
      </c>
      <c r="BI24" s="329">
        <v>1</v>
      </c>
    </row>
    <row r="25" spans="1:61" ht="12.75" customHeight="1">
      <c r="A25" s="42" t="s">
        <v>98</v>
      </c>
      <c r="B25" s="329">
        <v>0</v>
      </c>
      <c r="C25" s="329">
        <v>0</v>
      </c>
      <c r="D25" s="329">
        <v>0</v>
      </c>
      <c r="E25" s="329">
        <v>0</v>
      </c>
      <c r="F25" s="329">
        <v>0</v>
      </c>
      <c r="G25" s="329">
        <v>0</v>
      </c>
      <c r="H25" s="329">
        <v>0</v>
      </c>
      <c r="I25" s="329">
        <v>0</v>
      </c>
      <c r="J25" s="329">
        <v>0</v>
      </c>
      <c r="K25" s="329">
        <v>0</v>
      </c>
      <c r="L25" s="329">
        <v>0</v>
      </c>
      <c r="M25" s="329">
        <v>0</v>
      </c>
      <c r="N25" s="329">
        <v>0</v>
      </c>
      <c r="O25" s="329">
        <v>0</v>
      </c>
      <c r="P25" s="329">
        <v>0</v>
      </c>
      <c r="Q25" s="329">
        <v>0</v>
      </c>
      <c r="R25" s="329">
        <v>0</v>
      </c>
      <c r="S25" s="329">
        <v>0</v>
      </c>
      <c r="T25" s="329">
        <v>0</v>
      </c>
      <c r="U25" s="329">
        <v>0</v>
      </c>
      <c r="V25" s="329">
        <v>0</v>
      </c>
      <c r="W25" s="329">
        <v>0</v>
      </c>
      <c r="X25" s="329">
        <v>0</v>
      </c>
      <c r="Y25" s="329">
        <v>0</v>
      </c>
      <c r="Z25" s="329">
        <v>0</v>
      </c>
      <c r="AA25" s="329">
        <v>0</v>
      </c>
      <c r="AB25" s="329">
        <v>0</v>
      </c>
      <c r="AC25" s="329">
        <v>0</v>
      </c>
      <c r="AD25" s="329">
        <v>0</v>
      </c>
      <c r="AE25" s="329">
        <v>0</v>
      </c>
      <c r="AF25" s="329">
        <v>0</v>
      </c>
      <c r="AG25" s="329">
        <v>0</v>
      </c>
      <c r="AH25" s="329">
        <v>0</v>
      </c>
      <c r="AI25" s="329">
        <v>0</v>
      </c>
      <c r="AJ25" s="329">
        <v>0</v>
      </c>
      <c r="AK25" s="329">
        <v>0</v>
      </c>
      <c r="AL25" s="329">
        <v>1</v>
      </c>
      <c r="AM25" s="329">
        <v>1</v>
      </c>
      <c r="AN25" s="329">
        <v>1</v>
      </c>
      <c r="AO25" s="329">
        <v>1</v>
      </c>
      <c r="AP25" s="329">
        <v>1</v>
      </c>
      <c r="AQ25" s="329">
        <v>1</v>
      </c>
      <c r="AR25" s="329">
        <v>1</v>
      </c>
      <c r="AS25" s="329">
        <v>1</v>
      </c>
      <c r="AT25" s="329">
        <v>1</v>
      </c>
      <c r="AU25" s="329">
        <v>1</v>
      </c>
      <c r="AV25" s="329">
        <v>1</v>
      </c>
      <c r="AW25" s="329">
        <v>1</v>
      </c>
      <c r="AX25" s="329">
        <v>1</v>
      </c>
      <c r="AY25" s="329">
        <v>1</v>
      </c>
      <c r="AZ25" s="329">
        <v>1</v>
      </c>
      <c r="BA25" s="329">
        <v>1</v>
      </c>
      <c r="BB25" s="329">
        <v>1</v>
      </c>
      <c r="BC25" s="329">
        <v>1</v>
      </c>
      <c r="BD25" s="329">
        <v>1</v>
      </c>
      <c r="BE25" s="329">
        <v>1</v>
      </c>
      <c r="BF25" s="329">
        <v>1</v>
      </c>
      <c r="BG25" s="329">
        <v>1</v>
      </c>
      <c r="BH25" s="329">
        <v>1</v>
      </c>
      <c r="BI25" s="329">
        <v>1</v>
      </c>
    </row>
    <row r="26" spans="1:61" ht="12.75" customHeight="1">
      <c r="A26" s="42" t="s">
        <v>99</v>
      </c>
      <c r="B26" s="329">
        <v>0</v>
      </c>
      <c r="C26" s="329">
        <v>0</v>
      </c>
      <c r="D26" s="329">
        <v>0</v>
      </c>
      <c r="E26" s="329">
        <v>0</v>
      </c>
      <c r="F26" s="329">
        <v>0</v>
      </c>
      <c r="G26" s="329">
        <v>0</v>
      </c>
      <c r="H26" s="329">
        <v>0</v>
      </c>
      <c r="I26" s="329">
        <v>0</v>
      </c>
      <c r="J26" s="329">
        <v>0</v>
      </c>
      <c r="K26" s="329">
        <v>0</v>
      </c>
      <c r="L26" s="329">
        <v>0</v>
      </c>
      <c r="M26" s="329">
        <v>0</v>
      </c>
      <c r="N26" s="329">
        <v>0</v>
      </c>
      <c r="O26" s="329">
        <v>0</v>
      </c>
      <c r="P26" s="329">
        <v>0</v>
      </c>
      <c r="Q26" s="329">
        <v>0</v>
      </c>
      <c r="R26" s="329">
        <v>0</v>
      </c>
      <c r="S26" s="329">
        <v>0</v>
      </c>
      <c r="T26" s="329">
        <v>0</v>
      </c>
      <c r="U26" s="329">
        <v>0</v>
      </c>
      <c r="V26" s="329">
        <v>0</v>
      </c>
      <c r="W26" s="329">
        <v>0</v>
      </c>
      <c r="X26" s="329">
        <v>0</v>
      </c>
      <c r="Y26" s="329">
        <v>0</v>
      </c>
      <c r="Z26" s="329">
        <v>0</v>
      </c>
      <c r="AA26" s="329">
        <v>0</v>
      </c>
      <c r="AB26" s="329">
        <v>0</v>
      </c>
      <c r="AC26" s="329">
        <v>0</v>
      </c>
      <c r="AD26" s="329">
        <v>0</v>
      </c>
      <c r="AE26" s="329">
        <v>0</v>
      </c>
      <c r="AF26" s="329">
        <v>0</v>
      </c>
      <c r="AG26" s="329">
        <v>0</v>
      </c>
      <c r="AH26" s="329">
        <v>0</v>
      </c>
      <c r="AI26" s="329">
        <v>0</v>
      </c>
      <c r="AJ26" s="329">
        <v>0</v>
      </c>
      <c r="AK26" s="329">
        <v>0</v>
      </c>
      <c r="AL26" s="329">
        <v>1</v>
      </c>
      <c r="AM26" s="329">
        <v>1</v>
      </c>
      <c r="AN26" s="329">
        <v>1</v>
      </c>
      <c r="AO26" s="329">
        <v>1</v>
      </c>
      <c r="AP26" s="329">
        <v>1</v>
      </c>
      <c r="AQ26" s="329">
        <v>1</v>
      </c>
      <c r="AR26" s="329">
        <v>1</v>
      </c>
      <c r="AS26" s="329">
        <v>1</v>
      </c>
      <c r="AT26" s="329">
        <v>1</v>
      </c>
      <c r="AU26" s="329">
        <v>1</v>
      </c>
      <c r="AV26" s="329">
        <v>1</v>
      </c>
      <c r="AW26" s="329">
        <v>1</v>
      </c>
      <c r="AX26" s="329">
        <v>1</v>
      </c>
      <c r="AY26" s="329">
        <v>1</v>
      </c>
      <c r="AZ26" s="329">
        <v>1</v>
      </c>
      <c r="BA26" s="329">
        <v>1</v>
      </c>
      <c r="BB26" s="329">
        <v>1</v>
      </c>
      <c r="BC26" s="329">
        <v>1</v>
      </c>
      <c r="BD26" s="329">
        <v>1</v>
      </c>
      <c r="BE26" s="329">
        <v>1</v>
      </c>
      <c r="BF26" s="329">
        <v>1</v>
      </c>
      <c r="BG26" s="329">
        <v>1</v>
      </c>
      <c r="BH26" s="329">
        <v>1</v>
      </c>
      <c r="BI26" s="329">
        <v>1</v>
      </c>
    </row>
    <row r="27" spans="1:61" ht="12.75" customHeight="1">
      <c r="A27" s="42" t="s">
        <v>100</v>
      </c>
      <c r="B27" s="329">
        <v>0</v>
      </c>
      <c r="C27" s="329">
        <v>0</v>
      </c>
      <c r="D27" s="329">
        <v>0</v>
      </c>
      <c r="E27" s="329">
        <v>0</v>
      </c>
      <c r="F27" s="329">
        <v>0</v>
      </c>
      <c r="G27" s="329">
        <v>0</v>
      </c>
      <c r="H27" s="329">
        <v>0</v>
      </c>
      <c r="I27" s="329">
        <v>0</v>
      </c>
      <c r="J27" s="329">
        <v>0</v>
      </c>
      <c r="K27" s="329">
        <v>0</v>
      </c>
      <c r="L27" s="329">
        <v>0</v>
      </c>
      <c r="M27" s="329">
        <v>0</v>
      </c>
      <c r="N27" s="329">
        <v>0</v>
      </c>
      <c r="O27" s="329">
        <v>0</v>
      </c>
      <c r="P27" s="329">
        <v>0</v>
      </c>
      <c r="Q27" s="329">
        <v>0</v>
      </c>
      <c r="R27" s="329">
        <v>0</v>
      </c>
      <c r="S27" s="329">
        <v>0</v>
      </c>
      <c r="T27" s="329">
        <v>0</v>
      </c>
      <c r="U27" s="329">
        <v>0</v>
      </c>
      <c r="V27" s="329">
        <v>0</v>
      </c>
      <c r="W27" s="329">
        <v>0</v>
      </c>
      <c r="X27" s="329">
        <v>0</v>
      </c>
      <c r="Y27" s="329">
        <v>0</v>
      </c>
      <c r="Z27" s="329">
        <v>0</v>
      </c>
      <c r="AA27" s="329">
        <v>0</v>
      </c>
      <c r="AB27" s="329">
        <v>0</v>
      </c>
      <c r="AC27" s="329">
        <v>0</v>
      </c>
      <c r="AD27" s="329">
        <v>0</v>
      </c>
      <c r="AE27" s="329">
        <v>0</v>
      </c>
      <c r="AF27" s="329">
        <v>0</v>
      </c>
      <c r="AG27" s="329">
        <v>0</v>
      </c>
      <c r="AH27" s="329">
        <v>0</v>
      </c>
      <c r="AI27" s="329">
        <v>0</v>
      </c>
      <c r="AJ27" s="329">
        <v>0</v>
      </c>
      <c r="AK27" s="329">
        <v>0</v>
      </c>
      <c r="AL27" s="329">
        <v>1</v>
      </c>
      <c r="AM27" s="329">
        <v>1</v>
      </c>
      <c r="AN27" s="329">
        <v>1</v>
      </c>
      <c r="AO27" s="329">
        <v>1</v>
      </c>
      <c r="AP27" s="329">
        <v>1</v>
      </c>
      <c r="AQ27" s="329">
        <v>1</v>
      </c>
      <c r="AR27" s="329">
        <v>1</v>
      </c>
      <c r="AS27" s="329">
        <v>1</v>
      </c>
      <c r="AT27" s="329">
        <v>1</v>
      </c>
      <c r="AU27" s="329">
        <v>1</v>
      </c>
      <c r="AV27" s="329">
        <v>1</v>
      </c>
      <c r="AW27" s="329">
        <v>1</v>
      </c>
      <c r="AX27" s="329">
        <v>1</v>
      </c>
      <c r="AY27" s="329">
        <v>1</v>
      </c>
      <c r="AZ27" s="329">
        <v>1</v>
      </c>
      <c r="BA27" s="329">
        <v>1</v>
      </c>
      <c r="BB27" s="329">
        <v>1</v>
      </c>
      <c r="BC27" s="329">
        <v>1</v>
      </c>
      <c r="BD27" s="329">
        <v>1</v>
      </c>
      <c r="BE27" s="329">
        <v>1</v>
      </c>
      <c r="BF27" s="329">
        <v>1</v>
      </c>
      <c r="BG27" s="329">
        <v>1</v>
      </c>
      <c r="BH27" s="329">
        <v>1</v>
      </c>
      <c r="BI27" s="329">
        <v>1</v>
      </c>
    </row>
    <row r="28" spans="1:61" ht="12.75" customHeight="1">
      <c r="A28" s="42" t="s">
        <v>101</v>
      </c>
      <c r="B28" s="329">
        <v>0</v>
      </c>
      <c r="C28" s="329">
        <v>0</v>
      </c>
      <c r="D28" s="329">
        <v>0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0</v>
      </c>
      <c r="U28" s="329">
        <v>0</v>
      </c>
      <c r="V28" s="329">
        <v>0</v>
      </c>
      <c r="W28" s="329">
        <v>0</v>
      </c>
      <c r="X28" s="329">
        <v>0</v>
      </c>
      <c r="Y28" s="329">
        <v>0</v>
      </c>
      <c r="Z28" s="329">
        <v>0</v>
      </c>
      <c r="AA28" s="329">
        <v>0</v>
      </c>
      <c r="AB28" s="329">
        <v>0</v>
      </c>
      <c r="AC28" s="329">
        <v>0</v>
      </c>
      <c r="AD28" s="329">
        <v>0</v>
      </c>
      <c r="AE28" s="329">
        <v>0</v>
      </c>
      <c r="AF28" s="329">
        <v>0</v>
      </c>
      <c r="AG28" s="329">
        <v>0</v>
      </c>
      <c r="AH28" s="329">
        <v>0</v>
      </c>
      <c r="AI28" s="329">
        <v>0</v>
      </c>
      <c r="AJ28" s="329">
        <v>0</v>
      </c>
      <c r="AK28" s="329">
        <v>0</v>
      </c>
      <c r="AL28" s="329">
        <v>1</v>
      </c>
      <c r="AM28" s="329">
        <v>1</v>
      </c>
      <c r="AN28" s="329">
        <v>1</v>
      </c>
      <c r="AO28" s="329">
        <v>1</v>
      </c>
      <c r="AP28" s="329">
        <v>1</v>
      </c>
      <c r="AQ28" s="329">
        <v>1</v>
      </c>
      <c r="AR28" s="329">
        <v>1</v>
      </c>
      <c r="AS28" s="329">
        <v>1</v>
      </c>
      <c r="AT28" s="329">
        <v>1</v>
      </c>
      <c r="AU28" s="329">
        <v>1</v>
      </c>
      <c r="AV28" s="329">
        <v>1</v>
      </c>
      <c r="AW28" s="329">
        <v>1</v>
      </c>
      <c r="AX28" s="329">
        <v>1</v>
      </c>
      <c r="AY28" s="329">
        <v>1</v>
      </c>
      <c r="AZ28" s="329">
        <v>1</v>
      </c>
      <c r="BA28" s="329">
        <v>1</v>
      </c>
      <c r="BB28" s="329">
        <v>1</v>
      </c>
      <c r="BC28" s="329">
        <v>1</v>
      </c>
      <c r="BD28" s="329">
        <v>1</v>
      </c>
      <c r="BE28" s="329">
        <v>1</v>
      </c>
      <c r="BF28" s="329">
        <v>1</v>
      </c>
      <c r="BG28" s="329">
        <v>1</v>
      </c>
      <c r="BH28" s="329">
        <v>1</v>
      </c>
      <c r="BI28" s="329">
        <v>1</v>
      </c>
    </row>
    <row r="29" spans="1:61" ht="12.75" customHeight="1">
      <c r="A29" s="42" t="s">
        <v>102</v>
      </c>
      <c r="B29" s="329">
        <v>0</v>
      </c>
      <c r="C29" s="329">
        <v>0</v>
      </c>
      <c r="D29" s="329">
        <v>0</v>
      </c>
      <c r="E29" s="329">
        <v>0</v>
      </c>
      <c r="F29" s="329">
        <v>0</v>
      </c>
      <c r="G29" s="329">
        <v>0</v>
      </c>
      <c r="H29" s="329">
        <v>0</v>
      </c>
      <c r="I29" s="329">
        <v>0</v>
      </c>
      <c r="J29" s="329">
        <v>0</v>
      </c>
      <c r="K29" s="329">
        <v>0</v>
      </c>
      <c r="L29" s="329">
        <v>0</v>
      </c>
      <c r="M29" s="329">
        <v>0</v>
      </c>
      <c r="N29" s="329">
        <v>0</v>
      </c>
      <c r="O29" s="329">
        <v>0</v>
      </c>
      <c r="P29" s="329">
        <v>0</v>
      </c>
      <c r="Q29" s="329">
        <v>0</v>
      </c>
      <c r="R29" s="329">
        <v>0</v>
      </c>
      <c r="S29" s="329">
        <v>0</v>
      </c>
      <c r="T29" s="329">
        <v>0</v>
      </c>
      <c r="U29" s="329">
        <v>0</v>
      </c>
      <c r="V29" s="329">
        <v>0</v>
      </c>
      <c r="W29" s="329">
        <v>0</v>
      </c>
      <c r="X29" s="329">
        <v>0</v>
      </c>
      <c r="Y29" s="329">
        <v>0</v>
      </c>
      <c r="Z29" s="329">
        <v>0</v>
      </c>
      <c r="AA29" s="329">
        <v>0</v>
      </c>
      <c r="AB29" s="329">
        <v>0</v>
      </c>
      <c r="AC29" s="329">
        <v>0</v>
      </c>
      <c r="AD29" s="329">
        <v>0</v>
      </c>
      <c r="AE29" s="329">
        <v>0</v>
      </c>
      <c r="AF29" s="329">
        <v>0</v>
      </c>
      <c r="AG29" s="329">
        <v>0</v>
      </c>
      <c r="AH29" s="329">
        <v>0</v>
      </c>
      <c r="AI29" s="329">
        <v>0</v>
      </c>
      <c r="AJ29" s="329">
        <v>0</v>
      </c>
      <c r="AK29" s="329">
        <v>0</v>
      </c>
      <c r="AL29" s="329">
        <v>1</v>
      </c>
      <c r="AM29" s="329">
        <v>1</v>
      </c>
      <c r="AN29" s="329">
        <v>1</v>
      </c>
      <c r="AO29" s="329">
        <v>1</v>
      </c>
      <c r="AP29" s="329">
        <v>1</v>
      </c>
      <c r="AQ29" s="329">
        <v>1</v>
      </c>
      <c r="AR29" s="329">
        <v>1</v>
      </c>
      <c r="AS29" s="329">
        <v>1</v>
      </c>
      <c r="AT29" s="329">
        <v>1</v>
      </c>
      <c r="AU29" s="329">
        <v>1</v>
      </c>
      <c r="AV29" s="329">
        <v>1</v>
      </c>
      <c r="AW29" s="329">
        <v>1</v>
      </c>
      <c r="AX29" s="329">
        <v>1</v>
      </c>
      <c r="AY29" s="329">
        <v>1</v>
      </c>
      <c r="AZ29" s="329">
        <v>1</v>
      </c>
      <c r="BA29" s="329">
        <v>1</v>
      </c>
      <c r="BB29" s="329">
        <v>1</v>
      </c>
      <c r="BC29" s="329">
        <v>1</v>
      </c>
      <c r="BD29" s="329">
        <v>1</v>
      </c>
      <c r="BE29" s="329">
        <v>1</v>
      </c>
      <c r="BF29" s="329">
        <v>1</v>
      </c>
      <c r="BG29" s="329">
        <v>1</v>
      </c>
      <c r="BH29" s="329">
        <v>1</v>
      </c>
      <c r="BI29" s="329">
        <v>1</v>
      </c>
    </row>
    <row r="30" spans="1:61" ht="12.75" customHeight="1">
      <c r="A30" s="42" t="s">
        <v>103</v>
      </c>
      <c r="B30" s="329">
        <v>0</v>
      </c>
      <c r="C30" s="329">
        <v>0</v>
      </c>
      <c r="D30" s="329">
        <v>0</v>
      </c>
      <c r="E30" s="329">
        <v>0</v>
      </c>
      <c r="F30" s="329">
        <v>0</v>
      </c>
      <c r="G30" s="329">
        <v>0</v>
      </c>
      <c r="H30" s="329">
        <v>0</v>
      </c>
      <c r="I30" s="329">
        <v>0</v>
      </c>
      <c r="J30" s="329">
        <v>0</v>
      </c>
      <c r="K30" s="329">
        <v>0</v>
      </c>
      <c r="L30" s="329">
        <v>0</v>
      </c>
      <c r="M30" s="329">
        <v>0</v>
      </c>
      <c r="N30" s="329">
        <v>0</v>
      </c>
      <c r="O30" s="329">
        <v>0</v>
      </c>
      <c r="P30" s="329">
        <v>0</v>
      </c>
      <c r="Q30" s="329">
        <v>0</v>
      </c>
      <c r="R30" s="329">
        <v>0</v>
      </c>
      <c r="S30" s="329">
        <v>0</v>
      </c>
      <c r="T30" s="329">
        <v>0</v>
      </c>
      <c r="U30" s="329">
        <v>0</v>
      </c>
      <c r="V30" s="329">
        <v>0</v>
      </c>
      <c r="W30" s="329">
        <v>0</v>
      </c>
      <c r="X30" s="329">
        <v>0</v>
      </c>
      <c r="Y30" s="329">
        <v>0</v>
      </c>
      <c r="Z30" s="329">
        <v>0</v>
      </c>
      <c r="AA30" s="329">
        <v>0</v>
      </c>
      <c r="AB30" s="329">
        <v>0</v>
      </c>
      <c r="AC30" s="329">
        <v>0</v>
      </c>
      <c r="AD30" s="329">
        <v>0</v>
      </c>
      <c r="AE30" s="329">
        <v>0</v>
      </c>
      <c r="AF30" s="329">
        <v>0</v>
      </c>
      <c r="AG30" s="329">
        <v>0</v>
      </c>
      <c r="AH30" s="329">
        <v>0</v>
      </c>
      <c r="AI30" s="329">
        <v>0</v>
      </c>
      <c r="AJ30" s="329">
        <v>0</v>
      </c>
      <c r="AK30" s="329">
        <v>0</v>
      </c>
      <c r="AL30" s="329">
        <v>1.2</v>
      </c>
      <c r="AM30" s="329">
        <v>1.2</v>
      </c>
      <c r="AN30" s="329">
        <v>1.2</v>
      </c>
      <c r="AO30" s="329">
        <v>1.2</v>
      </c>
      <c r="AP30" s="329">
        <v>1.2</v>
      </c>
      <c r="AQ30" s="329">
        <v>1.2</v>
      </c>
      <c r="AR30" s="329">
        <v>1.2</v>
      </c>
      <c r="AS30" s="329">
        <v>1.2</v>
      </c>
      <c r="AT30" s="329">
        <v>1.2</v>
      </c>
      <c r="AU30" s="329">
        <v>1.2</v>
      </c>
      <c r="AV30" s="329">
        <v>1.2</v>
      </c>
      <c r="AW30" s="329">
        <v>1.2</v>
      </c>
      <c r="AX30" s="329">
        <v>1.2</v>
      </c>
      <c r="AY30" s="329">
        <v>1.2</v>
      </c>
      <c r="AZ30" s="329">
        <v>1.2</v>
      </c>
      <c r="BA30" s="329">
        <v>1.2</v>
      </c>
      <c r="BB30" s="329">
        <v>1.2</v>
      </c>
      <c r="BC30" s="329">
        <v>1.2</v>
      </c>
      <c r="BD30" s="329">
        <v>1.2</v>
      </c>
      <c r="BE30" s="329">
        <v>1.2</v>
      </c>
      <c r="BF30" s="329">
        <v>1.2</v>
      </c>
      <c r="BG30" s="329">
        <v>1.2</v>
      </c>
      <c r="BH30" s="329">
        <v>1.2</v>
      </c>
      <c r="BI30" s="329">
        <v>1.2</v>
      </c>
    </row>
    <row r="31" spans="1:61" ht="12.75" customHeight="1">
      <c r="A31" s="42" t="s">
        <v>104</v>
      </c>
      <c r="B31" s="329">
        <v>0</v>
      </c>
      <c r="C31" s="329">
        <v>0</v>
      </c>
      <c r="D31" s="329">
        <v>0</v>
      </c>
      <c r="E31" s="329">
        <v>0</v>
      </c>
      <c r="F31" s="329">
        <v>0</v>
      </c>
      <c r="G31" s="329">
        <v>0</v>
      </c>
      <c r="H31" s="329">
        <v>0</v>
      </c>
      <c r="I31" s="329">
        <v>0</v>
      </c>
      <c r="J31" s="329">
        <v>0</v>
      </c>
      <c r="K31" s="329">
        <v>0</v>
      </c>
      <c r="L31" s="329">
        <v>0</v>
      </c>
      <c r="M31" s="329">
        <v>0</v>
      </c>
      <c r="N31" s="329">
        <v>0</v>
      </c>
      <c r="O31" s="329">
        <v>0</v>
      </c>
      <c r="P31" s="329">
        <v>0</v>
      </c>
      <c r="Q31" s="329">
        <v>0</v>
      </c>
      <c r="R31" s="329">
        <v>0</v>
      </c>
      <c r="S31" s="329">
        <v>0</v>
      </c>
      <c r="T31" s="329">
        <v>0</v>
      </c>
      <c r="U31" s="329">
        <v>0</v>
      </c>
      <c r="V31" s="329">
        <v>0</v>
      </c>
      <c r="W31" s="329">
        <v>0</v>
      </c>
      <c r="X31" s="329">
        <v>0</v>
      </c>
      <c r="Y31" s="329">
        <v>0</v>
      </c>
      <c r="Z31" s="329">
        <v>0</v>
      </c>
      <c r="AA31" s="329">
        <v>0</v>
      </c>
      <c r="AB31" s="329">
        <v>0</v>
      </c>
      <c r="AC31" s="329">
        <v>0</v>
      </c>
      <c r="AD31" s="329">
        <v>0</v>
      </c>
      <c r="AE31" s="329">
        <v>0</v>
      </c>
      <c r="AF31" s="329">
        <v>0</v>
      </c>
      <c r="AG31" s="329">
        <v>0</v>
      </c>
      <c r="AH31" s="329">
        <v>0</v>
      </c>
      <c r="AI31" s="329">
        <v>0</v>
      </c>
      <c r="AJ31" s="329">
        <v>0</v>
      </c>
      <c r="AK31" s="329">
        <v>0</v>
      </c>
      <c r="AL31" s="329">
        <v>1.2</v>
      </c>
      <c r="AM31" s="329">
        <v>1.2</v>
      </c>
      <c r="AN31" s="329">
        <v>1.2</v>
      </c>
      <c r="AO31" s="329">
        <v>1.2</v>
      </c>
      <c r="AP31" s="329">
        <v>1.2</v>
      </c>
      <c r="AQ31" s="329">
        <v>1.2</v>
      </c>
      <c r="AR31" s="329">
        <v>1.2</v>
      </c>
      <c r="AS31" s="329">
        <v>1.2</v>
      </c>
      <c r="AT31" s="329">
        <v>1.2</v>
      </c>
      <c r="AU31" s="329">
        <v>1.2</v>
      </c>
      <c r="AV31" s="329">
        <v>1.2</v>
      </c>
      <c r="AW31" s="329">
        <v>1.2</v>
      </c>
      <c r="AX31" s="329">
        <v>1.2</v>
      </c>
      <c r="AY31" s="329">
        <v>1.2</v>
      </c>
      <c r="AZ31" s="329">
        <v>1.2</v>
      </c>
      <c r="BA31" s="329">
        <v>1.2</v>
      </c>
      <c r="BB31" s="329">
        <v>1.2</v>
      </c>
      <c r="BC31" s="329">
        <v>1.2</v>
      </c>
      <c r="BD31" s="329">
        <v>1.2</v>
      </c>
      <c r="BE31" s="329">
        <v>1.2</v>
      </c>
      <c r="BF31" s="329">
        <v>1.2</v>
      </c>
      <c r="BG31" s="329">
        <v>1.2</v>
      </c>
      <c r="BH31" s="329">
        <v>1.2</v>
      </c>
      <c r="BI31" s="329">
        <v>1.2</v>
      </c>
    </row>
    <row r="32" spans="1:61" ht="12.75" customHeight="1">
      <c r="A32" s="42" t="s">
        <v>105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Z32" s="329">
        <v>0</v>
      </c>
      <c r="AA32" s="329">
        <v>0</v>
      </c>
      <c r="AB32" s="329">
        <v>0</v>
      </c>
      <c r="AC32" s="329">
        <v>0</v>
      </c>
      <c r="AD32" s="329">
        <v>0</v>
      </c>
      <c r="AE32" s="329">
        <v>0</v>
      </c>
      <c r="AF32" s="329">
        <v>0</v>
      </c>
      <c r="AG32" s="329">
        <v>0</v>
      </c>
      <c r="AH32" s="329">
        <v>0</v>
      </c>
      <c r="AI32" s="329">
        <v>0</v>
      </c>
      <c r="AJ32" s="329">
        <v>0</v>
      </c>
      <c r="AK32" s="329">
        <v>0</v>
      </c>
      <c r="AL32" s="329">
        <v>1</v>
      </c>
      <c r="AM32" s="329">
        <v>1</v>
      </c>
      <c r="AN32" s="329">
        <v>1</v>
      </c>
      <c r="AO32" s="329">
        <v>1</v>
      </c>
      <c r="AP32" s="329">
        <v>1</v>
      </c>
      <c r="AQ32" s="329">
        <v>1</v>
      </c>
      <c r="AR32" s="329">
        <v>1</v>
      </c>
      <c r="AS32" s="329">
        <v>1</v>
      </c>
      <c r="AT32" s="329">
        <v>1</v>
      </c>
      <c r="AU32" s="329">
        <v>1</v>
      </c>
      <c r="AV32" s="329">
        <v>1</v>
      </c>
      <c r="AW32" s="329">
        <v>1</v>
      </c>
      <c r="AX32" s="329">
        <v>1</v>
      </c>
      <c r="AY32" s="329">
        <v>1</v>
      </c>
      <c r="AZ32" s="329">
        <v>1</v>
      </c>
      <c r="BA32" s="329">
        <v>1</v>
      </c>
      <c r="BB32" s="329">
        <v>1</v>
      </c>
      <c r="BC32" s="329">
        <v>1</v>
      </c>
      <c r="BD32" s="329">
        <v>1</v>
      </c>
      <c r="BE32" s="329">
        <v>1</v>
      </c>
      <c r="BF32" s="329">
        <v>1</v>
      </c>
      <c r="BG32" s="329">
        <v>1</v>
      </c>
      <c r="BH32" s="329">
        <v>1</v>
      </c>
      <c r="BI32" s="329">
        <v>1</v>
      </c>
    </row>
    <row r="33" spans="1:61" ht="12.75" customHeight="1">
      <c r="A33" s="42" t="s">
        <v>106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Z33" s="329">
        <v>0</v>
      </c>
      <c r="AA33" s="329">
        <v>0</v>
      </c>
      <c r="AB33" s="329">
        <v>0</v>
      </c>
      <c r="AC33" s="329">
        <v>0</v>
      </c>
      <c r="AD33" s="329">
        <v>0</v>
      </c>
      <c r="AE33" s="329">
        <v>0</v>
      </c>
      <c r="AF33" s="329">
        <v>0</v>
      </c>
      <c r="AG33" s="329">
        <v>0</v>
      </c>
      <c r="AH33" s="329">
        <v>0</v>
      </c>
      <c r="AI33" s="329">
        <v>0</v>
      </c>
      <c r="AJ33" s="329">
        <v>0</v>
      </c>
      <c r="AK33" s="329">
        <v>0</v>
      </c>
      <c r="AL33" s="329">
        <v>1.2</v>
      </c>
      <c r="AM33" s="329">
        <v>1.2</v>
      </c>
      <c r="AN33" s="329">
        <v>1.2</v>
      </c>
      <c r="AO33" s="329">
        <v>1.2</v>
      </c>
      <c r="AP33" s="329">
        <v>1.2</v>
      </c>
      <c r="AQ33" s="329">
        <v>1.2</v>
      </c>
      <c r="AR33" s="329">
        <v>1.2</v>
      </c>
      <c r="AS33" s="329">
        <v>1.2</v>
      </c>
      <c r="AT33" s="329">
        <v>1.2</v>
      </c>
      <c r="AU33" s="329">
        <v>1.2</v>
      </c>
      <c r="AV33" s="329">
        <v>1.2</v>
      </c>
      <c r="AW33" s="329">
        <v>1.2</v>
      </c>
      <c r="AX33" s="329">
        <v>1.2</v>
      </c>
      <c r="AY33" s="329">
        <v>1.2</v>
      </c>
      <c r="AZ33" s="329">
        <v>1.2</v>
      </c>
      <c r="BA33" s="329">
        <v>1.2</v>
      </c>
      <c r="BB33" s="329">
        <v>1.2</v>
      </c>
      <c r="BC33" s="329">
        <v>1.2</v>
      </c>
      <c r="BD33" s="329">
        <v>1.2</v>
      </c>
      <c r="BE33" s="329">
        <v>1.2</v>
      </c>
      <c r="BF33" s="329">
        <v>1.2</v>
      </c>
      <c r="BG33" s="329">
        <v>1.2</v>
      </c>
      <c r="BH33" s="329">
        <v>1.2</v>
      </c>
      <c r="BI33" s="329">
        <v>1.2</v>
      </c>
    </row>
    <row r="34" spans="1:61" ht="12.75" customHeight="1">
      <c r="A34" s="42" t="s">
        <v>107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Z34" s="329">
        <v>0</v>
      </c>
      <c r="AA34" s="329">
        <v>0</v>
      </c>
      <c r="AB34" s="329">
        <v>0</v>
      </c>
      <c r="AC34" s="329">
        <v>0</v>
      </c>
      <c r="AD34" s="329">
        <v>0</v>
      </c>
      <c r="AE34" s="329">
        <v>0</v>
      </c>
      <c r="AF34" s="329">
        <v>0</v>
      </c>
      <c r="AG34" s="329">
        <v>0</v>
      </c>
      <c r="AH34" s="329">
        <v>0</v>
      </c>
      <c r="AI34" s="329">
        <v>0</v>
      </c>
      <c r="AJ34" s="329">
        <v>0</v>
      </c>
      <c r="AK34" s="329">
        <v>0</v>
      </c>
      <c r="AL34" s="329">
        <v>1</v>
      </c>
      <c r="AM34" s="329">
        <v>1</v>
      </c>
      <c r="AN34" s="329">
        <v>1</v>
      </c>
      <c r="AO34" s="329">
        <v>1</v>
      </c>
      <c r="AP34" s="329">
        <v>1</v>
      </c>
      <c r="AQ34" s="329">
        <v>1</v>
      </c>
      <c r="AR34" s="329">
        <v>1</v>
      </c>
      <c r="AS34" s="329">
        <v>1</v>
      </c>
      <c r="AT34" s="329">
        <v>1</v>
      </c>
      <c r="AU34" s="329">
        <v>1</v>
      </c>
      <c r="AV34" s="329">
        <v>1</v>
      </c>
      <c r="AW34" s="329">
        <v>1</v>
      </c>
      <c r="AX34" s="329">
        <v>1</v>
      </c>
      <c r="AY34" s="329">
        <v>1</v>
      </c>
      <c r="AZ34" s="329">
        <v>1</v>
      </c>
      <c r="BA34" s="329">
        <v>1</v>
      </c>
      <c r="BB34" s="329">
        <v>1</v>
      </c>
      <c r="BC34" s="329">
        <v>1</v>
      </c>
      <c r="BD34" s="329">
        <v>1</v>
      </c>
      <c r="BE34" s="329">
        <v>1</v>
      </c>
      <c r="BF34" s="329">
        <v>1</v>
      </c>
      <c r="BG34" s="329">
        <v>1</v>
      </c>
      <c r="BH34" s="329">
        <v>1</v>
      </c>
      <c r="BI34" s="329">
        <v>1</v>
      </c>
    </row>
    <row r="35" spans="1:61" ht="12.75" customHeight="1">
      <c r="A35" s="42" t="s">
        <v>108</v>
      </c>
      <c r="B35" s="329">
        <v>0</v>
      </c>
      <c r="C35" s="329">
        <v>0</v>
      </c>
      <c r="D35" s="329">
        <v>0</v>
      </c>
      <c r="E35" s="329">
        <v>0</v>
      </c>
      <c r="F35" s="329">
        <v>0</v>
      </c>
      <c r="G35" s="329">
        <v>0</v>
      </c>
      <c r="H35" s="329">
        <v>0</v>
      </c>
      <c r="I35" s="329">
        <v>0</v>
      </c>
      <c r="J35" s="329">
        <v>0</v>
      </c>
      <c r="K35" s="329">
        <v>0</v>
      </c>
      <c r="L35" s="329">
        <v>0</v>
      </c>
      <c r="M35" s="329">
        <v>0</v>
      </c>
      <c r="N35" s="329">
        <v>0</v>
      </c>
      <c r="O35" s="329">
        <v>0</v>
      </c>
      <c r="P35" s="329">
        <v>0</v>
      </c>
      <c r="Q35" s="329">
        <v>0</v>
      </c>
      <c r="R35" s="329">
        <v>0</v>
      </c>
      <c r="S35" s="329">
        <v>0</v>
      </c>
      <c r="T35" s="329">
        <v>0</v>
      </c>
      <c r="U35" s="329">
        <v>0</v>
      </c>
      <c r="V35" s="329">
        <v>0</v>
      </c>
      <c r="W35" s="329">
        <v>0</v>
      </c>
      <c r="X35" s="329">
        <v>0</v>
      </c>
      <c r="Y35" s="329">
        <v>0</v>
      </c>
      <c r="Z35" s="329">
        <v>0</v>
      </c>
      <c r="AA35" s="329">
        <v>0</v>
      </c>
      <c r="AB35" s="329">
        <v>0</v>
      </c>
      <c r="AC35" s="329">
        <v>0</v>
      </c>
      <c r="AD35" s="329">
        <v>0</v>
      </c>
      <c r="AE35" s="329">
        <v>0</v>
      </c>
      <c r="AF35" s="329">
        <v>0</v>
      </c>
      <c r="AG35" s="329">
        <v>0</v>
      </c>
      <c r="AH35" s="329">
        <v>0</v>
      </c>
      <c r="AI35" s="329">
        <v>0</v>
      </c>
      <c r="AJ35" s="329">
        <v>0</v>
      </c>
      <c r="AK35" s="329">
        <v>0</v>
      </c>
      <c r="AL35" s="329">
        <v>1.2</v>
      </c>
      <c r="AM35" s="329">
        <v>1.2</v>
      </c>
      <c r="AN35" s="329">
        <v>1.2</v>
      </c>
      <c r="AO35" s="329">
        <v>1.2</v>
      </c>
      <c r="AP35" s="329">
        <v>1.2</v>
      </c>
      <c r="AQ35" s="329">
        <v>1.2</v>
      </c>
      <c r="AR35" s="329">
        <v>1.2</v>
      </c>
      <c r="AS35" s="329">
        <v>1.2</v>
      </c>
      <c r="AT35" s="329">
        <v>1.2</v>
      </c>
      <c r="AU35" s="329">
        <v>1.2</v>
      </c>
      <c r="AV35" s="329">
        <v>1.2</v>
      </c>
      <c r="AW35" s="329">
        <v>1.2</v>
      </c>
      <c r="AX35" s="329">
        <v>1.2</v>
      </c>
      <c r="AY35" s="329">
        <v>1.2</v>
      </c>
      <c r="AZ35" s="329">
        <v>1.2</v>
      </c>
      <c r="BA35" s="329">
        <v>1.2</v>
      </c>
      <c r="BB35" s="329">
        <v>1.2</v>
      </c>
      <c r="BC35" s="329">
        <v>1.2</v>
      </c>
      <c r="BD35" s="329">
        <v>1.2</v>
      </c>
      <c r="BE35" s="329">
        <v>1.2</v>
      </c>
      <c r="BF35" s="329">
        <v>1.2</v>
      </c>
      <c r="BG35" s="329">
        <v>1.2</v>
      </c>
      <c r="BH35" s="329">
        <v>1.2</v>
      </c>
      <c r="BI35" s="329">
        <v>1.2</v>
      </c>
    </row>
    <row r="36" spans="1:61" ht="12.75" customHeight="1">
      <c r="A36" s="42" t="s">
        <v>109</v>
      </c>
      <c r="B36" s="329">
        <v>0</v>
      </c>
      <c r="C36" s="329">
        <v>0</v>
      </c>
      <c r="D36" s="329">
        <v>0</v>
      </c>
      <c r="E36" s="329">
        <v>0</v>
      </c>
      <c r="F36" s="329">
        <v>0</v>
      </c>
      <c r="G36" s="329">
        <v>0</v>
      </c>
      <c r="H36" s="329">
        <v>0</v>
      </c>
      <c r="I36" s="329">
        <v>0</v>
      </c>
      <c r="J36" s="329">
        <v>0</v>
      </c>
      <c r="K36" s="329">
        <v>0</v>
      </c>
      <c r="L36" s="329">
        <v>0</v>
      </c>
      <c r="M36" s="329">
        <v>0</v>
      </c>
      <c r="N36" s="329">
        <v>0</v>
      </c>
      <c r="O36" s="329">
        <v>0</v>
      </c>
      <c r="P36" s="329">
        <v>0</v>
      </c>
      <c r="Q36" s="329">
        <v>0</v>
      </c>
      <c r="R36" s="329">
        <v>0</v>
      </c>
      <c r="S36" s="329">
        <v>0</v>
      </c>
      <c r="T36" s="329">
        <v>0</v>
      </c>
      <c r="U36" s="329">
        <v>0</v>
      </c>
      <c r="V36" s="329">
        <v>0</v>
      </c>
      <c r="W36" s="329">
        <v>0</v>
      </c>
      <c r="X36" s="329">
        <v>0</v>
      </c>
      <c r="Y36" s="329">
        <v>0</v>
      </c>
      <c r="Z36" s="329">
        <v>0</v>
      </c>
      <c r="AA36" s="329">
        <v>0</v>
      </c>
      <c r="AB36" s="329">
        <v>0</v>
      </c>
      <c r="AC36" s="329">
        <v>0</v>
      </c>
      <c r="AD36" s="329">
        <v>0</v>
      </c>
      <c r="AE36" s="329">
        <v>0</v>
      </c>
      <c r="AF36" s="329">
        <v>0</v>
      </c>
      <c r="AG36" s="329">
        <v>0</v>
      </c>
      <c r="AH36" s="329">
        <v>0</v>
      </c>
      <c r="AI36" s="329">
        <v>0</v>
      </c>
      <c r="AJ36" s="329">
        <v>0</v>
      </c>
      <c r="AK36" s="329">
        <v>0</v>
      </c>
      <c r="AL36" s="329">
        <v>1</v>
      </c>
      <c r="AM36" s="329">
        <v>1</v>
      </c>
      <c r="AN36" s="329">
        <v>1</v>
      </c>
      <c r="AO36" s="329">
        <v>1</v>
      </c>
      <c r="AP36" s="329">
        <v>1</v>
      </c>
      <c r="AQ36" s="329">
        <v>1</v>
      </c>
      <c r="AR36" s="329">
        <v>1</v>
      </c>
      <c r="AS36" s="329">
        <v>1</v>
      </c>
      <c r="AT36" s="329">
        <v>1</v>
      </c>
      <c r="AU36" s="329">
        <v>1</v>
      </c>
      <c r="AV36" s="329">
        <v>1</v>
      </c>
      <c r="AW36" s="329">
        <v>1</v>
      </c>
      <c r="AX36" s="329">
        <v>1</v>
      </c>
      <c r="AY36" s="329">
        <v>1</v>
      </c>
      <c r="AZ36" s="329">
        <v>1</v>
      </c>
      <c r="BA36" s="329">
        <v>1</v>
      </c>
      <c r="BB36" s="329">
        <v>1</v>
      </c>
      <c r="BC36" s="329">
        <v>1</v>
      </c>
      <c r="BD36" s="329">
        <v>1</v>
      </c>
      <c r="BE36" s="329">
        <v>1</v>
      </c>
      <c r="BF36" s="329">
        <v>1</v>
      </c>
      <c r="BG36" s="329">
        <v>1</v>
      </c>
      <c r="BH36" s="329">
        <v>1</v>
      </c>
      <c r="BI36" s="329">
        <v>1</v>
      </c>
    </row>
    <row r="37" spans="1:61" ht="12.75" customHeight="1">
      <c r="A37" s="42" t="s">
        <v>110</v>
      </c>
      <c r="B37" s="329">
        <v>0</v>
      </c>
      <c r="C37" s="329">
        <v>0</v>
      </c>
      <c r="D37" s="329">
        <v>0</v>
      </c>
      <c r="E37" s="329">
        <v>0</v>
      </c>
      <c r="F37" s="329">
        <v>0</v>
      </c>
      <c r="G37" s="329">
        <v>0</v>
      </c>
      <c r="H37" s="329">
        <v>0</v>
      </c>
      <c r="I37" s="329">
        <v>0</v>
      </c>
      <c r="J37" s="329">
        <v>0</v>
      </c>
      <c r="K37" s="329">
        <v>0</v>
      </c>
      <c r="L37" s="329">
        <v>0</v>
      </c>
      <c r="M37" s="329">
        <v>0</v>
      </c>
      <c r="N37" s="329">
        <v>0</v>
      </c>
      <c r="O37" s="329">
        <v>0</v>
      </c>
      <c r="P37" s="329">
        <v>0</v>
      </c>
      <c r="Q37" s="329">
        <v>0</v>
      </c>
      <c r="R37" s="329">
        <v>0</v>
      </c>
      <c r="S37" s="329">
        <v>0</v>
      </c>
      <c r="T37" s="329">
        <v>0</v>
      </c>
      <c r="U37" s="329">
        <v>0</v>
      </c>
      <c r="V37" s="329">
        <v>0</v>
      </c>
      <c r="W37" s="329">
        <v>0</v>
      </c>
      <c r="X37" s="329">
        <v>0</v>
      </c>
      <c r="Y37" s="329">
        <v>0</v>
      </c>
      <c r="Z37" s="329">
        <v>0</v>
      </c>
      <c r="AA37" s="329">
        <v>0</v>
      </c>
      <c r="AB37" s="329">
        <v>0</v>
      </c>
      <c r="AC37" s="329">
        <v>0</v>
      </c>
      <c r="AD37" s="329">
        <v>0</v>
      </c>
      <c r="AE37" s="329">
        <v>0</v>
      </c>
      <c r="AF37" s="329">
        <v>0</v>
      </c>
      <c r="AG37" s="329">
        <v>0</v>
      </c>
      <c r="AH37" s="329">
        <v>0</v>
      </c>
      <c r="AI37" s="329">
        <v>0</v>
      </c>
      <c r="AJ37" s="329">
        <v>0</v>
      </c>
      <c r="AK37" s="329">
        <v>0</v>
      </c>
      <c r="AL37" s="329">
        <v>1</v>
      </c>
      <c r="AM37" s="329">
        <v>1</v>
      </c>
      <c r="AN37" s="329">
        <v>1</v>
      </c>
      <c r="AO37" s="329">
        <v>1</v>
      </c>
      <c r="AP37" s="329">
        <v>1</v>
      </c>
      <c r="AQ37" s="329">
        <v>1</v>
      </c>
      <c r="AR37" s="329">
        <v>1</v>
      </c>
      <c r="AS37" s="329">
        <v>1</v>
      </c>
      <c r="AT37" s="329">
        <v>1</v>
      </c>
      <c r="AU37" s="329">
        <v>1</v>
      </c>
      <c r="AV37" s="329">
        <v>1</v>
      </c>
      <c r="AW37" s="329">
        <v>1</v>
      </c>
      <c r="AX37" s="329">
        <v>1</v>
      </c>
      <c r="AY37" s="329">
        <v>1</v>
      </c>
      <c r="AZ37" s="329">
        <v>1</v>
      </c>
      <c r="BA37" s="329">
        <v>1</v>
      </c>
      <c r="BB37" s="329">
        <v>1</v>
      </c>
      <c r="BC37" s="329">
        <v>1</v>
      </c>
      <c r="BD37" s="329">
        <v>1</v>
      </c>
      <c r="BE37" s="329">
        <v>1</v>
      </c>
      <c r="BF37" s="329">
        <v>1</v>
      </c>
      <c r="BG37" s="329">
        <v>1</v>
      </c>
      <c r="BH37" s="329">
        <v>1</v>
      </c>
      <c r="BI37" s="329">
        <v>1</v>
      </c>
    </row>
    <row r="38" spans="1:61" ht="12.75" customHeight="1">
      <c r="A38" s="42" t="s">
        <v>111</v>
      </c>
      <c r="B38" s="329">
        <v>0</v>
      </c>
      <c r="C38" s="329">
        <v>0</v>
      </c>
      <c r="D38" s="329">
        <v>0</v>
      </c>
      <c r="E38" s="329">
        <v>0</v>
      </c>
      <c r="F38" s="329">
        <v>0</v>
      </c>
      <c r="G38" s="329">
        <v>0</v>
      </c>
      <c r="H38" s="329">
        <v>0</v>
      </c>
      <c r="I38" s="329">
        <v>0</v>
      </c>
      <c r="J38" s="329">
        <v>0</v>
      </c>
      <c r="K38" s="329">
        <v>0</v>
      </c>
      <c r="L38" s="329">
        <v>0</v>
      </c>
      <c r="M38" s="329">
        <v>0</v>
      </c>
      <c r="N38" s="329">
        <v>0</v>
      </c>
      <c r="O38" s="329">
        <v>0</v>
      </c>
      <c r="P38" s="329">
        <v>0</v>
      </c>
      <c r="Q38" s="329">
        <v>0</v>
      </c>
      <c r="R38" s="329">
        <v>0</v>
      </c>
      <c r="S38" s="329">
        <v>0</v>
      </c>
      <c r="T38" s="329">
        <v>0</v>
      </c>
      <c r="U38" s="329">
        <v>0</v>
      </c>
      <c r="V38" s="329">
        <v>0</v>
      </c>
      <c r="W38" s="329">
        <v>0</v>
      </c>
      <c r="X38" s="329">
        <v>0</v>
      </c>
      <c r="Y38" s="329">
        <v>0</v>
      </c>
      <c r="Z38" s="329">
        <v>0</v>
      </c>
      <c r="AA38" s="329">
        <v>0</v>
      </c>
      <c r="AB38" s="329">
        <v>0</v>
      </c>
      <c r="AC38" s="329">
        <v>0</v>
      </c>
      <c r="AD38" s="329">
        <v>0</v>
      </c>
      <c r="AE38" s="329">
        <v>0</v>
      </c>
      <c r="AF38" s="329">
        <v>0</v>
      </c>
      <c r="AG38" s="329">
        <v>0</v>
      </c>
      <c r="AH38" s="329">
        <v>0</v>
      </c>
      <c r="AI38" s="329">
        <v>0</v>
      </c>
      <c r="AJ38" s="329">
        <v>0</v>
      </c>
      <c r="AK38" s="329">
        <v>0</v>
      </c>
      <c r="AL38" s="329">
        <v>1</v>
      </c>
      <c r="AM38" s="329">
        <v>1</v>
      </c>
      <c r="AN38" s="329">
        <v>1</v>
      </c>
      <c r="AO38" s="329">
        <v>1</v>
      </c>
      <c r="AP38" s="329">
        <v>1</v>
      </c>
      <c r="AQ38" s="329">
        <v>1</v>
      </c>
      <c r="AR38" s="329">
        <v>1</v>
      </c>
      <c r="AS38" s="329">
        <v>1</v>
      </c>
      <c r="AT38" s="329">
        <v>1</v>
      </c>
      <c r="AU38" s="329">
        <v>1</v>
      </c>
      <c r="AV38" s="329">
        <v>1</v>
      </c>
      <c r="AW38" s="329">
        <v>1</v>
      </c>
      <c r="AX38" s="329">
        <v>1</v>
      </c>
      <c r="AY38" s="329">
        <v>1</v>
      </c>
      <c r="AZ38" s="329">
        <v>1</v>
      </c>
      <c r="BA38" s="329">
        <v>1</v>
      </c>
      <c r="BB38" s="329">
        <v>1</v>
      </c>
      <c r="BC38" s="329">
        <v>1</v>
      </c>
      <c r="BD38" s="329">
        <v>1</v>
      </c>
      <c r="BE38" s="329">
        <v>1</v>
      </c>
      <c r="BF38" s="329">
        <v>1</v>
      </c>
      <c r="BG38" s="329">
        <v>1</v>
      </c>
      <c r="BH38" s="329">
        <v>1</v>
      </c>
      <c r="BI38" s="329">
        <v>1</v>
      </c>
    </row>
    <row r="39" spans="1:61" ht="12.75" customHeight="1">
      <c r="A39" s="42" t="s">
        <v>112</v>
      </c>
      <c r="B39" s="329">
        <v>0</v>
      </c>
      <c r="C39" s="329">
        <v>0</v>
      </c>
      <c r="D39" s="329">
        <v>0</v>
      </c>
      <c r="E39" s="329">
        <v>0</v>
      </c>
      <c r="F39" s="329">
        <v>0</v>
      </c>
      <c r="G39" s="329">
        <v>1</v>
      </c>
      <c r="H39" s="329">
        <v>1</v>
      </c>
      <c r="I39" s="329">
        <v>1</v>
      </c>
      <c r="J39" s="329">
        <v>1</v>
      </c>
      <c r="K39" s="329">
        <v>1</v>
      </c>
      <c r="L39" s="329">
        <v>1</v>
      </c>
      <c r="M39" s="329">
        <v>1</v>
      </c>
      <c r="N39" s="329">
        <v>1</v>
      </c>
      <c r="O39" s="329">
        <v>1</v>
      </c>
      <c r="P39" s="329">
        <v>1</v>
      </c>
      <c r="Q39" s="329">
        <v>1</v>
      </c>
      <c r="R39" s="329">
        <v>1</v>
      </c>
      <c r="S39" s="329">
        <v>1</v>
      </c>
      <c r="T39" s="329">
        <v>1</v>
      </c>
      <c r="U39" s="329">
        <v>1</v>
      </c>
      <c r="V39" s="329">
        <v>1</v>
      </c>
      <c r="W39" s="329">
        <v>1</v>
      </c>
      <c r="X39" s="329">
        <v>1</v>
      </c>
      <c r="Y39" s="329">
        <v>1</v>
      </c>
      <c r="Z39" s="329">
        <v>2</v>
      </c>
      <c r="AA39" s="329">
        <v>2</v>
      </c>
      <c r="AB39" s="329">
        <v>2</v>
      </c>
      <c r="AC39" s="329">
        <v>2</v>
      </c>
      <c r="AD39" s="329">
        <v>2</v>
      </c>
      <c r="AE39" s="329">
        <v>2</v>
      </c>
      <c r="AF39" s="329">
        <v>2</v>
      </c>
      <c r="AG39" s="329">
        <v>2</v>
      </c>
      <c r="AH39" s="329">
        <v>2</v>
      </c>
      <c r="AI39" s="329">
        <v>2</v>
      </c>
      <c r="AJ39" s="329">
        <v>2</v>
      </c>
      <c r="AK39" s="329">
        <v>2</v>
      </c>
      <c r="AL39" s="329">
        <v>1</v>
      </c>
      <c r="AM39" s="329">
        <v>1</v>
      </c>
      <c r="AN39" s="329">
        <v>1</v>
      </c>
      <c r="AO39" s="329">
        <v>1</v>
      </c>
      <c r="AP39" s="329">
        <v>1</v>
      </c>
      <c r="AQ39" s="329">
        <v>1</v>
      </c>
      <c r="AR39" s="329">
        <v>1</v>
      </c>
      <c r="AS39" s="329">
        <v>1</v>
      </c>
      <c r="AT39" s="329">
        <v>1</v>
      </c>
      <c r="AU39" s="329">
        <v>1</v>
      </c>
      <c r="AV39" s="329">
        <v>1</v>
      </c>
      <c r="AW39" s="329">
        <v>1</v>
      </c>
      <c r="AX39" s="329">
        <v>1</v>
      </c>
      <c r="AY39" s="329">
        <v>1</v>
      </c>
      <c r="AZ39" s="329">
        <v>1</v>
      </c>
      <c r="BA39" s="329">
        <v>1</v>
      </c>
      <c r="BB39" s="329">
        <v>1</v>
      </c>
      <c r="BC39" s="329">
        <v>1</v>
      </c>
      <c r="BD39" s="329">
        <v>1</v>
      </c>
      <c r="BE39" s="329">
        <v>1</v>
      </c>
      <c r="BF39" s="329">
        <v>1</v>
      </c>
      <c r="BG39" s="329">
        <v>1</v>
      </c>
      <c r="BH39" s="329">
        <v>1</v>
      </c>
      <c r="BI39" s="329">
        <v>1</v>
      </c>
    </row>
    <row r="40" spans="1:61" ht="12.75" customHeight="1">
      <c r="A40" s="42" t="s">
        <v>113</v>
      </c>
      <c r="B40" s="329">
        <v>1</v>
      </c>
      <c r="C40" s="329">
        <v>1</v>
      </c>
      <c r="D40" s="329">
        <v>1</v>
      </c>
      <c r="E40" s="329">
        <v>1</v>
      </c>
      <c r="F40" s="329">
        <v>1</v>
      </c>
      <c r="G40" s="329">
        <v>2</v>
      </c>
      <c r="H40" s="329">
        <v>2</v>
      </c>
      <c r="I40" s="329">
        <v>3</v>
      </c>
      <c r="J40" s="329">
        <v>3</v>
      </c>
      <c r="K40" s="329">
        <v>4</v>
      </c>
      <c r="L40" s="329">
        <v>4</v>
      </c>
      <c r="M40" s="329">
        <v>4</v>
      </c>
      <c r="N40" s="329">
        <v>4</v>
      </c>
      <c r="O40" s="329">
        <v>4</v>
      </c>
      <c r="P40" s="329">
        <v>4</v>
      </c>
      <c r="Q40" s="329">
        <v>4</v>
      </c>
      <c r="R40" s="329">
        <v>3</v>
      </c>
      <c r="S40" s="329">
        <v>3</v>
      </c>
      <c r="T40" s="329">
        <v>3</v>
      </c>
      <c r="U40" s="329">
        <v>3</v>
      </c>
      <c r="V40" s="329">
        <v>3</v>
      </c>
      <c r="W40" s="329">
        <v>3</v>
      </c>
      <c r="X40" s="329">
        <v>3</v>
      </c>
      <c r="Y40" s="329">
        <v>3</v>
      </c>
      <c r="Z40" s="329">
        <v>3</v>
      </c>
      <c r="AA40" s="329">
        <v>3</v>
      </c>
      <c r="AB40" s="329">
        <v>3</v>
      </c>
      <c r="AC40" s="329">
        <v>3</v>
      </c>
      <c r="AD40" s="329">
        <v>4</v>
      </c>
      <c r="AE40" s="329">
        <v>5</v>
      </c>
      <c r="AF40" s="329">
        <v>5</v>
      </c>
      <c r="AG40" s="329">
        <v>5</v>
      </c>
      <c r="AH40" s="329">
        <v>6</v>
      </c>
      <c r="AI40" s="329">
        <v>6</v>
      </c>
      <c r="AJ40" s="329">
        <v>6</v>
      </c>
      <c r="AK40" s="329">
        <v>6</v>
      </c>
      <c r="AL40" s="329">
        <v>7</v>
      </c>
      <c r="AM40" s="329">
        <v>7</v>
      </c>
      <c r="AN40" s="329">
        <v>7</v>
      </c>
      <c r="AO40" s="329">
        <v>7</v>
      </c>
      <c r="AP40" s="329">
        <v>7</v>
      </c>
      <c r="AQ40" s="329">
        <v>7</v>
      </c>
      <c r="AR40" s="329">
        <v>7</v>
      </c>
      <c r="AS40" s="329">
        <v>7</v>
      </c>
      <c r="AT40" s="329">
        <v>7</v>
      </c>
      <c r="AU40" s="329">
        <v>7</v>
      </c>
      <c r="AV40" s="329">
        <v>7</v>
      </c>
      <c r="AW40" s="329">
        <v>7</v>
      </c>
      <c r="AX40" s="329">
        <v>7</v>
      </c>
      <c r="AY40" s="329">
        <v>6</v>
      </c>
      <c r="AZ40" s="329">
        <v>6</v>
      </c>
      <c r="BA40" s="329">
        <v>6</v>
      </c>
      <c r="BB40" s="329">
        <v>6</v>
      </c>
      <c r="BC40" s="329">
        <v>6</v>
      </c>
      <c r="BD40" s="329">
        <v>6</v>
      </c>
      <c r="BE40" s="329">
        <v>6</v>
      </c>
      <c r="BF40" s="329">
        <v>6</v>
      </c>
      <c r="BG40" s="329">
        <v>6</v>
      </c>
      <c r="BH40" s="329">
        <v>6</v>
      </c>
      <c r="BI40" s="329">
        <v>6</v>
      </c>
    </row>
    <row r="41" spans="1:61" ht="12.75" customHeight="1">
      <c r="A41" s="42" t="s">
        <v>114</v>
      </c>
      <c r="B41" s="329">
        <v>1</v>
      </c>
      <c r="C41" s="329">
        <v>1</v>
      </c>
      <c r="D41" s="329">
        <v>1</v>
      </c>
      <c r="E41" s="329">
        <v>1</v>
      </c>
      <c r="F41" s="329">
        <v>1</v>
      </c>
      <c r="G41" s="329">
        <v>2</v>
      </c>
      <c r="H41" s="329">
        <v>2</v>
      </c>
      <c r="I41" s="329">
        <v>2</v>
      </c>
      <c r="J41" s="329">
        <v>2</v>
      </c>
      <c r="K41" s="329">
        <v>2</v>
      </c>
      <c r="L41" s="329">
        <v>2</v>
      </c>
      <c r="M41" s="329">
        <v>3</v>
      </c>
      <c r="N41" s="329">
        <v>4</v>
      </c>
      <c r="O41" s="329">
        <v>4</v>
      </c>
      <c r="P41" s="329">
        <v>4</v>
      </c>
      <c r="Q41" s="329">
        <v>4</v>
      </c>
      <c r="R41" s="329">
        <v>4</v>
      </c>
      <c r="S41" s="329">
        <v>4</v>
      </c>
      <c r="T41" s="329">
        <v>4</v>
      </c>
      <c r="U41" s="329">
        <v>4</v>
      </c>
      <c r="V41" s="329">
        <v>4</v>
      </c>
      <c r="W41" s="329">
        <v>4</v>
      </c>
      <c r="X41" s="329">
        <v>4</v>
      </c>
      <c r="Y41" s="329">
        <v>4</v>
      </c>
      <c r="Z41" s="329">
        <v>4</v>
      </c>
      <c r="AA41" s="329">
        <v>5</v>
      </c>
      <c r="AB41" s="329">
        <v>5</v>
      </c>
      <c r="AC41" s="329">
        <v>5</v>
      </c>
      <c r="AD41" s="329">
        <v>5</v>
      </c>
      <c r="AE41" s="329">
        <v>5</v>
      </c>
      <c r="AF41" s="329">
        <v>5</v>
      </c>
      <c r="AG41" s="329">
        <v>5</v>
      </c>
      <c r="AH41" s="329">
        <v>5</v>
      </c>
      <c r="AI41" s="329">
        <v>5</v>
      </c>
      <c r="AJ41" s="329">
        <v>5</v>
      </c>
      <c r="AK41" s="329">
        <v>5</v>
      </c>
      <c r="AL41" s="329">
        <v>7</v>
      </c>
      <c r="AM41" s="329">
        <v>7</v>
      </c>
      <c r="AN41" s="329">
        <v>7</v>
      </c>
      <c r="AO41" s="329">
        <v>7</v>
      </c>
      <c r="AP41" s="329">
        <v>7</v>
      </c>
      <c r="AQ41" s="329">
        <v>7</v>
      </c>
      <c r="AR41" s="329">
        <v>7</v>
      </c>
      <c r="AS41" s="329">
        <v>7</v>
      </c>
      <c r="AT41" s="329">
        <v>7</v>
      </c>
      <c r="AU41" s="329">
        <v>7</v>
      </c>
      <c r="AV41" s="329">
        <v>7</v>
      </c>
      <c r="AW41" s="329">
        <v>7</v>
      </c>
      <c r="AX41" s="329">
        <v>7</v>
      </c>
      <c r="AY41" s="329">
        <v>6</v>
      </c>
      <c r="AZ41" s="329">
        <v>6</v>
      </c>
      <c r="BA41" s="329">
        <v>6</v>
      </c>
      <c r="BB41" s="329">
        <v>6</v>
      </c>
      <c r="BC41" s="329">
        <v>6</v>
      </c>
      <c r="BD41" s="329">
        <v>6</v>
      </c>
      <c r="BE41" s="329">
        <v>6</v>
      </c>
      <c r="BF41" s="329">
        <v>6</v>
      </c>
      <c r="BG41" s="329">
        <v>6</v>
      </c>
      <c r="BH41" s="329">
        <v>6</v>
      </c>
      <c r="BI41" s="329">
        <v>6</v>
      </c>
    </row>
    <row r="42" spans="1:61" s="310" customFormat="1" ht="12.75" customHeight="1">
      <c r="A42" s="309" t="s">
        <v>301</v>
      </c>
      <c r="B42" s="386">
        <v>0</v>
      </c>
      <c r="C42" s="386">
        <v>0</v>
      </c>
      <c r="D42" s="386">
        <v>0</v>
      </c>
      <c r="E42" s="386">
        <v>0</v>
      </c>
      <c r="F42" s="386">
        <v>0</v>
      </c>
      <c r="G42" s="386">
        <v>0</v>
      </c>
      <c r="H42" s="386">
        <v>0</v>
      </c>
      <c r="I42" s="386">
        <v>0</v>
      </c>
      <c r="J42" s="386">
        <v>0</v>
      </c>
      <c r="K42" s="386">
        <v>0</v>
      </c>
      <c r="L42" s="386">
        <v>0</v>
      </c>
      <c r="M42" s="386">
        <v>0</v>
      </c>
      <c r="N42" s="386">
        <v>0</v>
      </c>
      <c r="O42" s="386">
        <v>0</v>
      </c>
      <c r="P42" s="386">
        <v>0</v>
      </c>
      <c r="Q42" s="386">
        <v>0</v>
      </c>
      <c r="R42" s="386">
        <v>0</v>
      </c>
      <c r="S42" s="386">
        <f t="shared" ref="S42:Z42" si="4">S40</f>
        <v>3</v>
      </c>
      <c r="T42" s="386">
        <f t="shared" si="4"/>
        <v>3</v>
      </c>
      <c r="U42" s="386">
        <f t="shared" si="4"/>
        <v>3</v>
      </c>
      <c r="V42" s="386">
        <f t="shared" si="4"/>
        <v>3</v>
      </c>
      <c r="W42" s="386">
        <f t="shared" si="4"/>
        <v>3</v>
      </c>
      <c r="X42" s="386">
        <f t="shared" si="4"/>
        <v>3</v>
      </c>
      <c r="Y42" s="386">
        <f t="shared" si="4"/>
        <v>3</v>
      </c>
      <c r="Z42" s="386">
        <f t="shared" si="4"/>
        <v>3</v>
      </c>
      <c r="AA42" s="386">
        <v>6</v>
      </c>
      <c r="AB42" s="386">
        <v>6</v>
      </c>
      <c r="AC42" s="386">
        <v>6</v>
      </c>
      <c r="AD42" s="386">
        <v>6</v>
      </c>
      <c r="AE42" s="386">
        <v>6</v>
      </c>
      <c r="AF42" s="386">
        <v>6</v>
      </c>
      <c r="AG42" s="386">
        <v>6</v>
      </c>
      <c r="AH42" s="386">
        <v>9</v>
      </c>
      <c r="AI42" s="386">
        <v>9</v>
      </c>
      <c r="AJ42" s="386">
        <v>9</v>
      </c>
      <c r="AK42" s="386">
        <v>9</v>
      </c>
      <c r="AL42" s="386">
        <v>12</v>
      </c>
      <c r="AM42" s="386">
        <v>12</v>
      </c>
      <c r="AN42" s="386">
        <v>12</v>
      </c>
      <c r="AO42" s="386">
        <v>12</v>
      </c>
      <c r="AP42" s="386">
        <v>12</v>
      </c>
      <c r="AQ42" s="386">
        <v>12</v>
      </c>
      <c r="AR42" s="386">
        <v>12</v>
      </c>
      <c r="AS42" s="386">
        <v>16</v>
      </c>
      <c r="AT42" s="386">
        <v>16</v>
      </c>
      <c r="AU42" s="386">
        <v>16</v>
      </c>
      <c r="AV42" s="386">
        <v>16</v>
      </c>
      <c r="AW42" s="386">
        <v>16</v>
      </c>
      <c r="AX42" s="386">
        <v>24</v>
      </c>
      <c r="AY42" s="386">
        <v>24</v>
      </c>
      <c r="AZ42" s="386">
        <v>24</v>
      </c>
      <c r="BA42" s="386">
        <v>24</v>
      </c>
      <c r="BB42" s="386">
        <v>24</v>
      </c>
      <c r="BC42" s="386">
        <v>24</v>
      </c>
      <c r="BD42" s="386">
        <v>24</v>
      </c>
      <c r="BE42" s="386">
        <v>24</v>
      </c>
      <c r="BF42" s="386">
        <v>24</v>
      </c>
      <c r="BG42" s="386">
        <v>24</v>
      </c>
      <c r="BH42" s="386">
        <v>24</v>
      </c>
      <c r="BI42" s="386">
        <v>24</v>
      </c>
    </row>
    <row r="43" spans="1:61" ht="12.75" customHeight="1">
      <c r="A43" s="42" t="s">
        <v>115</v>
      </c>
      <c r="B43" s="329">
        <v>0</v>
      </c>
      <c r="C43" s="329">
        <v>0</v>
      </c>
      <c r="D43" s="329">
        <v>0</v>
      </c>
      <c r="E43" s="329">
        <v>0</v>
      </c>
      <c r="F43" s="329">
        <v>0</v>
      </c>
      <c r="G43" s="329">
        <v>0</v>
      </c>
      <c r="H43" s="329">
        <v>0</v>
      </c>
      <c r="I43" s="329">
        <v>0</v>
      </c>
      <c r="J43" s="329">
        <v>0</v>
      </c>
      <c r="K43" s="329">
        <v>0</v>
      </c>
      <c r="L43" s="329">
        <v>0</v>
      </c>
      <c r="M43" s="329">
        <v>0</v>
      </c>
      <c r="N43" s="329">
        <v>1</v>
      </c>
      <c r="O43" s="329">
        <v>1</v>
      </c>
      <c r="P43" s="329">
        <v>1</v>
      </c>
      <c r="Q43" s="329">
        <v>1</v>
      </c>
      <c r="R43" s="329">
        <v>1</v>
      </c>
      <c r="S43" s="329">
        <v>1</v>
      </c>
      <c r="T43" s="329">
        <v>1</v>
      </c>
      <c r="U43" s="329">
        <v>1</v>
      </c>
      <c r="V43" s="329">
        <v>1</v>
      </c>
      <c r="W43" s="329">
        <v>1</v>
      </c>
      <c r="X43" s="329">
        <v>1</v>
      </c>
      <c r="Y43" s="329">
        <v>1</v>
      </c>
      <c r="Z43" s="329">
        <v>1</v>
      </c>
      <c r="AA43" s="329">
        <v>1</v>
      </c>
      <c r="AB43" s="329">
        <v>1</v>
      </c>
      <c r="AC43" s="329">
        <v>1</v>
      </c>
      <c r="AD43" s="329">
        <v>1</v>
      </c>
      <c r="AE43" s="329">
        <v>1</v>
      </c>
      <c r="AF43" s="329">
        <v>1</v>
      </c>
      <c r="AG43" s="329">
        <v>1</v>
      </c>
      <c r="AH43" s="329">
        <v>1</v>
      </c>
      <c r="AI43" s="329">
        <v>1</v>
      </c>
      <c r="AJ43" s="329">
        <v>1</v>
      </c>
      <c r="AK43" s="329">
        <v>1</v>
      </c>
      <c r="AL43" s="329">
        <v>1</v>
      </c>
      <c r="AM43" s="329">
        <v>1</v>
      </c>
      <c r="AN43" s="329">
        <v>1</v>
      </c>
      <c r="AO43" s="329">
        <v>1</v>
      </c>
      <c r="AP43" s="329">
        <v>1</v>
      </c>
      <c r="AQ43" s="329">
        <v>1</v>
      </c>
      <c r="AR43" s="329">
        <v>1</v>
      </c>
      <c r="AS43" s="329">
        <v>1</v>
      </c>
      <c r="AT43" s="329">
        <v>1</v>
      </c>
      <c r="AU43" s="329">
        <v>1</v>
      </c>
      <c r="AV43" s="329">
        <v>1</v>
      </c>
      <c r="AW43" s="329">
        <v>1</v>
      </c>
      <c r="AX43" s="329">
        <v>1</v>
      </c>
      <c r="AY43" s="329">
        <v>1</v>
      </c>
      <c r="AZ43" s="329">
        <v>1</v>
      </c>
      <c r="BA43" s="329">
        <v>1</v>
      </c>
      <c r="BB43" s="329">
        <v>1</v>
      </c>
      <c r="BC43" s="329">
        <v>1</v>
      </c>
      <c r="BD43" s="329">
        <v>1</v>
      </c>
      <c r="BE43" s="329">
        <v>1</v>
      </c>
      <c r="BF43" s="329">
        <v>1</v>
      </c>
      <c r="BG43" s="329">
        <v>1</v>
      </c>
      <c r="BH43" s="329">
        <v>1</v>
      </c>
      <c r="BI43" s="329">
        <v>1</v>
      </c>
    </row>
    <row r="44" spans="1:61" ht="12.75" customHeight="1">
      <c r="A44" s="42" t="s">
        <v>116</v>
      </c>
      <c r="B44" s="387">
        <v>0.35499999999999998</v>
      </c>
      <c r="C44" s="387">
        <v>0.35499999999999998</v>
      </c>
      <c r="D44" s="387">
        <v>0.35499999999999998</v>
      </c>
      <c r="E44" s="387">
        <v>0.35499999999999998</v>
      </c>
      <c r="F44" s="387">
        <v>0.35499999999999998</v>
      </c>
      <c r="G44" s="387">
        <v>0.72</v>
      </c>
      <c r="H44" s="387">
        <v>0.72</v>
      </c>
      <c r="I44" s="387">
        <v>0.72</v>
      </c>
      <c r="J44" s="387">
        <v>0.72</v>
      </c>
      <c r="K44" s="387">
        <v>0.72</v>
      </c>
      <c r="L44" s="387">
        <v>0.72</v>
      </c>
      <c r="M44" s="387">
        <v>0.72</v>
      </c>
      <c r="N44" s="387">
        <v>0.72</v>
      </c>
      <c r="O44" s="387">
        <v>0.72</v>
      </c>
      <c r="P44" s="387">
        <v>0.72</v>
      </c>
      <c r="Q44" s="387">
        <v>0.72</v>
      </c>
      <c r="R44" s="329">
        <v>1</v>
      </c>
      <c r="S44" s="329">
        <v>1</v>
      </c>
      <c r="T44" s="329">
        <v>1</v>
      </c>
      <c r="U44" s="329">
        <v>1</v>
      </c>
      <c r="V44" s="329">
        <v>1</v>
      </c>
      <c r="W44" s="329">
        <v>1</v>
      </c>
      <c r="X44" s="329">
        <v>1</v>
      </c>
      <c r="Y44" s="329">
        <v>1</v>
      </c>
      <c r="Z44" s="329">
        <v>1</v>
      </c>
      <c r="AA44" s="329">
        <v>1</v>
      </c>
      <c r="AB44" s="329">
        <v>1</v>
      </c>
      <c r="AC44" s="329">
        <v>1</v>
      </c>
      <c r="AD44" s="329">
        <v>1</v>
      </c>
      <c r="AE44" s="329">
        <v>1</v>
      </c>
      <c r="AF44" s="329">
        <v>1</v>
      </c>
      <c r="AG44" s="329">
        <v>1</v>
      </c>
      <c r="AH44" s="329">
        <v>1</v>
      </c>
      <c r="AI44" s="329">
        <v>1</v>
      </c>
      <c r="AJ44" s="329">
        <v>1</v>
      </c>
      <c r="AK44" s="329">
        <v>1</v>
      </c>
      <c r="AL44" s="329">
        <v>1</v>
      </c>
      <c r="AM44" s="329">
        <v>1</v>
      </c>
      <c r="AN44" s="329">
        <v>1</v>
      </c>
      <c r="AO44" s="329">
        <v>1</v>
      </c>
      <c r="AP44" s="329">
        <v>1</v>
      </c>
      <c r="AQ44" s="329">
        <v>1</v>
      </c>
      <c r="AR44" s="329">
        <v>1</v>
      </c>
      <c r="AS44" s="329">
        <v>1</v>
      </c>
      <c r="AT44" s="329">
        <v>1</v>
      </c>
      <c r="AU44" s="329">
        <v>1</v>
      </c>
      <c r="AV44" s="329">
        <v>1</v>
      </c>
      <c r="AW44" s="329">
        <v>1</v>
      </c>
      <c r="AX44" s="329">
        <v>1</v>
      </c>
      <c r="AY44" s="329">
        <v>1</v>
      </c>
      <c r="AZ44" s="329">
        <v>1</v>
      </c>
      <c r="BA44" s="329">
        <v>1</v>
      </c>
      <c r="BB44" s="329">
        <v>1</v>
      </c>
      <c r="BC44" s="329">
        <v>1</v>
      </c>
      <c r="BD44" s="329">
        <v>1</v>
      </c>
      <c r="BE44" s="329">
        <v>1</v>
      </c>
      <c r="BF44" s="329">
        <v>1</v>
      </c>
      <c r="BG44" s="329">
        <v>1</v>
      </c>
      <c r="BH44" s="329">
        <v>1</v>
      </c>
      <c r="BI44" s="329">
        <v>1</v>
      </c>
    </row>
    <row r="45" spans="1:61" ht="12.75" customHeight="1">
      <c r="A45" s="42" t="str">
        <f>Controls!A116</f>
        <v>Please add Position</v>
      </c>
      <c r="B45" s="329">
        <v>0</v>
      </c>
      <c r="C45" s="329">
        <v>0</v>
      </c>
      <c r="D45" s="329">
        <v>0</v>
      </c>
      <c r="E45" s="329">
        <v>0</v>
      </c>
      <c r="F45" s="329">
        <v>0</v>
      </c>
      <c r="G45" s="329">
        <v>0</v>
      </c>
      <c r="H45" s="329">
        <v>0</v>
      </c>
      <c r="I45" s="329">
        <v>0</v>
      </c>
      <c r="J45" s="329">
        <v>0</v>
      </c>
      <c r="K45" s="329">
        <v>0</v>
      </c>
      <c r="L45" s="329">
        <v>0</v>
      </c>
      <c r="M45" s="329">
        <v>0</v>
      </c>
      <c r="N45" s="329">
        <v>0</v>
      </c>
      <c r="O45" s="329">
        <v>0</v>
      </c>
      <c r="P45" s="329">
        <v>0</v>
      </c>
      <c r="Q45" s="329">
        <v>0</v>
      </c>
      <c r="R45" s="329">
        <v>0</v>
      </c>
      <c r="S45" s="329">
        <v>0</v>
      </c>
      <c r="T45" s="329">
        <v>0</v>
      </c>
      <c r="U45" s="329">
        <v>0</v>
      </c>
      <c r="V45" s="329">
        <v>0</v>
      </c>
      <c r="W45" s="329">
        <v>0</v>
      </c>
      <c r="X45" s="329">
        <v>0</v>
      </c>
      <c r="Y45" s="329">
        <v>0</v>
      </c>
      <c r="Z45" s="329">
        <v>0</v>
      </c>
      <c r="AA45" s="329">
        <v>0</v>
      </c>
      <c r="AB45" s="329">
        <v>0</v>
      </c>
      <c r="AC45" s="329">
        <v>0</v>
      </c>
      <c r="AD45" s="329">
        <v>0</v>
      </c>
      <c r="AE45" s="329">
        <v>0</v>
      </c>
      <c r="AF45" s="329">
        <v>0</v>
      </c>
      <c r="AG45" s="329">
        <v>0</v>
      </c>
      <c r="AH45" s="329">
        <v>0</v>
      </c>
      <c r="AI45" s="329">
        <v>0</v>
      </c>
      <c r="AJ45" s="329">
        <v>0</v>
      </c>
      <c r="AK45" s="329">
        <v>0</v>
      </c>
      <c r="AL45" s="329">
        <v>0</v>
      </c>
      <c r="AM45" s="329">
        <v>0</v>
      </c>
      <c r="AN45" s="329">
        <v>0</v>
      </c>
      <c r="AO45" s="329">
        <v>0</v>
      </c>
      <c r="AP45" s="329">
        <v>0</v>
      </c>
      <c r="AQ45" s="329">
        <v>0</v>
      </c>
      <c r="AR45" s="329">
        <v>0</v>
      </c>
      <c r="AS45" s="329">
        <v>0</v>
      </c>
      <c r="AT45" s="329">
        <v>0</v>
      </c>
      <c r="AU45" s="329">
        <v>0</v>
      </c>
      <c r="AV45" s="329">
        <v>0</v>
      </c>
      <c r="AW45" s="329">
        <v>0</v>
      </c>
      <c r="AX45" s="329">
        <v>0</v>
      </c>
      <c r="AY45" s="329">
        <v>0</v>
      </c>
      <c r="AZ45" s="329">
        <v>0</v>
      </c>
      <c r="BA45" s="329">
        <v>0</v>
      </c>
      <c r="BB45" s="329">
        <v>0</v>
      </c>
      <c r="BC45" s="329">
        <v>0</v>
      </c>
      <c r="BD45" s="329">
        <v>0</v>
      </c>
      <c r="BE45" s="329">
        <v>0</v>
      </c>
      <c r="BF45" s="329">
        <v>0</v>
      </c>
      <c r="BG45" s="329">
        <v>0</v>
      </c>
      <c r="BH45" s="329">
        <v>0</v>
      </c>
      <c r="BI45" s="329">
        <v>0</v>
      </c>
    </row>
    <row r="46" spans="1:61" ht="12.75" customHeight="1">
      <c r="A46" s="42" t="str">
        <f>Controls!A117</f>
        <v>Please add Position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Z46" s="329">
        <v>0</v>
      </c>
      <c r="AA46" s="329">
        <v>0</v>
      </c>
      <c r="AB46" s="329">
        <v>0</v>
      </c>
      <c r="AC46" s="329">
        <v>0</v>
      </c>
      <c r="AD46" s="329">
        <v>0</v>
      </c>
      <c r="AE46" s="329">
        <v>0</v>
      </c>
      <c r="AF46" s="329">
        <v>0</v>
      </c>
      <c r="AG46" s="329">
        <v>0</v>
      </c>
      <c r="AH46" s="329">
        <v>0</v>
      </c>
      <c r="AI46" s="329">
        <v>0</v>
      </c>
      <c r="AJ46" s="329">
        <v>0</v>
      </c>
      <c r="AK46" s="329">
        <v>0</v>
      </c>
      <c r="AL46" s="329">
        <v>0</v>
      </c>
      <c r="AM46" s="329">
        <v>0</v>
      </c>
      <c r="AN46" s="329">
        <v>0</v>
      </c>
      <c r="AO46" s="329">
        <v>0</v>
      </c>
      <c r="AP46" s="329">
        <v>0</v>
      </c>
      <c r="AQ46" s="329">
        <v>0</v>
      </c>
      <c r="AR46" s="329">
        <v>0</v>
      </c>
      <c r="AS46" s="329">
        <v>0</v>
      </c>
      <c r="AT46" s="329">
        <v>0</v>
      </c>
      <c r="AU46" s="329">
        <v>0</v>
      </c>
      <c r="AV46" s="329">
        <v>0</v>
      </c>
      <c r="AW46" s="329">
        <v>0</v>
      </c>
      <c r="AX46" s="329">
        <v>0</v>
      </c>
      <c r="AY46" s="329">
        <v>0</v>
      </c>
      <c r="AZ46" s="329">
        <v>0</v>
      </c>
      <c r="BA46" s="329">
        <v>0</v>
      </c>
      <c r="BB46" s="329">
        <v>0</v>
      </c>
      <c r="BC46" s="329">
        <v>0</v>
      </c>
      <c r="BD46" s="329">
        <v>0</v>
      </c>
      <c r="BE46" s="329">
        <v>0</v>
      </c>
      <c r="BF46" s="329">
        <v>0</v>
      </c>
      <c r="BG46" s="329">
        <v>0</v>
      </c>
      <c r="BH46" s="329">
        <v>0</v>
      </c>
      <c r="BI46" s="329">
        <v>0</v>
      </c>
    </row>
    <row r="47" spans="1:61" ht="12.75" customHeight="1">
      <c r="A47" s="42" t="str">
        <f>Controls!A118</f>
        <v>Please add Position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Z47" s="329">
        <v>0</v>
      </c>
      <c r="AA47" s="329">
        <v>0</v>
      </c>
      <c r="AB47" s="329">
        <v>0</v>
      </c>
      <c r="AC47" s="329">
        <v>0</v>
      </c>
      <c r="AD47" s="329">
        <v>0</v>
      </c>
      <c r="AE47" s="329">
        <v>0</v>
      </c>
      <c r="AF47" s="329">
        <v>0</v>
      </c>
      <c r="AG47" s="329">
        <v>0</v>
      </c>
      <c r="AH47" s="329">
        <v>0</v>
      </c>
      <c r="AI47" s="329">
        <v>0</v>
      </c>
      <c r="AJ47" s="329">
        <v>0</v>
      </c>
      <c r="AK47" s="329">
        <v>0</v>
      </c>
      <c r="AL47" s="329">
        <v>0</v>
      </c>
      <c r="AM47" s="329">
        <v>0</v>
      </c>
      <c r="AN47" s="329">
        <v>0</v>
      </c>
      <c r="AO47" s="329">
        <v>0</v>
      </c>
      <c r="AP47" s="329">
        <v>0</v>
      </c>
      <c r="AQ47" s="329">
        <v>0</v>
      </c>
      <c r="AR47" s="329">
        <v>0</v>
      </c>
      <c r="AS47" s="329">
        <v>0</v>
      </c>
      <c r="AT47" s="329">
        <v>0</v>
      </c>
      <c r="AU47" s="329">
        <v>0</v>
      </c>
      <c r="AV47" s="329">
        <v>0</v>
      </c>
      <c r="AW47" s="329">
        <v>0</v>
      </c>
      <c r="AX47" s="329">
        <v>0</v>
      </c>
      <c r="AY47" s="329">
        <v>0</v>
      </c>
      <c r="AZ47" s="329">
        <v>0</v>
      </c>
      <c r="BA47" s="329">
        <v>0</v>
      </c>
      <c r="BB47" s="329">
        <v>0</v>
      </c>
      <c r="BC47" s="329">
        <v>0</v>
      </c>
      <c r="BD47" s="329">
        <v>0</v>
      </c>
      <c r="BE47" s="329">
        <v>0</v>
      </c>
      <c r="BF47" s="329">
        <v>0</v>
      </c>
      <c r="BG47" s="329">
        <v>0</v>
      </c>
      <c r="BH47" s="329">
        <v>0</v>
      </c>
      <c r="BI47" s="329">
        <v>0</v>
      </c>
    </row>
    <row r="48" spans="1:61" ht="12.75" customHeight="1">
      <c r="A48" s="42" t="str">
        <f>Controls!A119</f>
        <v>Please add Position</v>
      </c>
      <c r="B48" s="329">
        <v>0</v>
      </c>
      <c r="C48" s="329">
        <v>0</v>
      </c>
      <c r="D48" s="329">
        <v>0</v>
      </c>
      <c r="E48" s="329">
        <v>0</v>
      </c>
      <c r="F48" s="329">
        <v>0</v>
      </c>
      <c r="G48" s="329">
        <v>0</v>
      </c>
      <c r="H48" s="329">
        <v>0</v>
      </c>
      <c r="I48" s="329">
        <v>0</v>
      </c>
      <c r="J48" s="329">
        <v>0</v>
      </c>
      <c r="K48" s="329">
        <v>0</v>
      </c>
      <c r="L48" s="329">
        <v>0</v>
      </c>
      <c r="M48" s="329">
        <v>0</v>
      </c>
      <c r="N48" s="329">
        <v>0</v>
      </c>
      <c r="O48" s="329">
        <v>0</v>
      </c>
      <c r="P48" s="329">
        <v>0</v>
      </c>
      <c r="Q48" s="329">
        <v>0</v>
      </c>
      <c r="R48" s="329">
        <v>0</v>
      </c>
      <c r="S48" s="329">
        <v>0</v>
      </c>
      <c r="T48" s="329">
        <v>0</v>
      </c>
      <c r="U48" s="329">
        <v>0</v>
      </c>
      <c r="V48" s="329">
        <v>0</v>
      </c>
      <c r="W48" s="329">
        <v>0</v>
      </c>
      <c r="X48" s="329">
        <v>0</v>
      </c>
      <c r="Y48" s="329">
        <v>0</v>
      </c>
      <c r="Z48" s="329">
        <v>0</v>
      </c>
      <c r="AA48" s="329">
        <v>0</v>
      </c>
      <c r="AB48" s="329">
        <v>0</v>
      </c>
      <c r="AC48" s="329">
        <v>0</v>
      </c>
      <c r="AD48" s="329">
        <v>0</v>
      </c>
      <c r="AE48" s="329">
        <v>0</v>
      </c>
      <c r="AF48" s="329">
        <v>0</v>
      </c>
      <c r="AG48" s="329">
        <v>0</v>
      </c>
      <c r="AH48" s="329">
        <v>0</v>
      </c>
      <c r="AI48" s="329">
        <v>0</v>
      </c>
      <c r="AJ48" s="329">
        <v>0</v>
      </c>
      <c r="AK48" s="329">
        <v>0</v>
      </c>
      <c r="AL48" s="329">
        <v>0</v>
      </c>
      <c r="AM48" s="329">
        <v>0</v>
      </c>
      <c r="AN48" s="329">
        <v>0</v>
      </c>
      <c r="AO48" s="329">
        <v>0</v>
      </c>
      <c r="AP48" s="329">
        <v>0</v>
      </c>
      <c r="AQ48" s="329">
        <v>0</v>
      </c>
      <c r="AR48" s="329">
        <v>0</v>
      </c>
      <c r="AS48" s="329">
        <v>0</v>
      </c>
      <c r="AT48" s="329">
        <v>0</v>
      </c>
      <c r="AU48" s="329">
        <v>0</v>
      </c>
      <c r="AV48" s="329">
        <v>0</v>
      </c>
      <c r="AW48" s="329">
        <v>0</v>
      </c>
      <c r="AX48" s="329">
        <v>0</v>
      </c>
      <c r="AY48" s="329">
        <v>0</v>
      </c>
      <c r="AZ48" s="329">
        <v>0</v>
      </c>
      <c r="BA48" s="329">
        <v>0</v>
      </c>
      <c r="BB48" s="329">
        <v>0</v>
      </c>
      <c r="BC48" s="329">
        <v>0</v>
      </c>
      <c r="BD48" s="329">
        <v>0</v>
      </c>
      <c r="BE48" s="329">
        <v>0</v>
      </c>
      <c r="BF48" s="329">
        <v>0</v>
      </c>
      <c r="BG48" s="329">
        <v>0</v>
      </c>
      <c r="BH48" s="329">
        <v>0</v>
      </c>
      <c r="BI48" s="329">
        <v>0</v>
      </c>
    </row>
    <row r="49" spans="1:61" ht="12.75" customHeight="1">
      <c r="A49" s="42" t="str">
        <f>Controls!A120</f>
        <v>Please add Position</v>
      </c>
      <c r="B49" s="329">
        <v>0</v>
      </c>
      <c r="C49" s="329">
        <v>0</v>
      </c>
      <c r="D49" s="329">
        <v>0</v>
      </c>
      <c r="E49" s="329">
        <v>0</v>
      </c>
      <c r="F49" s="329">
        <v>0</v>
      </c>
      <c r="G49" s="329">
        <v>0</v>
      </c>
      <c r="H49" s="329">
        <v>0</v>
      </c>
      <c r="I49" s="329">
        <v>0</v>
      </c>
      <c r="J49" s="329">
        <v>0</v>
      </c>
      <c r="K49" s="329">
        <v>0</v>
      </c>
      <c r="L49" s="329">
        <v>0</v>
      </c>
      <c r="M49" s="329">
        <v>0</v>
      </c>
      <c r="N49" s="329">
        <v>0</v>
      </c>
      <c r="O49" s="329">
        <v>0</v>
      </c>
      <c r="P49" s="329">
        <v>0</v>
      </c>
      <c r="Q49" s="329">
        <v>0</v>
      </c>
      <c r="R49" s="329">
        <v>0</v>
      </c>
      <c r="S49" s="329">
        <v>0</v>
      </c>
      <c r="T49" s="329">
        <v>0</v>
      </c>
      <c r="U49" s="329">
        <v>0</v>
      </c>
      <c r="V49" s="329">
        <v>0</v>
      </c>
      <c r="W49" s="329">
        <v>0</v>
      </c>
      <c r="X49" s="329">
        <v>0</v>
      </c>
      <c r="Y49" s="329">
        <v>0</v>
      </c>
      <c r="Z49" s="329">
        <v>0</v>
      </c>
      <c r="AA49" s="329">
        <v>0</v>
      </c>
      <c r="AB49" s="329">
        <v>0</v>
      </c>
      <c r="AC49" s="329">
        <v>0</v>
      </c>
      <c r="AD49" s="329">
        <v>0</v>
      </c>
      <c r="AE49" s="329">
        <v>0</v>
      </c>
      <c r="AF49" s="329">
        <v>0</v>
      </c>
      <c r="AG49" s="329">
        <v>0</v>
      </c>
      <c r="AH49" s="329">
        <v>0</v>
      </c>
      <c r="AI49" s="329">
        <v>0</v>
      </c>
      <c r="AJ49" s="329">
        <v>0</v>
      </c>
      <c r="AK49" s="329">
        <v>0</v>
      </c>
      <c r="AL49" s="329">
        <v>0</v>
      </c>
      <c r="AM49" s="329">
        <v>0</v>
      </c>
      <c r="AN49" s="329">
        <v>0</v>
      </c>
      <c r="AO49" s="329">
        <v>0</v>
      </c>
      <c r="AP49" s="329">
        <v>0</v>
      </c>
      <c r="AQ49" s="329">
        <v>0</v>
      </c>
      <c r="AR49" s="329">
        <v>0</v>
      </c>
      <c r="AS49" s="329">
        <v>0</v>
      </c>
      <c r="AT49" s="329">
        <v>0</v>
      </c>
      <c r="AU49" s="329">
        <v>0</v>
      </c>
      <c r="AV49" s="329">
        <v>0</v>
      </c>
      <c r="AW49" s="329">
        <v>0</v>
      </c>
      <c r="AX49" s="329">
        <v>0</v>
      </c>
      <c r="AY49" s="329">
        <v>0</v>
      </c>
      <c r="AZ49" s="329">
        <v>0</v>
      </c>
      <c r="BA49" s="329">
        <v>0</v>
      </c>
      <c r="BB49" s="329">
        <v>0</v>
      </c>
      <c r="BC49" s="329">
        <v>0</v>
      </c>
      <c r="BD49" s="329">
        <v>0</v>
      </c>
      <c r="BE49" s="329">
        <v>0</v>
      </c>
      <c r="BF49" s="329">
        <v>0</v>
      </c>
      <c r="BG49" s="329">
        <v>0</v>
      </c>
      <c r="BH49" s="329">
        <v>0</v>
      </c>
      <c r="BI49" s="329">
        <v>0</v>
      </c>
    </row>
    <row r="50" spans="1:61" ht="12.75" customHeight="1">
      <c r="A50" s="42" t="str">
        <f>Controls!A121</f>
        <v>Please add Position</v>
      </c>
      <c r="B50" s="329">
        <v>0</v>
      </c>
      <c r="C50" s="329">
        <v>0</v>
      </c>
      <c r="D50" s="329">
        <v>0</v>
      </c>
      <c r="E50" s="329">
        <v>0</v>
      </c>
      <c r="F50" s="329">
        <v>0</v>
      </c>
      <c r="G50" s="329">
        <v>0</v>
      </c>
      <c r="H50" s="329">
        <v>0</v>
      </c>
      <c r="I50" s="329">
        <v>0</v>
      </c>
      <c r="J50" s="329">
        <v>0</v>
      </c>
      <c r="K50" s="329">
        <v>0</v>
      </c>
      <c r="L50" s="329">
        <v>0</v>
      </c>
      <c r="M50" s="329">
        <v>0</v>
      </c>
      <c r="N50" s="329">
        <v>0</v>
      </c>
      <c r="O50" s="329">
        <v>0</v>
      </c>
      <c r="P50" s="329">
        <v>0</v>
      </c>
      <c r="Q50" s="329">
        <v>0</v>
      </c>
      <c r="R50" s="329">
        <v>0</v>
      </c>
      <c r="S50" s="329">
        <v>0</v>
      </c>
      <c r="T50" s="329">
        <v>0</v>
      </c>
      <c r="U50" s="329">
        <v>0</v>
      </c>
      <c r="V50" s="329">
        <v>0</v>
      </c>
      <c r="W50" s="329">
        <v>0</v>
      </c>
      <c r="X50" s="329">
        <v>0</v>
      </c>
      <c r="Y50" s="329">
        <v>0</v>
      </c>
      <c r="Z50" s="329">
        <v>0</v>
      </c>
      <c r="AA50" s="329">
        <v>0</v>
      </c>
      <c r="AB50" s="329">
        <v>0</v>
      </c>
      <c r="AC50" s="329">
        <v>0</v>
      </c>
      <c r="AD50" s="329">
        <v>0</v>
      </c>
      <c r="AE50" s="329">
        <v>0</v>
      </c>
      <c r="AF50" s="329">
        <v>0</v>
      </c>
      <c r="AG50" s="329">
        <v>0</v>
      </c>
      <c r="AH50" s="329">
        <v>0</v>
      </c>
      <c r="AI50" s="329">
        <v>0</v>
      </c>
      <c r="AJ50" s="329">
        <v>0</v>
      </c>
      <c r="AK50" s="329">
        <v>0</v>
      </c>
      <c r="AL50" s="329">
        <v>0</v>
      </c>
      <c r="AM50" s="329">
        <v>0</v>
      </c>
      <c r="AN50" s="329">
        <v>0</v>
      </c>
      <c r="AO50" s="329">
        <v>0</v>
      </c>
      <c r="AP50" s="329">
        <v>0</v>
      </c>
      <c r="AQ50" s="329">
        <v>0</v>
      </c>
      <c r="AR50" s="329">
        <v>0</v>
      </c>
      <c r="AS50" s="329">
        <v>0</v>
      </c>
      <c r="AT50" s="329">
        <v>0</v>
      </c>
      <c r="AU50" s="329">
        <v>0</v>
      </c>
      <c r="AV50" s="329">
        <v>0</v>
      </c>
      <c r="AW50" s="329">
        <v>0</v>
      </c>
      <c r="AX50" s="329">
        <v>0</v>
      </c>
      <c r="AY50" s="329">
        <v>0</v>
      </c>
      <c r="AZ50" s="329">
        <v>0</v>
      </c>
      <c r="BA50" s="329">
        <v>0</v>
      </c>
      <c r="BB50" s="329">
        <v>0</v>
      </c>
      <c r="BC50" s="329">
        <v>0</v>
      </c>
      <c r="BD50" s="329">
        <v>0</v>
      </c>
      <c r="BE50" s="329">
        <v>0</v>
      </c>
      <c r="BF50" s="329">
        <v>0</v>
      </c>
      <c r="BG50" s="329">
        <v>0</v>
      </c>
      <c r="BH50" s="329">
        <v>0</v>
      </c>
      <c r="BI50" s="329">
        <v>0</v>
      </c>
    </row>
    <row r="51" spans="1:61" ht="12.75" customHeight="1">
      <c r="A51" s="42" t="str">
        <f>Controls!A122</f>
        <v>Please add Position</v>
      </c>
      <c r="B51" s="329">
        <v>0</v>
      </c>
      <c r="C51" s="329">
        <v>0</v>
      </c>
      <c r="D51" s="329">
        <v>0</v>
      </c>
      <c r="E51" s="329">
        <v>0</v>
      </c>
      <c r="F51" s="329">
        <v>0</v>
      </c>
      <c r="G51" s="329">
        <v>0</v>
      </c>
      <c r="H51" s="329">
        <v>0</v>
      </c>
      <c r="I51" s="329">
        <v>0</v>
      </c>
      <c r="J51" s="329">
        <v>0</v>
      </c>
      <c r="K51" s="329">
        <v>0</v>
      </c>
      <c r="L51" s="329">
        <v>0</v>
      </c>
      <c r="M51" s="329">
        <v>0</v>
      </c>
      <c r="N51" s="329">
        <v>0</v>
      </c>
      <c r="O51" s="329">
        <v>0</v>
      </c>
      <c r="P51" s="329">
        <v>0</v>
      </c>
      <c r="Q51" s="329">
        <v>0</v>
      </c>
      <c r="R51" s="329">
        <v>0</v>
      </c>
      <c r="S51" s="329">
        <v>0</v>
      </c>
      <c r="T51" s="329">
        <v>0</v>
      </c>
      <c r="U51" s="329">
        <v>0</v>
      </c>
      <c r="V51" s="329">
        <v>0</v>
      </c>
      <c r="W51" s="329">
        <v>0</v>
      </c>
      <c r="X51" s="329">
        <v>0</v>
      </c>
      <c r="Y51" s="329">
        <v>0</v>
      </c>
      <c r="Z51" s="329">
        <v>0</v>
      </c>
      <c r="AA51" s="329">
        <v>0</v>
      </c>
      <c r="AB51" s="329">
        <v>0</v>
      </c>
      <c r="AC51" s="329">
        <v>0</v>
      </c>
      <c r="AD51" s="329">
        <v>0</v>
      </c>
      <c r="AE51" s="329">
        <v>0</v>
      </c>
      <c r="AF51" s="329">
        <v>0</v>
      </c>
      <c r="AG51" s="329">
        <v>0</v>
      </c>
      <c r="AH51" s="329">
        <v>0</v>
      </c>
      <c r="AI51" s="329">
        <v>0</v>
      </c>
      <c r="AJ51" s="329">
        <v>0</v>
      </c>
      <c r="AK51" s="329">
        <v>0</v>
      </c>
      <c r="AL51" s="329">
        <v>0</v>
      </c>
      <c r="AM51" s="329">
        <v>0</v>
      </c>
      <c r="AN51" s="329">
        <v>0</v>
      </c>
      <c r="AO51" s="329">
        <v>0</v>
      </c>
      <c r="AP51" s="329">
        <v>0</v>
      </c>
      <c r="AQ51" s="329">
        <v>0</v>
      </c>
      <c r="AR51" s="329">
        <v>0</v>
      </c>
      <c r="AS51" s="329">
        <v>0</v>
      </c>
      <c r="AT51" s="329">
        <v>0</v>
      </c>
      <c r="AU51" s="329">
        <v>0</v>
      </c>
      <c r="AV51" s="329">
        <v>0</v>
      </c>
      <c r="AW51" s="329">
        <v>0</v>
      </c>
      <c r="AX51" s="329">
        <v>0</v>
      </c>
      <c r="AY51" s="329">
        <v>0</v>
      </c>
      <c r="AZ51" s="329">
        <v>0</v>
      </c>
      <c r="BA51" s="329">
        <v>0</v>
      </c>
      <c r="BB51" s="329">
        <v>0</v>
      </c>
      <c r="BC51" s="329">
        <v>0</v>
      </c>
      <c r="BD51" s="329">
        <v>0</v>
      </c>
      <c r="BE51" s="329">
        <v>0</v>
      </c>
      <c r="BF51" s="329">
        <v>0</v>
      </c>
      <c r="BG51" s="329">
        <v>0</v>
      </c>
      <c r="BH51" s="329">
        <v>0</v>
      </c>
      <c r="BI51" s="329">
        <v>0</v>
      </c>
    </row>
    <row r="52" spans="1:61" ht="12.75" customHeight="1">
      <c r="A52" s="449" t="s">
        <v>302</v>
      </c>
      <c r="B52" s="329">
        <v>0</v>
      </c>
      <c r="C52" s="329">
        <v>0</v>
      </c>
      <c r="D52" s="329">
        <v>0</v>
      </c>
      <c r="E52" s="329">
        <v>0</v>
      </c>
      <c r="F52" s="329">
        <v>0</v>
      </c>
      <c r="G52" s="329">
        <v>0</v>
      </c>
      <c r="H52" s="329">
        <v>0</v>
      </c>
      <c r="I52" s="329">
        <v>0</v>
      </c>
      <c r="J52" s="329">
        <v>0</v>
      </c>
      <c r="K52" s="329">
        <v>0</v>
      </c>
      <c r="L52" s="329">
        <v>0</v>
      </c>
      <c r="M52" s="329">
        <v>0</v>
      </c>
      <c r="N52" s="329">
        <v>0</v>
      </c>
      <c r="O52" s="329">
        <v>0</v>
      </c>
      <c r="P52" s="329">
        <v>0</v>
      </c>
      <c r="Q52" s="329">
        <v>0</v>
      </c>
      <c r="R52" s="329">
        <v>0</v>
      </c>
      <c r="S52" s="329">
        <v>0</v>
      </c>
      <c r="T52" s="329">
        <v>0</v>
      </c>
      <c r="U52" s="329">
        <v>0</v>
      </c>
      <c r="V52" s="329">
        <v>0</v>
      </c>
      <c r="W52" s="329">
        <v>0</v>
      </c>
      <c r="X52" s="329">
        <v>0</v>
      </c>
      <c r="Y52" s="329">
        <v>0</v>
      </c>
      <c r="Z52" s="329">
        <v>0</v>
      </c>
      <c r="AA52" s="329">
        <v>0</v>
      </c>
      <c r="AB52" s="329">
        <v>0</v>
      </c>
      <c r="AC52" s="329">
        <v>0</v>
      </c>
      <c r="AD52" s="329">
        <v>0</v>
      </c>
      <c r="AE52" s="329">
        <v>0</v>
      </c>
      <c r="AF52" s="329">
        <v>0</v>
      </c>
      <c r="AG52" s="329">
        <v>0</v>
      </c>
      <c r="AH52" s="329">
        <v>0</v>
      </c>
      <c r="AI52" s="329">
        <v>0</v>
      </c>
      <c r="AJ52" s="329">
        <v>0</v>
      </c>
      <c r="AK52" s="329">
        <v>0</v>
      </c>
      <c r="AL52" s="329">
        <v>0</v>
      </c>
      <c r="AM52" s="329">
        <v>0</v>
      </c>
      <c r="AN52" s="329">
        <v>0</v>
      </c>
      <c r="AO52" s="329">
        <v>0</v>
      </c>
      <c r="AP52" s="329">
        <v>0</v>
      </c>
      <c r="AQ52" s="329">
        <v>0</v>
      </c>
      <c r="AR52" s="329">
        <v>0</v>
      </c>
      <c r="AS52" s="329">
        <v>0</v>
      </c>
      <c r="AT52" s="329">
        <v>0</v>
      </c>
      <c r="AU52" s="329">
        <v>0</v>
      </c>
      <c r="AV52" s="329">
        <v>0</v>
      </c>
      <c r="AW52" s="329">
        <v>0</v>
      </c>
      <c r="AX52" s="329">
        <v>0</v>
      </c>
      <c r="AY52" s="329">
        <v>0</v>
      </c>
      <c r="AZ52" s="329">
        <v>0</v>
      </c>
      <c r="BA52" s="329">
        <v>0</v>
      </c>
      <c r="BB52" s="329">
        <v>0</v>
      </c>
      <c r="BC52" s="329">
        <v>0</v>
      </c>
      <c r="BD52" s="329">
        <v>0</v>
      </c>
      <c r="BE52" s="329">
        <v>0</v>
      </c>
      <c r="BF52" s="329">
        <v>0</v>
      </c>
      <c r="BG52" s="329">
        <v>0</v>
      </c>
      <c r="BH52" s="329">
        <v>0</v>
      </c>
      <c r="BI52" s="329">
        <v>0</v>
      </c>
    </row>
    <row r="53" spans="1:61" ht="12.75" customHeight="1">
      <c r="A53" s="447" t="s">
        <v>303</v>
      </c>
      <c r="B53" s="329"/>
      <c r="C53" s="329"/>
      <c r="D53" s="329"/>
      <c r="E53" s="329"/>
      <c r="F53" s="329"/>
      <c r="G53" s="329"/>
      <c r="H53" s="329"/>
      <c r="I53" s="329"/>
      <c r="J53" s="329"/>
      <c r="K53" s="329"/>
      <c r="L53" s="329"/>
      <c r="M53" s="329"/>
      <c r="N53" s="329"/>
      <c r="O53" s="329"/>
      <c r="P53" s="329"/>
      <c r="Q53" s="456">
        <v>3</v>
      </c>
      <c r="R53" s="456">
        <v>3</v>
      </c>
      <c r="S53" s="456">
        <v>3</v>
      </c>
      <c r="T53" s="456">
        <v>3</v>
      </c>
      <c r="U53" s="456">
        <v>3</v>
      </c>
      <c r="V53" s="456">
        <v>3</v>
      </c>
      <c r="W53" s="456">
        <v>3</v>
      </c>
      <c r="X53" s="456">
        <v>3</v>
      </c>
      <c r="Y53" s="456">
        <v>3</v>
      </c>
      <c r="Z53" s="456">
        <v>3</v>
      </c>
      <c r="AA53" s="456">
        <v>3</v>
      </c>
      <c r="AB53" s="456">
        <v>3</v>
      </c>
      <c r="AC53" s="456">
        <v>3</v>
      </c>
      <c r="AD53" s="456">
        <v>3</v>
      </c>
      <c r="AE53" s="456">
        <v>3</v>
      </c>
      <c r="AF53" s="456">
        <v>3</v>
      </c>
      <c r="AG53" s="456">
        <v>3</v>
      </c>
      <c r="AH53" s="456">
        <v>3</v>
      </c>
      <c r="AI53" s="329"/>
      <c r="AJ53" s="329"/>
      <c r="AK53" s="329"/>
      <c r="AL53" s="329"/>
      <c r="AM53" s="329"/>
      <c r="AN53" s="329"/>
      <c r="AO53" s="329"/>
      <c r="AP53" s="329"/>
      <c r="AQ53" s="329"/>
      <c r="AR53" s="329"/>
      <c r="AS53" s="329"/>
      <c r="AT53" s="329"/>
      <c r="AU53" s="329"/>
      <c r="AV53" s="329"/>
      <c r="AW53" s="329"/>
      <c r="AX53" s="329"/>
      <c r="AY53" s="329"/>
      <c r="AZ53" s="329"/>
      <c r="BA53" s="329"/>
      <c r="BB53" s="329"/>
      <c r="BC53" s="329"/>
      <c r="BD53" s="329"/>
      <c r="BE53" s="329"/>
      <c r="BF53" s="329"/>
      <c r="BG53" s="329"/>
      <c r="BH53" s="329"/>
      <c r="BI53" s="329"/>
    </row>
    <row r="54" spans="1:61" ht="12.75" customHeight="1">
      <c r="A54" s="457" t="s">
        <v>304</v>
      </c>
      <c r="B54" s="388">
        <f t="shared" ref="B54:AH54" si="5">SUM(B10:B52)</f>
        <v>7.6050000000000004</v>
      </c>
      <c r="C54" s="388">
        <f t="shared" si="5"/>
        <v>7.6050000000000004</v>
      </c>
      <c r="D54" s="388">
        <f t="shared" si="5"/>
        <v>7.6050000000000004</v>
      </c>
      <c r="E54" s="388">
        <f t="shared" si="5"/>
        <v>21.605</v>
      </c>
      <c r="F54" s="388">
        <f t="shared" si="5"/>
        <v>21.605</v>
      </c>
      <c r="G54" s="388">
        <f t="shared" si="5"/>
        <v>24.97</v>
      </c>
      <c r="H54" s="388">
        <f t="shared" si="5"/>
        <v>24.97</v>
      </c>
      <c r="I54" s="388">
        <f t="shared" si="5"/>
        <v>25.97</v>
      </c>
      <c r="J54" s="388">
        <f t="shared" si="5"/>
        <v>25.97</v>
      </c>
      <c r="K54" s="388">
        <f t="shared" si="5"/>
        <v>26.97</v>
      </c>
      <c r="L54" s="388">
        <f t="shared" si="5"/>
        <v>26.97</v>
      </c>
      <c r="M54" s="388">
        <f t="shared" si="5"/>
        <v>28.97</v>
      </c>
      <c r="N54" s="388">
        <f t="shared" si="5"/>
        <v>32.72</v>
      </c>
      <c r="O54" s="388">
        <f t="shared" si="5"/>
        <v>32.72</v>
      </c>
      <c r="P54" s="388">
        <f t="shared" si="5"/>
        <v>32.72</v>
      </c>
      <c r="Q54" s="388">
        <f t="shared" si="5"/>
        <v>32.72</v>
      </c>
      <c r="R54" s="388">
        <f t="shared" si="5"/>
        <v>32</v>
      </c>
      <c r="S54" s="388">
        <f t="shared" si="5"/>
        <v>35</v>
      </c>
      <c r="T54" s="388">
        <f t="shared" si="5"/>
        <v>36</v>
      </c>
      <c r="U54" s="388">
        <f t="shared" si="5"/>
        <v>37</v>
      </c>
      <c r="V54" s="388">
        <f t="shared" si="5"/>
        <v>38</v>
      </c>
      <c r="W54" s="388">
        <f t="shared" si="5"/>
        <v>39</v>
      </c>
      <c r="X54" s="388">
        <f t="shared" si="5"/>
        <v>40</v>
      </c>
      <c r="Y54" s="388">
        <f t="shared" si="5"/>
        <v>40</v>
      </c>
      <c r="Z54" s="388">
        <f t="shared" si="5"/>
        <v>43</v>
      </c>
      <c r="AA54" s="388">
        <f t="shared" si="5"/>
        <v>47</v>
      </c>
      <c r="AB54" s="388">
        <f t="shared" si="5"/>
        <v>47</v>
      </c>
      <c r="AC54" s="388">
        <f t="shared" si="5"/>
        <v>47</v>
      </c>
      <c r="AD54" s="388">
        <f t="shared" si="5"/>
        <v>48</v>
      </c>
      <c r="AE54" s="388">
        <f t="shared" si="5"/>
        <v>49</v>
      </c>
      <c r="AF54" s="388">
        <f t="shared" si="5"/>
        <v>49</v>
      </c>
      <c r="AG54" s="388">
        <f t="shared" si="5"/>
        <v>49</v>
      </c>
      <c r="AH54" s="388">
        <f t="shared" si="5"/>
        <v>53</v>
      </c>
      <c r="AI54" s="458">
        <v>5</v>
      </c>
      <c r="AJ54" s="458">
        <v>5</v>
      </c>
      <c r="AK54" s="458">
        <v>5</v>
      </c>
      <c r="AL54" s="458">
        <v>5</v>
      </c>
      <c r="AM54" s="458">
        <v>5</v>
      </c>
      <c r="AN54" s="458">
        <v>5</v>
      </c>
      <c r="AO54" s="458">
        <v>5</v>
      </c>
      <c r="AP54" s="458">
        <v>5</v>
      </c>
      <c r="AQ54" s="458">
        <v>5</v>
      </c>
      <c r="AR54" s="458">
        <v>5</v>
      </c>
      <c r="AS54" s="458">
        <v>5</v>
      </c>
      <c r="AT54" s="458">
        <v>5</v>
      </c>
      <c r="AU54" s="458">
        <v>5</v>
      </c>
      <c r="AV54" s="458">
        <v>5</v>
      </c>
      <c r="AW54" s="458">
        <v>5</v>
      </c>
      <c r="AX54" s="458">
        <v>8</v>
      </c>
      <c r="AY54" s="458">
        <v>8</v>
      </c>
      <c r="AZ54" s="458">
        <v>8</v>
      </c>
      <c r="BA54" s="458">
        <v>8</v>
      </c>
      <c r="BB54" s="458">
        <v>8</v>
      </c>
      <c r="BC54" s="458">
        <v>8</v>
      </c>
      <c r="BD54" s="458">
        <v>8</v>
      </c>
      <c r="BE54" s="458">
        <v>8</v>
      </c>
      <c r="BF54" s="458">
        <v>8</v>
      </c>
      <c r="BG54" s="458">
        <v>8</v>
      </c>
      <c r="BH54" s="458">
        <v>8</v>
      </c>
      <c r="BI54" s="458">
        <v>8</v>
      </c>
    </row>
    <row r="55" spans="1:61" ht="12.75" customHeight="1">
      <c r="A55" s="459" t="s">
        <v>305</v>
      </c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>
        <v>6.45</v>
      </c>
      <c r="T55" s="460">
        <v>4</v>
      </c>
      <c r="U55" s="460">
        <v>4</v>
      </c>
      <c r="V55" s="460">
        <v>4</v>
      </c>
      <c r="W55" s="460">
        <v>4</v>
      </c>
      <c r="X55" s="460">
        <v>4</v>
      </c>
      <c r="Y55" s="460">
        <v>4</v>
      </c>
      <c r="Z55" s="460">
        <v>4</v>
      </c>
      <c r="AA55" s="460">
        <v>4</v>
      </c>
      <c r="AB55" s="460">
        <v>4</v>
      </c>
      <c r="AC55" s="460">
        <v>4</v>
      </c>
      <c r="AD55" s="460">
        <v>4</v>
      </c>
      <c r="AE55" s="460">
        <v>4</v>
      </c>
      <c r="AF55" s="460">
        <v>4</v>
      </c>
      <c r="AG55" s="460">
        <v>4</v>
      </c>
      <c r="AH55" s="460">
        <v>4</v>
      </c>
      <c r="AI55" s="460">
        <v>4</v>
      </c>
      <c r="AJ55" s="460">
        <v>4</v>
      </c>
      <c r="AK55" s="460">
        <v>4</v>
      </c>
      <c r="AL55" s="460">
        <v>6</v>
      </c>
      <c r="AM55" s="460">
        <v>6</v>
      </c>
      <c r="AN55" s="460">
        <v>6</v>
      </c>
      <c r="AO55" s="460">
        <v>6</v>
      </c>
      <c r="AP55" s="460">
        <v>6</v>
      </c>
      <c r="AQ55" s="460">
        <v>6</v>
      </c>
      <c r="AR55" s="460">
        <v>6</v>
      </c>
      <c r="AS55" s="460">
        <v>6</v>
      </c>
      <c r="AT55" s="460">
        <v>6</v>
      </c>
      <c r="AU55" s="460">
        <v>6</v>
      </c>
      <c r="AV55" s="460">
        <v>6</v>
      </c>
      <c r="AW55" s="460">
        <v>6</v>
      </c>
      <c r="AX55" s="460">
        <v>8</v>
      </c>
      <c r="AY55" s="460">
        <v>8</v>
      </c>
      <c r="AZ55" s="460">
        <v>8</v>
      </c>
      <c r="BA55" s="460">
        <v>8</v>
      </c>
      <c r="BB55" s="460">
        <v>8</v>
      </c>
      <c r="BC55" s="460">
        <v>8</v>
      </c>
      <c r="BD55" s="460">
        <v>8</v>
      </c>
      <c r="BE55" s="460">
        <v>8</v>
      </c>
      <c r="BF55" s="460">
        <v>8</v>
      </c>
      <c r="BG55" s="460">
        <v>8</v>
      </c>
      <c r="BH55" s="460">
        <v>8</v>
      </c>
      <c r="BI55" s="460">
        <v>8</v>
      </c>
    </row>
    <row r="56" spans="1:61" ht="12.75" customHeight="1">
      <c r="A56" s="316" t="s">
        <v>306</v>
      </c>
      <c r="B56" s="390">
        <f t="shared" ref="B56:AG56" si="6">SUM(B54+B55)</f>
        <v>7.6050000000000004</v>
      </c>
      <c r="C56" s="390">
        <f t="shared" si="6"/>
        <v>7.6050000000000004</v>
      </c>
      <c r="D56" s="390">
        <f t="shared" si="6"/>
        <v>7.6050000000000004</v>
      </c>
      <c r="E56" s="390">
        <f t="shared" si="6"/>
        <v>21.605</v>
      </c>
      <c r="F56" s="390">
        <f t="shared" si="6"/>
        <v>21.605</v>
      </c>
      <c r="G56" s="390">
        <f t="shared" si="6"/>
        <v>24.97</v>
      </c>
      <c r="H56" s="390">
        <f t="shared" si="6"/>
        <v>24.97</v>
      </c>
      <c r="I56" s="390">
        <f t="shared" si="6"/>
        <v>25.97</v>
      </c>
      <c r="J56" s="390">
        <f t="shared" si="6"/>
        <v>25.97</v>
      </c>
      <c r="K56" s="390">
        <f t="shared" si="6"/>
        <v>26.97</v>
      </c>
      <c r="L56" s="390">
        <f t="shared" si="6"/>
        <v>26.97</v>
      </c>
      <c r="M56" s="390">
        <f t="shared" si="6"/>
        <v>28.97</v>
      </c>
      <c r="N56" s="390">
        <f t="shared" si="6"/>
        <v>32.72</v>
      </c>
      <c r="O56" s="390">
        <f t="shared" si="6"/>
        <v>32.72</v>
      </c>
      <c r="P56" s="390">
        <f t="shared" si="6"/>
        <v>32.72</v>
      </c>
      <c r="Q56" s="390">
        <f t="shared" si="6"/>
        <v>32.72</v>
      </c>
      <c r="R56" s="390">
        <f t="shared" si="6"/>
        <v>32</v>
      </c>
      <c r="S56" s="390">
        <f t="shared" si="6"/>
        <v>41.45</v>
      </c>
      <c r="T56" s="390">
        <f t="shared" si="6"/>
        <v>40</v>
      </c>
      <c r="U56" s="390">
        <f t="shared" si="6"/>
        <v>41</v>
      </c>
      <c r="V56" s="390">
        <f t="shared" si="6"/>
        <v>42</v>
      </c>
      <c r="W56" s="390">
        <f t="shared" si="6"/>
        <v>43</v>
      </c>
      <c r="X56" s="390">
        <f t="shared" si="6"/>
        <v>44</v>
      </c>
      <c r="Y56" s="390">
        <f t="shared" si="6"/>
        <v>44</v>
      </c>
      <c r="Z56" s="390">
        <f t="shared" si="6"/>
        <v>47</v>
      </c>
      <c r="AA56" s="390">
        <f t="shared" si="6"/>
        <v>51</v>
      </c>
      <c r="AB56" s="390">
        <f t="shared" si="6"/>
        <v>51</v>
      </c>
      <c r="AC56" s="390">
        <f t="shared" si="6"/>
        <v>51</v>
      </c>
      <c r="AD56" s="390">
        <f t="shared" si="6"/>
        <v>52</v>
      </c>
      <c r="AE56" s="390">
        <f t="shared" si="6"/>
        <v>53</v>
      </c>
      <c r="AF56" s="390">
        <f t="shared" si="6"/>
        <v>53</v>
      </c>
      <c r="AG56" s="390">
        <f t="shared" si="6"/>
        <v>53</v>
      </c>
      <c r="AH56" s="390">
        <f t="shared" ref="AH56:BM56" si="7">SUM(AH54+AH55)</f>
        <v>57</v>
      </c>
      <c r="AI56" s="390">
        <f t="shared" si="7"/>
        <v>9</v>
      </c>
      <c r="AJ56" s="390">
        <f t="shared" si="7"/>
        <v>9</v>
      </c>
      <c r="AK56" s="390">
        <f t="shared" si="7"/>
        <v>9</v>
      </c>
      <c r="AL56" s="390">
        <f t="shared" si="7"/>
        <v>11</v>
      </c>
      <c r="AM56" s="390">
        <f t="shared" si="7"/>
        <v>11</v>
      </c>
      <c r="AN56" s="390">
        <f t="shared" si="7"/>
        <v>11</v>
      </c>
      <c r="AO56" s="390">
        <f t="shared" si="7"/>
        <v>11</v>
      </c>
      <c r="AP56" s="390">
        <f t="shared" si="7"/>
        <v>11</v>
      </c>
      <c r="AQ56" s="390">
        <f t="shared" si="7"/>
        <v>11</v>
      </c>
      <c r="AR56" s="390">
        <f t="shared" si="7"/>
        <v>11</v>
      </c>
      <c r="AS56" s="390">
        <f t="shared" si="7"/>
        <v>11</v>
      </c>
      <c r="AT56" s="390">
        <f t="shared" si="7"/>
        <v>11</v>
      </c>
      <c r="AU56" s="390">
        <f t="shared" si="7"/>
        <v>11</v>
      </c>
      <c r="AV56" s="390">
        <f t="shared" si="7"/>
        <v>11</v>
      </c>
      <c r="AW56" s="390">
        <f t="shared" si="7"/>
        <v>11</v>
      </c>
      <c r="AX56" s="390">
        <f t="shared" si="7"/>
        <v>16</v>
      </c>
      <c r="AY56" s="390">
        <f t="shared" si="7"/>
        <v>16</v>
      </c>
      <c r="AZ56" s="390">
        <f t="shared" si="7"/>
        <v>16</v>
      </c>
      <c r="BA56" s="390">
        <f t="shared" si="7"/>
        <v>16</v>
      </c>
      <c r="BB56" s="390">
        <f t="shared" si="7"/>
        <v>16</v>
      </c>
      <c r="BC56" s="390">
        <f t="shared" si="7"/>
        <v>16</v>
      </c>
      <c r="BD56" s="390">
        <f t="shared" si="7"/>
        <v>16</v>
      </c>
      <c r="BE56" s="390">
        <f t="shared" si="7"/>
        <v>16</v>
      </c>
      <c r="BF56" s="390">
        <f t="shared" si="7"/>
        <v>16</v>
      </c>
      <c r="BG56" s="390">
        <f t="shared" si="7"/>
        <v>16</v>
      </c>
      <c r="BH56" s="390">
        <f t="shared" si="7"/>
        <v>16</v>
      </c>
      <c r="BI56" s="390">
        <f t="shared" si="7"/>
        <v>16</v>
      </c>
    </row>
    <row r="57" spans="1:61" ht="12.75" customHeight="1">
      <c r="A57" s="252" t="s">
        <v>307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</row>
    <row r="58" spans="1:61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</row>
    <row r="59" spans="1:61" ht="12.75" customHeight="1">
      <c r="A59" s="95" t="s">
        <v>300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</row>
    <row r="60" spans="1:61" ht="12.75" customHeight="1">
      <c r="A60" s="42" t="s">
        <v>83</v>
      </c>
      <c r="B60" s="355">
        <f>HLOOKUP(B$3,Controls!$A$5:$F$153,MATCH($A60,Controls!$A$5:$A$153,0),0)*B10/12</f>
        <v>9562.5</v>
      </c>
      <c r="C60" s="355">
        <f>HLOOKUP(C$3,Controls!$A$5:$F$153,MATCH($A60,Controls!$A$5:$A$153,0),0)*C10/12</f>
        <v>9562.5</v>
      </c>
      <c r="D60" s="355">
        <f>HLOOKUP(D$3,Controls!$A$5:$F$153,MATCH($A60,Controls!$A$5:$A$153,0),0)*D10/12</f>
        <v>9562.5</v>
      </c>
      <c r="E60" s="355">
        <f>HLOOKUP(E$3,Controls!$A$5:$F$153,MATCH($A60,Controls!$A$5:$A$153,0),0)*E10/12</f>
        <v>9562.5</v>
      </c>
      <c r="F60" s="355">
        <f>HLOOKUP(F$3,Controls!$A$5:$F$153,MATCH($A60,Controls!$A$5:$A$153,0),0)*F10/12</f>
        <v>9562.5</v>
      </c>
      <c r="G60" s="355">
        <f>HLOOKUP(G$3,Controls!$A$5:$F$153,MATCH($A60,Controls!$A$5:$A$153,0),0)*G10/12</f>
        <v>9562.5</v>
      </c>
      <c r="H60" s="355">
        <f>HLOOKUP(H$3,Controls!$A$5:$F$153,MATCH($A60,Controls!$A$5:$A$153,0),0)*H10/12</f>
        <v>9562.5</v>
      </c>
      <c r="I60" s="355">
        <f>HLOOKUP(I$3,Controls!$A$5:$F$153,MATCH($A60,Controls!$A$5:$A$153,0),0)*I10/12</f>
        <v>9562.5</v>
      </c>
      <c r="J60" s="355">
        <f>HLOOKUP(J$3,Controls!$A$5:$F$153,MATCH($A60,Controls!$A$5:$A$153,0),0)*J10/12</f>
        <v>9562.5</v>
      </c>
      <c r="K60" s="355">
        <f>HLOOKUP(K$3,Controls!$A$5:$F$153,MATCH($A60,Controls!$A$5:$A$153,0),0)*K10/12</f>
        <v>9562.5</v>
      </c>
      <c r="L60" s="355">
        <f>HLOOKUP(L$3,Controls!$A$5:$F$153,MATCH($A60,Controls!$A$5:$A$153,0),0)*L10/12</f>
        <v>9562.5</v>
      </c>
      <c r="M60" s="355">
        <f>HLOOKUP(M$3,Controls!$A$5:$F$153,MATCH($A60,Controls!$A$5:$A$153,0),0)*M10/12</f>
        <v>9562.5</v>
      </c>
      <c r="N60" s="355">
        <f>HLOOKUP(N$3,Controls!$A$5:$F$153,MATCH($A60,Controls!$A$5:$A$153,0),0)*N10/12</f>
        <v>11587.5</v>
      </c>
      <c r="O60" s="355">
        <f>HLOOKUP(O$3,Controls!$A$5:$F$153,MATCH($A60,Controls!$A$5:$A$153,0),0)*O10/12</f>
        <v>11587.5</v>
      </c>
      <c r="P60" s="355">
        <f>HLOOKUP(P$3,Controls!$A$5:$F$153,MATCH($A60,Controls!$A$5:$A$153,0),0)*P10/12</f>
        <v>11587.5</v>
      </c>
      <c r="Q60" s="355">
        <f>HLOOKUP(Q$3,Controls!$A$5:$F$153,MATCH($A60,Controls!$A$5:$A$153,0),0)*Q10/12</f>
        <v>11587.5</v>
      </c>
      <c r="R60" s="355">
        <f>HLOOKUP(R$3,Controls!$A$5:$F$153,MATCH($A60,Controls!$A$5:$A$153,0),0)*R10/12</f>
        <v>11587.5</v>
      </c>
      <c r="S60" s="355">
        <f>HLOOKUP(S$3,Controls!$A$5:$F$153,MATCH($A60,Controls!$A$5:$A$153,0),0)*S10/12</f>
        <v>11587.5</v>
      </c>
      <c r="T60" s="355">
        <f>HLOOKUP(T$3,Controls!$A$5:$F$153,MATCH($A60,Controls!$A$5:$A$153,0),0)*T10/12</f>
        <v>11587.5</v>
      </c>
      <c r="U60" s="355">
        <f>HLOOKUP(U$3,Controls!$A$5:$F$153,MATCH($A60,Controls!$A$5:$A$153,0),0)*U10/12</f>
        <v>11587.5</v>
      </c>
      <c r="V60" s="355">
        <f>HLOOKUP(V$3,Controls!$A$5:$F$153,MATCH($A60,Controls!$A$5:$A$153,0),0)*V10/12</f>
        <v>11587.5</v>
      </c>
      <c r="W60" s="355">
        <f>HLOOKUP(W$3,Controls!$A$5:$F$153,MATCH($A60,Controls!$A$5:$A$153,0),0)*W10/12</f>
        <v>11587.5</v>
      </c>
      <c r="X60" s="355">
        <f>HLOOKUP(X$3,Controls!$A$5:$F$153,MATCH($A60,Controls!$A$5:$A$153,0),0)*X10/12</f>
        <v>11587.5</v>
      </c>
      <c r="Y60" s="355">
        <f>HLOOKUP(Y$3,Controls!$A$5:$F$153,MATCH($A60,Controls!$A$5:$A$153,0),0)*Y10/12</f>
        <v>11587.5</v>
      </c>
      <c r="Z60" s="355">
        <f>HLOOKUP(Z$3,Controls!$A$5:$F$153,MATCH($A60,Controls!$A$5:$A$153,0),0)*Z10/12</f>
        <v>11935.125</v>
      </c>
      <c r="AA60" s="355">
        <f>HLOOKUP(AA$3,Controls!$A$5:$F$153,MATCH($A60,Controls!$A$5:$A$153,0),0)*AA10/12</f>
        <v>11935.125</v>
      </c>
      <c r="AB60" s="355">
        <f>HLOOKUP(AB$3,Controls!$A$5:$F$153,MATCH($A60,Controls!$A$5:$A$153,0),0)*AB10/12</f>
        <v>11935.125</v>
      </c>
      <c r="AC60" s="355">
        <f>HLOOKUP(AC$3,Controls!$A$5:$F$153,MATCH($A60,Controls!$A$5:$A$153,0),0)*AC10/12</f>
        <v>11935.125</v>
      </c>
      <c r="AD60" s="355">
        <f>HLOOKUP(AD$3,Controls!$A$5:$F$153,MATCH($A60,Controls!$A$5:$A$153,0),0)*AD10/12</f>
        <v>11935.125</v>
      </c>
      <c r="AE60" s="355">
        <f>HLOOKUP(AE$3,Controls!$A$5:$F$153,MATCH($A60,Controls!$A$5:$A$153,0),0)*AE10/12</f>
        <v>11935.125</v>
      </c>
      <c r="AF60" s="355">
        <f>HLOOKUP(AF$3,Controls!$A$5:$F$153,MATCH($A60,Controls!$A$5:$A$153,0),0)*AF10/12</f>
        <v>11935.125</v>
      </c>
      <c r="AG60" s="355">
        <f>HLOOKUP(AG$3,Controls!$A$5:$F$153,MATCH($A60,Controls!$A$5:$A$153,0),0)*AG10/12</f>
        <v>11935.125</v>
      </c>
      <c r="AH60" s="355">
        <f>HLOOKUP(AH$3,Controls!$A$5:$F$153,MATCH($A60,Controls!$A$5:$A$153,0),0)*AH10/12</f>
        <v>11935.125</v>
      </c>
      <c r="AI60" s="355">
        <f>HLOOKUP(AI$3,Controls!$A$5:$F$153,MATCH($A60,Controls!$A$5:$A$153,0),0)*AI10/12</f>
        <v>11935.125</v>
      </c>
      <c r="AJ60" s="355">
        <f>HLOOKUP(AJ$3,Controls!$A$5:$F$153,MATCH($A60,Controls!$A$5:$A$153,0),0)*AJ10/12</f>
        <v>11935.125</v>
      </c>
      <c r="AK60" s="355">
        <f>HLOOKUP(AK$3,Controls!$A$5:$F$153,MATCH($A60,Controls!$A$5:$A$153,0),0)*AK10/12</f>
        <v>11935.125</v>
      </c>
      <c r="AL60" s="355">
        <f>HLOOKUP(AL$3,Controls!$A$5:$F$153,MATCH($A60,Controls!$A$5:$A$153,0),0)*AL10/12</f>
        <v>12293.178749999999</v>
      </c>
      <c r="AM60" s="355">
        <f>HLOOKUP(AM$3,Controls!$A$5:$F$153,MATCH($A60,Controls!$A$5:$A$153,0),0)*AM10/12</f>
        <v>12293.178749999999</v>
      </c>
      <c r="AN60" s="355">
        <f>HLOOKUP(AN$3,Controls!$A$5:$F$153,MATCH($A60,Controls!$A$5:$A$153,0),0)*AN10/12</f>
        <v>12293.178749999999</v>
      </c>
      <c r="AO60" s="355">
        <f>HLOOKUP(AO$3,Controls!$A$5:$F$153,MATCH($A60,Controls!$A$5:$A$153,0),0)*AO10/12</f>
        <v>12293.178749999999</v>
      </c>
      <c r="AP60" s="355">
        <f>HLOOKUP(AP$3,Controls!$A$5:$F$153,MATCH($A60,Controls!$A$5:$A$153,0),0)*AP10/12</f>
        <v>12293.178749999999</v>
      </c>
      <c r="AQ60" s="355">
        <f>HLOOKUP(AQ$3,Controls!$A$5:$F$153,MATCH($A60,Controls!$A$5:$A$153,0),0)*AQ10/12</f>
        <v>12293.178749999999</v>
      </c>
      <c r="AR60" s="355">
        <f>HLOOKUP(AR$3,Controls!$A$5:$F$153,MATCH($A60,Controls!$A$5:$A$153,0),0)*AR10/12</f>
        <v>12293.178749999999</v>
      </c>
      <c r="AS60" s="355">
        <f>HLOOKUP(AS$3,Controls!$A$5:$F$153,MATCH($A60,Controls!$A$5:$A$153,0),0)*AS10/12</f>
        <v>12293.178749999999</v>
      </c>
      <c r="AT60" s="355">
        <f>HLOOKUP(AT$3,Controls!$A$5:$F$153,MATCH($A60,Controls!$A$5:$A$153,0),0)*AT10/12</f>
        <v>12293.178749999999</v>
      </c>
      <c r="AU60" s="355">
        <f>HLOOKUP(AU$3,Controls!$A$5:$F$153,MATCH($A60,Controls!$A$5:$A$153,0),0)*AU10/12</f>
        <v>12293.178749999999</v>
      </c>
      <c r="AV60" s="355">
        <f>HLOOKUP(AV$3,Controls!$A$5:$F$153,MATCH($A60,Controls!$A$5:$A$153,0),0)*AV10/12</f>
        <v>12293.178749999999</v>
      </c>
      <c r="AW60" s="355">
        <f>HLOOKUP(AW$3,Controls!$A$5:$F$153,MATCH($A60,Controls!$A$5:$A$153,0),0)*AW10/12</f>
        <v>12293.178749999999</v>
      </c>
      <c r="AX60" s="355">
        <f>HLOOKUP(AX$3,Controls!$A$5:$F$153,MATCH($A60,Controls!$A$5:$A$153,0),0)*AX10/12</f>
        <v>12661.9741125</v>
      </c>
      <c r="AY60" s="355">
        <f>HLOOKUP(AY$3,Controls!$A$5:$F$153,MATCH($A60,Controls!$A$5:$A$153,0),0)*AY10/12</f>
        <v>12661.9741125</v>
      </c>
      <c r="AZ60" s="355">
        <f>HLOOKUP(AZ$3,Controls!$A$5:$F$153,MATCH($A60,Controls!$A$5:$A$153,0),0)*AZ10/12</f>
        <v>12661.9741125</v>
      </c>
      <c r="BA60" s="355">
        <f>HLOOKUP(BA$3,Controls!$A$5:$F$153,MATCH($A60,Controls!$A$5:$A$153,0),0)*BA10/12</f>
        <v>12661.9741125</v>
      </c>
      <c r="BB60" s="355">
        <f>HLOOKUP(BB$3,Controls!$A$5:$F$153,MATCH($A60,Controls!$A$5:$A$153,0),0)*BB10/12</f>
        <v>12661.9741125</v>
      </c>
      <c r="BC60" s="355">
        <f>HLOOKUP(BC$3,Controls!$A$5:$F$153,MATCH($A60,Controls!$A$5:$A$153,0),0)*BC10/12</f>
        <v>12661.9741125</v>
      </c>
      <c r="BD60" s="355">
        <f>HLOOKUP(BD$3,Controls!$A$5:$F$153,MATCH($A60,Controls!$A$5:$A$153,0),0)*BD10/12</f>
        <v>12661.9741125</v>
      </c>
      <c r="BE60" s="355">
        <f>HLOOKUP(BE$3,Controls!$A$5:$F$153,MATCH($A60,Controls!$A$5:$A$153,0),0)*BE10/12</f>
        <v>12661.9741125</v>
      </c>
      <c r="BF60" s="355">
        <f>HLOOKUP(BF$3,Controls!$A$5:$F$153,MATCH($A60,Controls!$A$5:$A$153,0),0)*BF10/12</f>
        <v>12661.9741125</v>
      </c>
      <c r="BG60" s="355">
        <f>HLOOKUP(BG$3,Controls!$A$5:$F$153,MATCH($A60,Controls!$A$5:$A$153,0),0)*BG10/12</f>
        <v>12661.9741125</v>
      </c>
      <c r="BH60" s="355">
        <f>HLOOKUP(BH$3,Controls!$A$5:$F$153,MATCH($A60,Controls!$A$5:$A$153,0),0)*BH10/12</f>
        <v>12661.9741125</v>
      </c>
      <c r="BI60" s="355">
        <f>HLOOKUP(BI$3,Controls!$A$5:$F$153,MATCH($A60,Controls!$A$5:$A$153,0),0)*BI10/12</f>
        <v>12661.9741125</v>
      </c>
    </row>
    <row r="61" spans="1:61" ht="12.75" customHeight="1">
      <c r="A61" s="42" t="s">
        <v>84</v>
      </c>
      <c r="B61" s="355">
        <f>HLOOKUP(B$3,Controls!$A$5:$F$153,MATCH($A61,Controls!$A$5:$A$153,0),0)*B11/12</f>
        <v>16734.375</v>
      </c>
      <c r="C61" s="355">
        <f>HLOOKUP(C$3,Controls!$A$5:$F$153,MATCH($A61,Controls!$A$5:$A$153,0),0)*C11/12</f>
        <v>16734.375</v>
      </c>
      <c r="D61" s="355">
        <f>HLOOKUP(D$3,Controls!$A$5:$F$153,MATCH($A61,Controls!$A$5:$A$153,0),0)*D11/12</f>
        <v>16734.375</v>
      </c>
      <c r="E61" s="355">
        <f>HLOOKUP(E$3,Controls!$A$5:$F$153,MATCH($A61,Controls!$A$5:$A$153,0),0)*E11/12</f>
        <v>16734.375</v>
      </c>
      <c r="F61" s="355">
        <f>HLOOKUP(F$3,Controls!$A$5:$F$153,MATCH($A61,Controls!$A$5:$A$153,0),0)*F11/12</f>
        <v>16734.375</v>
      </c>
      <c r="G61" s="355">
        <f>HLOOKUP(G$3,Controls!$A$5:$F$153,MATCH($A61,Controls!$A$5:$A$153,0),0)*G11/12</f>
        <v>16734.375</v>
      </c>
      <c r="H61" s="355">
        <f>HLOOKUP(H$3,Controls!$A$5:$F$153,MATCH($A61,Controls!$A$5:$A$153,0),0)*H11/12</f>
        <v>16734.375</v>
      </c>
      <c r="I61" s="355">
        <f>HLOOKUP(I$3,Controls!$A$5:$F$153,MATCH($A61,Controls!$A$5:$A$153,0),0)*I11/12</f>
        <v>16734.375</v>
      </c>
      <c r="J61" s="355">
        <f>HLOOKUP(J$3,Controls!$A$5:$F$153,MATCH($A61,Controls!$A$5:$A$153,0),0)*J11/12</f>
        <v>16734.375</v>
      </c>
      <c r="K61" s="355">
        <f>HLOOKUP(K$3,Controls!$A$5:$F$153,MATCH($A61,Controls!$A$5:$A$153,0),0)*K11/12</f>
        <v>16734.375</v>
      </c>
      <c r="L61" s="355">
        <f>HLOOKUP(L$3,Controls!$A$5:$F$153,MATCH($A61,Controls!$A$5:$A$153,0),0)*L11/12</f>
        <v>16734.375</v>
      </c>
      <c r="M61" s="355">
        <f>HLOOKUP(M$3,Controls!$A$5:$F$153,MATCH($A61,Controls!$A$5:$A$153,0),0)*M11/12</f>
        <v>16734.375</v>
      </c>
      <c r="N61" s="355">
        <f>HLOOKUP(N$3,Controls!$A$5:$F$153,MATCH($A61,Controls!$A$5:$A$153,0),0)*N11/12</f>
        <v>20278.125</v>
      </c>
      <c r="O61" s="355">
        <f>HLOOKUP(O$3,Controls!$A$5:$F$153,MATCH($A61,Controls!$A$5:$A$153,0),0)*O11/12</f>
        <v>20278.125</v>
      </c>
      <c r="P61" s="355">
        <f>HLOOKUP(P$3,Controls!$A$5:$F$153,MATCH($A61,Controls!$A$5:$A$153,0),0)*P11/12</f>
        <v>20278.125</v>
      </c>
      <c r="Q61" s="355">
        <f>HLOOKUP(Q$3,Controls!$A$5:$F$153,MATCH($A61,Controls!$A$5:$A$153,0),0)*Q11/12</f>
        <v>20278.125</v>
      </c>
      <c r="R61" s="355">
        <f>HLOOKUP(R$3,Controls!$A$5:$F$153,MATCH($A61,Controls!$A$5:$A$153,0),0)*R11/12</f>
        <v>20278.125</v>
      </c>
      <c r="S61" s="355">
        <f>HLOOKUP(S$3,Controls!$A$5:$F$153,MATCH($A61,Controls!$A$5:$A$153,0),0)*S11/12</f>
        <v>20278.125</v>
      </c>
      <c r="T61" s="355">
        <f>HLOOKUP(T$3,Controls!$A$5:$F$153,MATCH($A61,Controls!$A$5:$A$153,0),0)*T11/12</f>
        <v>20278.125</v>
      </c>
      <c r="U61" s="355">
        <f>HLOOKUP(U$3,Controls!$A$5:$F$153,MATCH($A61,Controls!$A$5:$A$153,0),0)*U11/12</f>
        <v>20278.125</v>
      </c>
      <c r="V61" s="355">
        <f>HLOOKUP(V$3,Controls!$A$5:$F$153,MATCH($A61,Controls!$A$5:$A$153,0),0)*V11/12</f>
        <v>20278.125</v>
      </c>
      <c r="W61" s="355">
        <f>HLOOKUP(W$3,Controls!$A$5:$F$153,MATCH($A61,Controls!$A$5:$A$153,0),0)*W11/12</f>
        <v>20278.125</v>
      </c>
      <c r="X61" s="355">
        <f>HLOOKUP(X$3,Controls!$A$5:$F$153,MATCH($A61,Controls!$A$5:$A$153,0),0)*X11/12</f>
        <v>20278.125</v>
      </c>
      <c r="Y61" s="355">
        <f>HLOOKUP(Y$3,Controls!$A$5:$F$153,MATCH($A61,Controls!$A$5:$A$153,0),0)*Y11/12</f>
        <v>20278.125</v>
      </c>
      <c r="Z61" s="355">
        <f>HLOOKUP(Z$3,Controls!$A$5:$F$153,MATCH($A61,Controls!$A$5:$A$153,0),0)*Z11/12</f>
        <v>20886.46875</v>
      </c>
      <c r="AA61" s="355">
        <f>HLOOKUP(AA$3,Controls!$A$5:$F$153,MATCH($A61,Controls!$A$5:$A$153,0),0)*AA11/12</f>
        <v>20886.46875</v>
      </c>
      <c r="AB61" s="355">
        <f>HLOOKUP(AB$3,Controls!$A$5:$F$153,MATCH($A61,Controls!$A$5:$A$153,0),0)*AB11/12</f>
        <v>20886.46875</v>
      </c>
      <c r="AC61" s="355">
        <f>HLOOKUP(AC$3,Controls!$A$5:$F$153,MATCH($A61,Controls!$A$5:$A$153,0),0)*AC11/12</f>
        <v>20886.46875</v>
      </c>
      <c r="AD61" s="355">
        <f>HLOOKUP(AD$3,Controls!$A$5:$F$153,MATCH($A61,Controls!$A$5:$A$153,0),0)*AD11/12</f>
        <v>20886.46875</v>
      </c>
      <c r="AE61" s="355">
        <f>HLOOKUP(AE$3,Controls!$A$5:$F$153,MATCH($A61,Controls!$A$5:$A$153,0),0)*AE11/12</f>
        <v>20886.46875</v>
      </c>
      <c r="AF61" s="355">
        <f>HLOOKUP(AF$3,Controls!$A$5:$F$153,MATCH($A61,Controls!$A$5:$A$153,0),0)*AF11/12</f>
        <v>20886.46875</v>
      </c>
      <c r="AG61" s="355">
        <f>HLOOKUP(AG$3,Controls!$A$5:$F$153,MATCH($A61,Controls!$A$5:$A$153,0),0)*AG11/12</f>
        <v>20886.46875</v>
      </c>
      <c r="AH61" s="355">
        <f>HLOOKUP(AH$3,Controls!$A$5:$F$153,MATCH($A61,Controls!$A$5:$A$153,0),0)*AH11/12</f>
        <v>20886.46875</v>
      </c>
      <c r="AI61" s="355">
        <f>HLOOKUP(AI$3,Controls!$A$5:$F$153,MATCH($A61,Controls!$A$5:$A$153,0),0)*AI11/12</f>
        <v>20886.46875</v>
      </c>
      <c r="AJ61" s="355">
        <f>HLOOKUP(AJ$3,Controls!$A$5:$F$153,MATCH($A61,Controls!$A$5:$A$153,0),0)*AJ11/12</f>
        <v>20886.46875</v>
      </c>
      <c r="AK61" s="355">
        <f>HLOOKUP(AK$3,Controls!$A$5:$F$153,MATCH($A61,Controls!$A$5:$A$153,0),0)*AK11/12</f>
        <v>20886.46875</v>
      </c>
      <c r="AL61" s="355">
        <f>HLOOKUP(AL$3,Controls!$A$5:$F$153,MATCH($A61,Controls!$A$5:$A$153,0),0)*AL11/12</f>
        <v>43026.125625000001</v>
      </c>
      <c r="AM61" s="355">
        <f>HLOOKUP(AM$3,Controls!$A$5:$F$153,MATCH($A61,Controls!$A$5:$A$153,0),0)*AM11/12</f>
        <v>43026.125625000001</v>
      </c>
      <c r="AN61" s="355">
        <f>HLOOKUP(AN$3,Controls!$A$5:$F$153,MATCH($A61,Controls!$A$5:$A$153,0),0)*AN11/12</f>
        <v>43026.125625000001</v>
      </c>
      <c r="AO61" s="355">
        <f>HLOOKUP(AO$3,Controls!$A$5:$F$153,MATCH($A61,Controls!$A$5:$A$153,0),0)*AO11/12</f>
        <v>43026.125625000001</v>
      </c>
      <c r="AP61" s="355">
        <f>HLOOKUP(AP$3,Controls!$A$5:$F$153,MATCH($A61,Controls!$A$5:$A$153,0),0)*AP11/12</f>
        <v>43026.125625000001</v>
      </c>
      <c r="AQ61" s="355">
        <f>HLOOKUP(AQ$3,Controls!$A$5:$F$153,MATCH($A61,Controls!$A$5:$A$153,0),0)*AQ11/12</f>
        <v>43026.125625000001</v>
      </c>
      <c r="AR61" s="355">
        <f>HLOOKUP(AR$3,Controls!$A$5:$F$153,MATCH($A61,Controls!$A$5:$A$153,0),0)*AR11/12</f>
        <v>43026.125625000001</v>
      </c>
      <c r="AS61" s="355">
        <f>HLOOKUP(AS$3,Controls!$A$5:$F$153,MATCH($A61,Controls!$A$5:$A$153,0),0)*AS11/12</f>
        <v>43026.125625000001</v>
      </c>
      <c r="AT61" s="355">
        <f>HLOOKUP(AT$3,Controls!$A$5:$F$153,MATCH($A61,Controls!$A$5:$A$153,0),0)*AT11/12</f>
        <v>43026.125625000001</v>
      </c>
      <c r="AU61" s="355">
        <f>HLOOKUP(AU$3,Controls!$A$5:$F$153,MATCH($A61,Controls!$A$5:$A$153,0),0)*AU11/12</f>
        <v>43026.125625000001</v>
      </c>
      <c r="AV61" s="355">
        <f>HLOOKUP(AV$3,Controls!$A$5:$F$153,MATCH($A61,Controls!$A$5:$A$153,0),0)*AV11/12</f>
        <v>43026.125625000001</v>
      </c>
      <c r="AW61" s="355">
        <f>HLOOKUP(AW$3,Controls!$A$5:$F$153,MATCH($A61,Controls!$A$5:$A$153,0),0)*AW11/12</f>
        <v>43026.125625000001</v>
      </c>
      <c r="AX61" s="355">
        <f>HLOOKUP(AX$3,Controls!$A$5:$F$153,MATCH($A61,Controls!$A$5:$A$153,0),0)*AX11/12</f>
        <v>44316.909393750007</v>
      </c>
      <c r="AY61" s="355">
        <f>HLOOKUP(AY$3,Controls!$A$5:$F$153,MATCH($A61,Controls!$A$5:$A$153,0),0)*AY11/12</f>
        <v>44316.909393750007</v>
      </c>
      <c r="AZ61" s="355">
        <f>HLOOKUP(AZ$3,Controls!$A$5:$F$153,MATCH($A61,Controls!$A$5:$A$153,0),0)*AZ11/12</f>
        <v>44316.909393750007</v>
      </c>
      <c r="BA61" s="355">
        <f>HLOOKUP(BA$3,Controls!$A$5:$F$153,MATCH($A61,Controls!$A$5:$A$153,0),0)*BA11/12</f>
        <v>44316.909393750007</v>
      </c>
      <c r="BB61" s="355">
        <f>HLOOKUP(BB$3,Controls!$A$5:$F$153,MATCH($A61,Controls!$A$5:$A$153,0),0)*BB11/12</f>
        <v>44316.909393750007</v>
      </c>
      <c r="BC61" s="355">
        <f>HLOOKUP(BC$3,Controls!$A$5:$F$153,MATCH($A61,Controls!$A$5:$A$153,0),0)*BC11/12</f>
        <v>44316.909393750007</v>
      </c>
      <c r="BD61" s="355">
        <f>HLOOKUP(BD$3,Controls!$A$5:$F$153,MATCH($A61,Controls!$A$5:$A$153,0),0)*BD11/12</f>
        <v>44316.909393750007</v>
      </c>
      <c r="BE61" s="355">
        <f>HLOOKUP(BE$3,Controls!$A$5:$F$153,MATCH($A61,Controls!$A$5:$A$153,0),0)*BE11/12</f>
        <v>44316.909393750007</v>
      </c>
      <c r="BF61" s="355">
        <f>HLOOKUP(BF$3,Controls!$A$5:$F$153,MATCH($A61,Controls!$A$5:$A$153,0),0)*BF11/12</f>
        <v>44316.909393750007</v>
      </c>
      <c r="BG61" s="355">
        <f>HLOOKUP(BG$3,Controls!$A$5:$F$153,MATCH($A61,Controls!$A$5:$A$153,0),0)*BG11/12</f>
        <v>44316.909393750007</v>
      </c>
      <c r="BH61" s="355">
        <f>HLOOKUP(BH$3,Controls!$A$5:$F$153,MATCH($A61,Controls!$A$5:$A$153,0),0)*BH11/12</f>
        <v>44316.909393750007</v>
      </c>
      <c r="BI61" s="355">
        <f>HLOOKUP(BI$3,Controls!$A$5:$F$153,MATCH($A61,Controls!$A$5:$A$153,0),0)*BI11/12</f>
        <v>44316.909393750007</v>
      </c>
    </row>
    <row r="62" spans="1:61" ht="12.75" customHeight="1">
      <c r="A62" s="42" t="s">
        <v>85</v>
      </c>
      <c r="B62" s="355">
        <f>HLOOKUP(B$3,Controls!$A$5:$F$153,MATCH($A62,Controls!$A$5:$A$153,0),0)*B12/12</f>
        <v>10518.75</v>
      </c>
      <c r="C62" s="355">
        <f>HLOOKUP(C$3,Controls!$A$5:$F$153,MATCH($A62,Controls!$A$5:$A$153,0),0)*C12/12</f>
        <v>10518.75</v>
      </c>
      <c r="D62" s="355">
        <f>HLOOKUP(D$3,Controls!$A$5:$F$153,MATCH($A62,Controls!$A$5:$A$153,0),0)*D12/12</f>
        <v>10518.75</v>
      </c>
      <c r="E62" s="355">
        <f>HLOOKUP(E$3,Controls!$A$5:$F$153,MATCH($A62,Controls!$A$5:$A$153,0),0)*E12/12</f>
        <v>10518.75</v>
      </c>
      <c r="F62" s="355">
        <f>HLOOKUP(F$3,Controls!$A$5:$F$153,MATCH($A62,Controls!$A$5:$A$153,0),0)*F12/12</f>
        <v>10518.75</v>
      </c>
      <c r="G62" s="355">
        <f>HLOOKUP(G$3,Controls!$A$5:$F$153,MATCH($A62,Controls!$A$5:$A$153,0),0)*G12/12</f>
        <v>10518.75</v>
      </c>
      <c r="H62" s="355">
        <f>HLOOKUP(H$3,Controls!$A$5:$F$153,MATCH($A62,Controls!$A$5:$A$153,0),0)*H12/12</f>
        <v>10518.75</v>
      </c>
      <c r="I62" s="355">
        <f>HLOOKUP(I$3,Controls!$A$5:$F$153,MATCH($A62,Controls!$A$5:$A$153,0),0)*I12/12</f>
        <v>10518.75</v>
      </c>
      <c r="J62" s="355">
        <f>HLOOKUP(J$3,Controls!$A$5:$F$153,MATCH($A62,Controls!$A$5:$A$153,0),0)*J12/12</f>
        <v>10518.75</v>
      </c>
      <c r="K62" s="355">
        <f>HLOOKUP(K$3,Controls!$A$5:$F$153,MATCH($A62,Controls!$A$5:$A$153,0),0)*K12/12</f>
        <v>10518.75</v>
      </c>
      <c r="L62" s="355">
        <f>HLOOKUP(L$3,Controls!$A$5:$F$153,MATCH($A62,Controls!$A$5:$A$153,0),0)*L12/12</f>
        <v>10518.75</v>
      </c>
      <c r="M62" s="355">
        <f>HLOOKUP(M$3,Controls!$A$5:$F$153,MATCH($A62,Controls!$A$5:$A$153,0),0)*M12/12</f>
        <v>10518.75</v>
      </c>
      <c r="N62" s="355">
        <f>HLOOKUP(N$3,Controls!$A$5:$F$153,MATCH($A62,Controls!$A$5:$A$153,0),0)*N12/12</f>
        <v>12746.25</v>
      </c>
      <c r="O62" s="355">
        <f>HLOOKUP(O$3,Controls!$A$5:$F$153,MATCH($A62,Controls!$A$5:$A$153,0),0)*O12/12</f>
        <v>12746.25</v>
      </c>
      <c r="P62" s="355">
        <f>HLOOKUP(P$3,Controls!$A$5:$F$153,MATCH($A62,Controls!$A$5:$A$153,0),0)*P12/12</f>
        <v>12746.25</v>
      </c>
      <c r="Q62" s="355">
        <f>HLOOKUP(Q$3,Controls!$A$5:$F$153,MATCH($A62,Controls!$A$5:$A$153,0),0)*Q12/12</f>
        <v>12746.25</v>
      </c>
      <c r="R62" s="355">
        <f>HLOOKUP(R$3,Controls!$A$5:$F$153,MATCH($A62,Controls!$A$5:$A$153,0),0)*R12/12</f>
        <v>12746.25</v>
      </c>
      <c r="S62" s="355">
        <f>HLOOKUP(S$3,Controls!$A$5:$F$153,MATCH($A62,Controls!$A$5:$A$153,0),0)*S12/12</f>
        <v>12746.25</v>
      </c>
      <c r="T62" s="355">
        <f>HLOOKUP(T$3,Controls!$A$5:$F$153,MATCH($A62,Controls!$A$5:$A$153,0),0)*T12/12</f>
        <v>12746.25</v>
      </c>
      <c r="U62" s="355">
        <f>HLOOKUP(U$3,Controls!$A$5:$F$153,MATCH($A62,Controls!$A$5:$A$153,0),0)*U12/12</f>
        <v>12746.25</v>
      </c>
      <c r="V62" s="355">
        <f>HLOOKUP(V$3,Controls!$A$5:$F$153,MATCH($A62,Controls!$A$5:$A$153,0),0)*V12/12</f>
        <v>12746.25</v>
      </c>
      <c r="W62" s="355">
        <f>HLOOKUP(W$3,Controls!$A$5:$F$153,MATCH($A62,Controls!$A$5:$A$153,0),0)*W12/12</f>
        <v>12746.25</v>
      </c>
      <c r="X62" s="355">
        <f>HLOOKUP(X$3,Controls!$A$5:$F$153,MATCH($A62,Controls!$A$5:$A$153,0),0)*X12/12</f>
        <v>12746.25</v>
      </c>
      <c r="Y62" s="355">
        <f>HLOOKUP(Y$3,Controls!$A$5:$F$153,MATCH($A62,Controls!$A$5:$A$153,0),0)*Y12/12</f>
        <v>12746.25</v>
      </c>
      <c r="Z62" s="355">
        <f>HLOOKUP(Z$3,Controls!$A$5:$F$153,MATCH($A62,Controls!$A$5:$A$153,0),0)*Z12/12</f>
        <v>26257.274999999998</v>
      </c>
      <c r="AA62" s="355">
        <f>HLOOKUP(AA$3,Controls!$A$5:$F$153,MATCH($A62,Controls!$A$5:$A$153,0),0)*AA12/12</f>
        <v>26257.274999999998</v>
      </c>
      <c r="AB62" s="355">
        <f>HLOOKUP(AB$3,Controls!$A$5:$F$153,MATCH($A62,Controls!$A$5:$A$153,0),0)*AB12/12</f>
        <v>26257.274999999998</v>
      </c>
      <c r="AC62" s="355">
        <f>HLOOKUP(AC$3,Controls!$A$5:$F$153,MATCH($A62,Controls!$A$5:$A$153,0),0)*AC12/12</f>
        <v>26257.274999999998</v>
      </c>
      <c r="AD62" s="355">
        <f>HLOOKUP(AD$3,Controls!$A$5:$F$153,MATCH($A62,Controls!$A$5:$A$153,0),0)*AD12/12</f>
        <v>26257.274999999998</v>
      </c>
      <c r="AE62" s="355">
        <f>HLOOKUP(AE$3,Controls!$A$5:$F$153,MATCH($A62,Controls!$A$5:$A$153,0),0)*AE12/12</f>
        <v>26257.274999999998</v>
      </c>
      <c r="AF62" s="355">
        <f>HLOOKUP(AF$3,Controls!$A$5:$F$153,MATCH($A62,Controls!$A$5:$A$153,0),0)*AF12/12</f>
        <v>26257.274999999998</v>
      </c>
      <c r="AG62" s="355">
        <f>HLOOKUP(AG$3,Controls!$A$5:$F$153,MATCH($A62,Controls!$A$5:$A$153,0),0)*AG12/12</f>
        <v>26257.274999999998</v>
      </c>
      <c r="AH62" s="355">
        <f>HLOOKUP(AH$3,Controls!$A$5:$F$153,MATCH($A62,Controls!$A$5:$A$153,0),0)*AH12/12</f>
        <v>26257.274999999998</v>
      </c>
      <c r="AI62" s="355">
        <f>HLOOKUP(AI$3,Controls!$A$5:$F$153,MATCH($A62,Controls!$A$5:$A$153,0),0)*AI12/12</f>
        <v>26257.274999999998</v>
      </c>
      <c r="AJ62" s="355">
        <f>HLOOKUP(AJ$3,Controls!$A$5:$F$153,MATCH($A62,Controls!$A$5:$A$153,0),0)*AJ12/12</f>
        <v>26257.274999999998</v>
      </c>
      <c r="AK62" s="355">
        <f>HLOOKUP(AK$3,Controls!$A$5:$F$153,MATCH($A62,Controls!$A$5:$A$153,0),0)*AK12/12</f>
        <v>26257.274999999998</v>
      </c>
      <c r="AL62" s="355">
        <f>HLOOKUP(AL$3,Controls!$A$5:$F$153,MATCH($A62,Controls!$A$5:$A$153,0),0)*AL12/12</f>
        <v>27044.99325</v>
      </c>
      <c r="AM62" s="355">
        <f>HLOOKUP(AM$3,Controls!$A$5:$F$153,MATCH($A62,Controls!$A$5:$A$153,0),0)*AM12/12</f>
        <v>27044.99325</v>
      </c>
      <c r="AN62" s="355">
        <f>HLOOKUP(AN$3,Controls!$A$5:$F$153,MATCH($A62,Controls!$A$5:$A$153,0),0)*AN12/12</f>
        <v>27044.99325</v>
      </c>
      <c r="AO62" s="355">
        <f>HLOOKUP(AO$3,Controls!$A$5:$F$153,MATCH($A62,Controls!$A$5:$A$153,0),0)*AO12/12</f>
        <v>27044.99325</v>
      </c>
      <c r="AP62" s="355">
        <f>HLOOKUP(AP$3,Controls!$A$5:$F$153,MATCH($A62,Controls!$A$5:$A$153,0),0)*AP12/12</f>
        <v>27044.99325</v>
      </c>
      <c r="AQ62" s="355">
        <f>HLOOKUP(AQ$3,Controls!$A$5:$F$153,MATCH($A62,Controls!$A$5:$A$153,0),0)*AQ12/12</f>
        <v>27044.99325</v>
      </c>
      <c r="AR62" s="355">
        <f>HLOOKUP(AR$3,Controls!$A$5:$F$153,MATCH($A62,Controls!$A$5:$A$153,0),0)*AR12/12</f>
        <v>27044.99325</v>
      </c>
      <c r="AS62" s="355">
        <f>HLOOKUP(AS$3,Controls!$A$5:$F$153,MATCH($A62,Controls!$A$5:$A$153,0),0)*AS12/12</f>
        <v>27044.99325</v>
      </c>
      <c r="AT62" s="355">
        <f>HLOOKUP(AT$3,Controls!$A$5:$F$153,MATCH($A62,Controls!$A$5:$A$153,0),0)*AT12/12</f>
        <v>27044.99325</v>
      </c>
      <c r="AU62" s="355">
        <f>HLOOKUP(AU$3,Controls!$A$5:$F$153,MATCH($A62,Controls!$A$5:$A$153,0),0)*AU12/12</f>
        <v>27044.99325</v>
      </c>
      <c r="AV62" s="355">
        <f>HLOOKUP(AV$3,Controls!$A$5:$F$153,MATCH($A62,Controls!$A$5:$A$153,0),0)*AV12/12</f>
        <v>27044.99325</v>
      </c>
      <c r="AW62" s="355">
        <f>HLOOKUP(AW$3,Controls!$A$5:$F$153,MATCH($A62,Controls!$A$5:$A$153,0),0)*AW12/12</f>
        <v>27044.99325</v>
      </c>
      <c r="AX62" s="355">
        <f>HLOOKUP(AX$3,Controls!$A$5:$F$153,MATCH($A62,Controls!$A$5:$A$153,0),0)*AX12/12</f>
        <v>27856.343047500002</v>
      </c>
      <c r="AY62" s="355">
        <f>HLOOKUP(AY$3,Controls!$A$5:$F$153,MATCH($A62,Controls!$A$5:$A$153,0),0)*AY12/12</f>
        <v>27856.343047500002</v>
      </c>
      <c r="AZ62" s="355">
        <f>HLOOKUP(AZ$3,Controls!$A$5:$F$153,MATCH($A62,Controls!$A$5:$A$153,0),0)*AZ12/12</f>
        <v>27856.343047500002</v>
      </c>
      <c r="BA62" s="355">
        <f>HLOOKUP(BA$3,Controls!$A$5:$F$153,MATCH($A62,Controls!$A$5:$A$153,0),0)*BA12/12</f>
        <v>27856.343047500002</v>
      </c>
      <c r="BB62" s="355">
        <f>HLOOKUP(BB$3,Controls!$A$5:$F$153,MATCH($A62,Controls!$A$5:$A$153,0),0)*BB12/12</f>
        <v>27856.343047500002</v>
      </c>
      <c r="BC62" s="355">
        <f>HLOOKUP(BC$3,Controls!$A$5:$F$153,MATCH($A62,Controls!$A$5:$A$153,0),0)*BC12/12</f>
        <v>27856.343047500002</v>
      </c>
      <c r="BD62" s="355">
        <f>HLOOKUP(BD$3,Controls!$A$5:$F$153,MATCH($A62,Controls!$A$5:$A$153,0),0)*BD12/12</f>
        <v>27856.343047500002</v>
      </c>
      <c r="BE62" s="355">
        <f>HLOOKUP(BE$3,Controls!$A$5:$F$153,MATCH($A62,Controls!$A$5:$A$153,0),0)*BE12/12</f>
        <v>27856.343047500002</v>
      </c>
      <c r="BF62" s="355">
        <f>HLOOKUP(BF$3,Controls!$A$5:$F$153,MATCH($A62,Controls!$A$5:$A$153,0),0)*BF12/12</f>
        <v>27856.343047500002</v>
      </c>
      <c r="BG62" s="355">
        <f>HLOOKUP(BG$3,Controls!$A$5:$F$153,MATCH($A62,Controls!$A$5:$A$153,0),0)*BG12/12</f>
        <v>27856.343047500002</v>
      </c>
      <c r="BH62" s="355">
        <f>HLOOKUP(BH$3,Controls!$A$5:$F$153,MATCH($A62,Controls!$A$5:$A$153,0),0)*BH12/12</f>
        <v>27856.343047500002</v>
      </c>
      <c r="BI62" s="355">
        <f>HLOOKUP(BI$3,Controls!$A$5:$F$153,MATCH($A62,Controls!$A$5:$A$153,0),0)*BI12/12</f>
        <v>27856.343047500002</v>
      </c>
    </row>
    <row r="63" spans="1:61" ht="12.75" customHeight="1">
      <c r="A63" s="42" t="s">
        <v>86</v>
      </c>
      <c r="B63" s="355">
        <f>HLOOKUP(B$3,Controls!$A$5:$F$153,MATCH($A63,Controls!$A$5:$A$153,0),0)*B13/12</f>
        <v>13865.625</v>
      </c>
      <c r="C63" s="355">
        <f>HLOOKUP(C$3,Controls!$A$5:$F$153,MATCH($A63,Controls!$A$5:$A$153,0),0)*C13/12</f>
        <v>13865.625</v>
      </c>
      <c r="D63" s="355">
        <f>HLOOKUP(D$3,Controls!$A$5:$F$153,MATCH($A63,Controls!$A$5:$A$153,0),0)*D13/12</f>
        <v>13865.625</v>
      </c>
      <c r="E63" s="355">
        <f>HLOOKUP(E$3,Controls!$A$5:$F$153,MATCH($A63,Controls!$A$5:$A$153,0),0)*E13/12</f>
        <v>13865.625</v>
      </c>
      <c r="F63" s="355">
        <f>HLOOKUP(F$3,Controls!$A$5:$F$153,MATCH($A63,Controls!$A$5:$A$153,0),0)*F13/12</f>
        <v>13865.625</v>
      </c>
      <c r="G63" s="355">
        <f>HLOOKUP(G$3,Controls!$A$5:$F$153,MATCH($A63,Controls!$A$5:$A$153,0),0)*G13/12</f>
        <v>13865.625</v>
      </c>
      <c r="H63" s="355">
        <f>HLOOKUP(H$3,Controls!$A$5:$F$153,MATCH($A63,Controls!$A$5:$A$153,0),0)*H13/12</f>
        <v>13865.625</v>
      </c>
      <c r="I63" s="355">
        <f>HLOOKUP(I$3,Controls!$A$5:$F$153,MATCH($A63,Controls!$A$5:$A$153,0),0)*I13/12</f>
        <v>13865.625</v>
      </c>
      <c r="J63" s="355">
        <f>HLOOKUP(J$3,Controls!$A$5:$F$153,MATCH($A63,Controls!$A$5:$A$153,0),0)*J13/12</f>
        <v>13865.625</v>
      </c>
      <c r="K63" s="355">
        <f>HLOOKUP(K$3,Controls!$A$5:$F$153,MATCH($A63,Controls!$A$5:$A$153,0),0)*K13/12</f>
        <v>13865.625</v>
      </c>
      <c r="L63" s="355">
        <f>HLOOKUP(L$3,Controls!$A$5:$F$153,MATCH($A63,Controls!$A$5:$A$153,0),0)*L13/12</f>
        <v>13865.625</v>
      </c>
      <c r="M63" s="355">
        <f>HLOOKUP(M$3,Controls!$A$5:$F$153,MATCH($A63,Controls!$A$5:$A$153,0),0)*M13/12</f>
        <v>13865.625</v>
      </c>
      <c r="N63" s="355">
        <f>HLOOKUP(N$3,Controls!$A$5:$F$153,MATCH($A63,Controls!$A$5:$A$153,0),0)*N13/12</f>
        <v>33603.75</v>
      </c>
      <c r="O63" s="355">
        <f>HLOOKUP(O$3,Controls!$A$5:$F$153,MATCH($A63,Controls!$A$5:$A$153,0),0)*O13/12</f>
        <v>33603.75</v>
      </c>
      <c r="P63" s="355">
        <f>HLOOKUP(P$3,Controls!$A$5:$F$153,MATCH($A63,Controls!$A$5:$A$153,0),0)*P13/12</f>
        <v>33603.75</v>
      </c>
      <c r="Q63" s="355">
        <f>HLOOKUP(Q$3,Controls!$A$5:$F$153,MATCH($A63,Controls!$A$5:$A$153,0),0)*Q13/12</f>
        <v>33603.75</v>
      </c>
      <c r="R63" s="355">
        <f>HLOOKUP(R$3,Controls!$A$5:$F$153,MATCH($A63,Controls!$A$5:$A$153,0),0)*R13/12</f>
        <v>33603.75</v>
      </c>
      <c r="S63" s="355">
        <f>HLOOKUP(S$3,Controls!$A$5:$F$153,MATCH($A63,Controls!$A$5:$A$153,0),0)*S13/12</f>
        <v>33603.75</v>
      </c>
      <c r="T63" s="355">
        <f>HLOOKUP(T$3,Controls!$A$5:$F$153,MATCH($A63,Controls!$A$5:$A$153,0),0)*T13/12</f>
        <v>33603.75</v>
      </c>
      <c r="U63" s="355">
        <f>HLOOKUP(U$3,Controls!$A$5:$F$153,MATCH($A63,Controls!$A$5:$A$153,0),0)*U13/12</f>
        <v>33603.75</v>
      </c>
      <c r="V63" s="355">
        <f>HLOOKUP(V$3,Controls!$A$5:$F$153,MATCH($A63,Controls!$A$5:$A$153,0),0)*V13/12</f>
        <v>33603.75</v>
      </c>
      <c r="W63" s="355">
        <f>HLOOKUP(W$3,Controls!$A$5:$F$153,MATCH($A63,Controls!$A$5:$A$153,0),0)*W13/12</f>
        <v>33603.75</v>
      </c>
      <c r="X63" s="355">
        <f>HLOOKUP(X$3,Controls!$A$5:$F$153,MATCH($A63,Controls!$A$5:$A$153,0),0)*X13/12</f>
        <v>33603.75</v>
      </c>
      <c r="Y63" s="355">
        <f>HLOOKUP(Y$3,Controls!$A$5:$F$153,MATCH($A63,Controls!$A$5:$A$153,0),0)*Y13/12</f>
        <v>33603.75</v>
      </c>
      <c r="Z63" s="355">
        <f>HLOOKUP(Z$3,Controls!$A$5:$F$153,MATCH($A63,Controls!$A$5:$A$153,0),0)*Z13/12</f>
        <v>34611.862500000003</v>
      </c>
      <c r="AA63" s="355">
        <f>HLOOKUP(AA$3,Controls!$A$5:$F$153,MATCH($A63,Controls!$A$5:$A$153,0),0)*AA13/12</f>
        <v>34611.862500000003</v>
      </c>
      <c r="AB63" s="355">
        <f>HLOOKUP(AB$3,Controls!$A$5:$F$153,MATCH($A63,Controls!$A$5:$A$153,0),0)*AB13/12</f>
        <v>34611.862500000003</v>
      </c>
      <c r="AC63" s="355">
        <f>HLOOKUP(AC$3,Controls!$A$5:$F$153,MATCH($A63,Controls!$A$5:$A$153,0),0)*AC13/12</f>
        <v>34611.862500000003</v>
      </c>
      <c r="AD63" s="355">
        <f>HLOOKUP(AD$3,Controls!$A$5:$F$153,MATCH($A63,Controls!$A$5:$A$153,0),0)*AD13/12</f>
        <v>34611.862500000003</v>
      </c>
      <c r="AE63" s="355">
        <f>HLOOKUP(AE$3,Controls!$A$5:$F$153,MATCH($A63,Controls!$A$5:$A$153,0),0)*AE13/12</f>
        <v>34611.862500000003</v>
      </c>
      <c r="AF63" s="355">
        <f>HLOOKUP(AF$3,Controls!$A$5:$F$153,MATCH($A63,Controls!$A$5:$A$153,0),0)*AF13/12</f>
        <v>34611.862500000003</v>
      </c>
      <c r="AG63" s="355">
        <f>HLOOKUP(AG$3,Controls!$A$5:$F$153,MATCH($A63,Controls!$A$5:$A$153,0),0)*AG13/12</f>
        <v>34611.862500000003</v>
      </c>
      <c r="AH63" s="355">
        <f>HLOOKUP(AH$3,Controls!$A$5:$F$153,MATCH($A63,Controls!$A$5:$A$153,0),0)*AH13/12</f>
        <v>34611.862500000003</v>
      </c>
      <c r="AI63" s="355">
        <f>HLOOKUP(AI$3,Controls!$A$5:$F$153,MATCH($A63,Controls!$A$5:$A$153,0),0)*AI13/12</f>
        <v>34611.862500000003</v>
      </c>
      <c r="AJ63" s="355">
        <f>HLOOKUP(AJ$3,Controls!$A$5:$F$153,MATCH($A63,Controls!$A$5:$A$153,0),0)*AJ13/12</f>
        <v>34611.862500000003</v>
      </c>
      <c r="AK63" s="355">
        <f>HLOOKUP(AK$3,Controls!$A$5:$F$153,MATCH($A63,Controls!$A$5:$A$153,0),0)*AK13/12</f>
        <v>34611.862500000003</v>
      </c>
      <c r="AL63" s="355">
        <f>HLOOKUP(AL$3,Controls!$A$5:$F$153,MATCH($A63,Controls!$A$5:$A$153,0),0)*AL13/12</f>
        <v>35650.218375000004</v>
      </c>
      <c r="AM63" s="355">
        <f>HLOOKUP(AM$3,Controls!$A$5:$F$153,MATCH($A63,Controls!$A$5:$A$153,0),0)*AM13/12</f>
        <v>35650.218375000004</v>
      </c>
      <c r="AN63" s="355">
        <f>HLOOKUP(AN$3,Controls!$A$5:$F$153,MATCH($A63,Controls!$A$5:$A$153,0),0)*AN13/12</f>
        <v>35650.218375000004</v>
      </c>
      <c r="AO63" s="355">
        <f>HLOOKUP(AO$3,Controls!$A$5:$F$153,MATCH($A63,Controls!$A$5:$A$153,0),0)*AO13/12</f>
        <v>35650.218375000004</v>
      </c>
      <c r="AP63" s="355">
        <f>HLOOKUP(AP$3,Controls!$A$5:$F$153,MATCH($A63,Controls!$A$5:$A$153,0),0)*AP13/12</f>
        <v>35650.218375000004</v>
      </c>
      <c r="AQ63" s="355">
        <f>HLOOKUP(AQ$3,Controls!$A$5:$F$153,MATCH($A63,Controls!$A$5:$A$153,0),0)*AQ13/12</f>
        <v>35650.218375000004</v>
      </c>
      <c r="AR63" s="355">
        <f>HLOOKUP(AR$3,Controls!$A$5:$F$153,MATCH($A63,Controls!$A$5:$A$153,0),0)*AR13/12</f>
        <v>35650.218375000004</v>
      </c>
      <c r="AS63" s="355">
        <f>HLOOKUP(AS$3,Controls!$A$5:$F$153,MATCH($A63,Controls!$A$5:$A$153,0),0)*AS13/12</f>
        <v>35650.218375000004</v>
      </c>
      <c r="AT63" s="355">
        <f>HLOOKUP(AT$3,Controls!$A$5:$F$153,MATCH($A63,Controls!$A$5:$A$153,0),0)*AT13/12</f>
        <v>35650.218375000004</v>
      </c>
      <c r="AU63" s="355">
        <f>HLOOKUP(AU$3,Controls!$A$5:$F$153,MATCH($A63,Controls!$A$5:$A$153,0),0)*AU13/12</f>
        <v>35650.218375000004</v>
      </c>
      <c r="AV63" s="355">
        <f>HLOOKUP(AV$3,Controls!$A$5:$F$153,MATCH($A63,Controls!$A$5:$A$153,0),0)*AV13/12</f>
        <v>35650.218375000004</v>
      </c>
      <c r="AW63" s="355">
        <f>HLOOKUP(AW$3,Controls!$A$5:$F$153,MATCH($A63,Controls!$A$5:$A$153,0),0)*AW13/12</f>
        <v>35650.218375000004</v>
      </c>
      <c r="AX63" s="355">
        <f>HLOOKUP(AX$3,Controls!$A$5:$F$153,MATCH($A63,Controls!$A$5:$A$153,0),0)*AX13/12</f>
        <v>36719.724926250005</v>
      </c>
      <c r="AY63" s="355">
        <f>HLOOKUP(AY$3,Controls!$A$5:$F$153,MATCH($A63,Controls!$A$5:$A$153,0),0)*AY13/12</f>
        <v>36719.724926250005</v>
      </c>
      <c r="AZ63" s="355">
        <f>HLOOKUP(AZ$3,Controls!$A$5:$F$153,MATCH($A63,Controls!$A$5:$A$153,0),0)*AZ13/12</f>
        <v>36719.724926250005</v>
      </c>
      <c r="BA63" s="355">
        <f>HLOOKUP(BA$3,Controls!$A$5:$F$153,MATCH($A63,Controls!$A$5:$A$153,0),0)*BA13/12</f>
        <v>36719.724926250005</v>
      </c>
      <c r="BB63" s="355">
        <f>HLOOKUP(BB$3,Controls!$A$5:$F$153,MATCH($A63,Controls!$A$5:$A$153,0),0)*BB13/12</f>
        <v>36719.724926250005</v>
      </c>
      <c r="BC63" s="355">
        <f>HLOOKUP(BC$3,Controls!$A$5:$F$153,MATCH($A63,Controls!$A$5:$A$153,0),0)*BC13/12</f>
        <v>36719.724926250005</v>
      </c>
      <c r="BD63" s="355">
        <f>HLOOKUP(BD$3,Controls!$A$5:$F$153,MATCH($A63,Controls!$A$5:$A$153,0),0)*BD13/12</f>
        <v>36719.724926250005</v>
      </c>
      <c r="BE63" s="355">
        <f>HLOOKUP(BE$3,Controls!$A$5:$F$153,MATCH($A63,Controls!$A$5:$A$153,0),0)*BE13/12</f>
        <v>36719.724926250005</v>
      </c>
      <c r="BF63" s="355">
        <f>HLOOKUP(BF$3,Controls!$A$5:$F$153,MATCH($A63,Controls!$A$5:$A$153,0),0)*BF13/12</f>
        <v>36719.724926250005</v>
      </c>
      <c r="BG63" s="355">
        <f>HLOOKUP(BG$3,Controls!$A$5:$F$153,MATCH($A63,Controls!$A$5:$A$153,0),0)*BG13/12</f>
        <v>36719.724926250005</v>
      </c>
      <c r="BH63" s="355">
        <f>HLOOKUP(BH$3,Controls!$A$5:$F$153,MATCH($A63,Controls!$A$5:$A$153,0),0)*BH13/12</f>
        <v>36719.724926250005</v>
      </c>
      <c r="BI63" s="355">
        <f>HLOOKUP(BI$3,Controls!$A$5:$F$153,MATCH($A63,Controls!$A$5:$A$153,0),0)*BI13/12</f>
        <v>36719.724926250005</v>
      </c>
    </row>
    <row r="64" spans="1:61" ht="12.75" customHeight="1">
      <c r="A64" s="42" t="s">
        <v>87</v>
      </c>
      <c r="B64" s="355">
        <f>HLOOKUP(B$3,Controls!$A$5:$F$153,MATCH($A64,Controls!$A$5:$A$153,0),0)*B14/12</f>
        <v>0</v>
      </c>
      <c r="C64" s="355">
        <f>HLOOKUP(C$3,Controls!$A$5:$F$153,MATCH($A64,Controls!$A$5:$A$153,0),0)*C14/12</f>
        <v>0</v>
      </c>
      <c r="D64" s="355">
        <f>HLOOKUP(D$3,Controls!$A$5:$F$153,MATCH($A64,Controls!$A$5:$A$153,0),0)*D14/12</f>
        <v>0</v>
      </c>
      <c r="E64" s="355">
        <f>HLOOKUP(E$3,Controls!$A$5:$F$153,MATCH($A64,Controls!$A$5:$A$153,0),0)*E14/12</f>
        <v>0</v>
      </c>
      <c r="F64" s="355">
        <f>HLOOKUP(F$3,Controls!$A$5:$F$153,MATCH($A64,Controls!$A$5:$A$153,0),0)*F14/12</f>
        <v>0</v>
      </c>
      <c r="G64" s="355">
        <f>HLOOKUP(G$3,Controls!$A$5:$F$153,MATCH($A64,Controls!$A$5:$A$153,0),0)*G14/12</f>
        <v>0</v>
      </c>
      <c r="H64" s="355">
        <f>HLOOKUP(H$3,Controls!$A$5:$F$153,MATCH($A64,Controls!$A$5:$A$153,0),0)*H14/12</f>
        <v>0</v>
      </c>
      <c r="I64" s="355">
        <f>HLOOKUP(I$3,Controls!$A$5:$F$153,MATCH($A64,Controls!$A$5:$A$153,0),0)*I14/12</f>
        <v>0</v>
      </c>
      <c r="J64" s="355">
        <f>HLOOKUP(J$3,Controls!$A$5:$F$153,MATCH($A64,Controls!$A$5:$A$153,0),0)*J14/12</f>
        <v>0</v>
      </c>
      <c r="K64" s="355">
        <f>HLOOKUP(K$3,Controls!$A$5:$F$153,MATCH($A64,Controls!$A$5:$A$153,0),0)*K14/12</f>
        <v>0</v>
      </c>
      <c r="L64" s="355">
        <f>HLOOKUP(L$3,Controls!$A$5:$F$153,MATCH($A64,Controls!$A$5:$A$153,0),0)*L14/12</f>
        <v>0</v>
      </c>
      <c r="M64" s="355">
        <f>HLOOKUP(M$3,Controls!$A$5:$F$153,MATCH($A64,Controls!$A$5:$A$153,0),0)*M14/12</f>
        <v>0</v>
      </c>
      <c r="N64" s="355">
        <f>HLOOKUP(N$3,Controls!$A$5:$F$153,MATCH($A64,Controls!$A$5:$A$153,0),0)*N14/12</f>
        <v>0</v>
      </c>
      <c r="O64" s="355">
        <f>HLOOKUP(O$3,Controls!$A$5:$F$153,MATCH($A64,Controls!$A$5:$A$153,0),0)*O14/12</f>
        <v>0</v>
      </c>
      <c r="P64" s="355">
        <f>HLOOKUP(P$3,Controls!$A$5:$F$153,MATCH($A64,Controls!$A$5:$A$153,0),0)*P14/12</f>
        <v>0</v>
      </c>
      <c r="Q64" s="355">
        <f>HLOOKUP(Q$3,Controls!$A$5:$F$153,MATCH($A64,Controls!$A$5:$A$153,0),0)*Q14/12</f>
        <v>0</v>
      </c>
      <c r="R64" s="355">
        <f>HLOOKUP(R$3,Controls!$A$5:$F$153,MATCH($A64,Controls!$A$5:$A$153,0),0)*R14/12</f>
        <v>0</v>
      </c>
      <c r="S64" s="355">
        <f>HLOOKUP(S$3,Controls!$A$5:$F$153,MATCH($A64,Controls!$A$5:$A$153,0),0)*S14/12</f>
        <v>0</v>
      </c>
      <c r="T64" s="355">
        <f>HLOOKUP(T$3,Controls!$A$5:$F$153,MATCH($A64,Controls!$A$5:$A$153,0),0)*T14/12</f>
        <v>0</v>
      </c>
      <c r="U64" s="355">
        <f>HLOOKUP(U$3,Controls!$A$5:$F$153,MATCH($A64,Controls!$A$5:$A$153,0),0)*U14/12</f>
        <v>0</v>
      </c>
      <c r="V64" s="355">
        <f>HLOOKUP(V$3,Controls!$A$5:$F$153,MATCH($A64,Controls!$A$5:$A$153,0),0)*V14/12</f>
        <v>0</v>
      </c>
      <c r="W64" s="355">
        <f>HLOOKUP(W$3,Controls!$A$5:$F$153,MATCH($A64,Controls!$A$5:$A$153,0),0)*W14/12</f>
        <v>0</v>
      </c>
      <c r="X64" s="355">
        <f>HLOOKUP(X$3,Controls!$A$5:$F$153,MATCH($A64,Controls!$A$5:$A$153,0),0)*X14/12</f>
        <v>0</v>
      </c>
      <c r="Y64" s="355">
        <f>HLOOKUP(Y$3,Controls!$A$5:$F$153,MATCH($A64,Controls!$A$5:$A$153,0),0)*Y14/12</f>
        <v>0</v>
      </c>
      <c r="Z64" s="355">
        <f>HLOOKUP(Z$3,Controls!$A$5:$F$153,MATCH($A64,Controls!$A$5:$A$153,0),0)*Z14/12</f>
        <v>0</v>
      </c>
      <c r="AA64" s="355">
        <f>HLOOKUP(AA$3,Controls!$A$5:$F$153,MATCH($A64,Controls!$A$5:$A$153,0),0)*AA14/12</f>
        <v>0</v>
      </c>
      <c r="AB64" s="355">
        <f>HLOOKUP(AB$3,Controls!$A$5:$F$153,MATCH($A64,Controls!$A$5:$A$153,0),0)*AB14/12</f>
        <v>0</v>
      </c>
      <c r="AC64" s="355">
        <f>HLOOKUP(AC$3,Controls!$A$5:$F$153,MATCH($A64,Controls!$A$5:$A$153,0),0)*AC14/12</f>
        <v>0</v>
      </c>
      <c r="AD64" s="355">
        <f>HLOOKUP(AD$3,Controls!$A$5:$F$153,MATCH($A64,Controls!$A$5:$A$153,0),0)*AD14/12</f>
        <v>0</v>
      </c>
      <c r="AE64" s="355">
        <f>HLOOKUP(AE$3,Controls!$A$5:$F$153,MATCH($A64,Controls!$A$5:$A$153,0),0)*AE14/12</f>
        <v>0</v>
      </c>
      <c r="AF64" s="355">
        <f>HLOOKUP(AF$3,Controls!$A$5:$F$153,MATCH($A64,Controls!$A$5:$A$153,0),0)*AF14/12</f>
        <v>0</v>
      </c>
      <c r="AG64" s="355">
        <f>HLOOKUP(AG$3,Controls!$A$5:$F$153,MATCH($A64,Controls!$A$5:$A$153,0),0)*AG14/12</f>
        <v>0</v>
      </c>
      <c r="AH64" s="355">
        <f>HLOOKUP(AH$3,Controls!$A$5:$F$153,MATCH($A64,Controls!$A$5:$A$153,0),0)*AH14/12</f>
        <v>0</v>
      </c>
      <c r="AI64" s="355">
        <f>HLOOKUP(AI$3,Controls!$A$5:$F$153,MATCH($A64,Controls!$A$5:$A$153,0),0)*AI14/12</f>
        <v>0</v>
      </c>
      <c r="AJ64" s="355">
        <f>HLOOKUP(AJ$3,Controls!$A$5:$F$153,MATCH($A64,Controls!$A$5:$A$153,0),0)*AJ14/12</f>
        <v>0</v>
      </c>
      <c r="AK64" s="355">
        <f>HLOOKUP(AK$3,Controls!$A$5:$F$153,MATCH($A64,Controls!$A$5:$A$153,0),0)*AK14/12</f>
        <v>0</v>
      </c>
      <c r="AL64" s="355">
        <f>HLOOKUP(AL$3,Controls!$A$5:$F$153,MATCH($A64,Controls!$A$5:$A$153,0),0)*AL14/12</f>
        <v>57900.871912500006</v>
      </c>
      <c r="AM64" s="355">
        <f>HLOOKUP(AM$3,Controls!$A$5:$F$153,MATCH($A64,Controls!$A$5:$A$153,0),0)*AM14/12</f>
        <v>57900.871912500006</v>
      </c>
      <c r="AN64" s="355">
        <f>HLOOKUP(AN$3,Controls!$A$5:$F$153,MATCH($A64,Controls!$A$5:$A$153,0),0)*AN14/12</f>
        <v>57900.871912500006</v>
      </c>
      <c r="AO64" s="355">
        <f>HLOOKUP(AO$3,Controls!$A$5:$F$153,MATCH($A64,Controls!$A$5:$A$153,0),0)*AO14/12</f>
        <v>57900.871912500006</v>
      </c>
      <c r="AP64" s="355">
        <f>HLOOKUP(AP$3,Controls!$A$5:$F$153,MATCH($A64,Controls!$A$5:$A$153,0),0)*AP14/12</f>
        <v>57900.871912500006</v>
      </c>
      <c r="AQ64" s="355">
        <f>HLOOKUP(AQ$3,Controls!$A$5:$F$153,MATCH($A64,Controls!$A$5:$A$153,0),0)*AQ14/12</f>
        <v>57900.871912500006</v>
      </c>
      <c r="AR64" s="355">
        <f>HLOOKUP(AR$3,Controls!$A$5:$F$153,MATCH($A64,Controls!$A$5:$A$153,0),0)*AR14/12</f>
        <v>57900.871912500006</v>
      </c>
      <c r="AS64" s="355">
        <f>HLOOKUP(AS$3,Controls!$A$5:$F$153,MATCH($A64,Controls!$A$5:$A$153,0),0)*AS14/12</f>
        <v>57900.871912500006</v>
      </c>
      <c r="AT64" s="355">
        <f>HLOOKUP(AT$3,Controls!$A$5:$F$153,MATCH($A64,Controls!$A$5:$A$153,0),0)*AT14/12</f>
        <v>57900.871912500006</v>
      </c>
      <c r="AU64" s="355">
        <f>HLOOKUP(AU$3,Controls!$A$5:$F$153,MATCH($A64,Controls!$A$5:$A$153,0),0)*AU14/12</f>
        <v>57900.871912500006</v>
      </c>
      <c r="AV64" s="355">
        <f>HLOOKUP(AV$3,Controls!$A$5:$F$153,MATCH($A64,Controls!$A$5:$A$153,0),0)*AV14/12</f>
        <v>57900.871912500006</v>
      </c>
      <c r="AW64" s="355">
        <f>HLOOKUP(AW$3,Controls!$A$5:$F$153,MATCH($A64,Controls!$A$5:$A$153,0),0)*AW14/12</f>
        <v>57900.871912500006</v>
      </c>
      <c r="AX64" s="355">
        <f>HLOOKUP(AX$3,Controls!$A$5:$F$153,MATCH($A64,Controls!$A$5:$A$153,0),0)*AX14/12</f>
        <v>74547.372587343765</v>
      </c>
      <c r="AY64" s="355">
        <f>HLOOKUP(AY$3,Controls!$A$5:$F$153,MATCH($A64,Controls!$A$5:$A$153,0),0)*AY14/12</f>
        <v>74547.372587343765</v>
      </c>
      <c r="AZ64" s="355">
        <f>HLOOKUP(AZ$3,Controls!$A$5:$F$153,MATCH($A64,Controls!$A$5:$A$153,0),0)*AZ14/12</f>
        <v>74547.372587343765</v>
      </c>
      <c r="BA64" s="355">
        <f>HLOOKUP(BA$3,Controls!$A$5:$F$153,MATCH($A64,Controls!$A$5:$A$153,0),0)*BA14/12</f>
        <v>74547.372587343765</v>
      </c>
      <c r="BB64" s="355">
        <f>HLOOKUP(BB$3,Controls!$A$5:$F$153,MATCH($A64,Controls!$A$5:$A$153,0),0)*BB14/12</f>
        <v>74547.372587343765</v>
      </c>
      <c r="BC64" s="355">
        <f>HLOOKUP(BC$3,Controls!$A$5:$F$153,MATCH($A64,Controls!$A$5:$A$153,0),0)*BC14/12</f>
        <v>74547.372587343765</v>
      </c>
      <c r="BD64" s="355">
        <f>HLOOKUP(BD$3,Controls!$A$5:$F$153,MATCH($A64,Controls!$A$5:$A$153,0),0)*BD14/12</f>
        <v>74547.372587343765</v>
      </c>
      <c r="BE64" s="355">
        <f>HLOOKUP(BE$3,Controls!$A$5:$F$153,MATCH($A64,Controls!$A$5:$A$153,0),0)*BE14/12</f>
        <v>74547.372587343765</v>
      </c>
      <c r="BF64" s="355">
        <f>HLOOKUP(BF$3,Controls!$A$5:$F$153,MATCH($A64,Controls!$A$5:$A$153,0),0)*BF14/12</f>
        <v>74547.372587343765</v>
      </c>
      <c r="BG64" s="355">
        <f>HLOOKUP(BG$3,Controls!$A$5:$F$153,MATCH($A64,Controls!$A$5:$A$153,0),0)*BG14/12</f>
        <v>74547.372587343765</v>
      </c>
      <c r="BH64" s="355">
        <f>HLOOKUP(BH$3,Controls!$A$5:$F$153,MATCH($A64,Controls!$A$5:$A$153,0),0)*BH14/12</f>
        <v>74547.372587343765</v>
      </c>
      <c r="BI64" s="355">
        <f>HLOOKUP(BI$3,Controls!$A$5:$F$153,MATCH($A64,Controls!$A$5:$A$153,0),0)*BI14/12</f>
        <v>74547.372587343765</v>
      </c>
    </row>
    <row r="65" spans="1:61" ht="12.75" customHeight="1">
      <c r="A65" s="42" t="s">
        <v>88</v>
      </c>
      <c r="B65" s="355">
        <f>HLOOKUP(B$3,Controls!$A$5:$F$153,MATCH($A65,Controls!$A$5:$A$153,0),0)*B15/12</f>
        <v>0</v>
      </c>
      <c r="C65" s="355">
        <f>HLOOKUP(C$3,Controls!$A$5:$F$153,MATCH($A65,Controls!$A$5:$A$153,0),0)*C15/12</f>
        <v>0</v>
      </c>
      <c r="D65" s="355">
        <f>HLOOKUP(D$3,Controls!$A$5:$F$153,MATCH($A65,Controls!$A$5:$A$153,0),0)*D15/12</f>
        <v>0</v>
      </c>
      <c r="E65" s="355">
        <f>HLOOKUP(E$3,Controls!$A$5:$F$153,MATCH($A65,Controls!$A$5:$A$153,0),0)*E15/12</f>
        <v>0</v>
      </c>
      <c r="F65" s="355">
        <f>HLOOKUP(F$3,Controls!$A$5:$F$153,MATCH($A65,Controls!$A$5:$A$153,0),0)*F15/12</f>
        <v>0</v>
      </c>
      <c r="G65" s="355">
        <f>HLOOKUP(G$3,Controls!$A$5:$F$153,MATCH($A65,Controls!$A$5:$A$153,0),0)*G15/12</f>
        <v>0</v>
      </c>
      <c r="H65" s="355">
        <f>HLOOKUP(H$3,Controls!$A$5:$F$153,MATCH($A65,Controls!$A$5:$A$153,0),0)*H15/12</f>
        <v>0</v>
      </c>
      <c r="I65" s="355">
        <f>HLOOKUP(I$3,Controls!$A$5:$F$153,MATCH($A65,Controls!$A$5:$A$153,0),0)*I15/12</f>
        <v>0</v>
      </c>
      <c r="J65" s="355">
        <f>HLOOKUP(J$3,Controls!$A$5:$F$153,MATCH($A65,Controls!$A$5:$A$153,0),0)*J15/12</f>
        <v>0</v>
      </c>
      <c r="K65" s="355">
        <f>HLOOKUP(K$3,Controls!$A$5:$F$153,MATCH($A65,Controls!$A$5:$A$153,0),0)*K15/12</f>
        <v>0</v>
      </c>
      <c r="L65" s="355">
        <f>HLOOKUP(L$3,Controls!$A$5:$F$153,MATCH($A65,Controls!$A$5:$A$153,0),0)*L15/12</f>
        <v>0</v>
      </c>
      <c r="M65" s="355">
        <f>HLOOKUP(M$3,Controls!$A$5:$F$153,MATCH($A65,Controls!$A$5:$A$153,0),0)*M15/12</f>
        <v>8437.5</v>
      </c>
      <c r="N65" s="355">
        <f>HLOOKUP(N$3,Controls!$A$5:$F$153,MATCH($A65,Controls!$A$5:$A$153,0),0)*N15/12</f>
        <v>8690.625</v>
      </c>
      <c r="O65" s="355">
        <f>HLOOKUP(O$3,Controls!$A$5:$F$153,MATCH($A65,Controls!$A$5:$A$153,0),0)*O15/12</f>
        <v>8690.625</v>
      </c>
      <c r="P65" s="355">
        <f>HLOOKUP(P$3,Controls!$A$5:$F$153,MATCH($A65,Controls!$A$5:$A$153,0),0)*P15/12</f>
        <v>8690.625</v>
      </c>
      <c r="Q65" s="355">
        <f>HLOOKUP(Q$3,Controls!$A$5:$F$153,MATCH($A65,Controls!$A$5:$A$153,0),0)*Q15/12</f>
        <v>8690.625</v>
      </c>
      <c r="R65" s="355">
        <f>HLOOKUP(R$3,Controls!$A$5:$F$153,MATCH($A65,Controls!$A$5:$A$153,0),0)*R15/12</f>
        <v>8690.625</v>
      </c>
      <c r="S65" s="355">
        <f>HLOOKUP(S$3,Controls!$A$5:$F$153,MATCH($A65,Controls!$A$5:$A$153,0),0)*S15/12</f>
        <v>8690.625</v>
      </c>
      <c r="T65" s="355">
        <f>HLOOKUP(T$3,Controls!$A$5:$F$153,MATCH($A65,Controls!$A$5:$A$153,0),0)*T15/12</f>
        <v>8690.625</v>
      </c>
      <c r="U65" s="355">
        <f>HLOOKUP(U$3,Controls!$A$5:$F$153,MATCH($A65,Controls!$A$5:$A$153,0),0)*U15/12</f>
        <v>8690.625</v>
      </c>
      <c r="V65" s="355">
        <f>HLOOKUP(V$3,Controls!$A$5:$F$153,MATCH($A65,Controls!$A$5:$A$153,0),0)*V15/12</f>
        <v>8690.625</v>
      </c>
      <c r="W65" s="355">
        <f>HLOOKUP(W$3,Controls!$A$5:$F$153,MATCH($A65,Controls!$A$5:$A$153,0),0)*W15/12</f>
        <v>8690.625</v>
      </c>
      <c r="X65" s="355">
        <f>HLOOKUP(X$3,Controls!$A$5:$F$153,MATCH($A65,Controls!$A$5:$A$153,0),0)*X15/12</f>
        <v>8690.625</v>
      </c>
      <c r="Y65" s="355">
        <f>HLOOKUP(Y$3,Controls!$A$5:$F$153,MATCH($A65,Controls!$A$5:$A$153,0),0)*Y15/12</f>
        <v>8690.625</v>
      </c>
      <c r="Z65" s="355">
        <f>HLOOKUP(Z$3,Controls!$A$5:$F$153,MATCH($A65,Controls!$A$5:$A$153,0),0)*Z15/12</f>
        <v>17902.6875</v>
      </c>
      <c r="AA65" s="355">
        <f>HLOOKUP(AA$3,Controls!$A$5:$F$153,MATCH($A65,Controls!$A$5:$A$153,0),0)*AA15/12</f>
        <v>17902.6875</v>
      </c>
      <c r="AB65" s="355">
        <f>HLOOKUP(AB$3,Controls!$A$5:$F$153,MATCH($A65,Controls!$A$5:$A$153,0),0)*AB15/12</f>
        <v>17902.6875</v>
      </c>
      <c r="AC65" s="355">
        <f>HLOOKUP(AC$3,Controls!$A$5:$F$153,MATCH($A65,Controls!$A$5:$A$153,0),0)*AC15/12</f>
        <v>17902.6875</v>
      </c>
      <c r="AD65" s="355">
        <f>HLOOKUP(AD$3,Controls!$A$5:$F$153,MATCH($A65,Controls!$A$5:$A$153,0),0)*AD15/12</f>
        <v>17902.6875</v>
      </c>
      <c r="AE65" s="355">
        <f>HLOOKUP(AE$3,Controls!$A$5:$F$153,MATCH($A65,Controls!$A$5:$A$153,0),0)*AE15/12</f>
        <v>17902.6875</v>
      </c>
      <c r="AF65" s="355">
        <f>HLOOKUP(AF$3,Controls!$A$5:$F$153,MATCH($A65,Controls!$A$5:$A$153,0),0)*AF15/12</f>
        <v>17902.6875</v>
      </c>
      <c r="AG65" s="355">
        <f>HLOOKUP(AG$3,Controls!$A$5:$F$153,MATCH($A65,Controls!$A$5:$A$153,0),0)*AG15/12</f>
        <v>17902.6875</v>
      </c>
      <c r="AH65" s="355">
        <f>HLOOKUP(AH$3,Controls!$A$5:$F$153,MATCH($A65,Controls!$A$5:$A$153,0),0)*AH15/12</f>
        <v>17902.6875</v>
      </c>
      <c r="AI65" s="355">
        <f>HLOOKUP(AI$3,Controls!$A$5:$F$153,MATCH($A65,Controls!$A$5:$A$153,0),0)*AI15/12</f>
        <v>17902.6875</v>
      </c>
      <c r="AJ65" s="355">
        <f>HLOOKUP(AJ$3,Controls!$A$5:$F$153,MATCH($A65,Controls!$A$5:$A$153,0),0)*AJ15/12</f>
        <v>17902.6875</v>
      </c>
      <c r="AK65" s="355">
        <f>HLOOKUP(AK$3,Controls!$A$5:$F$153,MATCH($A65,Controls!$A$5:$A$153,0),0)*AK15/12</f>
        <v>17902.6875</v>
      </c>
      <c r="AL65" s="355">
        <f>HLOOKUP(AL$3,Controls!$A$5:$F$153,MATCH($A65,Controls!$A$5:$A$153,0),0)*AL15/12</f>
        <v>22127.721749999997</v>
      </c>
      <c r="AM65" s="355">
        <f>HLOOKUP(AM$3,Controls!$A$5:$F$153,MATCH($A65,Controls!$A$5:$A$153,0),0)*AM15/12</f>
        <v>22127.721749999997</v>
      </c>
      <c r="AN65" s="355">
        <f>HLOOKUP(AN$3,Controls!$A$5:$F$153,MATCH($A65,Controls!$A$5:$A$153,0),0)*AN15/12</f>
        <v>22127.721749999997</v>
      </c>
      <c r="AO65" s="355">
        <f>HLOOKUP(AO$3,Controls!$A$5:$F$153,MATCH($A65,Controls!$A$5:$A$153,0),0)*AO15/12</f>
        <v>22127.721749999997</v>
      </c>
      <c r="AP65" s="355">
        <f>HLOOKUP(AP$3,Controls!$A$5:$F$153,MATCH($A65,Controls!$A$5:$A$153,0),0)*AP15/12</f>
        <v>22127.721749999997</v>
      </c>
      <c r="AQ65" s="355">
        <f>HLOOKUP(AQ$3,Controls!$A$5:$F$153,MATCH($A65,Controls!$A$5:$A$153,0),0)*AQ15/12</f>
        <v>22127.721749999997</v>
      </c>
      <c r="AR65" s="355">
        <f>HLOOKUP(AR$3,Controls!$A$5:$F$153,MATCH($A65,Controls!$A$5:$A$153,0),0)*AR15/12</f>
        <v>22127.721749999997</v>
      </c>
      <c r="AS65" s="355">
        <f>HLOOKUP(AS$3,Controls!$A$5:$F$153,MATCH($A65,Controls!$A$5:$A$153,0),0)*AS15/12</f>
        <v>22127.721749999997</v>
      </c>
      <c r="AT65" s="355">
        <f>HLOOKUP(AT$3,Controls!$A$5:$F$153,MATCH($A65,Controls!$A$5:$A$153,0),0)*AT15/12</f>
        <v>22127.721749999997</v>
      </c>
      <c r="AU65" s="355">
        <f>HLOOKUP(AU$3,Controls!$A$5:$F$153,MATCH($A65,Controls!$A$5:$A$153,0),0)*AU15/12</f>
        <v>22127.721749999997</v>
      </c>
      <c r="AV65" s="355">
        <f>HLOOKUP(AV$3,Controls!$A$5:$F$153,MATCH($A65,Controls!$A$5:$A$153,0),0)*AV15/12</f>
        <v>22127.721749999997</v>
      </c>
      <c r="AW65" s="355">
        <f>HLOOKUP(AW$3,Controls!$A$5:$F$153,MATCH($A65,Controls!$A$5:$A$153,0),0)*AW15/12</f>
        <v>22127.721749999997</v>
      </c>
      <c r="AX65" s="355">
        <f>HLOOKUP(AX$3,Controls!$A$5:$F$153,MATCH($A65,Controls!$A$5:$A$153,0),0)*AX15/12</f>
        <v>28489.441753125004</v>
      </c>
      <c r="AY65" s="355">
        <f>HLOOKUP(AY$3,Controls!$A$5:$F$153,MATCH($A65,Controls!$A$5:$A$153,0),0)*AY15/12</f>
        <v>28489.441753125004</v>
      </c>
      <c r="AZ65" s="355">
        <f>HLOOKUP(AZ$3,Controls!$A$5:$F$153,MATCH($A65,Controls!$A$5:$A$153,0),0)*AZ15/12</f>
        <v>28489.441753125004</v>
      </c>
      <c r="BA65" s="355">
        <f>HLOOKUP(BA$3,Controls!$A$5:$F$153,MATCH($A65,Controls!$A$5:$A$153,0),0)*BA15/12</f>
        <v>28489.441753125004</v>
      </c>
      <c r="BB65" s="355">
        <f>HLOOKUP(BB$3,Controls!$A$5:$F$153,MATCH($A65,Controls!$A$5:$A$153,0),0)*BB15/12</f>
        <v>28489.441753125004</v>
      </c>
      <c r="BC65" s="355">
        <f>HLOOKUP(BC$3,Controls!$A$5:$F$153,MATCH($A65,Controls!$A$5:$A$153,0),0)*BC15/12</f>
        <v>28489.441753125004</v>
      </c>
      <c r="BD65" s="355">
        <f>HLOOKUP(BD$3,Controls!$A$5:$F$153,MATCH($A65,Controls!$A$5:$A$153,0),0)*BD15/12</f>
        <v>28489.441753125004</v>
      </c>
      <c r="BE65" s="355">
        <f>HLOOKUP(BE$3,Controls!$A$5:$F$153,MATCH($A65,Controls!$A$5:$A$153,0),0)*BE15/12</f>
        <v>28489.441753125004</v>
      </c>
      <c r="BF65" s="355">
        <f>HLOOKUP(BF$3,Controls!$A$5:$F$153,MATCH($A65,Controls!$A$5:$A$153,0),0)*BF15/12</f>
        <v>28489.441753125004</v>
      </c>
      <c r="BG65" s="355">
        <f>HLOOKUP(BG$3,Controls!$A$5:$F$153,MATCH($A65,Controls!$A$5:$A$153,0),0)*BG15/12</f>
        <v>28489.441753125004</v>
      </c>
      <c r="BH65" s="355">
        <f>HLOOKUP(BH$3,Controls!$A$5:$F$153,MATCH($A65,Controls!$A$5:$A$153,0),0)*BH15/12</f>
        <v>28489.441753125004</v>
      </c>
      <c r="BI65" s="355">
        <f>HLOOKUP(BI$3,Controls!$A$5:$F$153,MATCH($A65,Controls!$A$5:$A$153,0),0)*BI15/12</f>
        <v>28489.441753125004</v>
      </c>
    </row>
    <row r="66" spans="1:61" ht="12.75" customHeight="1">
      <c r="A66" s="42"/>
      <c r="B66" s="355"/>
      <c r="C66" s="355"/>
      <c r="D66" s="355"/>
      <c r="E66" s="355"/>
      <c r="F66" s="355"/>
      <c r="G66" s="355"/>
      <c r="H66" s="355"/>
      <c r="I66" s="355"/>
      <c r="J66" s="355"/>
      <c r="K66" s="355"/>
      <c r="L66" s="355"/>
      <c r="M66" s="355"/>
      <c r="N66" s="355"/>
      <c r="O66" s="355"/>
      <c r="P66" s="355"/>
      <c r="Q66" s="355"/>
      <c r="R66" s="355"/>
      <c r="S66" s="355"/>
      <c r="T66" s="355"/>
      <c r="U66" s="355"/>
      <c r="V66" s="355"/>
      <c r="W66" s="355"/>
      <c r="X66" s="355"/>
      <c r="Y66" s="355"/>
      <c r="Z66" s="355"/>
      <c r="AA66" s="355"/>
      <c r="AB66" s="355"/>
      <c r="AC66" s="355"/>
      <c r="AD66" s="355"/>
      <c r="AE66" s="355"/>
      <c r="AF66" s="355"/>
      <c r="AG66" s="355"/>
      <c r="AH66" s="355"/>
      <c r="AI66" s="355"/>
      <c r="AJ66" s="355"/>
      <c r="AK66" s="355"/>
      <c r="AL66" s="355"/>
      <c r="AM66" s="355"/>
      <c r="AN66" s="355"/>
      <c r="AO66" s="355"/>
      <c r="AP66" s="355"/>
      <c r="AQ66" s="355"/>
      <c r="AR66" s="355"/>
      <c r="AS66" s="355"/>
      <c r="AT66" s="355"/>
      <c r="AU66" s="355"/>
      <c r="AV66" s="355"/>
      <c r="AW66" s="355"/>
      <c r="AX66" s="355"/>
      <c r="AY66" s="355"/>
      <c r="AZ66" s="355"/>
      <c r="BA66" s="355"/>
      <c r="BB66" s="355"/>
      <c r="BC66" s="355"/>
      <c r="BD66" s="355"/>
      <c r="BE66" s="355"/>
      <c r="BF66" s="355"/>
      <c r="BG66" s="355"/>
      <c r="BH66" s="355"/>
      <c r="BI66" s="355"/>
    </row>
    <row r="67" spans="1:61" ht="12.75" customHeight="1">
      <c r="A67" s="216" t="s">
        <v>89</v>
      </c>
      <c r="B67" s="355"/>
      <c r="C67" s="355"/>
      <c r="D67" s="355"/>
      <c r="E67" s="355"/>
      <c r="F67" s="355"/>
      <c r="G67" s="355"/>
      <c r="H67" s="355"/>
      <c r="I67" s="355"/>
      <c r="J67" s="355"/>
      <c r="K67" s="355"/>
      <c r="L67" s="355"/>
      <c r="M67" s="355"/>
      <c r="N67" s="355"/>
      <c r="O67" s="355"/>
      <c r="P67" s="355"/>
      <c r="Q67" s="355"/>
      <c r="R67" s="355"/>
      <c r="S67" s="355"/>
      <c r="T67" s="355"/>
      <c r="U67" s="355"/>
      <c r="V67" s="355"/>
      <c r="W67" s="355"/>
      <c r="X67" s="355"/>
      <c r="Y67" s="355"/>
      <c r="Z67" s="355"/>
      <c r="AA67" s="355"/>
      <c r="AB67" s="355"/>
      <c r="AC67" s="355"/>
      <c r="AD67" s="355"/>
      <c r="AE67" s="355"/>
      <c r="AF67" s="355"/>
      <c r="AG67" s="355"/>
      <c r="AH67" s="355"/>
      <c r="AI67" s="355"/>
      <c r="AJ67" s="355"/>
      <c r="AK67" s="355"/>
      <c r="AL67" s="355"/>
      <c r="AM67" s="355"/>
      <c r="AN67" s="355"/>
      <c r="AO67" s="355"/>
      <c r="AP67" s="355"/>
      <c r="AQ67" s="355"/>
      <c r="AR67" s="355"/>
      <c r="AS67" s="355"/>
      <c r="AT67" s="355"/>
      <c r="AU67" s="355"/>
      <c r="AV67" s="355"/>
      <c r="AW67" s="355"/>
      <c r="AX67" s="355"/>
      <c r="AY67" s="355"/>
      <c r="AZ67" s="355"/>
      <c r="BA67" s="355"/>
      <c r="BB67" s="355"/>
      <c r="BC67" s="355"/>
      <c r="BD67" s="355"/>
      <c r="BE67" s="355"/>
      <c r="BF67" s="355"/>
      <c r="BG67" s="355"/>
      <c r="BH67" s="355"/>
      <c r="BI67" s="355"/>
    </row>
    <row r="68" spans="1:61" ht="12.75" customHeight="1">
      <c r="A68" s="216"/>
      <c r="B68" s="355"/>
      <c r="C68" s="355"/>
      <c r="D68" s="355"/>
      <c r="E68" s="355"/>
      <c r="F68" s="355"/>
      <c r="G68" s="355"/>
      <c r="H68" s="355"/>
      <c r="I68" s="355"/>
      <c r="J68" s="355"/>
      <c r="K68" s="355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355"/>
      <c r="Z68" s="355"/>
      <c r="AA68" s="355"/>
      <c r="AB68" s="355"/>
      <c r="AC68" s="355"/>
      <c r="AD68" s="355"/>
      <c r="AE68" s="355"/>
      <c r="AF68" s="355"/>
      <c r="AG68" s="355"/>
      <c r="AH68" s="355"/>
      <c r="AI68" s="355"/>
      <c r="AJ68" s="355"/>
      <c r="AK68" s="355"/>
      <c r="AL68" s="355"/>
      <c r="AM68" s="355"/>
      <c r="AN68" s="355"/>
      <c r="AO68" s="355"/>
      <c r="AP68" s="355"/>
      <c r="AQ68" s="355"/>
      <c r="AR68" s="355"/>
      <c r="AS68" s="355"/>
      <c r="AT68" s="355"/>
      <c r="AU68" s="355"/>
      <c r="AV68" s="355"/>
      <c r="AW68" s="355"/>
      <c r="AX68" s="355"/>
      <c r="AY68" s="355"/>
      <c r="AZ68" s="355"/>
      <c r="BA68" s="355"/>
      <c r="BB68" s="355"/>
      <c r="BC68" s="355"/>
      <c r="BD68" s="355"/>
      <c r="BE68" s="355"/>
      <c r="BF68" s="355"/>
      <c r="BG68" s="355"/>
      <c r="BH68" s="355"/>
      <c r="BI68" s="355"/>
    </row>
    <row r="69" spans="1:61" ht="12.75" customHeight="1">
      <c r="A69" s="42" t="s">
        <v>90</v>
      </c>
      <c r="B69" s="355">
        <f>HLOOKUP(B$3,Controls!$A$5:$F$153,MATCH($A69,Controls!$A$5:$A$153,0),0)*B17/12</f>
        <v>4250</v>
      </c>
      <c r="C69" s="355">
        <f>HLOOKUP(C$3,Controls!$A$5:$F$153,MATCH($A69,Controls!$A$5:$A$153,0),0)*C17/12</f>
        <v>4250</v>
      </c>
      <c r="D69" s="355">
        <f>HLOOKUP(D$3,Controls!$A$5:$F$153,MATCH($A69,Controls!$A$5:$A$153,0),0)*D17/12</f>
        <v>4250</v>
      </c>
      <c r="E69" s="355">
        <f>HLOOKUP(E$3,Controls!$A$5:$F$153,MATCH($A69,Controls!$A$5:$A$153,0),0)*E17/12</f>
        <v>4250</v>
      </c>
      <c r="F69" s="355">
        <f>HLOOKUP(F$3,Controls!$A$5:$F$153,MATCH($A69,Controls!$A$5:$A$153,0),0)*F17/12</f>
        <v>4250</v>
      </c>
      <c r="G69" s="355">
        <f>HLOOKUP(G$3,Controls!$A$5:$F$153,MATCH($A69,Controls!$A$5:$A$153,0),0)*G17/12</f>
        <v>4250</v>
      </c>
      <c r="H69" s="355">
        <f>HLOOKUP(H$3,Controls!$A$5:$F$153,MATCH($A69,Controls!$A$5:$A$153,0),0)*H17/12</f>
        <v>4250</v>
      </c>
      <c r="I69" s="355">
        <f>HLOOKUP(I$3,Controls!$A$5:$F$153,MATCH($A69,Controls!$A$5:$A$153,0),0)*I17/12</f>
        <v>4250</v>
      </c>
      <c r="J69" s="355">
        <f>HLOOKUP(J$3,Controls!$A$5:$F$153,MATCH($A69,Controls!$A$5:$A$153,0),0)*J17/12</f>
        <v>4250</v>
      </c>
      <c r="K69" s="355">
        <f>HLOOKUP(K$3,Controls!$A$5:$F$153,MATCH($A69,Controls!$A$5:$A$153,0),0)*K17/12</f>
        <v>4250</v>
      </c>
      <c r="L69" s="355">
        <f>HLOOKUP(L$3,Controls!$A$5:$F$153,MATCH($A69,Controls!$A$5:$A$153,0),0)*L17/12</f>
        <v>4250</v>
      </c>
      <c r="M69" s="355">
        <f>HLOOKUP(M$3,Controls!$A$5:$F$153,MATCH($A69,Controls!$A$5:$A$153,0),0)*M17/12</f>
        <v>4250</v>
      </c>
      <c r="N69" s="355">
        <f>HLOOKUP(N$3,Controls!$A$5:$F$153,MATCH($A69,Controls!$A$5:$A$153,0),0)*N17/12</f>
        <v>5150</v>
      </c>
      <c r="O69" s="355">
        <f>HLOOKUP(O$3,Controls!$A$5:$F$153,MATCH($A69,Controls!$A$5:$A$153,0),0)*O17/12</f>
        <v>5150</v>
      </c>
      <c r="P69" s="355">
        <f>HLOOKUP(P$3,Controls!$A$5:$F$153,MATCH($A69,Controls!$A$5:$A$153,0),0)*P17/12</f>
        <v>5150</v>
      </c>
      <c r="Q69" s="355">
        <f>HLOOKUP(Q$3,Controls!$A$5:$F$153,MATCH($A69,Controls!$A$5:$A$153,0),0)*Q17/12</f>
        <v>5150</v>
      </c>
      <c r="R69" s="355">
        <f>HLOOKUP(R$3,Controls!$A$5:$F$153,MATCH($A69,Controls!$A$5:$A$153,0),0)*R17/12</f>
        <v>5150</v>
      </c>
      <c r="S69" s="355">
        <f>HLOOKUP(S$3,Controls!$A$5:$F$153,MATCH($A69,Controls!$A$5:$A$153,0),0)*S17/12</f>
        <v>5150</v>
      </c>
      <c r="T69" s="355">
        <f>HLOOKUP(T$3,Controls!$A$5:$F$153,MATCH($A69,Controls!$A$5:$A$153,0),0)*T17/12</f>
        <v>5150</v>
      </c>
      <c r="U69" s="355">
        <f>HLOOKUP(U$3,Controls!$A$5:$F$153,MATCH($A69,Controls!$A$5:$A$153,0),0)*U17/12</f>
        <v>5150</v>
      </c>
      <c r="V69" s="355">
        <f>HLOOKUP(V$3,Controls!$A$5:$F$153,MATCH($A69,Controls!$A$5:$A$153,0),0)*V17/12</f>
        <v>5150</v>
      </c>
      <c r="W69" s="355">
        <f>HLOOKUP(W$3,Controls!$A$5:$F$153,MATCH($A69,Controls!$A$5:$A$153,0),0)*W17/12</f>
        <v>5150</v>
      </c>
      <c r="X69" s="355">
        <f>HLOOKUP(X$3,Controls!$A$5:$F$153,MATCH($A69,Controls!$A$5:$A$153,0),0)*X17/12</f>
        <v>5150</v>
      </c>
      <c r="Y69" s="355">
        <f>HLOOKUP(Y$3,Controls!$A$5:$F$153,MATCH($A69,Controls!$A$5:$A$153,0),0)*Y17/12</f>
        <v>5150</v>
      </c>
      <c r="Z69" s="355">
        <f>HLOOKUP(Z$3,Controls!$A$5:$F$153,MATCH($A69,Controls!$A$5:$A$153,0),0)*Z17/12</f>
        <v>5304.5</v>
      </c>
      <c r="AA69" s="355">
        <f>HLOOKUP(AA$3,Controls!$A$5:$F$153,MATCH($A69,Controls!$A$5:$A$153,0),0)*AA17/12</f>
        <v>5304.5</v>
      </c>
      <c r="AB69" s="355">
        <f>HLOOKUP(AB$3,Controls!$A$5:$F$153,MATCH($A69,Controls!$A$5:$A$153,0),0)*AB17/12</f>
        <v>5304.5</v>
      </c>
      <c r="AC69" s="355">
        <f>HLOOKUP(AC$3,Controls!$A$5:$F$153,MATCH($A69,Controls!$A$5:$A$153,0),0)*AC17/12</f>
        <v>5304.5</v>
      </c>
      <c r="AD69" s="355">
        <f>HLOOKUP(AD$3,Controls!$A$5:$F$153,MATCH($A69,Controls!$A$5:$A$153,0),0)*AD17/12</f>
        <v>5304.5</v>
      </c>
      <c r="AE69" s="355">
        <f>HLOOKUP(AE$3,Controls!$A$5:$F$153,MATCH($A69,Controls!$A$5:$A$153,0),0)*AE17/12</f>
        <v>5304.5</v>
      </c>
      <c r="AF69" s="355">
        <f>HLOOKUP(AF$3,Controls!$A$5:$F$153,MATCH($A69,Controls!$A$5:$A$153,0),0)*AF17/12</f>
        <v>5304.5</v>
      </c>
      <c r="AG69" s="355">
        <f>HLOOKUP(AG$3,Controls!$A$5:$F$153,MATCH($A69,Controls!$A$5:$A$153,0),0)*AG17/12</f>
        <v>5304.5</v>
      </c>
      <c r="AH69" s="355">
        <f>HLOOKUP(AH$3,Controls!$A$5:$F$153,MATCH($A69,Controls!$A$5:$A$153,0),0)*AH17/12</f>
        <v>5304.5</v>
      </c>
      <c r="AI69" s="355">
        <f>HLOOKUP(AI$3,Controls!$A$5:$F$153,MATCH($A69,Controls!$A$5:$A$153,0),0)*AI17/12</f>
        <v>5304.5</v>
      </c>
      <c r="AJ69" s="355">
        <f>HLOOKUP(AJ$3,Controls!$A$5:$F$153,MATCH($A69,Controls!$A$5:$A$153,0),0)*AJ17/12</f>
        <v>5304.5</v>
      </c>
      <c r="AK69" s="355">
        <f>HLOOKUP(AK$3,Controls!$A$5:$F$153,MATCH($A69,Controls!$A$5:$A$153,0),0)*AK17/12</f>
        <v>5304.5</v>
      </c>
      <c r="AL69" s="355">
        <f>HLOOKUP(AL$3,Controls!$A$5:$F$153,MATCH($A69,Controls!$A$5:$A$153,0),0)*AL17/12</f>
        <v>5463.6349999999993</v>
      </c>
      <c r="AM69" s="355">
        <f>HLOOKUP(AM$3,Controls!$A$5:$F$153,MATCH($A69,Controls!$A$5:$A$153,0),0)*AM17/12</f>
        <v>5463.6349999999993</v>
      </c>
      <c r="AN69" s="355">
        <f>HLOOKUP(AN$3,Controls!$A$5:$F$153,MATCH($A69,Controls!$A$5:$A$153,0),0)*AN17/12</f>
        <v>5463.6349999999993</v>
      </c>
      <c r="AO69" s="355">
        <f>HLOOKUP(AO$3,Controls!$A$5:$F$153,MATCH($A69,Controls!$A$5:$A$153,0),0)*AO17/12</f>
        <v>5463.6349999999993</v>
      </c>
      <c r="AP69" s="355">
        <f>HLOOKUP(AP$3,Controls!$A$5:$F$153,MATCH($A69,Controls!$A$5:$A$153,0),0)*AP17/12</f>
        <v>5463.6349999999993</v>
      </c>
      <c r="AQ69" s="355">
        <f>HLOOKUP(AQ$3,Controls!$A$5:$F$153,MATCH($A69,Controls!$A$5:$A$153,0),0)*AQ17/12</f>
        <v>5463.6349999999993</v>
      </c>
      <c r="AR69" s="355">
        <f>HLOOKUP(AR$3,Controls!$A$5:$F$153,MATCH($A69,Controls!$A$5:$A$153,0),0)*AR17/12</f>
        <v>5463.6349999999993</v>
      </c>
      <c r="AS69" s="355">
        <f>HLOOKUP(AS$3,Controls!$A$5:$F$153,MATCH($A69,Controls!$A$5:$A$153,0),0)*AS17/12</f>
        <v>5463.6349999999993</v>
      </c>
      <c r="AT69" s="355">
        <f>HLOOKUP(AT$3,Controls!$A$5:$F$153,MATCH($A69,Controls!$A$5:$A$153,0),0)*AT17/12</f>
        <v>5463.6349999999993</v>
      </c>
      <c r="AU69" s="355">
        <f>HLOOKUP(AU$3,Controls!$A$5:$F$153,MATCH($A69,Controls!$A$5:$A$153,0),0)*AU17/12</f>
        <v>5463.6349999999993</v>
      </c>
      <c r="AV69" s="355">
        <f>HLOOKUP(AV$3,Controls!$A$5:$F$153,MATCH($A69,Controls!$A$5:$A$153,0),0)*AV17/12</f>
        <v>5463.6349999999993</v>
      </c>
      <c r="AW69" s="355">
        <f>HLOOKUP(AW$3,Controls!$A$5:$F$153,MATCH($A69,Controls!$A$5:$A$153,0),0)*AW17/12</f>
        <v>5463.6349999999993</v>
      </c>
      <c r="AX69" s="355">
        <f>HLOOKUP(AX$3,Controls!$A$5:$F$153,MATCH($A69,Controls!$A$5:$A$153,0),0)*AX17/12</f>
        <v>11255.088099999999</v>
      </c>
      <c r="AY69" s="355">
        <f>HLOOKUP(AY$3,Controls!$A$5:$F$153,MATCH($A69,Controls!$A$5:$A$153,0),0)*AY17/12</f>
        <v>11255.088099999999</v>
      </c>
      <c r="AZ69" s="355">
        <f>HLOOKUP(AZ$3,Controls!$A$5:$F$153,MATCH($A69,Controls!$A$5:$A$153,0),0)*AZ17/12</f>
        <v>11255.088099999999</v>
      </c>
      <c r="BA69" s="355">
        <f>HLOOKUP(BA$3,Controls!$A$5:$F$153,MATCH($A69,Controls!$A$5:$A$153,0),0)*BA17/12</f>
        <v>11255.088099999999</v>
      </c>
      <c r="BB69" s="355">
        <f>HLOOKUP(BB$3,Controls!$A$5:$F$153,MATCH($A69,Controls!$A$5:$A$153,0),0)*BB17/12</f>
        <v>11255.088099999999</v>
      </c>
      <c r="BC69" s="355">
        <f>HLOOKUP(BC$3,Controls!$A$5:$F$153,MATCH($A69,Controls!$A$5:$A$153,0),0)*BC17/12</f>
        <v>11255.088099999999</v>
      </c>
      <c r="BD69" s="355">
        <f>HLOOKUP(BD$3,Controls!$A$5:$F$153,MATCH($A69,Controls!$A$5:$A$153,0),0)*BD17/12</f>
        <v>11255.088099999999</v>
      </c>
      <c r="BE69" s="355">
        <f>HLOOKUP(BE$3,Controls!$A$5:$F$153,MATCH($A69,Controls!$A$5:$A$153,0),0)*BE17/12</f>
        <v>11255.088099999999</v>
      </c>
      <c r="BF69" s="355">
        <f>HLOOKUP(BF$3,Controls!$A$5:$F$153,MATCH($A69,Controls!$A$5:$A$153,0),0)*BF17/12</f>
        <v>11255.088099999999</v>
      </c>
      <c r="BG69" s="355">
        <f>HLOOKUP(BG$3,Controls!$A$5:$F$153,MATCH($A69,Controls!$A$5:$A$153,0),0)*BG17/12</f>
        <v>11255.088099999999</v>
      </c>
      <c r="BH69" s="355">
        <f>HLOOKUP(BH$3,Controls!$A$5:$F$153,MATCH($A69,Controls!$A$5:$A$153,0),0)*BH17/12</f>
        <v>11255.088099999999</v>
      </c>
      <c r="BI69" s="355">
        <f>HLOOKUP(BI$3,Controls!$A$5:$F$153,MATCH($A69,Controls!$A$5:$A$153,0),0)*BI17/12</f>
        <v>11255.088099999999</v>
      </c>
    </row>
    <row r="70" spans="1:61" ht="12.75" customHeight="1">
      <c r="A70" s="42" t="s">
        <v>91</v>
      </c>
      <c r="B70" s="355">
        <f>HLOOKUP(B$3,Controls!$A$5:$F$153,MATCH($A70,Controls!$A$5:$A$153,0),0)*B18/12</f>
        <v>0</v>
      </c>
      <c r="C70" s="355">
        <f>HLOOKUP(C$3,Controls!$A$5:$F$153,MATCH($A70,Controls!$A$5:$A$153,0),0)*C18/12</f>
        <v>0</v>
      </c>
      <c r="D70" s="355">
        <f>HLOOKUP(D$3,Controls!$A$5:$F$153,MATCH($A70,Controls!$A$5:$A$153,0),0)*D18/12</f>
        <v>0</v>
      </c>
      <c r="E70" s="355">
        <f>HLOOKUP(E$3,Controls!$A$5:$F$153,MATCH($A70,Controls!$A$5:$A$153,0),0)*E18/12</f>
        <v>0</v>
      </c>
      <c r="F70" s="355">
        <f>HLOOKUP(F$3,Controls!$A$5:$F$153,MATCH($A70,Controls!$A$5:$A$153,0),0)*F18/12</f>
        <v>0</v>
      </c>
      <c r="G70" s="355">
        <f>HLOOKUP(G$3,Controls!$A$5:$F$153,MATCH($A70,Controls!$A$5:$A$153,0),0)*G18/12</f>
        <v>0</v>
      </c>
      <c r="H70" s="355">
        <f>HLOOKUP(H$3,Controls!$A$5:$F$153,MATCH($A70,Controls!$A$5:$A$153,0),0)*H18/12</f>
        <v>0</v>
      </c>
      <c r="I70" s="355">
        <f>HLOOKUP(I$3,Controls!$A$5:$F$153,MATCH($A70,Controls!$A$5:$A$153,0),0)*I18/12</f>
        <v>0</v>
      </c>
      <c r="J70" s="355">
        <f>HLOOKUP(J$3,Controls!$A$5:$F$153,MATCH($A70,Controls!$A$5:$A$153,0),0)*J18/12</f>
        <v>0</v>
      </c>
      <c r="K70" s="355">
        <f>HLOOKUP(K$3,Controls!$A$5:$F$153,MATCH($A70,Controls!$A$5:$A$153,0),0)*K18/12</f>
        <v>0</v>
      </c>
      <c r="L70" s="355">
        <f>HLOOKUP(L$3,Controls!$A$5:$F$153,MATCH($A70,Controls!$A$5:$A$153,0),0)*L18/12</f>
        <v>0</v>
      </c>
      <c r="M70" s="355">
        <f>HLOOKUP(M$3,Controls!$A$5:$F$153,MATCH($A70,Controls!$A$5:$A$153,0),0)*M18/12</f>
        <v>0</v>
      </c>
      <c r="N70" s="355">
        <f>HLOOKUP(N$3,Controls!$A$5:$F$153,MATCH($A70,Controls!$A$5:$A$153,0),0)*N18/12</f>
        <v>0</v>
      </c>
      <c r="O70" s="355">
        <f>HLOOKUP(O$3,Controls!$A$5:$F$153,MATCH($A70,Controls!$A$5:$A$153,0),0)*O18/12</f>
        <v>0</v>
      </c>
      <c r="P70" s="355">
        <f>HLOOKUP(P$3,Controls!$A$5:$F$153,MATCH($A70,Controls!$A$5:$A$153,0),0)*P18/12</f>
        <v>0</v>
      </c>
      <c r="Q70" s="355">
        <f>HLOOKUP(Q$3,Controls!$A$5:$F$153,MATCH($A70,Controls!$A$5:$A$153,0),0)*Q18/12</f>
        <v>0</v>
      </c>
      <c r="R70" s="355">
        <f>HLOOKUP(R$3,Controls!$A$5:$F$153,MATCH($A70,Controls!$A$5:$A$153,0),0)*R18/12</f>
        <v>0</v>
      </c>
      <c r="S70" s="355">
        <f>HLOOKUP(S$3,Controls!$A$5:$F$153,MATCH($A70,Controls!$A$5:$A$153,0),0)*S18/12</f>
        <v>0</v>
      </c>
      <c r="T70" s="355">
        <f>HLOOKUP(T$3,Controls!$A$5:$F$153,MATCH($A70,Controls!$A$5:$A$153,0),0)*T18/12</f>
        <v>0</v>
      </c>
      <c r="U70" s="355">
        <f>HLOOKUP(U$3,Controls!$A$5:$F$153,MATCH($A70,Controls!$A$5:$A$153,0),0)*U18/12</f>
        <v>0</v>
      </c>
      <c r="V70" s="355">
        <f>HLOOKUP(V$3,Controls!$A$5:$F$153,MATCH($A70,Controls!$A$5:$A$153,0),0)*V18/12</f>
        <v>0</v>
      </c>
      <c r="W70" s="355">
        <f>HLOOKUP(W$3,Controls!$A$5:$F$153,MATCH($A70,Controls!$A$5:$A$153,0),0)*W18/12</f>
        <v>0</v>
      </c>
      <c r="X70" s="355">
        <f>HLOOKUP(X$3,Controls!$A$5:$F$153,MATCH($A70,Controls!$A$5:$A$153,0),0)*X18/12</f>
        <v>0</v>
      </c>
      <c r="Y70" s="355">
        <f>HLOOKUP(Y$3,Controls!$A$5:$F$153,MATCH($A70,Controls!$A$5:$A$153,0),0)*Y18/12</f>
        <v>0</v>
      </c>
      <c r="Z70" s="355">
        <f>HLOOKUP(Z$3,Controls!$A$5:$F$153,MATCH($A70,Controls!$A$5:$A$153,0),0)*Z18/12</f>
        <v>0</v>
      </c>
      <c r="AA70" s="355">
        <f>HLOOKUP(AA$3,Controls!$A$5:$F$153,MATCH($A70,Controls!$A$5:$A$153,0),0)*AA18/12</f>
        <v>0</v>
      </c>
      <c r="AB70" s="355">
        <f>HLOOKUP(AB$3,Controls!$A$5:$F$153,MATCH($A70,Controls!$A$5:$A$153,0),0)*AB18/12</f>
        <v>0</v>
      </c>
      <c r="AC70" s="355">
        <f>HLOOKUP(AC$3,Controls!$A$5:$F$153,MATCH($A70,Controls!$A$5:$A$153,0),0)*AC18/12</f>
        <v>0</v>
      </c>
      <c r="AD70" s="355">
        <f>HLOOKUP(AD$3,Controls!$A$5:$F$153,MATCH($A70,Controls!$A$5:$A$153,0),0)*AD18/12</f>
        <v>0</v>
      </c>
      <c r="AE70" s="355">
        <f>HLOOKUP(AE$3,Controls!$A$5:$F$153,MATCH($A70,Controls!$A$5:$A$153,0),0)*AE18/12</f>
        <v>0</v>
      </c>
      <c r="AF70" s="355">
        <f>HLOOKUP(AF$3,Controls!$A$5:$F$153,MATCH($A70,Controls!$A$5:$A$153,0),0)*AF18/12</f>
        <v>0</v>
      </c>
      <c r="AG70" s="355">
        <f>HLOOKUP(AG$3,Controls!$A$5:$F$153,MATCH($A70,Controls!$A$5:$A$153,0),0)*AG18/12</f>
        <v>0</v>
      </c>
      <c r="AH70" s="355">
        <f>HLOOKUP(AH$3,Controls!$A$5:$F$153,MATCH($A70,Controls!$A$5:$A$153,0),0)*AH18/12</f>
        <v>0</v>
      </c>
      <c r="AI70" s="355">
        <f>HLOOKUP(AI$3,Controls!$A$5:$F$153,MATCH($A70,Controls!$A$5:$A$153,0),0)*AI18/12</f>
        <v>0</v>
      </c>
      <c r="AJ70" s="355">
        <f>HLOOKUP(AJ$3,Controls!$A$5:$F$153,MATCH($A70,Controls!$A$5:$A$153,0),0)*AJ18/12</f>
        <v>0</v>
      </c>
      <c r="AK70" s="355">
        <f>HLOOKUP(AK$3,Controls!$A$5:$F$153,MATCH($A70,Controls!$A$5:$A$153,0),0)*AK18/12</f>
        <v>8951.34375</v>
      </c>
      <c r="AL70" s="355">
        <f>HLOOKUP(AL$3,Controls!$A$5:$F$153,MATCH($A70,Controls!$A$5:$A$153,0),0)*AL18/12</f>
        <v>11063.860874999998</v>
      </c>
      <c r="AM70" s="355">
        <f>HLOOKUP(AM$3,Controls!$A$5:$F$153,MATCH($A70,Controls!$A$5:$A$153,0),0)*AM18/12</f>
        <v>11063.860874999998</v>
      </c>
      <c r="AN70" s="355">
        <f>HLOOKUP(AN$3,Controls!$A$5:$F$153,MATCH($A70,Controls!$A$5:$A$153,0),0)*AN18/12</f>
        <v>11063.860874999998</v>
      </c>
      <c r="AO70" s="355">
        <f>HLOOKUP(AO$3,Controls!$A$5:$F$153,MATCH($A70,Controls!$A$5:$A$153,0),0)*AO18/12</f>
        <v>11063.860874999998</v>
      </c>
      <c r="AP70" s="355">
        <f>HLOOKUP(AP$3,Controls!$A$5:$F$153,MATCH($A70,Controls!$A$5:$A$153,0),0)*AP18/12</f>
        <v>11063.860874999998</v>
      </c>
      <c r="AQ70" s="355">
        <f>HLOOKUP(AQ$3,Controls!$A$5:$F$153,MATCH($A70,Controls!$A$5:$A$153,0),0)*AQ18/12</f>
        <v>11063.860874999998</v>
      </c>
      <c r="AR70" s="355">
        <f>HLOOKUP(AR$3,Controls!$A$5:$F$153,MATCH($A70,Controls!$A$5:$A$153,0),0)*AR18/12</f>
        <v>11063.860874999998</v>
      </c>
      <c r="AS70" s="355">
        <f>HLOOKUP(AS$3,Controls!$A$5:$F$153,MATCH($A70,Controls!$A$5:$A$153,0),0)*AS18/12</f>
        <v>11063.860874999998</v>
      </c>
      <c r="AT70" s="355">
        <f>HLOOKUP(AT$3,Controls!$A$5:$F$153,MATCH($A70,Controls!$A$5:$A$153,0),0)*AT18/12</f>
        <v>11063.860874999998</v>
      </c>
      <c r="AU70" s="355">
        <f>HLOOKUP(AU$3,Controls!$A$5:$F$153,MATCH($A70,Controls!$A$5:$A$153,0),0)*AU18/12</f>
        <v>11063.860874999998</v>
      </c>
      <c r="AV70" s="355">
        <f>HLOOKUP(AV$3,Controls!$A$5:$F$153,MATCH($A70,Controls!$A$5:$A$153,0),0)*AV18/12</f>
        <v>11063.860874999998</v>
      </c>
      <c r="AW70" s="355">
        <f>HLOOKUP(AW$3,Controls!$A$5:$F$153,MATCH($A70,Controls!$A$5:$A$153,0),0)*AW18/12</f>
        <v>11063.860874999998</v>
      </c>
      <c r="AX70" s="355">
        <f>HLOOKUP(AX$3,Controls!$A$5:$F$153,MATCH($A70,Controls!$A$5:$A$153,0),0)*AX18/12</f>
        <v>14244.720876562502</v>
      </c>
      <c r="AY70" s="355">
        <f>HLOOKUP(AY$3,Controls!$A$5:$F$153,MATCH($A70,Controls!$A$5:$A$153,0),0)*AY18/12</f>
        <v>14244.720876562502</v>
      </c>
      <c r="AZ70" s="355">
        <f>HLOOKUP(AZ$3,Controls!$A$5:$F$153,MATCH($A70,Controls!$A$5:$A$153,0),0)*AZ18/12</f>
        <v>14244.720876562502</v>
      </c>
      <c r="BA70" s="355">
        <f>HLOOKUP(BA$3,Controls!$A$5:$F$153,MATCH($A70,Controls!$A$5:$A$153,0),0)*BA18/12</f>
        <v>14244.720876562502</v>
      </c>
      <c r="BB70" s="355">
        <f>HLOOKUP(BB$3,Controls!$A$5:$F$153,MATCH($A70,Controls!$A$5:$A$153,0),0)*BB18/12</f>
        <v>14244.720876562502</v>
      </c>
      <c r="BC70" s="355">
        <f>HLOOKUP(BC$3,Controls!$A$5:$F$153,MATCH($A70,Controls!$A$5:$A$153,0),0)*BC18/12</f>
        <v>14244.720876562502</v>
      </c>
      <c r="BD70" s="355">
        <f>HLOOKUP(BD$3,Controls!$A$5:$F$153,MATCH($A70,Controls!$A$5:$A$153,0),0)*BD18/12</f>
        <v>14244.720876562502</v>
      </c>
      <c r="BE70" s="355">
        <f>HLOOKUP(BE$3,Controls!$A$5:$F$153,MATCH($A70,Controls!$A$5:$A$153,0),0)*BE18/12</f>
        <v>14244.720876562502</v>
      </c>
      <c r="BF70" s="355">
        <f>HLOOKUP(BF$3,Controls!$A$5:$F$153,MATCH($A70,Controls!$A$5:$A$153,0),0)*BF18/12</f>
        <v>14244.720876562502</v>
      </c>
      <c r="BG70" s="355">
        <f>HLOOKUP(BG$3,Controls!$A$5:$F$153,MATCH($A70,Controls!$A$5:$A$153,0),0)*BG18/12</f>
        <v>14244.720876562502</v>
      </c>
      <c r="BH70" s="355">
        <f>HLOOKUP(BH$3,Controls!$A$5:$F$153,MATCH($A70,Controls!$A$5:$A$153,0),0)*BH18/12</f>
        <v>14244.720876562502</v>
      </c>
      <c r="BI70" s="355">
        <f>HLOOKUP(BI$3,Controls!$A$5:$F$153,MATCH($A70,Controls!$A$5:$A$153,0),0)*BI18/12</f>
        <v>14244.720876562502</v>
      </c>
    </row>
    <row r="71" spans="1:61" ht="12.75" customHeight="1">
      <c r="A71" s="42" t="s">
        <v>92</v>
      </c>
      <c r="B71" s="355">
        <f>HLOOKUP(B$3,Controls!$A$5:$F$153,MATCH($A71,Controls!$A$5:$A$153,0),0)*B19/12</f>
        <v>0</v>
      </c>
      <c r="C71" s="355">
        <f>HLOOKUP(C$3,Controls!$A$5:$F$153,MATCH($A71,Controls!$A$5:$A$153,0),0)*C19/12</f>
        <v>0</v>
      </c>
      <c r="D71" s="355">
        <f>HLOOKUP(D$3,Controls!$A$5:$F$153,MATCH($A71,Controls!$A$5:$A$153,0),0)*D19/12</f>
        <v>0</v>
      </c>
      <c r="E71" s="355">
        <f>HLOOKUP(E$3,Controls!$A$5:$F$153,MATCH($A71,Controls!$A$5:$A$153,0),0)*E19/12</f>
        <v>0</v>
      </c>
      <c r="F71" s="355">
        <f>HLOOKUP(F$3,Controls!$A$5:$F$153,MATCH($A71,Controls!$A$5:$A$153,0),0)*F19/12</f>
        <v>0</v>
      </c>
      <c r="G71" s="355">
        <f>HLOOKUP(G$3,Controls!$A$5:$F$153,MATCH($A71,Controls!$A$5:$A$153,0),0)*G19/12</f>
        <v>0</v>
      </c>
      <c r="H71" s="355">
        <f>HLOOKUP(H$3,Controls!$A$5:$F$153,MATCH($A71,Controls!$A$5:$A$153,0),0)*H19/12</f>
        <v>0</v>
      </c>
      <c r="I71" s="355">
        <f>HLOOKUP(I$3,Controls!$A$5:$F$153,MATCH($A71,Controls!$A$5:$A$153,0),0)*I19/12</f>
        <v>0</v>
      </c>
      <c r="J71" s="355">
        <f>HLOOKUP(J$3,Controls!$A$5:$F$153,MATCH($A71,Controls!$A$5:$A$153,0),0)*J19/12</f>
        <v>0</v>
      </c>
      <c r="K71" s="355">
        <f>HLOOKUP(K$3,Controls!$A$5:$F$153,MATCH($A71,Controls!$A$5:$A$153,0),0)*K19/12</f>
        <v>0</v>
      </c>
      <c r="L71" s="355">
        <f>HLOOKUP(L$3,Controls!$A$5:$F$153,MATCH($A71,Controls!$A$5:$A$153,0),0)*L19/12</f>
        <v>0</v>
      </c>
      <c r="M71" s="355">
        <f>HLOOKUP(M$3,Controls!$A$5:$F$153,MATCH($A71,Controls!$A$5:$A$153,0),0)*M19/12</f>
        <v>0</v>
      </c>
      <c r="N71" s="355">
        <f>HLOOKUP(N$3,Controls!$A$5:$F$153,MATCH($A71,Controls!$A$5:$A$153,0),0)*N19/12</f>
        <v>0</v>
      </c>
      <c r="O71" s="355">
        <f>HLOOKUP(O$3,Controls!$A$5:$F$153,MATCH($A71,Controls!$A$5:$A$153,0),0)*O19/12</f>
        <v>0</v>
      </c>
      <c r="P71" s="355">
        <f>HLOOKUP(P$3,Controls!$A$5:$F$153,MATCH($A71,Controls!$A$5:$A$153,0),0)*P19/12</f>
        <v>0</v>
      </c>
      <c r="Q71" s="355">
        <f>HLOOKUP(Q$3,Controls!$A$5:$F$153,MATCH($A71,Controls!$A$5:$A$153,0),0)*Q19/12</f>
        <v>0</v>
      </c>
      <c r="R71" s="355">
        <f>HLOOKUP(R$3,Controls!$A$5:$F$153,MATCH($A71,Controls!$A$5:$A$153,0),0)*R19/12</f>
        <v>0</v>
      </c>
      <c r="S71" s="355">
        <f>HLOOKUP(S$3,Controls!$A$5:$F$153,MATCH($A71,Controls!$A$5:$A$153,0),0)*S19/12</f>
        <v>0</v>
      </c>
      <c r="T71" s="355">
        <f>HLOOKUP(T$3,Controls!$A$5:$F$153,MATCH($A71,Controls!$A$5:$A$153,0),0)*T19/12</f>
        <v>0</v>
      </c>
      <c r="U71" s="355">
        <f>HLOOKUP(U$3,Controls!$A$5:$F$153,MATCH($A71,Controls!$A$5:$A$153,0),0)*U19/12</f>
        <v>0</v>
      </c>
      <c r="V71" s="355">
        <f>HLOOKUP(V$3,Controls!$A$5:$F$153,MATCH($A71,Controls!$A$5:$A$153,0),0)*V19/12</f>
        <v>0</v>
      </c>
      <c r="W71" s="355">
        <f>HLOOKUP(W$3,Controls!$A$5:$F$153,MATCH($A71,Controls!$A$5:$A$153,0),0)*W19/12</f>
        <v>0</v>
      </c>
      <c r="X71" s="355">
        <f>HLOOKUP(X$3,Controls!$A$5:$F$153,MATCH($A71,Controls!$A$5:$A$153,0),0)*X19/12</f>
        <v>0</v>
      </c>
      <c r="Y71" s="355">
        <f>HLOOKUP(Y$3,Controls!$A$5:$F$153,MATCH($A71,Controls!$A$5:$A$153,0),0)*Y19/12</f>
        <v>0</v>
      </c>
      <c r="Z71" s="355">
        <f>HLOOKUP(Z$3,Controls!$A$5:$F$153,MATCH($A71,Controls!$A$5:$A$153,0),0)*Z19/12</f>
        <v>0</v>
      </c>
      <c r="AA71" s="355">
        <f>HLOOKUP(AA$3,Controls!$A$5:$F$153,MATCH($A71,Controls!$A$5:$A$153,0),0)*AA19/12</f>
        <v>0</v>
      </c>
      <c r="AB71" s="355">
        <f>HLOOKUP(AB$3,Controls!$A$5:$F$153,MATCH($A71,Controls!$A$5:$A$153,0),0)*AB19/12</f>
        <v>0</v>
      </c>
      <c r="AC71" s="355">
        <f>HLOOKUP(AC$3,Controls!$A$5:$F$153,MATCH($A71,Controls!$A$5:$A$153,0),0)*AC19/12</f>
        <v>0</v>
      </c>
      <c r="AD71" s="355">
        <f>HLOOKUP(AD$3,Controls!$A$5:$F$153,MATCH($A71,Controls!$A$5:$A$153,0),0)*AD19/12</f>
        <v>0</v>
      </c>
      <c r="AE71" s="355">
        <f>HLOOKUP(AE$3,Controls!$A$5:$F$153,MATCH($A71,Controls!$A$5:$A$153,0),0)*AE19/12</f>
        <v>0</v>
      </c>
      <c r="AF71" s="355">
        <f>HLOOKUP(AF$3,Controls!$A$5:$F$153,MATCH($A71,Controls!$A$5:$A$153,0),0)*AF19/12</f>
        <v>0</v>
      </c>
      <c r="AG71" s="355">
        <f>HLOOKUP(AG$3,Controls!$A$5:$F$153,MATCH($A71,Controls!$A$5:$A$153,0),0)*AG19/12</f>
        <v>0</v>
      </c>
      <c r="AH71" s="355">
        <f>HLOOKUP(AH$3,Controls!$A$5:$F$153,MATCH($A71,Controls!$A$5:$A$153,0),0)*AH19/12</f>
        <v>0</v>
      </c>
      <c r="AI71" s="355">
        <f>HLOOKUP(AI$3,Controls!$A$5:$F$153,MATCH($A71,Controls!$A$5:$A$153,0),0)*AI19/12</f>
        <v>0</v>
      </c>
      <c r="AJ71" s="355">
        <f>HLOOKUP(AJ$3,Controls!$A$5:$F$153,MATCH($A71,Controls!$A$5:$A$153,0),0)*AJ19/12</f>
        <v>0</v>
      </c>
      <c r="AK71" s="355">
        <f>HLOOKUP(AK$3,Controls!$A$5:$F$153,MATCH($A71,Controls!$A$5:$A$153,0),0)*AK19/12</f>
        <v>0</v>
      </c>
      <c r="AL71" s="355">
        <f>HLOOKUP(AL$3,Controls!$A$5:$F$153,MATCH($A71,Controls!$A$5:$A$153,0),0)*AL19/12</f>
        <v>11944.0524735</v>
      </c>
      <c r="AM71" s="355">
        <f>HLOOKUP(AM$3,Controls!$A$5:$F$153,MATCH($A71,Controls!$A$5:$A$153,0),0)*AM19/12</f>
        <v>11944.0524735</v>
      </c>
      <c r="AN71" s="355">
        <f>HLOOKUP(AN$3,Controls!$A$5:$F$153,MATCH($A71,Controls!$A$5:$A$153,0),0)*AN19/12</f>
        <v>11944.0524735</v>
      </c>
      <c r="AO71" s="355">
        <f>HLOOKUP(AO$3,Controls!$A$5:$F$153,MATCH($A71,Controls!$A$5:$A$153,0),0)*AO19/12</f>
        <v>11944.0524735</v>
      </c>
      <c r="AP71" s="355">
        <f>HLOOKUP(AP$3,Controls!$A$5:$F$153,MATCH($A71,Controls!$A$5:$A$153,0),0)*AP19/12</f>
        <v>11944.0524735</v>
      </c>
      <c r="AQ71" s="355">
        <f>HLOOKUP(AQ$3,Controls!$A$5:$F$153,MATCH($A71,Controls!$A$5:$A$153,0),0)*AQ19/12</f>
        <v>11944.0524735</v>
      </c>
      <c r="AR71" s="355">
        <f>HLOOKUP(AR$3,Controls!$A$5:$F$153,MATCH($A71,Controls!$A$5:$A$153,0),0)*AR19/12</f>
        <v>11944.0524735</v>
      </c>
      <c r="AS71" s="355">
        <f>HLOOKUP(AS$3,Controls!$A$5:$F$153,MATCH($A71,Controls!$A$5:$A$153,0),0)*AS19/12</f>
        <v>11944.0524735</v>
      </c>
      <c r="AT71" s="355">
        <f>HLOOKUP(AT$3,Controls!$A$5:$F$153,MATCH($A71,Controls!$A$5:$A$153,0),0)*AT19/12</f>
        <v>11944.0524735</v>
      </c>
      <c r="AU71" s="355">
        <f>HLOOKUP(AU$3,Controls!$A$5:$F$153,MATCH($A71,Controls!$A$5:$A$153,0),0)*AU19/12</f>
        <v>11944.0524735</v>
      </c>
      <c r="AV71" s="355">
        <f>HLOOKUP(AV$3,Controls!$A$5:$F$153,MATCH($A71,Controls!$A$5:$A$153,0),0)*AV19/12</f>
        <v>11944.0524735</v>
      </c>
      <c r="AW71" s="355">
        <f>HLOOKUP(AW$3,Controls!$A$5:$F$153,MATCH($A71,Controls!$A$5:$A$153,0),0)*AW19/12</f>
        <v>11944.0524735</v>
      </c>
      <c r="AX71" s="355">
        <f>HLOOKUP(AX$3,Controls!$A$5:$F$153,MATCH($A71,Controls!$A$5:$A$153,0),0)*AX19/12</f>
        <v>15377.967559631252</v>
      </c>
      <c r="AY71" s="355">
        <f>HLOOKUP(AY$3,Controls!$A$5:$F$153,MATCH($A71,Controls!$A$5:$A$153,0),0)*AY19/12</f>
        <v>15377.967559631252</v>
      </c>
      <c r="AZ71" s="355">
        <f>HLOOKUP(AZ$3,Controls!$A$5:$F$153,MATCH($A71,Controls!$A$5:$A$153,0),0)*AZ19/12</f>
        <v>15377.967559631252</v>
      </c>
      <c r="BA71" s="355">
        <f>HLOOKUP(BA$3,Controls!$A$5:$F$153,MATCH($A71,Controls!$A$5:$A$153,0),0)*BA19/12</f>
        <v>15377.967559631252</v>
      </c>
      <c r="BB71" s="355">
        <f>HLOOKUP(BB$3,Controls!$A$5:$F$153,MATCH($A71,Controls!$A$5:$A$153,0),0)*BB19/12</f>
        <v>15377.967559631252</v>
      </c>
      <c r="BC71" s="355">
        <f>HLOOKUP(BC$3,Controls!$A$5:$F$153,MATCH($A71,Controls!$A$5:$A$153,0),0)*BC19/12</f>
        <v>15377.967559631252</v>
      </c>
      <c r="BD71" s="355">
        <f>HLOOKUP(BD$3,Controls!$A$5:$F$153,MATCH($A71,Controls!$A$5:$A$153,0),0)*BD19/12</f>
        <v>15377.967559631252</v>
      </c>
      <c r="BE71" s="355">
        <f>HLOOKUP(BE$3,Controls!$A$5:$F$153,MATCH($A71,Controls!$A$5:$A$153,0),0)*BE19/12</f>
        <v>15377.967559631252</v>
      </c>
      <c r="BF71" s="355">
        <f>HLOOKUP(BF$3,Controls!$A$5:$F$153,MATCH($A71,Controls!$A$5:$A$153,0),0)*BF19/12</f>
        <v>15377.967559631252</v>
      </c>
      <c r="BG71" s="355">
        <f>HLOOKUP(BG$3,Controls!$A$5:$F$153,MATCH($A71,Controls!$A$5:$A$153,0),0)*BG19/12</f>
        <v>15377.967559631252</v>
      </c>
      <c r="BH71" s="355">
        <f>HLOOKUP(BH$3,Controls!$A$5:$F$153,MATCH($A71,Controls!$A$5:$A$153,0),0)*BH19/12</f>
        <v>15377.967559631252</v>
      </c>
      <c r="BI71" s="355">
        <f>HLOOKUP(BI$3,Controls!$A$5:$F$153,MATCH($A71,Controls!$A$5:$A$153,0),0)*BI19/12</f>
        <v>15377.967559631252</v>
      </c>
    </row>
    <row r="72" spans="1:61" ht="12.75" customHeight="1">
      <c r="A72" s="42" t="s">
        <v>93</v>
      </c>
      <c r="B72" s="355">
        <f>HLOOKUP(B$3,Controls!$A$5:$F$153,MATCH($A72,Controls!$A$5:$A$153,0),0)*B20/12</f>
        <v>0</v>
      </c>
      <c r="C72" s="355">
        <f>HLOOKUP(C$3,Controls!$A$5:$F$153,MATCH($A72,Controls!$A$5:$A$153,0),0)*C20/12</f>
        <v>0</v>
      </c>
      <c r="D72" s="355">
        <f>HLOOKUP(D$3,Controls!$A$5:$F$153,MATCH($A72,Controls!$A$5:$A$153,0),0)*D20/12</f>
        <v>0</v>
      </c>
      <c r="E72" s="355">
        <f>HLOOKUP(E$3,Controls!$A$5:$F$153,MATCH($A72,Controls!$A$5:$A$153,0),0)*E20/12</f>
        <v>0</v>
      </c>
      <c r="F72" s="355">
        <f>HLOOKUP(F$3,Controls!$A$5:$F$153,MATCH($A72,Controls!$A$5:$A$153,0),0)*F20/12</f>
        <v>0</v>
      </c>
      <c r="G72" s="355">
        <f>HLOOKUP(G$3,Controls!$A$5:$F$153,MATCH($A72,Controls!$A$5:$A$153,0),0)*G20/12</f>
        <v>0</v>
      </c>
      <c r="H72" s="355">
        <f>HLOOKUP(H$3,Controls!$A$5:$F$153,MATCH($A72,Controls!$A$5:$A$153,0),0)*H20/12</f>
        <v>0</v>
      </c>
      <c r="I72" s="355">
        <f>HLOOKUP(I$3,Controls!$A$5:$F$153,MATCH($A72,Controls!$A$5:$A$153,0),0)*I20/12</f>
        <v>0</v>
      </c>
      <c r="J72" s="355">
        <f>HLOOKUP(J$3,Controls!$A$5:$F$153,MATCH($A72,Controls!$A$5:$A$153,0),0)*J20/12</f>
        <v>0</v>
      </c>
      <c r="K72" s="355">
        <f>HLOOKUP(K$3,Controls!$A$5:$F$153,MATCH($A72,Controls!$A$5:$A$153,0),0)*K20/12</f>
        <v>0</v>
      </c>
      <c r="L72" s="355">
        <f>HLOOKUP(L$3,Controls!$A$5:$F$153,MATCH($A72,Controls!$A$5:$A$153,0),0)*L20/12</f>
        <v>0</v>
      </c>
      <c r="M72" s="355">
        <f>HLOOKUP(M$3,Controls!$A$5:$F$153,MATCH($A72,Controls!$A$5:$A$153,0),0)*M20/12</f>
        <v>0</v>
      </c>
      <c r="N72" s="355">
        <f>HLOOKUP(N$3,Controls!$A$5:$F$153,MATCH($A72,Controls!$A$5:$A$153,0),0)*N20/12</f>
        <v>0</v>
      </c>
      <c r="O72" s="355">
        <f>HLOOKUP(O$3,Controls!$A$5:$F$153,MATCH($A72,Controls!$A$5:$A$153,0),0)*O20/12</f>
        <v>0</v>
      </c>
      <c r="P72" s="355">
        <f>HLOOKUP(P$3,Controls!$A$5:$F$153,MATCH($A72,Controls!$A$5:$A$153,0),0)*P20/12</f>
        <v>0</v>
      </c>
      <c r="Q72" s="355">
        <f>HLOOKUP(Q$3,Controls!$A$5:$F$153,MATCH($A72,Controls!$A$5:$A$153,0),0)*Q20/12</f>
        <v>0</v>
      </c>
      <c r="R72" s="355">
        <f>HLOOKUP(R$3,Controls!$A$5:$F$153,MATCH($A72,Controls!$A$5:$A$153,0),0)*R20/12</f>
        <v>0</v>
      </c>
      <c r="S72" s="355">
        <f>HLOOKUP(S$3,Controls!$A$5:$F$153,MATCH($A72,Controls!$A$5:$A$153,0),0)*S20/12</f>
        <v>0</v>
      </c>
      <c r="T72" s="355">
        <f>HLOOKUP(T$3,Controls!$A$5:$F$153,MATCH($A72,Controls!$A$5:$A$153,0),0)*T20/12</f>
        <v>0</v>
      </c>
      <c r="U72" s="355">
        <f>HLOOKUP(U$3,Controls!$A$5:$F$153,MATCH($A72,Controls!$A$5:$A$153,0),0)*U20/12</f>
        <v>0</v>
      </c>
      <c r="V72" s="355">
        <f>HLOOKUP(V$3,Controls!$A$5:$F$153,MATCH($A72,Controls!$A$5:$A$153,0),0)*V20/12</f>
        <v>0</v>
      </c>
      <c r="W72" s="355">
        <f>HLOOKUP(W$3,Controls!$A$5:$F$153,MATCH($A72,Controls!$A$5:$A$153,0),0)*W20/12</f>
        <v>0</v>
      </c>
      <c r="X72" s="355">
        <f>HLOOKUP(X$3,Controls!$A$5:$F$153,MATCH($A72,Controls!$A$5:$A$153,0),0)*X20/12</f>
        <v>0</v>
      </c>
      <c r="Y72" s="355">
        <f>HLOOKUP(Y$3,Controls!$A$5:$F$153,MATCH($A72,Controls!$A$5:$A$153,0),0)*Y20/12</f>
        <v>0</v>
      </c>
      <c r="Z72" s="355">
        <f>HLOOKUP(Z$3,Controls!$A$5:$F$153,MATCH($A72,Controls!$A$5:$A$153,0),0)*Z20/12</f>
        <v>0</v>
      </c>
      <c r="AA72" s="355">
        <f>HLOOKUP(AA$3,Controls!$A$5:$F$153,MATCH($A72,Controls!$A$5:$A$153,0),0)*AA20/12</f>
        <v>0</v>
      </c>
      <c r="AB72" s="355">
        <f>HLOOKUP(AB$3,Controls!$A$5:$F$153,MATCH($A72,Controls!$A$5:$A$153,0),0)*AB20/12</f>
        <v>0</v>
      </c>
      <c r="AC72" s="355">
        <f>HLOOKUP(AC$3,Controls!$A$5:$F$153,MATCH($A72,Controls!$A$5:$A$153,0),0)*AC20/12</f>
        <v>0</v>
      </c>
      <c r="AD72" s="355">
        <f>HLOOKUP(AD$3,Controls!$A$5:$F$153,MATCH($A72,Controls!$A$5:$A$153,0),0)*AD20/12</f>
        <v>0</v>
      </c>
      <c r="AE72" s="355">
        <f>HLOOKUP(AE$3,Controls!$A$5:$F$153,MATCH($A72,Controls!$A$5:$A$153,0),0)*AE20/12</f>
        <v>0</v>
      </c>
      <c r="AF72" s="355">
        <f>HLOOKUP(AF$3,Controls!$A$5:$F$153,MATCH($A72,Controls!$A$5:$A$153,0),0)*AF20/12</f>
        <v>0</v>
      </c>
      <c r="AG72" s="355">
        <f>HLOOKUP(AG$3,Controls!$A$5:$F$153,MATCH($A72,Controls!$A$5:$A$153,0),0)*AG20/12</f>
        <v>0</v>
      </c>
      <c r="AH72" s="355">
        <f>HLOOKUP(AH$3,Controls!$A$5:$F$153,MATCH($A72,Controls!$A$5:$A$153,0),0)*AH20/12</f>
        <v>0</v>
      </c>
      <c r="AI72" s="355">
        <f>HLOOKUP(AI$3,Controls!$A$5:$F$153,MATCH($A72,Controls!$A$5:$A$153,0),0)*AI20/12</f>
        <v>0</v>
      </c>
      <c r="AJ72" s="355">
        <f>HLOOKUP(AJ$3,Controls!$A$5:$F$153,MATCH($A72,Controls!$A$5:$A$153,0),0)*AJ20/12</f>
        <v>0</v>
      </c>
      <c r="AK72" s="355">
        <f>HLOOKUP(AK$3,Controls!$A$5:$F$153,MATCH($A72,Controls!$A$5:$A$153,0),0)*AK20/12</f>
        <v>0</v>
      </c>
      <c r="AL72" s="355">
        <f>HLOOKUP(AL$3,Controls!$A$5:$F$153,MATCH($A72,Controls!$A$5:$A$153,0),0)*AL20/12</f>
        <v>13259.914326900003</v>
      </c>
      <c r="AM72" s="355">
        <f>HLOOKUP(AM$3,Controls!$A$5:$F$153,MATCH($A72,Controls!$A$5:$A$153,0),0)*AM20/12</f>
        <v>13259.914326900003</v>
      </c>
      <c r="AN72" s="355">
        <f>HLOOKUP(AN$3,Controls!$A$5:$F$153,MATCH($A72,Controls!$A$5:$A$153,0),0)*AN20/12</f>
        <v>13259.914326900003</v>
      </c>
      <c r="AO72" s="355">
        <f>HLOOKUP(AO$3,Controls!$A$5:$F$153,MATCH($A72,Controls!$A$5:$A$153,0),0)*AO20/12</f>
        <v>13259.914326900003</v>
      </c>
      <c r="AP72" s="355">
        <f>HLOOKUP(AP$3,Controls!$A$5:$F$153,MATCH($A72,Controls!$A$5:$A$153,0),0)*AP20/12</f>
        <v>13259.914326900003</v>
      </c>
      <c r="AQ72" s="355">
        <f>HLOOKUP(AQ$3,Controls!$A$5:$F$153,MATCH($A72,Controls!$A$5:$A$153,0),0)*AQ20/12</f>
        <v>13259.914326900003</v>
      </c>
      <c r="AR72" s="355">
        <f>HLOOKUP(AR$3,Controls!$A$5:$F$153,MATCH($A72,Controls!$A$5:$A$153,0),0)*AR20/12</f>
        <v>13259.914326900003</v>
      </c>
      <c r="AS72" s="355">
        <f>HLOOKUP(AS$3,Controls!$A$5:$F$153,MATCH($A72,Controls!$A$5:$A$153,0),0)*AS20/12</f>
        <v>13259.914326900003</v>
      </c>
      <c r="AT72" s="355">
        <f>HLOOKUP(AT$3,Controls!$A$5:$F$153,MATCH($A72,Controls!$A$5:$A$153,0),0)*AT20/12</f>
        <v>13259.914326900003</v>
      </c>
      <c r="AU72" s="355">
        <f>HLOOKUP(AU$3,Controls!$A$5:$F$153,MATCH($A72,Controls!$A$5:$A$153,0),0)*AU20/12</f>
        <v>13259.914326900003</v>
      </c>
      <c r="AV72" s="355">
        <f>HLOOKUP(AV$3,Controls!$A$5:$F$153,MATCH($A72,Controls!$A$5:$A$153,0),0)*AV20/12</f>
        <v>13259.914326900003</v>
      </c>
      <c r="AW72" s="355">
        <f>HLOOKUP(AW$3,Controls!$A$5:$F$153,MATCH($A72,Controls!$A$5:$A$153,0),0)*AW20/12</f>
        <v>13259.914326900003</v>
      </c>
      <c r="AX72" s="355">
        <f>HLOOKUP(AX$3,Controls!$A$5:$F$153,MATCH($A72,Controls!$A$5:$A$153,0),0)*AX20/12</f>
        <v>17072.139695883754</v>
      </c>
      <c r="AY72" s="355">
        <f>HLOOKUP(AY$3,Controls!$A$5:$F$153,MATCH($A72,Controls!$A$5:$A$153,0),0)*AY20/12</f>
        <v>17072.139695883754</v>
      </c>
      <c r="AZ72" s="355">
        <f>HLOOKUP(AZ$3,Controls!$A$5:$F$153,MATCH($A72,Controls!$A$5:$A$153,0),0)*AZ20/12</f>
        <v>17072.139695883754</v>
      </c>
      <c r="BA72" s="355">
        <f>HLOOKUP(BA$3,Controls!$A$5:$F$153,MATCH($A72,Controls!$A$5:$A$153,0),0)*BA20/12</f>
        <v>17072.139695883754</v>
      </c>
      <c r="BB72" s="355">
        <f>HLOOKUP(BB$3,Controls!$A$5:$F$153,MATCH($A72,Controls!$A$5:$A$153,0),0)*BB20/12</f>
        <v>17072.139695883754</v>
      </c>
      <c r="BC72" s="355">
        <f>HLOOKUP(BC$3,Controls!$A$5:$F$153,MATCH($A72,Controls!$A$5:$A$153,0),0)*BC20/12</f>
        <v>17072.139695883754</v>
      </c>
      <c r="BD72" s="355">
        <f>HLOOKUP(BD$3,Controls!$A$5:$F$153,MATCH($A72,Controls!$A$5:$A$153,0),0)*BD20/12</f>
        <v>17072.139695883754</v>
      </c>
      <c r="BE72" s="355">
        <f>HLOOKUP(BE$3,Controls!$A$5:$F$153,MATCH($A72,Controls!$A$5:$A$153,0),0)*BE20/12</f>
        <v>17072.139695883754</v>
      </c>
      <c r="BF72" s="355">
        <f>HLOOKUP(BF$3,Controls!$A$5:$F$153,MATCH($A72,Controls!$A$5:$A$153,0),0)*BF20/12</f>
        <v>17072.139695883754</v>
      </c>
      <c r="BG72" s="355">
        <f>HLOOKUP(BG$3,Controls!$A$5:$F$153,MATCH($A72,Controls!$A$5:$A$153,0),0)*BG20/12</f>
        <v>17072.139695883754</v>
      </c>
      <c r="BH72" s="355">
        <f>HLOOKUP(BH$3,Controls!$A$5:$F$153,MATCH($A72,Controls!$A$5:$A$153,0),0)*BH20/12</f>
        <v>17072.139695883754</v>
      </c>
      <c r="BI72" s="355">
        <f>HLOOKUP(BI$3,Controls!$A$5:$F$153,MATCH($A72,Controls!$A$5:$A$153,0),0)*BI20/12</f>
        <v>17072.139695883754</v>
      </c>
    </row>
    <row r="73" spans="1:61" ht="12.75" customHeight="1">
      <c r="A73" s="42" t="s">
        <v>94</v>
      </c>
      <c r="B73" s="355">
        <f>HLOOKUP(B$3,Controls!$A$5:$F$153,MATCH($A73,Controls!$A$5:$A$153,0),0)*B21/12</f>
        <v>7962.5</v>
      </c>
      <c r="C73" s="355">
        <f>HLOOKUP(C$3,Controls!$A$5:$F$153,MATCH($A73,Controls!$A$5:$A$153,0),0)*C21/12</f>
        <v>7962.5</v>
      </c>
      <c r="D73" s="355">
        <f>HLOOKUP(D$3,Controls!$A$5:$F$153,MATCH($A73,Controls!$A$5:$A$153,0),0)*D21/12</f>
        <v>7962.5</v>
      </c>
      <c r="E73" s="355">
        <f>HLOOKUP(E$3,Controls!$A$5:$F$153,MATCH($A73,Controls!$A$5:$A$153,0),0)*E21/12</f>
        <v>119437.5</v>
      </c>
      <c r="F73" s="355">
        <f>HLOOKUP(F$3,Controls!$A$5:$F$153,MATCH($A73,Controls!$A$5:$A$153,0),0)*F21/12</f>
        <v>119437.5</v>
      </c>
      <c r="G73" s="355">
        <f>HLOOKUP(G$3,Controls!$A$5:$F$153,MATCH($A73,Controls!$A$5:$A$153,0),0)*G21/12</f>
        <v>119437.5</v>
      </c>
      <c r="H73" s="355">
        <f>HLOOKUP(H$3,Controls!$A$5:$F$153,MATCH($A73,Controls!$A$5:$A$153,0),0)*H21/12</f>
        <v>119437.5</v>
      </c>
      <c r="I73" s="355">
        <f>HLOOKUP(I$3,Controls!$A$5:$F$153,MATCH($A73,Controls!$A$5:$A$153,0),0)*I21/12</f>
        <v>119437.5</v>
      </c>
      <c r="J73" s="355">
        <f>HLOOKUP(J$3,Controls!$A$5:$F$153,MATCH($A73,Controls!$A$5:$A$153,0),0)*J21/12</f>
        <v>119437.5</v>
      </c>
      <c r="K73" s="355">
        <f>HLOOKUP(K$3,Controls!$A$5:$F$153,MATCH($A73,Controls!$A$5:$A$153,0),0)*K21/12</f>
        <v>119437.5</v>
      </c>
      <c r="L73" s="355">
        <f>HLOOKUP(L$3,Controls!$A$5:$F$153,MATCH($A73,Controls!$A$5:$A$153,0),0)*L21/12</f>
        <v>119437.5</v>
      </c>
      <c r="M73" s="355">
        <f>HLOOKUP(M$3,Controls!$A$5:$F$153,MATCH($A73,Controls!$A$5:$A$153,0),0)*M21/12</f>
        <v>119437.5</v>
      </c>
      <c r="N73" s="355">
        <f>HLOOKUP(N$3,Controls!$A$5:$F$153,MATCH($A73,Controls!$A$5:$A$153,0),0)*N21/12</f>
        <v>123020.625</v>
      </c>
      <c r="O73" s="355">
        <f>HLOOKUP(O$3,Controls!$A$5:$F$153,MATCH($A73,Controls!$A$5:$A$153,0),0)*O21/12</f>
        <v>123020.625</v>
      </c>
      <c r="P73" s="355">
        <f>HLOOKUP(P$3,Controls!$A$5:$F$153,MATCH($A73,Controls!$A$5:$A$153,0),0)*P21/12</f>
        <v>123020.625</v>
      </c>
      <c r="Q73" s="355">
        <f>HLOOKUP(Q$3,Controls!$A$5:$F$153,MATCH($A73,Controls!$A$5:$A$153,0),0)*Q21/12</f>
        <v>123020.625</v>
      </c>
      <c r="R73" s="355">
        <f>HLOOKUP(R$3,Controls!$A$5:$F$153,MATCH($A73,Controls!$A$5:$A$153,0),0)*R21/12</f>
        <v>123020.625</v>
      </c>
      <c r="S73" s="355">
        <f>HLOOKUP(S$3,Controls!$A$5:$F$153,MATCH($A73,Controls!$A$5:$A$153,0),0)*S21/12</f>
        <v>123020.625</v>
      </c>
      <c r="T73" s="355">
        <f>HLOOKUP(T$3,Controls!$A$5:$F$153,MATCH($A73,Controls!$A$5:$A$153,0),0)*T21/12</f>
        <v>131222</v>
      </c>
      <c r="U73" s="355">
        <f>HLOOKUP(U$3,Controls!$A$5:$F$153,MATCH($A73,Controls!$A$5:$A$153,0),0)*U21/12</f>
        <v>139423.375</v>
      </c>
      <c r="V73" s="355">
        <f>HLOOKUP(V$3,Controls!$A$5:$F$153,MATCH($A73,Controls!$A$5:$A$153,0),0)*V21/12</f>
        <v>147624.75</v>
      </c>
      <c r="W73" s="355">
        <f>HLOOKUP(W$3,Controls!$A$5:$F$153,MATCH($A73,Controls!$A$5:$A$153,0),0)*W21/12</f>
        <v>155826.125</v>
      </c>
      <c r="X73" s="355">
        <f>HLOOKUP(X$3,Controls!$A$5:$F$153,MATCH($A73,Controls!$A$5:$A$153,0),0)*X21/12</f>
        <v>164027.5</v>
      </c>
      <c r="Y73" s="355">
        <f>HLOOKUP(Y$3,Controls!$A$5:$F$153,MATCH($A73,Controls!$A$5:$A$153,0),0)*Y21/12</f>
        <v>164027.5</v>
      </c>
      <c r="Z73" s="355">
        <f>HLOOKUP(Z$3,Controls!$A$5:$F$153,MATCH($A73,Controls!$A$5:$A$153,0),0)*Z21/12</f>
        <v>168948.32499999998</v>
      </c>
      <c r="AA73" s="355">
        <f>HLOOKUP(AA$3,Controls!$A$5:$F$153,MATCH($A73,Controls!$A$5:$A$153,0),0)*AA21/12</f>
        <v>168948.32499999998</v>
      </c>
      <c r="AB73" s="355">
        <f>HLOOKUP(AB$3,Controls!$A$5:$F$153,MATCH($A73,Controls!$A$5:$A$153,0),0)*AB21/12</f>
        <v>168948.32499999998</v>
      </c>
      <c r="AC73" s="355">
        <f>HLOOKUP(AC$3,Controls!$A$5:$F$153,MATCH($A73,Controls!$A$5:$A$153,0),0)*AC21/12</f>
        <v>168948.32499999998</v>
      </c>
      <c r="AD73" s="355">
        <f>HLOOKUP(AD$3,Controls!$A$5:$F$153,MATCH($A73,Controls!$A$5:$A$153,0),0)*AD21/12</f>
        <v>168948.32499999998</v>
      </c>
      <c r="AE73" s="355">
        <f>HLOOKUP(AE$3,Controls!$A$5:$F$153,MATCH($A73,Controls!$A$5:$A$153,0),0)*AE21/12</f>
        <v>168948.32499999998</v>
      </c>
      <c r="AF73" s="355">
        <f>HLOOKUP(AF$3,Controls!$A$5:$F$153,MATCH($A73,Controls!$A$5:$A$153,0),0)*AF21/12</f>
        <v>168948.32499999998</v>
      </c>
      <c r="AG73" s="355">
        <f>HLOOKUP(AG$3,Controls!$A$5:$F$153,MATCH($A73,Controls!$A$5:$A$153,0),0)*AG21/12</f>
        <v>168948.32499999998</v>
      </c>
      <c r="AH73" s="355">
        <f>HLOOKUP(AH$3,Controls!$A$5:$F$153,MATCH($A73,Controls!$A$5:$A$153,0),0)*AH21/12</f>
        <v>168948.32499999998</v>
      </c>
      <c r="AI73" s="355">
        <f>HLOOKUP(AI$3,Controls!$A$5:$F$153,MATCH($A73,Controls!$A$5:$A$153,0),0)*AI21/12</f>
        <v>168948.32499999998</v>
      </c>
      <c r="AJ73" s="355">
        <f>HLOOKUP(AJ$3,Controls!$A$5:$F$153,MATCH($A73,Controls!$A$5:$A$153,0),0)*AJ21/12</f>
        <v>168948.32499999998</v>
      </c>
      <c r="AK73" s="355">
        <f>HLOOKUP(AK$3,Controls!$A$5:$F$153,MATCH($A73,Controls!$A$5:$A$153,0),0)*AK21/12</f>
        <v>168948.32499999998</v>
      </c>
      <c r="AL73" s="355">
        <f>HLOOKUP(AL$3,Controls!$A$5:$F$153,MATCH($A73,Controls!$A$5:$A$153,0),0)*AL21/12</f>
        <v>174016.77474999998</v>
      </c>
      <c r="AM73" s="355">
        <f>HLOOKUP(AM$3,Controls!$A$5:$F$153,MATCH($A73,Controls!$A$5:$A$153,0),0)*AM21/12</f>
        <v>174016.77474999998</v>
      </c>
      <c r="AN73" s="355">
        <f>HLOOKUP(AN$3,Controls!$A$5:$F$153,MATCH($A73,Controls!$A$5:$A$153,0),0)*AN21/12</f>
        <v>174016.77474999998</v>
      </c>
      <c r="AO73" s="355">
        <f>HLOOKUP(AO$3,Controls!$A$5:$F$153,MATCH($A73,Controls!$A$5:$A$153,0),0)*AO21/12</f>
        <v>174016.77474999998</v>
      </c>
      <c r="AP73" s="355">
        <f>HLOOKUP(AP$3,Controls!$A$5:$F$153,MATCH($A73,Controls!$A$5:$A$153,0),0)*AP21/12</f>
        <v>174016.77474999998</v>
      </c>
      <c r="AQ73" s="355">
        <f>HLOOKUP(AQ$3,Controls!$A$5:$F$153,MATCH($A73,Controls!$A$5:$A$153,0),0)*AQ21/12</f>
        <v>174016.77474999998</v>
      </c>
      <c r="AR73" s="355">
        <f>HLOOKUP(AR$3,Controls!$A$5:$F$153,MATCH($A73,Controls!$A$5:$A$153,0),0)*AR21/12</f>
        <v>174016.77474999998</v>
      </c>
      <c r="AS73" s="355">
        <f>HLOOKUP(AS$3,Controls!$A$5:$F$153,MATCH($A73,Controls!$A$5:$A$153,0),0)*AS21/12</f>
        <v>174016.77474999998</v>
      </c>
      <c r="AT73" s="355">
        <f>HLOOKUP(AT$3,Controls!$A$5:$F$153,MATCH($A73,Controls!$A$5:$A$153,0),0)*AT21/12</f>
        <v>174016.77474999998</v>
      </c>
      <c r="AU73" s="355">
        <f>HLOOKUP(AU$3,Controls!$A$5:$F$153,MATCH($A73,Controls!$A$5:$A$153,0),0)*AU21/12</f>
        <v>174016.77474999998</v>
      </c>
      <c r="AV73" s="355">
        <f>HLOOKUP(AV$3,Controls!$A$5:$F$153,MATCH($A73,Controls!$A$5:$A$153,0),0)*AV21/12</f>
        <v>174016.77474999998</v>
      </c>
      <c r="AW73" s="355">
        <f>HLOOKUP(AW$3,Controls!$A$5:$F$153,MATCH($A73,Controls!$A$5:$A$153,0),0)*AW21/12</f>
        <v>174016.77474999998</v>
      </c>
      <c r="AX73" s="355">
        <f>HLOOKUP(AX$3,Controls!$A$5:$F$153,MATCH($A73,Controls!$A$5:$A$153,0),0)*AX21/12</f>
        <v>179237.27799249999</v>
      </c>
      <c r="AY73" s="355">
        <f>HLOOKUP(AY$3,Controls!$A$5:$F$153,MATCH($A73,Controls!$A$5:$A$153,0),0)*AY21/12</f>
        <v>179237.27799249999</v>
      </c>
      <c r="AZ73" s="355">
        <f>HLOOKUP(AZ$3,Controls!$A$5:$F$153,MATCH($A73,Controls!$A$5:$A$153,0),0)*AZ21/12</f>
        <v>179237.27799249999</v>
      </c>
      <c r="BA73" s="355">
        <f>HLOOKUP(BA$3,Controls!$A$5:$F$153,MATCH($A73,Controls!$A$5:$A$153,0),0)*BA21/12</f>
        <v>179237.27799249999</v>
      </c>
      <c r="BB73" s="355">
        <f>HLOOKUP(BB$3,Controls!$A$5:$F$153,MATCH($A73,Controls!$A$5:$A$153,0),0)*BB21/12</f>
        <v>179237.27799249999</v>
      </c>
      <c r="BC73" s="355">
        <f>HLOOKUP(BC$3,Controls!$A$5:$F$153,MATCH($A73,Controls!$A$5:$A$153,0),0)*BC21/12</f>
        <v>179237.27799249999</v>
      </c>
      <c r="BD73" s="355">
        <f>HLOOKUP(BD$3,Controls!$A$5:$F$153,MATCH($A73,Controls!$A$5:$A$153,0),0)*BD21/12</f>
        <v>179237.27799249999</v>
      </c>
      <c r="BE73" s="355">
        <f>HLOOKUP(BE$3,Controls!$A$5:$F$153,MATCH($A73,Controls!$A$5:$A$153,0),0)*BE21/12</f>
        <v>179237.27799249999</v>
      </c>
      <c r="BF73" s="355">
        <f>HLOOKUP(BF$3,Controls!$A$5:$F$153,MATCH($A73,Controls!$A$5:$A$153,0),0)*BF21/12</f>
        <v>179237.27799249999</v>
      </c>
      <c r="BG73" s="355">
        <f>HLOOKUP(BG$3,Controls!$A$5:$F$153,MATCH($A73,Controls!$A$5:$A$153,0),0)*BG21/12</f>
        <v>179237.27799249999</v>
      </c>
      <c r="BH73" s="355">
        <f>HLOOKUP(BH$3,Controls!$A$5:$F$153,MATCH($A73,Controls!$A$5:$A$153,0),0)*BH21/12</f>
        <v>179237.27799249999</v>
      </c>
      <c r="BI73" s="355">
        <f>HLOOKUP(BI$3,Controls!$A$5:$F$153,MATCH($A73,Controls!$A$5:$A$153,0),0)*BI21/12</f>
        <v>179237.27799249999</v>
      </c>
    </row>
    <row r="74" spans="1:61" ht="12.75" customHeight="1">
      <c r="A74" s="42" t="s">
        <v>95</v>
      </c>
      <c r="B74" s="355">
        <f>HLOOKUP(B$3,Controls!$A$5:$F$153,MATCH($A74,Controls!$A$5:$A$153,0),0)*B22/12</f>
        <v>0</v>
      </c>
      <c r="C74" s="355">
        <f>HLOOKUP(C$3,Controls!$A$5:$F$153,MATCH($A74,Controls!$A$5:$A$153,0),0)*C22/12</f>
        <v>0</v>
      </c>
      <c r="D74" s="355">
        <f>HLOOKUP(D$3,Controls!$A$5:$F$153,MATCH($A74,Controls!$A$5:$A$153,0),0)*D22/12</f>
        <v>0</v>
      </c>
      <c r="E74" s="355">
        <f>HLOOKUP(E$3,Controls!$A$5:$F$153,MATCH($A74,Controls!$A$5:$A$153,0),0)*E22/12</f>
        <v>0</v>
      </c>
      <c r="F74" s="355">
        <f>HLOOKUP(F$3,Controls!$A$5:$F$153,MATCH($A74,Controls!$A$5:$A$153,0),0)*F22/12</f>
        <v>0</v>
      </c>
      <c r="G74" s="355">
        <f>HLOOKUP(G$3,Controls!$A$5:$F$153,MATCH($A74,Controls!$A$5:$A$153,0),0)*G22/12</f>
        <v>0</v>
      </c>
      <c r="H74" s="355">
        <f>HLOOKUP(H$3,Controls!$A$5:$F$153,MATCH($A74,Controls!$A$5:$A$153,0),0)*H22/12</f>
        <v>0</v>
      </c>
      <c r="I74" s="355">
        <f>HLOOKUP(I$3,Controls!$A$5:$F$153,MATCH($A74,Controls!$A$5:$A$153,0),0)*I22/12</f>
        <v>0</v>
      </c>
      <c r="J74" s="355">
        <f>HLOOKUP(J$3,Controls!$A$5:$F$153,MATCH($A74,Controls!$A$5:$A$153,0),0)*J22/12</f>
        <v>0</v>
      </c>
      <c r="K74" s="355">
        <f>HLOOKUP(K$3,Controls!$A$5:$F$153,MATCH($A74,Controls!$A$5:$A$153,0),0)*K22/12</f>
        <v>0</v>
      </c>
      <c r="L74" s="355">
        <f>HLOOKUP(L$3,Controls!$A$5:$F$153,MATCH($A74,Controls!$A$5:$A$153,0),0)*L22/12</f>
        <v>0</v>
      </c>
      <c r="M74" s="355">
        <f>HLOOKUP(M$3,Controls!$A$5:$F$153,MATCH($A74,Controls!$A$5:$A$153,0),0)*M22/12</f>
        <v>0</v>
      </c>
      <c r="N74" s="355">
        <f>HLOOKUP(N$3,Controls!$A$5:$F$153,MATCH($A74,Controls!$A$5:$A$153,0),0)*N22/12</f>
        <v>0</v>
      </c>
      <c r="O74" s="355">
        <f>HLOOKUP(O$3,Controls!$A$5:$F$153,MATCH($A74,Controls!$A$5:$A$153,0),0)*O22/12</f>
        <v>0</v>
      </c>
      <c r="P74" s="355">
        <f>HLOOKUP(P$3,Controls!$A$5:$F$153,MATCH($A74,Controls!$A$5:$A$153,0),0)*P22/12</f>
        <v>0</v>
      </c>
      <c r="Q74" s="355">
        <f>HLOOKUP(Q$3,Controls!$A$5:$F$153,MATCH($A74,Controls!$A$5:$A$153,0),0)*Q22/12</f>
        <v>0</v>
      </c>
      <c r="R74" s="355">
        <f>HLOOKUP(R$3,Controls!$A$5:$F$153,MATCH($A74,Controls!$A$5:$A$153,0),0)*R22/12</f>
        <v>0</v>
      </c>
      <c r="S74" s="355">
        <f>HLOOKUP(S$3,Controls!$A$5:$F$153,MATCH($A74,Controls!$A$5:$A$153,0),0)*S22/12</f>
        <v>0</v>
      </c>
      <c r="T74" s="355">
        <f>HLOOKUP(T$3,Controls!$A$5:$F$153,MATCH($A74,Controls!$A$5:$A$153,0),0)*T22/12</f>
        <v>0</v>
      </c>
      <c r="U74" s="355">
        <f>HLOOKUP(U$3,Controls!$A$5:$F$153,MATCH($A74,Controls!$A$5:$A$153,0),0)*U22/12</f>
        <v>0</v>
      </c>
      <c r="V74" s="355">
        <f>HLOOKUP(V$3,Controls!$A$5:$F$153,MATCH($A74,Controls!$A$5:$A$153,0),0)*V22/12</f>
        <v>0</v>
      </c>
      <c r="W74" s="355">
        <f>HLOOKUP(W$3,Controls!$A$5:$F$153,MATCH($A74,Controls!$A$5:$A$153,0),0)*W22/12</f>
        <v>0</v>
      </c>
      <c r="X74" s="355">
        <f>HLOOKUP(X$3,Controls!$A$5:$F$153,MATCH($A74,Controls!$A$5:$A$153,0),0)*X22/12</f>
        <v>0</v>
      </c>
      <c r="Y74" s="355">
        <f>HLOOKUP(Y$3,Controls!$A$5:$F$153,MATCH($A74,Controls!$A$5:$A$153,0),0)*Y22/12</f>
        <v>0</v>
      </c>
      <c r="Z74" s="355">
        <f>HLOOKUP(Z$3,Controls!$A$5:$F$153,MATCH($A74,Controls!$A$5:$A$153,0),0)*Z22/12</f>
        <v>0</v>
      </c>
      <c r="AA74" s="355">
        <f>HLOOKUP(AA$3,Controls!$A$5:$F$153,MATCH($A74,Controls!$A$5:$A$153,0),0)*AA22/12</f>
        <v>0</v>
      </c>
      <c r="AB74" s="355">
        <f>HLOOKUP(AB$3,Controls!$A$5:$F$153,MATCH($A74,Controls!$A$5:$A$153,0),0)*AB22/12</f>
        <v>0</v>
      </c>
      <c r="AC74" s="355">
        <f>HLOOKUP(AC$3,Controls!$A$5:$F$153,MATCH($A74,Controls!$A$5:$A$153,0),0)*AC22/12</f>
        <v>0</v>
      </c>
      <c r="AD74" s="355">
        <f>HLOOKUP(AD$3,Controls!$A$5:$F$153,MATCH($A74,Controls!$A$5:$A$153,0),0)*AD22/12</f>
        <v>0</v>
      </c>
      <c r="AE74" s="355">
        <f>HLOOKUP(AE$3,Controls!$A$5:$F$153,MATCH($A74,Controls!$A$5:$A$153,0),0)*AE22/12</f>
        <v>0</v>
      </c>
      <c r="AF74" s="355">
        <f>HLOOKUP(AF$3,Controls!$A$5:$F$153,MATCH($A74,Controls!$A$5:$A$153,0),0)*AF22/12</f>
        <v>0</v>
      </c>
      <c r="AG74" s="355">
        <f>HLOOKUP(AG$3,Controls!$A$5:$F$153,MATCH($A74,Controls!$A$5:$A$153,0),0)*AG22/12</f>
        <v>0</v>
      </c>
      <c r="AH74" s="355">
        <f>HLOOKUP(AH$3,Controls!$A$5:$F$153,MATCH($A74,Controls!$A$5:$A$153,0),0)*AH22/12</f>
        <v>0</v>
      </c>
      <c r="AI74" s="355">
        <f>HLOOKUP(AI$3,Controls!$A$5:$F$153,MATCH($A74,Controls!$A$5:$A$153,0),0)*AI22/12</f>
        <v>0</v>
      </c>
      <c r="AJ74" s="355">
        <f>HLOOKUP(AJ$3,Controls!$A$5:$F$153,MATCH($A74,Controls!$A$5:$A$153,0),0)*AJ22/12</f>
        <v>0</v>
      </c>
      <c r="AK74" s="355">
        <f>HLOOKUP(AK$3,Controls!$A$5:$F$153,MATCH($A74,Controls!$A$5:$A$153,0),0)*AK22/12</f>
        <v>0</v>
      </c>
      <c r="AL74" s="355">
        <f>HLOOKUP(AL$3,Controls!$A$5:$F$153,MATCH($A74,Controls!$A$5:$A$153,0),0)*AL22/12</f>
        <v>16016.864547900002</v>
      </c>
      <c r="AM74" s="355">
        <f>HLOOKUP(AM$3,Controls!$A$5:$F$153,MATCH($A74,Controls!$A$5:$A$153,0),0)*AM22/12</f>
        <v>16016.864547900002</v>
      </c>
      <c r="AN74" s="355">
        <f>HLOOKUP(AN$3,Controls!$A$5:$F$153,MATCH($A74,Controls!$A$5:$A$153,0),0)*AN22/12</f>
        <v>16016.864547900002</v>
      </c>
      <c r="AO74" s="355">
        <f>HLOOKUP(AO$3,Controls!$A$5:$F$153,MATCH($A74,Controls!$A$5:$A$153,0),0)*AO22/12</f>
        <v>16016.864547900002</v>
      </c>
      <c r="AP74" s="355">
        <f>HLOOKUP(AP$3,Controls!$A$5:$F$153,MATCH($A74,Controls!$A$5:$A$153,0),0)*AP22/12</f>
        <v>16016.864547900002</v>
      </c>
      <c r="AQ74" s="355">
        <f>HLOOKUP(AQ$3,Controls!$A$5:$F$153,MATCH($A74,Controls!$A$5:$A$153,0),0)*AQ22/12</f>
        <v>16016.864547900002</v>
      </c>
      <c r="AR74" s="355">
        <f>HLOOKUP(AR$3,Controls!$A$5:$F$153,MATCH($A74,Controls!$A$5:$A$153,0),0)*AR22/12</f>
        <v>16016.864547900002</v>
      </c>
      <c r="AS74" s="355">
        <f>HLOOKUP(AS$3,Controls!$A$5:$F$153,MATCH($A74,Controls!$A$5:$A$153,0),0)*AS22/12</f>
        <v>16016.864547900002</v>
      </c>
      <c r="AT74" s="355">
        <f>HLOOKUP(AT$3,Controls!$A$5:$F$153,MATCH($A74,Controls!$A$5:$A$153,0),0)*AT22/12</f>
        <v>16016.864547900002</v>
      </c>
      <c r="AU74" s="355">
        <f>HLOOKUP(AU$3,Controls!$A$5:$F$153,MATCH($A74,Controls!$A$5:$A$153,0),0)*AU22/12</f>
        <v>16016.864547900002</v>
      </c>
      <c r="AV74" s="355">
        <f>HLOOKUP(AV$3,Controls!$A$5:$F$153,MATCH($A74,Controls!$A$5:$A$153,0),0)*AV22/12</f>
        <v>16016.864547900002</v>
      </c>
      <c r="AW74" s="355">
        <f>HLOOKUP(AW$3,Controls!$A$5:$F$153,MATCH($A74,Controls!$A$5:$A$153,0),0)*AW22/12</f>
        <v>16016.864547900002</v>
      </c>
      <c r="AX74" s="355">
        <f>HLOOKUP(AX$3,Controls!$A$5:$F$153,MATCH($A74,Controls!$A$5:$A$153,0),0)*AX22/12</f>
        <v>16497.370484337003</v>
      </c>
      <c r="AY74" s="355">
        <f>HLOOKUP(AY$3,Controls!$A$5:$F$153,MATCH($A74,Controls!$A$5:$A$153,0),0)*AY22/12</f>
        <v>16497.370484337003</v>
      </c>
      <c r="AZ74" s="355">
        <f>HLOOKUP(AZ$3,Controls!$A$5:$F$153,MATCH($A74,Controls!$A$5:$A$153,0),0)*AZ22/12</f>
        <v>16497.370484337003</v>
      </c>
      <c r="BA74" s="355">
        <f>HLOOKUP(BA$3,Controls!$A$5:$F$153,MATCH($A74,Controls!$A$5:$A$153,0),0)*BA22/12</f>
        <v>16497.370484337003</v>
      </c>
      <c r="BB74" s="355">
        <f>HLOOKUP(BB$3,Controls!$A$5:$F$153,MATCH($A74,Controls!$A$5:$A$153,0),0)*BB22/12</f>
        <v>16497.370484337003</v>
      </c>
      <c r="BC74" s="355">
        <f>HLOOKUP(BC$3,Controls!$A$5:$F$153,MATCH($A74,Controls!$A$5:$A$153,0),0)*BC22/12</f>
        <v>16497.370484337003</v>
      </c>
      <c r="BD74" s="355">
        <f>HLOOKUP(BD$3,Controls!$A$5:$F$153,MATCH($A74,Controls!$A$5:$A$153,0),0)*BD22/12</f>
        <v>16497.370484337003</v>
      </c>
      <c r="BE74" s="355">
        <f>HLOOKUP(BE$3,Controls!$A$5:$F$153,MATCH($A74,Controls!$A$5:$A$153,0),0)*BE22/12</f>
        <v>16497.370484337003</v>
      </c>
      <c r="BF74" s="355">
        <f>HLOOKUP(BF$3,Controls!$A$5:$F$153,MATCH($A74,Controls!$A$5:$A$153,0),0)*BF22/12</f>
        <v>16497.370484337003</v>
      </c>
      <c r="BG74" s="355">
        <f>HLOOKUP(BG$3,Controls!$A$5:$F$153,MATCH($A74,Controls!$A$5:$A$153,0),0)*BG22/12</f>
        <v>16497.370484337003</v>
      </c>
      <c r="BH74" s="355">
        <f>HLOOKUP(BH$3,Controls!$A$5:$F$153,MATCH($A74,Controls!$A$5:$A$153,0),0)*BH22/12</f>
        <v>16497.370484337003</v>
      </c>
      <c r="BI74" s="355">
        <f>HLOOKUP(BI$3,Controls!$A$5:$F$153,MATCH($A74,Controls!$A$5:$A$153,0),0)*BI22/12</f>
        <v>16497.370484337003</v>
      </c>
    </row>
    <row r="75" spans="1:61" ht="12.75" customHeight="1">
      <c r="A75" s="42" t="s">
        <v>96</v>
      </c>
      <c r="B75" s="355">
        <f>HLOOKUP(B$3,Controls!$A$5:$F$153,MATCH($A75,Controls!$A$5:$A$153,0),0)*B23/12</f>
        <v>0</v>
      </c>
      <c r="C75" s="355">
        <f>HLOOKUP(C$3,Controls!$A$5:$F$153,MATCH($A75,Controls!$A$5:$A$153,0),0)*C23/12</f>
        <v>0</v>
      </c>
      <c r="D75" s="355">
        <f>HLOOKUP(D$3,Controls!$A$5:$F$153,MATCH($A75,Controls!$A$5:$A$153,0),0)*D23/12</f>
        <v>0</v>
      </c>
      <c r="E75" s="355">
        <f>HLOOKUP(E$3,Controls!$A$5:$F$153,MATCH($A75,Controls!$A$5:$A$153,0),0)*E23/12</f>
        <v>0</v>
      </c>
      <c r="F75" s="355">
        <f>HLOOKUP(F$3,Controls!$A$5:$F$153,MATCH($A75,Controls!$A$5:$A$153,0),0)*F23/12</f>
        <v>0</v>
      </c>
      <c r="G75" s="355">
        <f>HLOOKUP(G$3,Controls!$A$5:$F$153,MATCH($A75,Controls!$A$5:$A$153,0),0)*G23/12</f>
        <v>0</v>
      </c>
      <c r="H75" s="355">
        <f>HLOOKUP(H$3,Controls!$A$5:$F$153,MATCH($A75,Controls!$A$5:$A$153,0),0)*H23/12</f>
        <v>0</v>
      </c>
      <c r="I75" s="355">
        <f>HLOOKUP(I$3,Controls!$A$5:$F$153,MATCH($A75,Controls!$A$5:$A$153,0),0)*I23/12</f>
        <v>0</v>
      </c>
      <c r="J75" s="355">
        <f>HLOOKUP(J$3,Controls!$A$5:$F$153,MATCH($A75,Controls!$A$5:$A$153,0),0)*J23/12</f>
        <v>0</v>
      </c>
      <c r="K75" s="355">
        <f>HLOOKUP(K$3,Controls!$A$5:$F$153,MATCH($A75,Controls!$A$5:$A$153,0),0)*K23/12</f>
        <v>0</v>
      </c>
      <c r="L75" s="355">
        <f>HLOOKUP(L$3,Controls!$A$5:$F$153,MATCH($A75,Controls!$A$5:$A$153,0),0)*L23/12</f>
        <v>0</v>
      </c>
      <c r="M75" s="355">
        <f>HLOOKUP(M$3,Controls!$A$5:$F$153,MATCH($A75,Controls!$A$5:$A$153,0),0)*M23/12</f>
        <v>0</v>
      </c>
      <c r="N75" s="355">
        <f>HLOOKUP(N$3,Controls!$A$5:$F$153,MATCH($A75,Controls!$A$5:$A$153,0),0)*N23/12</f>
        <v>0</v>
      </c>
      <c r="O75" s="355">
        <f>HLOOKUP(O$3,Controls!$A$5:$F$153,MATCH($A75,Controls!$A$5:$A$153,0),0)*O23/12</f>
        <v>0</v>
      </c>
      <c r="P75" s="355">
        <f>HLOOKUP(P$3,Controls!$A$5:$F$153,MATCH($A75,Controls!$A$5:$A$153,0),0)*P23/12</f>
        <v>0</v>
      </c>
      <c r="Q75" s="355">
        <f>HLOOKUP(Q$3,Controls!$A$5:$F$153,MATCH($A75,Controls!$A$5:$A$153,0),0)*Q23/12</f>
        <v>0</v>
      </c>
      <c r="R75" s="355">
        <f>HLOOKUP(R$3,Controls!$A$5:$F$153,MATCH($A75,Controls!$A$5:$A$153,0),0)*R23/12</f>
        <v>0</v>
      </c>
      <c r="S75" s="355">
        <f>HLOOKUP(S$3,Controls!$A$5:$F$153,MATCH($A75,Controls!$A$5:$A$153,0),0)*S23/12</f>
        <v>0</v>
      </c>
      <c r="T75" s="355">
        <f>HLOOKUP(T$3,Controls!$A$5:$F$153,MATCH($A75,Controls!$A$5:$A$153,0),0)*T23/12</f>
        <v>0</v>
      </c>
      <c r="U75" s="355">
        <f>HLOOKUP(U$3,Controls!$A$5:$F$153,MATCH($A75,Controls!$A$5:$A$153,0),0)*U23/12</f>
        <v>0</v>
      </c>
      <c r="V75" s="355">
        <f>HLOOKUP(V$3,Controls!$A$5:$F$153,MATCH($A75,Controls!$A$5:$A$153,0),0)*V23/12</f>
        <v>0</v>
      </c>
      <c r="W75" s="355">
        <f>HLOOKUP(W$3,Controls!$A$5:$F$153,MATCH($A75,Controls!$A$5:$A$153,0),0)*W23/12</f>
        <v>0</v>
      </c>
      <c r="X75" s="355">
        <f>HLOOKUP(X$3,Controls!$A$5:$F$153,MATCH($A75,Controls!$A$5:$A$153,0),0)*X23/12</f>
        <v>0</v>
      </c>
      <c r="Y75" s="355">
        <f>HLOOKUP(Y$3,Controls!$A$5:$F$153,MATCH($A75,Controls!$A$5:$A$153,0),0)*Y23/12</f>
        <v>0</v>
      </c>
      <c r="Z75" s="355">
        <f>HLOOKUP(Z$3,Controls!$A$5:$F$153,MATCH($A75,Controls!$A$5:$A$153,0),0)*Z23/12</f>
        <v>0</v>
      </c>
      <c r="AA75" s="355">
        <f>HLOOKUP(AA$3,Controls!$A$5:$F$153,MATCH($A75,Controls!$A$5:$A$153,0),0)*AA23/12</f>
        <v>0</v>
      </c>
      <c r="AB75" s="355">
        <f>HLOOKUP(AB$3,Controls!$A$5:$F$153,MATCH($A75,Controls!$A$5:$A$153,0),0)*AB23/12</f>
        <v>0</v>
      </c>
      <c r="AC75" s="355">
        <f>HLOOKUP(AC$3,Controls!$A$5:$F$153,MATCH($A75,Controls!$A$5:$A$153,0),0)*AC23/12</f>
        <v>0</v>
      </c>
      <c r="AD75" s="355">
        <f>HLOOKUP(AD$3,Controls!$A$5:$F$153,MATCH($A75,Controls!$A$5:$A$153,0),0)*AD23/12</f>
        <v>0</v>
      </c>
      <c r="AE75" s="355">
        <f>HLOOKUP(AE$3,Controls!$A$5:$F$153,MATCH($A75,Controls!$A$5:$A$153,0),0)*AE23/12</f>
        <v>0</v>
      </c>
      <c r="AF75" s="355">
        <f>HLOOKUP(AF$3,Controls!$A$5:$F$153,MATCH($A75,Controls!$A$5:$A$153,0),0)*AF23/12</f>
        <v>0</v>
      </c>
      <c r="AG75" s="355">
        <f>HLOOKUP(AG$3,Controls!$A$5:$F$153,MATCH($A75,Controls!$A$5:$A$153,0),0)*AG23/12</f>
        <v>0</v>
      </c>
      <c r="AH75" s="355">
        <f>HLOOKUP(AH$3,Controls!$A$5:$F$153,MATCH($A75,Controls!$A$5:$A$153,0),0)*AH23/12</f>
        <v>0</v>
      </c>
      <c r="AI75" s="355">
        <f>HLOOKUP(AI$3,Controls!$A$5:$F$153,MATCH($A75,Controls!$A$5:$A$153,0),0)*AI23/12</f>
        <v>0</v>
      </c>
      <c r="AJ75" s="355">
        <f>HLOOKUP(AJ$3,Controls!$A$5:$F$153,MATCH($A75,Controls!$A$5:$A$153,0),0)*AJ23/12</f>
        <v>0</v>
      </c>
      <c r="AK75" s="355">
        <f>HLOOKUP(AK$3,Controls!$A$5:$F$153,MATCH($A75,Controls!$A$5:$A$153,0),0)*AK23/12</f>
        <v>0</v>
      </c>
      <c r="AL75" s="355">
        <f>HLOOKUP(AL$3,Controls!$A$5:$F$153,MATCH($A75,Controls!$A$5:$A$153,0),0)*AL23/12</f>
        <v>13522.496625</v>
      </c>
      <c r="AM75" s="355">
        <f>HLOOKUP(AM$3,Controls!$A$5:$F$153,MATCH($A75,Controls!$A$5:$A$153,0),0)*AM23/12</f>
        <v>13522.496625</v>
      </c>
      <c r="AN75" s="355">
        <f>HLOOKUP(AN$3,Controls!$A$5:$F$153,MATCH($A75,Controls!$A$5:$A$153,0),0)*AN23/12</f>
        <v>13522.496625</v>
      </c>
      <c r="AO75" s="355">
        <f>HLOOKUP(AO$3,Controls!$A$5:$F$153,MATCH($A75,Controls!$A$5:$A$153,0),0)*AO23/12</f>
        <v>13522.496625</v>
      </c>
      <c r="AP75" s="355">
        <f>HLOOKUP(AP$3,Controls!$A$5:$F$153,MATCH($A75,Controls!$A$5:$A$153,0),0)*AP23/12</f>
        <v>13522.496625</v>
      </c>
      <c r="AQ75" s="355">
        <f>HLOOKUP(AQ$3,Controls!$A$5:$F$153,MATCH($A75,Controls!$A$5:$A$153,0),0)*AQ23/12</f>
        <v>13522.496625</v>
      </c>
      <c r="AR75" s="355">
        <f>HLOOKUP(AR$3,Controls!$A$5:$F$153,MATCH($A75,Controls!$A$5:$A$153,0),0)*AR23/12</f>
        <v>13522.496625</v>
      </c>
      <c r="AS75" s="355">
        <f>HLOOKUP(AS$3,Controls!$A$5:$F$153,MATCH($A75,Controls!$A$5:$A$153,0),0)*AS23/12</f>
        <v>13522.496625</v>
      </c>
      <c r="AT75" s="355">
        <f>HLOOKUP(AT$3,Controls!$A$5:$F$153,MATCH($A75,Controls!$A$5:$A$153,0),0)*AT23/12</f>
        <v>13522.496625</v>
      </c>
      <c r="AU75" s="355">
        <f>HLOOKUP(AU$3,Controls!$A$5:$F$153,MATCH($A75,Controls!$A$5:$A$153,0),0)*AU23/12</f>
        <v>13522.496625</v>
      </c>
      <c r="AV75" s="355">
        <f>HLOOKUP(AV$3,Controls!$A$5:$F$153,MATCH($A75,Controls!$A$5:$A$153,0),0)*AV23/12</f>
        <v>13522.496625</v>
      </c>
      <c r="AW75" s="355">
        <f>HLOOKUP(AW$3,Controls!$A$5:$F$153,MATCH($A75,Controls!$A$5:$A$153,0),0)*AW23/12</f>
        <v>13522.496625</v>
      </c>
      <c r="AX75" s="355">
        <f>HLOOKUP(AX$3,Controls!$A$5:$F$153,MATCH($A75,Controls!$A$5:$A$153,0),0)*AX23/12</f>
        <v>13928.171523750001</v>
      </c>
      <c r="AY75" s="355">
        <f>HLOOKUP(AY$3,Controls!$A$5:$F$153,MATCH($A75,Controls!$A$5:$A$153,0),0)*AY23/12</f>
        <v>13928.171523750001</v>
      </c>
      <c r="AZ75" s="355">
        <f>HLOOKUP(AZ$3,Controls!$A$5:$F$153,MATCH($A75,Controls!$A$5:$A$153,0),0)*AZ23/12</f>
        <v>13928.171523750001</v>
      </c>
      <c r="BA75" s="355">
        <f>HLOOKUP(BA$3,Controls!$A$5:$F$153,MATCH($A75,Controls!$A$5:$A$153,0),0)*BA23/12</f>
        <v>13928.171523750001</v>
      </c>
      <c r="BB75" s="355">
        <f>HLOOKUP(BB$3,Controls!$A$5:$F$153,MATCH($A75,Controls!$A$5:$A$153,0),0)*BB23/12</f>
        <v>13928.171523750001</v>
      </c>
      <c r="BC75" s="355">
        <f>HLOOKUP(BC$3,Controls!$A$5:$F$153,MATCH($A75,Controls!$A$5:$A$153,0),0)*BC23/12</f>
        <v>13928.171523750001</v>
      </c>
      <c r="BD75" s="355">
        <f>HLOOKUP(BD$3,Controls!$A$5:$F$153,MATCH($A75,Controls!$A$5:$A$153,0),0)*BD23/12</f>
        <v>13928.171523750001</v>
      </c>
      <c r="BE75" s="355">
        <f>HLOOKUP(BE$3,Controls!$A$5:$F$153,MATCH($A75,Controls!$A$5:$A$153,0),0)*BE23/12</f>
        <v>13928.171523750001</v>
      </c>
      <c r="BF75" s="355">
        <f>HLOOKUP(BF$3,Controls!$A$5:$F$153,MATCH($A75,Controls!$A$5:$A$153,0),0)*BF23/12</f>
        <v>13928.171523750001</v>
      </c>
      <c r="BG75" s="355">
        <f>HLOOKUP(BG$3,Controls!$A$5:$F$153,MATCH($A75,Controls!$A$5:$A$153,0),0)*BG23/12</f>
        <v>13928.171523750001</v>
      </c>
      <c r="BH75" s="355">
        <f>HLOOKUP(BH$3,Controls!$A$5:$F$153,MATCH($A75,Controls!$A$5:$A$153,0),0)*BH23/12</f>
        <v>13928.171523750001</v>
      </c>
      <c r="BI75" s="355">
        <f>HLOOKUP(BI$3,Controls!$A$5:$F$153,MATCH($A75,Controls!$A$5:$A$153,0),0)*BI23/12</f>
        <v>13928.171523750001</v>
      </c>
    </row>
    <row r="76" spans="1:61" ht="12.75" customHeight="1">
      <c r="A76" s="42" t="s">
        <v>97</v>
      </c>
      <c r="B76" s="355">
        <f>HLOOKUP(B$3,Controls!$A$5:$F$153,MATCH($A76,Controls!$A$5:$A$153,0),0)*B24/12</f>
        <v>0</v>
      </c>
      <c r="C76" s="355">
        <f>HLOOKUP(C$3,Controls!$A$5:$F$153,MATCH($A76,Controls!$A$5:$A$153,0),0)*C24/12</f>
        <v>0</v>
      </c>
      <c r="D76" s="355">
        <f>HLOOKUP(D$3,Controls!$A$5:$F$153,MATCH($A76,Controls!$A$5:$A$153,0),0)*D24/12</f>
        <v>0</v>
      </c>
      <c r="E76" s="355">
        <f>HLOOKUP(E$3,Controls!$A$5:$F$153,MATCH($A76,Controls!$A$5:$A$153,0),0)*E24/12</f>
        <v>0</v>
      </c>
      <c r="F76" s="355">
        <f>HLOOKUP(F$3,Controls!$A$5:$F$153,MATCH($A76,Controls!$A$5:$A$153,0),0)*F24/12</f>
        <v>0</v>
      </c>
      <c r="G76" s="355">
        <f>HLOOKUP(G$3,Controls!$A$5:$F$153,MATCH($A76,Controls!$A$5:$A$153,0),0)*G24/12</f>
        <v>0</v>
      </c>
      <c r="H76" s="355">
        <f>HLOOKUP(H$3,Controls!$A$5:$F$153,MATCH($A76,Controls!$A$5:$A$153,0),0)*H24/12</f>
        <v>0</v>
      </c>
      <c r="I76" s="355">
        <f>HLOOKUP(I$3,Controls!$A$5:$F$153,MATCH($A76,Controls!$A$5:$A$153,0),0)*I24/12</f>
        <v>0</v>
      </c>
      <c r="J76" s="355">
        <f>HLOOKUP(J$3,Controls!$A$5:$F$153,MATCH($A76,Controls!$A$5:$A$153,0),0)*J24/12</f>
        <v>0</v>
      </c>
      <c r="K76" s="355">
        <f>HLOOKUP(K$3,Controls!$A$5:$F$153,MATCH($A76,Controls!$A$5:$A$153,0),0)*K24/12</f>
        <v>0</v>
      </c>
      <c r="L76" s="355">
        <f>HLOOKUP(L$3,Controls!$A$5:$F$153,MATCH($A76,Controls!$A$5:$A$153,0),0)*L24/12</f>
        <v>0</v>
      </c>
      <c r="M76" s="355">
        <f>HLOOKUP(M$3,Controls!$A$5:$F$153,MATCH($A76,Controls!$A$5:$A$153,0),0)*M24/12</f>
        <v>0</v>
      </c>
      <c r="N76" s="355">
        <f>HLOOKUP(N$3,Controls!$A$5:$F$153,MATCH($A76,Controls!$A$5:$A$153,0),0)*N24/12</f>
        <v>0</v>
      </c>
      <c r="O76" s="355">
        <f>HLOOKUP(O$3,Controls!$A$5:$F$153,MATCH($A76,Controls!$A$5:$A$153,0),0)*O24/12</f>
        <v>0</v>
      </c>
      <c r="P76" s="355">
        <f>HLOOKUP(P$3,Controls!$A$5:$F$153,MATCH($A76,Controls!$A$5:$A$153,0),0)*P24/12</f>
        <v>0</v>
      </c>
      <c r="Q76" s="355">
        <f>HLOOKUP(Q$3,Controls!$A$5:$F$153,MATCH($A76,Controls!$A$5:$A$153,0),0)*Q24/12</f>
        <v>0</v>
      </c>
      <c r="R76" s="355">
        <f>HLOOKUP(R$3,Controls!$A$5:$F$153,MATCH($A76,Controls!$A$5:$A$153,0),0)*R24/12</f>
        <v>0</v>
      </c>
      <c r="S76" s="355">
        <f>HLOOKUP(S$3,Controls!$A$5:$F$153,MATCH($A76,Controls!$A$5:$A$153,0),0)*S24/12</f>
        <v>0</v>
      </c>
      <c r="T76" s="355">
        <f>HLOOKUP(T$3,Controls!$A$5:$F$153,MATCH($A76,Controls!$A$5:$A$153,0),0)*T24/12</f>
        <v>0</v>
      </c>
      <c r="U76" s="355">
        <f>HLOOKUP(U$3,Controls!$A$5:$F$153,MATCH($A76,Controls!$A$5:$A$153,0),0)*U24/12</f>
        <v>0</v>
      </c>
      <c r="V76" s="355">
        <f>HLOOKUP(V$3,Controls!$A$5:$F$153,MATCH($A76,Controls!$A$5:$A$153,0),0)*V24/12</f>
        <v>0</v>
      </c>
      <c r="W76" s="355">
        <f>HLOOKUP(W$3,Controls!$A$5:$F$153,MATCH($A76,Controls!$A$5:$A$153,0),0)*W24/12</f>
        <v>0</v>
      </c>
      <c r="X76" s="355">
        <f>HLOOKUP(X$3,Controls!$A$5:$F$153,MATCH($A76,Controls!$A$5:$A$153,0),0)*X24/12</f>
        <v>0</v>
      </c>
      <c r="Y76" s="355">
        <f>HLOOKUP(Y$3,Controls!$A$5:$F$153,MATCH($A76,Controls!$A$5:$A$153,0),0)*Y24/12</f>
        <v>0</v>
      </c>
      <c r="Z76" s="355">
        <f>HLOOKUP(Z$3,Controls!$A$5:$F$153,MATCH($A76,Controls!$A$5:$A$153,0),0)*Z24/12</f>
        <v>0</v>
      </c>
      <c r="AA76" s="355">
        <f>HLOOKUP(AA$3,Controls!$A$5:$F$153,MATCH($A76,Controls!$A$5:$A$153,0),0)*AA24/12</f>
        <v>0</v>
      </c>
      <c r="AB76" s="355">
        <f>HLOOKUP(AB$3,Controls!$A$5:$F$153,MATCH($A76,Controls!$A$5:$A$153,0),0)*AB24/12</f>
        <v>0</v>
      </c>
      <c r="AC76" s="355">
        <f>HLOOKUP(AC$3,Controls!$A$5:$F$153,MATCH($A76,Controls!$A$5:$A$153,0),0)*AC24/12</f>
        <v>0</v>
      </c>
      <c r="AD76" s="355">
        <f>HLOOKUP(AD$3,Controls!$A$5:$F$153,MATCH($A76,Controls!$A$5:$A$153,0),0)*AD24/12</f>
        <v>0</v>
      </c>
      <c r="AE76" s="355">
        <f>HLOOKUP(AE$3,Controls!$A$5:$F$153,MATCH($A76,Controls!$A$5:$A$153,0),0)*AE24/12</f>
        <v>0</v>
      </c>
      <c r="AF76" s="355">
        <f>HLOOKUP(AF$3,Controls!$A$5:$F$153,MATCH($A76,Controls!$A$5:$A$153,0),0)*AF24/12</f>
        <v>0</v>
      </c>
      <c r="AG76" s="355">
        <f>HLOOKUP(AG$3,Controls!$A$5:$F$153,MATCH($A76,Controls!$A$5:$A$153,0),0)*AG24/12</f>
        <v>0</v>
      </c>
      <c r="AH76" s="355">
        <f>HLOOKUP(AH$3,Controls!$A$5:$F$153,MATCH($A76,Controls!$A$5:$A$153,0),0)*AH24/12</f>
        <v>0</v>
      </c>
      <c r="AI76" s="355">
        <f>HLOOKUP(AI$3,Controls!$A$5:$F$153,MATCH($A76,Controls!$A$5:$A$153,0),0)*AI24/12</f>
        <v>0</v>
      </c>
      <c r="AJ76" s="355">
        <f>HLOOKUP(AJ$3,Controls!$A$5:$F$153,MATCH($A76,Controls!$A$5:$A$153,0),0)*AJ24/12</f>
        <v>0</v>
      </c>
      <c r="AK76" s="355">
        <f>HLOOKUP(AK$3,Controls!$A$5:$F$153,MATCH($A76,Controls!$A$5:$A$153,0),0)*AK24/12</f>
        <v>0</v>
      </c>
      <c r="AL76" s="355">
        <f>HLOOKUP(AL$3,Controls!$A$5:$F$153,MATCH($A76,Controls!$A$5:$A$153,0),0)*AL24/12</f>
        <v>9219.8840624999993</v>
      </c>
      <c r="AM76" s="355">
        <f>HLOOKUP(AM$3,Controls!$A$5:$F$153,MATCH($A76,Controls!$A$5:$A$153,0),0)*AM24/12</f>
        <v>9219.8840624999993</v>
      </c>
      <c r="AN76" s="355">
        <f>HLOOKUP(AN$3,Controls!$A$5:$F$153,MATCH($A76,Controls!$A$5:$A$153,0),0)*AN24/12</f>
        <v>9219.8840624999993</v>
      </c>
      <c r="AO76" s="355">
        <f>HLOOKUP(AO$3,Controls!$A$5:$F$153,MATCH($A76,Controls!$A$5:$A$153,0),0)*AO24/12</f>
        <v>9219.8840624999993</v>
      </c>
      <c r="AP76" s="355">
        <f>HLOOKUP(AP$3,Controls!$A$5:$F$153,MATCH($A76,Controls!$A$5:$A$153,0),0)*AP24/12</f>
        <v>9219.8840624999993</v>
      </c>
      <c r="AQ76" s="355">
        <f>HLOOKUP(AQ$3,Controls!$A$5:$F$153,MATCH($A76,Controls!$A$5:$A$153,0),0)*AQ24/12</f>
        <v>9219.8840624999993</v>
      </c>
      <c r="AR76" s="355">
        <f>HLOOKUP(AR$3,Controls!$A$5:$F$153,MATCH($A76,Controls!$A$5:$A$153,0),0)*AR24/12</f>
        <v>9219.8840624999993</v>
      </c>
      <c r="AS76" s="355">
        <f>HLOOKUP(AS$3,Controls!$A$5:$F$153,MATCH($A76,Controls!$A$5:$A$153,0),0)*AS24/12</f>
        <v>9219.8840624999993</v>
      </c>
      <c r="AT76" s="355">
        <f>HLOOKUP(AT$3,Controls!$A$5:$F$153,MATCH($A76,Controls!$A$5:$A$153,0),0)*AT24/12</f>
        <v>9219.8840624999993</v>
      </c>
      <c r="AU76" s="355">
        <f>HLOOKUP(AU$3,Controls!$A$5:$F$153,MATCH($A76,Controls!$A$5:$A$153,0),0)*AU24/12</f>
        <v>9219.8840624999993</v>
      </c>
      <c r="AV76" s="355">
        <f>HLOOKUP(AV$3,Controls!$A$5:$F$153,MATCH($A76,Controls!$A$5:$A$153,0),0)*AV24/12</f>
        <v>9219.8840624999993</v>
      </c>
      <c r="AW76" s="355">
        <f>HLOOKUP(AW$3,Controls!$A$5:$F$153,MATCH($A76,Controls!$A$5:$A$153,0),0)*AW24/12</f>
        <v>9219.8840624999993</v>
      </c>
      <c r="AX76" s="355">
        <f>HLOOKUP(AX$3,Controls!$A$5:$F$153,MATCH($A76,Controls!$A$5:$A$153,0),0)*AX24/12</f>
        <v>9496.480584375</v>
      </c>
      <c r="AY76" s="355">
        <f>HLOOKUP(AY$3,Controls!$A$5:$F$153,MATCH($A76,Controls!$A$5:$A$153,0),0)*AY24/12</f>
        <v>9496.480584375</v>
      </c>
      <c r="AZ76" s="355">
        <f>HLOOKUP(AZ$3,Controls!$A$5:$F$153,MATCH($A76,Controls!$A$5:$A$153,0),0)*AZ24/12</f>
        <v>9496.480584375</v>
      </c>
      <c r="BA76" s="355">
        <f>HLOOKUP(BA$3,Controls!$A$5:$F$153,MATCH($A76,Controls!$A$5:$A$153,0),0)*BA24/12</f>
        <v>9496.480584375</v>
      </c>
      <c r="BB76" s="355">
        <f>HLOOKUP(BB$3,Controls!$A$5:$F$153,MATCH($A76,Controls!$A$5:$A$153,0),0)*BB24/12</f>
        <v>9496.480584375</v>
      </c>
      <c r="BC76" s="355">
        <f>HLOOKUP(BC$3,Controls!$A$5:$F$153,MATCH($A76,Controls!$A$5:$A$153,0),0)*BC24/12</f>
        <v>9496.480584375</v>
      </c>
      <c r="BD76" s="355">
        <f>HLOOKUP(BD$3,Controls!$A$5:$F$153,MATCH($A76,Controls!$A$5:$A$153,0),0)*BD24/12</f>
        <v>9496.480584375</v>
      </c>
      <c r="BE76" s="355">
        <f>HLOOKUP(BE$3,Controls!$A$5:$F$153,MATCH($A76,Controls!$A$5:$A$153,0),0)*BE24/12</f>
        <v>9496.480584375</v>
      </c>
      <c r="BF76" s="355">
        <f>HLOOKUP(BF$3,Controls!$A$5:$F$153,MATCH($A76,Controls!$A$5:$A$153,0),0)*BF24/12</f>
        <v>9496.480584375</v>
      </c>
      <c r="BG76" s="355">
        <f>HLOOKUP(BG$3,Controls!$A$5:$F$153,MATCH($A76,Controls!$A$5:$A$153,0),0)*BG24/12</f>
        <v>9496.480584375</v>
      </c>
      <c r="BH76" s="355">
        <f>HLOOKUP(BH$3,Controls!$A$5:$F$153,MATCH($A76,Controls!$A$5:$A$153,0),0)*BH24/12</f>
        <v>9496.480584375</v>
      </c>
      <c r="BI76" s="355">
        <f>HLOOKUP(BI$3,Controls!$A$5:$F$153,MATCH($A76,Controls!$A$5:$A$153,0),0)*BI24/12</f>
        <v>9496.480584375</v>
      </c>
    </row>
    <row r="77" spans="1:61" ht="12.75" customHeight="1">
      <c r="A77" s="42" t="s">
        <v>98</v>
      </c>
      <c r="B77" s="355">
        <f>HLOOKUP(B$3,Controls!$A$5:$F$153,MATCH($A77,Controls!$A$5:$A$153,0),0)*B25/12</f>
        <v>0</v>
      </c>
      <c r="C77" s="355">
        <f>HLOOKUP(C$3,Controls!$A$5:$F$153,MATCH($A77,Controls!$A$5:$A$153,0),0)*C25/12</f>
        <v>0</v>
      </c>
      <c r="D77" s="355">
        <f>HLOOKUP(D$3,Controls!$A$5:$F$153,MATCH($A77,Controls!$A$5:$A$153,0),0)*D25/12</f>
        <v>0</v>
      </c>
      <c r="E77" s="355">
        <f>HLOOKUP(E$3,Controls!$A$5:$F$153,MATCH($A77,Controls!$A$5:$A$153,0),0)*E25/12</f>
        <v>0</v>
      </c>
      <c r="F77" s="355">
        <f>HLOOKUP(F$3,Controls!$A$5:$F$153,MATCH($A77,Controls!$A$5:$A$153,0),0)*F25/12</f>
        <v>0</v>
      </c>
      <c r="G77" s="355">
        <f>HLOOKUP(G$3,Controls!$A$5:$F$153,MATCH($A77,Controls!$A$5:$A$153,0),0)*G25/12</f>
        <v>0</v>
      </c>
      <c r="H77" s="355">
        <f>HLOOKUP(H$3,Controls!$A$5:$F$153,MATCH($A77,Controls!$A$5:$A$153,0),0)*H25/12</f>
        <v>0</v>
      </c>
      <c r="I77" s="355">
        <f>HLOOKUP(I$3,Controls!$A$5:$F$153,MATCH($A77,Controls!$A$5:$A$153,0),0)*I25/12</f>
        <v>0</v>
      </c>
      <c r="J77" s="355">
        <f>HLOOKUP(J$3,Controls!$A$5:$F$153,MATCH($A77,Controls!$A$5:$A$153,0),0)*J25/12</f>
        <v>0</v>
      </c>
      <c r="K77" s="355">
        <f>HLOOKUP(K$3,Controls!$A$5:$F$153,MATCH($A77,Controls!$A$5:$A$153,0),0)*K25/12</f>
        <v>0</v>
      </c>
      <c r="L77" s="355">
        <f>HLOOKUP(L$3,Controls!$A$5:$F$153,MATCH($A77,Controls!$A$5:$A$153,0),0)*L25/12</f>
        <v>0</v>
      </c>
      <c r="M77" s="355">
        <f>HLOOKUP(M$3,Controls!$A$5:$F$153,MATCH($A77,Controls!$A$5:$A$153,0),0)*M25/12</f>
        <v>0</v>
      </c>
      <c r="N77" s="355">
        <f>HLOOKUP(N$3,Controls!$A$5:$F$153,MATCH($A77,Controls!$A$5:$A$153,0),0)*N25/12</f>
        <v>0</v>
      </c>
      <c r="O77" s="355">
        <f>HLOOKUP(O$3,Controls!$A$5:$F$153,MATCH($A77,Controls!$A$5:$A$153,0),0)*O25/12</f>
        <v>0</v>
      </c>
      <c r="P77" s="355">
        <f>HLOOKUP(P$3,Controls!$A$5:$F$153,MATCH($A77,Controls!$A$5:$A$153,0),0)*P25/12</f>
        <v>0</v>
      </c>
      <c r="Q77" s="355">
        <f>HLOOKUP(Q$3,Controls!$A$5:$F$153,MATCH($A77,Controls!$A$5:$A$153,0),0)*Q25/12</f>
        <v>0</v>
      </c>
      <c r="R77" s="355">
        <f>HLOOKUP(R$3,Controls!$A$5:$F$153,MATCH($A77,Controls!$A$5:$A$153,0),0)*R25/12</f>
        <v>0</v>
      </c>
      <c r="S77" s="355">
        <f>HLOOKUP(S$3,Controls!$A$5:$F$153,MATCH($A77,Controls!$A$5:$A$153,0),0)*S25/12</f>
        <v>0</v>
      </c>
      <c r="T77" s="355">
        <f>HLOOKUP(T$3,Controls!$A$5:$F$153,MATCH($A77,Controls!$A$5:$A$153,0),0)*T25/12</f>
        <v>0</v>
      </c>
      <c r="U77" s="355">
        <f>HLOOKUP(U$3,Controls!$A$5:$F$153,MATCH($A77,Controls!$A$5:$A$153,0),0)*U25/12</f>
        <v>0</v>
      </c>
      <c r="V77" s="355">
        <f>HLOOKUP(V$3,Controls!$A$5:$F$153,MATCH($A77,Controls!$A$5:$A$153,0),0)*V25/12</f>
        <v>0</v>
      </c>
      <c r="W77" s="355">
        <f>HLOOKUP(W$3,Controls!$A$5:$F$153,MATCH($A77,Controls!$A$5:$A$153,0),0)*W25/12</f>
        <v>0</v>
      </c>
      <c r="X77" s="355">
        <f>HLOOKUP(X$3,Controls!$A$5:$F$153,MATCH($A77,Controls!$A$5:$A$153,0),0)*X25/12</f>
        <v>0</v>
      </c>
      <c r="Y77" s="355">
        <f>HLOOKUP(Y$3,Controls!$A$5:$F$153,MATCH($A77,Controls!$A$5:$A$153,0),0)*Y25/12</f>
        <v>0</v>
      </c>
      <c r="Z77" s="355">
        <f>HLOOKUP(Z$3,Controls!$A$5:$F$153,MATCH($A77,Controls!$A$5:$A$153,0),0)*Z25/12</f>
        <v>0</v>
      </c>
      <c r="AA77" s="355">
        <f>HLOOKUP(AA$3,Controls!$A$5:$F$153,MATCH($A77,Controls!$A$5:$A$153,0),0)*AA25/12</f>
        <v>0</v>
      </c>
      <c r="AB77" s="355">
        <f>HLOOKUP(AB$3,Controls!$A$5:$F$153,MATCH($A77,Controls!$A$5:$A$153,0),0)*AB25/12</f>
        <v>0</v>
      </c>
      <c r="AC77" s="355">
        <f>HLOOKUP(AC$3,Controls!$A$5:$F$153,MATCH($A77,Controls!$A$5:$A$153,0),0)*AC25/12</f>
        <v>0</v>
      </c>
      <c r="AD77" s="355">
        <f>HLOOKUP(AD$3,Controls!$A$5:$F$153,MATCH($A77,Controls!$A$5:$A$153,0),0)*AD25/12</f>
        <v>0</v>
      </c>
      <c r="AE77" s="355">
        <f>HLOOKUP(AE$3,Controls!$A$5:$F$153,MATCH($A77,Controls!$A$5:$A$153,0),0)*AE25/12</f>
        <v>0</v>
      </c>
      <c r="AF77" s="355">
        <f>HLOOKUP(AF$3,Controls!$A$5:$F$153,MATCH($A77,Controls!$A$5:$A$153,0),0)*AF25/12</f>
        <v>0</v>
      </c>
      <c r="AG77" s="355">
        <f>HLOOKUP(AG$3,Controls!$A$5:$F$153,MATCH($A77,Controls!$A$5:$A$153,0),0)*AG25/12</f>
        <v>0</v>
      </c>
      <c r="AH77" s="355">
        <f>HLOOKUP(AH$3,Controls!$A$5:$F$153,MATCH($A77,Controls!$A$5:$A$153,0),0)*AH25/12</f>
        <v>0</v>
      </c>
      <c r="AI77" s="355">
        <f>HLOOKUP(AI$3,Controls!$A$5:$F$153,MATCH($A77,Controls!$A$5:$A$153,0),0)*AI25/12</f>
        <v>0</v>
      </c>
      <c r="AJ77" s="355">
        <f>HLOOKUP(AJ$3,Controls!$A$5:$F$153,MATCH($A77,Controls!$A$5:$A$153,0),0)*AJ25/12</f>
        <v>0</v>
      </c>
      <c r="AK77" s="355">
        <f>HLOOKUP(AK$3,Controls!$A$5:$F$153,MATCH($A77,Controls!$A$5:$A$153,0),0)*AK25/12</f>
        <v>0</v>
      </c>
      <c r="AL77" s="355">
        <f>HLOOKUP(AL$3,Controls!$A$5:$F$153,MATCH($A77,Controls!$A$5:$A$153,0),0)*AL25/12</f>
        <v>13522.496625</v>
      </c>
      <c r="AM77" s="355">
        <f>HLOOKUP(AM$3,Controls!$A$5:$F$153,MATCH($A77,Controls!$A$5:$A$153,0),0)*AM25/12</f>
        <v>13522.496625</v>
      </c>
      <c r="AN77" s="355">
        <f>HLOOKUP(AN$3,Controls!$A$5:$F$153,MATCH($A77,Controls!$A$5:$A$153,0),0)*AN25/12</f>
        <v>13522.496625</v>
      </c>
      <c r="AO77" s="355">
        <f>HLOOKUP(AO$3,Controls!$A$5:$F$153,MATCH($A77,Controls!$A$5:$A$153,0),0)*AO25/12</f>
        <v>13522.496625</v>
      </c>
      <c r="AP77" s="355">
        <f>HLOOKUP(AP$3,Controls!$A$5:$F$153,MATCH($A77,Controls!$A$5:$A$153,0),0)*AP25/12</f>
        <v>13522.496625</v>
      </c>
      <c r="AQ77" s="355">
        <f>HLOOKUP(AQ$3,Controls!$A$5:$F$153,MATCH($A77,Controls!$A$5:$A$153,0),0)*AQ25/12</f>
        <v>13522.496625</v>
      </c>
      <c r="AR77" s="355">
        <f>HLOOKUP(AR$3,Controls!$A$5:$F$153,MATCH($A77,Controls!$A$5:$A$153,0),0)*AR25/12</f>
        <v>13522.496625</v>
      </c>
      <c r="AS77" s="355">
        <f>HLOOKUP(AS$3,Controls!$A$5:$F$153,MATCH($A77,Controls!$A$5:$A$153,0),0)*AS25/12</f>
        <v>13522.496625</v>
      </c>
      <c r="AT77" s="355">
        <f>HLOOKUP(AT$3,Controls!$A$5:$F$153,MATCH($A77,Controls!$A$5:$A$153,0),0)*AT25/12</f>
        <v>13522.496625</v>
      </c>
      <c r="AU77" s="355">
        <f>HLOOKUP(AU$3,Controls!$A$5:$F$153,MATCH($A77,Controls!$A$5:$A$153,0),0)*AU25/12</f>
        <v>13522.496625</v>
      </c>
      <c r="AV77" s="355">
        <f>HLOOKUP(AV$3,Controls!$A$5:$F$153,MATCH($A77,Controls!$A$5:$A$153,0),0)*AV25/12</f>
        <v>13522.496625</v>
      </c>
      <c r="AW77" s="355">
        <f>HLOOKUP(AW$3,Controls!$A$5:$F$153,MATCH($A77,Controls!$A$5:$A$153,0),0)*AW25/12</f>
        <v>13522.496625</v>
      </c>
      <c r="AX77" s="355">
        <f>HLOOKUP(AX$3,Controls!$A$5:$F$153,MATCH($A77,Controls!$A$5:$A$153,0),0)*AX25/12</f>
        <v>13928.171523750001</v>
      </c>
      <c r="AY77" s="355">
        <f>HLOOKUP(AY$3,Controls!$A$5:$F$153,MATCH($A77,Controls!$A$5:$A$153,0),0)*AY25/12</f>
        <v>13928.171523750001</v>
      </c>
      <c r="AZ77" s="355">
        <f>HLOOKUP(AZ$3,Controls!$A$5:$F$153,MATCH($A77,Controls!$A$5:$A$153,0),0)*AZ25/12</f>
        <v>13928.171523750001</v>
      </c>
      <c r="BA77" s="355">
        <f>HLOOKUP(BA$3,Controls!$A$5:$F$153,MATCH($A77,Controls!$A$5:$A$153,0),0)*BA25/12</f>
        <v>13928.171523750001</v>
      </c>
      <c r="BB77" s="355">
        <f>HLOOKUP(BB$3,Controls!$A$5:$F$153,MATCH($A77,Controls!$A$5:$A$153,0),0)*BB25/12</f>
        <v>13928.171523750001</v>
      </c>
      <c r="BC77" s="355">
        <f>HLOOKUP(BC$3,Controls!$A$5:$F$153,MATCH($A77,Controls!$A$5:$A$153,0),0)*BC25/12</f>
        <v>13928.171523750001</v>
      </c>
      <c r="BD77" s="355">
        <f>HLOOKUP(BD$3,Controls!$A$5:$F$153,MATCH($A77,Controls!$A$5:$A$153,0),0)*BD25/12</f>
        <v>13928.171523750001</v>
      </c>
      <c r="BE77" s="355">
        <f>HLOOKUP(BE$3,Controls!$A$5:$F$153,MATCH($A77,Controls!$A$5:$A$153,0),0)*BE25/12</f>
        <v>13928.171523750001</v>
      </c>
      <c r="BF77" s="355">
        <f>HLOOKUP(BF$3,Controls!$A$5:$F$153,MATCH($A77,Controls!$A$5:$A$153,0),0)*BF25/12</f>
        <v>13928.171523750001</v>
      </c>
      <c r="BG77" s="355">
        <f>HLOOKUP(BG$3,Controls!$A$5:$F$153,MATCH($A77,Controls!$A$5:$A$153,0),0)*BG25/12</f>
        <v>13928.171523750001</v>
      </c>
      <c r="BH77" s="355">
        <f>HLOOKUP(BH$3,Controls!$A$5:$F$153,MATCH($A77,Controls!$A$5:$A$153,0),0)*BH25/12</f>
        <v>13928.171523750001</v>
      </c>
      <c r="BI77" s="355">
        <f>HLOOKUP(BI$3,Controls!$A$5:$F$153,MATCH($A77,Controls!$A$5:$A$153,0),0)*BI25/12</f>
        <v>13928.171523750001</v>
      </c>
    </row>
    <row r="78" spans="1:61" ht="12.75" customHeight="1">
      <c r="A78" s="42" t="s">
        <v>99</v>
      </c>
      <c r="B78" s="355">
        <f>HLOOKUP(B$3,Controls!$A$5:$F$153,MATCH($A78,Controls!$A$5:$A$153,0),0)*B26/12</f>
        <v>0</v>
      </c>
      <c r="C78" s="355">
        <f>HLOOKUP(C$3,Controls!$A$5:$F$153,MATCH($A78,Controls!$A$5:$A$153,0),0)*C26/12</f>
        <v>0</v>
      </c>
      <c r="D78" s="355">
        <f>HLOOKUP(D$3,Controls!$A$5:$F$153,MATCH($A78,Controls!$A$5:$A$153,0),0)*D26/12</f>
        <v>0</v>
      </c>
      <c r="E78" s="355">
        <f>HLOOKUP(E$3,Controls!$A$5:$F$153,MATCH($A78,Controls!$A$5:$A$153,0),0)*E26/12</f>
        <v>0</v>
      </c>
      <c r="F78" s="355">
        <f>HLOOKUP(F$3,Controls!$A$5:$F$153,MATCH($A78,Controls!$A$5:$A$153,0),0)*F26/12</f>
        <v>0</v>
      </c>
      <c r="G78" s="355">
        <f>HLOOKUP(G$3,Controls!$A$5:$F$153,MATCH($A78,Controls!$A$5:$A$153,0),0)*G26/12</f>
        <v>0</v>
      </c>
      <c r="H78" s="355">
        <f>HLOOKUP(H$3,Controls!$A$5:$F$153,MATCH($A78,Controls!$A$5:$A$153,0),0)*H26/12</f>
        <v>0</v>
      </c>
      <c r="I78" s="355">
        <f>HLOOKUP(I$3,Controls!$A$5:$F$153,MATCH($A78,Controls!$A$5:$A$153,0),0)*I26/12</f>
        <v>0</v>
      </c>
      <c r="J78" s="355">
        <f>HLOOKUP(J$3,Controls!$A$5:$F$153,MATCH($A78,Controls!$A$5:$A$153,0),0)*J26/12</f>
        <v>0</v>
      </c>
      <c r="K78" s="355">
        <f>HLOOKUP(K$3,Controls!$A$5:$F$153,MATCH($A78,Controls!$A$5:$A$153,0),0)*K26/12</f>
        <v>0</v>
      </c>
      <c r="L78" s="355">
        <f>HLOOKUP(L$3,Controls!$A$5:$F$153,MATCH($A78,Controls!$A$5:$A$153,0),0)*L26/12</f>
        <v>0</v>
      </c>
      <c r="M78" s="355">
        <f>HLOOKUP(M$3,Controls!$A$5:$F$153,MATCH($A78,Controls!$A$5:$A$153,0),0)*M26/12</f>
        <v>0</v>
      </c>
      <c r="N78" s="355">
        <f>HLOOKUP(N$3,Controls!$A$5:$F$153,MATCH($A78,Controls!$A$5:$A$153,0),0)*N26/12</f>
        <v>0</v>
      </c>
      <c r="O78" s="355">
        <f>HLOOKUP(O$3,Controls!$A$5:$F$153,MATCH($A78,Controls!$A$5:$A$153,0),0)*O26/12</f>
        <v>0</v>
      </c>
      <c r="P78" s="355">
        <f>HLOOKUP(P$3,Controls!$A$5:$F$153,MATCH($A78,Controls!$A$5:$A$153,0),0)*P26/12</f>
        <v>0</v>
      </c>
      <c r="Q78" s="355">
        <f>HLOOKUP(Q$3,Controls!$A$5:$F$153,MATCH($A78,Controls!$A$5:$A$153,0),0)*Q26/12</f>
        <v>0</v>
      </c>
      <c r="R78" s="355">
        <f>HLOOKUP(R$3,Controls!$A$5:$F$153,MATCH($A78,Controls!$A$5:$A$153,0),0)*R26/12</f>
        <v>0</v>
      </c>
      <c r="S78" s="355">
        <f>HLOOKUP(S$3,Controls!$A$5:$F$153,MATCH($A78,Controls!$A$5:$A$153,0),0)*S26/12</f>
        <v>0</v>
      </c>
      <c r="T78" s="355">
        <f>HLOOKUP(T$3,Controls!$A$5:$F$153,MATCH($A78,Controls!$A$5:$A$153,0),0)*T26/12</f>
        <v>0</v>
      </c>
      <c r="U78" s="355">
        <f>HLOOKUP(U$3,Controls!$A$5:$F$153,MATCH($A78,Controls!$A$5:$A$153,0),0)*U26/12</f>
        <v>0</v>
      </c>
      <c r="V78" s="355">
        <f>HLOOKUP(V$3,Controls!$A$5:$F$153,MATCH($A78,Controls!$A$5:$A$153,0),0)*V26/12</f>
        <v>0</v>
      </c>
      <c r="W78" s="355">
        <f>HLOOKUP(W$3,Controls!$A$5:$F$153,MATCH($A78,Controls!$A$5:$A$153,0),0)*W26/12</f>
        <v>0</v>
      </c>
      <c r="X78" s="355">
        <f>HLOOKUP(X$3,Controls!$A$5:$F$153,MATCH($A78,Controls!$A$5:$A$153,0),0)*X26/12</f>
        <v>0</v>
      </c>
      <c r="Y78" s="355">
        <f>HLOOKUP(Y$3,Controls!$A$5:$F$153,MATCH($A78,Controls!$A$5:$A$153,0),0)*Y26/12</f>
        <v>0</v>
      </c>
      <c r="Z78" s="355">
        <f>HLOOKUP(Z$3,Controls!$A$5:$F$153,MATCH($A78,Controls!$A$5:$A$153,0),0)*Z26/12</f>
        <v>0</v>
      </c>
      <c r="AA78" s="355">
        <f>HLOOKUP(AA$3,Controls!$A$5:$F$153,MATCH($A78,Controls!$A$5:$A$153,0),0)*AA26/12</f>
        <v>0</v>
      </c>
      <c r="AB78" s="355">
        <f>HLOOKUP(AB$3,Controls!$A$5:$F$153,MATCH($A78,Controls!$A$5:$A$153,0),0)*AB26/12</f>
        <v>0</v>
      </c>
      <c r="AC78" s="355">
        <f>HLOOKUP(AC$3,Controls!$A$5:$F$153,MATCH($A78,Controls!$A$5:$A$153,0),0)*AC26/12</f>
        <v>0</v>
      </c>
      <c r="AD78" s="355">
        <f>HLOOKUP(AD$3,Controls!$A$5:$F$153,MATCH($A78,Controls!$A$5:$A$153,0),0)*AD26/12</f>
        <v>0</v>
      </c>
      <c r="AE78" s="355">
        <f>HLOOKUP(AE$3,Controls!$A$5:$F$153,MATCH($A78,Controls!$A$5:$A$153,0),0)*AE26/12</f>
        <v>0</v>
      </c>
      <c r="AF78" s="355">
        <f>HLOOKUP(AF$3,Controls!$A$5:$F$153,MATCH($A78,Controls!$A$5:$A$153,0),0)*AF26/12</f>
        <v>0</v>
      </c>
      <c r="AG78" s="355">
        <f>HLOOKUP(AG$3,Controls!$A$5:$F$153,MATCH($A78,Controls!$A$5:$A$153,0),0)*AG26/12</f>
        <v>0</v>
      </c>
      <c r="AH78" s="355">
        <f>HLOOKUP(AH$3,Controls!$A$5:$F$153,MATCH($A78,Controls!$A$5:$A$153,0),0)*AH26/12</f>
        <v>0</v>
      </c>
      <c r="AI78" s="355">
        <f>HLOOKUP(AI$3,Controls!$A$5:$F$153,MATCH($A78,Controls!$A$5:$A$153,0),0)*AI26/12</f>
        <v>0</v>
      </c>
      <c r="AJ78" s="355">
        <f>HLOOKUP(AJ$3,Controls!$A$5:$F$153,MATCH($A78,Controls!$A$5:$A$153,0),0)*AJ26/12</f>
        <v>0</v>
      </c>
      <c r="AK78" s="355">
        <f>HLOOKUP(AK$3,Controls!$A$5:$F$153,MATCH($A78,Controls!$A$5:$A$153,0),0)*AK26/12</f>
        <v>0</v>
      </c>
      <c r="AL78" s="355">
        <f>HLOOKUP(AL$3,Controls!$A$5:$F$153,MATCH($A78,Controls!$A$5:$A$153,0),0)*AL26/12</f>
        <v>10449.2019375</v>
      </c>
      <c r="AM78" s="355">
        <f>HLOOKUP(AM$3,Controls!$A$5:$F$153,MATCH($A78,Controls!$A$5:$A$153,0),0)*AM26/12</f>
        <v>10449.2019375</v>
      </c>
      <c r="AN78" s="355">
        <f>HLOOKUP(AN$3,Controls!$A$5:$F$153,MATCH($A78,Controls!$A$5:$A$153,0),0)*AN26/12</f>
        <v>10449.2019375</v>
      </c>
      <c r="AO78" s="355">
        <f>HLOOKUP(AO$3,Controls!$A$5:$F$153,MATCH($A78,Controls!$A$5:$A$153,0),0)*AO26/12</f>
        <v>10449.2019375</v>
      </c>
      <c r="AP78" s="355">
        <f>HLOOKUP(AP$3,Controls!$A$5:$F$153,MATCH($A78,Controls!$A$5:$A$153,0),0)*AP26/12</f>
        <v>10449.2019375</v>
      </c>
      <c r="AQ78" s="355">
        <f>HLOOKUP(AQ$3,Controls!$A$5:$F$153,MATCH($A78,Controls!$A$5:$A$153,0),0)*AQ26/12</f>
        <v>10449.2019375</v>
      </c>
      <c r="AR78" s="355">
        <f>HLOOKUP(AR$3,Controls!$A$5:$F$153,MATCH($A78,Controls!$A$5:$A$153,0),0)*AR26/12</f>
        <v>10449.2019375</v>
      </c>
      <c r="AS78" s="355">
        <f>HLOOKUP(AS$3,Controls!$A$5:$F$153,MATCH($A78,Controls!$A$5:$A$153,0),0)*AS26/12</f>
        <v>10449.2019375</v>
      </c>
      <c r="AT78" s="355">
        <f>HLOOKUP(AT$3,Controls!$A$5:$F$153,MATCH($A78,Controls!$A$5:$A$153,0),0)*AT26/12</f>
        <v>10449.2019375</v>
      </c>
      <c r="AU78" s="355">
        <f>HLOOKUP(AU$3,Controls!$A$5:$F$153,MATCH($A78,Controls!$A$5:$A$153,0),0)*AU26/12</f>
        <v>10449.2019375</v>
      </c>
      <c r="AV78" s="355">
        <f>HLOOKUP(AV$3,Controls!$A$5:$F$153,MATCH($A78,Controls!$A$5:$A$153,0),0)*AV26/12</f>
        <v>10449.2019375</v>
      </c>
      <c r="AW78" s="355">
        <f>HLOOKUP(AW$3,Controls!$A$5:$F$153,MATCH($A78,Controls!$A$5:$A$153,0),0)*AW26/12</f>
        <v>10449.2019375</v>
      </c>
      <c r="AX78" s="355">
        <f>HLOOKUP(AX$3,Controls!$A$5:$F$153,MATCH($A78,Controls!$A$5:$A$153,0),0)*AX26/12</f>
        <v>10762.677995625001</v>
      </c>
      <c r="AY78" s="355">
        <f>HLOOKUP(AY$3,Controls!$A$5:$F$153,MATCH($A78,Controls!$A$5:$A$153,0),0)*AY26/12</f>
        <v>10762.677995625001</v>
      </c>
      <c r="AZ78" s="355">
        <f>HLOOKUP(AZ$3,Controls!$A$5:$F$153,MATCH($A78,Controls!$A$5:$A$153,0),0)*AZ26/12</f>
        <v>10762.677995625001</v>
      </c>
      <c r="BA78" s="355">
        <f>HLOOKUP(BA$3,Controls!$A$5:$F$153,MATCH($A78,Controls!$A$5:$A$153,0),0)*BA26/12</f>
        <v>10762.677995625001</v>
      </c>
      <c r="BB78" s="355">
        <f>HLOOKUP(BB$3,Controls!$A$5:$F$153,MATCH($A78,Controls!$A$5:$A$153,0),0)*BB26/12</f>
        <v>10762.677995625001</v>
      </c>
      <c r="BC78" s="355">
        <f>HLOOKUP(BC$3,Controls!$A$5:$F$153,MATCH($A78,Controls!$A$5:$A$153,0),0)*BC26/12</f>
        <v>10762.677995625001</v>
      </c>
      <c r="BD78" s="355">
        <f>HLOOKUP(BD$3,Controls!$A$5:$F$153,MATCH($A78,Controls!$A$5:$A$153,0),0)*BD26/12</f>
        <v>10762.677995625001</v>
      </c>
      <c r="BE78" s="355">
        <f>HLOOKUP(BE$3,Controls!$A$5:$F$153,MATCH($A78,Controls!$A$5:$A$153,0),0)*BE26/12</f>
        <v>10762.677995625001</v>
      </c>
      <c r="BF78" s="355">
        <f>HLOOKUP(BF$3,Controls!$A$5:$F$153,MATCH($A78,Controls!$A$5:$A$153,0),0)*BF26/12</f>
        <v>10762.677995625001</v>
      </c>
      <c r="BG78" s="355">
        <f>HLOOKUP(BG$3,Controls!$A$5:$F$153,MATCH($A78,Controls!$A$5:$A$153,0),0)*BG26/12</f>
        <v>10762.677995625001</v>
      </c>
      <c r="BH78" s="355">
        <f>HLOOKUP(BH$3,Controls!$A$5:$F$153,MATCH($A78,Controls!$A$5:$A$153,0),0)*BH26/12</f>
        <v>10762.677995625001</v>
      </c>
      <c r="BI78" s="355">
        <f>HLOOKUP(BI$3,Controls!$A$5:$F$153,MATCH($A78,Controls!$A$5:$A$153,0),0)*BI26/12</f>
        <v>10762.677995625001</v>
      </c>
    </row>
    <row r="79" spans="1:61" ht="12.75" customHeight="1">
      <c r="A79" s="42" t="s">
        <v>100</v>
      </c>
      <c r="B79" s="355">
        <f>HLOOKUP(B$3,Controls!$A$5:$F$153,MATCH($A79,Controls!$A$5:$A$153,0),0)*B27/12</f>
        <v>0</v>
      </c>
      <c r="C79" s="355">
        <f>HLOOKUP(C$3,Controls!$A$5:$F$153,MATCH($A79,Controls!$A$5:$A$153,0),0)*C27/12</f>
        <v>0</v>
      </c>
      <c r="D79" s="355">
        <f>HLOOKUP(D$3,Controls!$A$5:$F$153,MATCH($A79,Controls!$A$5:$A$153,0),0)*D27/12</f>
        <v>0</v>
      </c>
      <c r="E79" s="355">
        <f>HLOOKUP(E$3,Controls!$A$5:$F$153,MATCH($A79,Controls!$A$5:$A$153,0),0)*E27/12</f>
        <v>0</v>
      </c>
      <c r="F79" s="355">
        <f>HLOOKUP(F$3,Controls!$A$5:$F$153,MATCH($A79,Controls!$A$5:$A$153,0),0)*F27/12</f>
        <v>0</v>
      </c>
      <c r="G79" s="355">
        <f>HLOOKUP(G$3,Controls!$A$5:$F$153,MATCH($A79,Controls!$A$5:$A$153,0),0)*G27/12</f>
        <v>0</v>
      </c>
      <c r="H79" s="355">
        <f>HLOOKUP(H$3,Controls!$A$5:$F$153,MATCH($A79,Controls!$A$5:$A$153,0),0)*H27/12</f>
        <v>0</v>
      </c>
      <c r="I79" s="355">
        <f>HLOOKUP(I$3,Controls!$A$5:$F$153,MATCH($A79,Controls!$A$5:$A$153,0),0)*I27/12</f>
        <v>0</v>
      </c>
      <c r="J79" s="355">
        <f>HLOOKUP(J$3,Controls!$A$5:$F$153,MATCH($A79,Controls!$A$5:$A$153,0),0)*J27/12</f>
        <v>0</v>
      </c>
      <c r="K79" s="355">
        <f>HLOOKUP(K$3,Controls!$A$5:$F$153,MATCH($A79,Controls!$A$5:$A$153,0),0)*K27/12</f>
        <v>0</v>
      </c>
      <c r="L79" s="355">
        <f>HLOOKUP(L$3,Controls!$A$5:$F$153,MATCH($A79,Controls!$A$5:$A$153,0),0)*L27/12</f>
        <v>0</v>
      </c>
      <c r="M79" s="355">
        <f>HLOOKUP(M$3,Controls!$A$5:$F$153,MATCH($A79,Controls!$A$5:$A$153,0),0)*M27/12</f>
        <v>0</v>
      </c>
      <c r="N79" s="355">
        <f>HLOOKUP(N$3,Controls!$A$5:$F$153,MATCH($A79,Controls!$A$5:$A$153,0),0)*N27/12</f>
        <v>0</v>
      </c>
      <c r="O79" s="355">
        <f>HLOOKUP(O$3,Controls!$A$5:$F$153,MATCH($A79,Controls!$A$5:$A$153,0),0)*O27/12</f>
        <v>0</v>
      </c>
      <c r="P79" s="355">
        <f>HLOOKUP(P$3,Controls!$A$5:$F$153,MATCH($A79,Controls!$A$5:$A$153,0),0)*P27/12</f>
        <v>0</v>
      </c>
      <c r="Q79" s="355">
        <f>HLOOKUP(Q$3,Controls!$A$5:$F$153,MATCH($A79,Controls!$A$5:$A$153,0),0)*Q27/12</f>
        <v>0</v>
      </c>
      <c r="R79" s="355">
        <f>HLOOKUP(R$3,Controls!$A$5:$F$153,MATCH($A79,Controls!$A$5:$A$153,0),0)*R27/12</f>
        <v>0</v>
      </c>
      <c r="S79" s="355">
        <f>HLOOKUP(S$3,Controls!$A$5:$F$153,MATCH($A79,Controls!$A$5:$A$153,0),0)*S27/12</f>
        <v>0</v>
      </c>
      <c r="T79" s="355">
        <f>HLOOKUP(T$3,Controls!$A$5:$F$153,MATCH($A79,Controls!$A$5:$A$153,0),0)*T27/12</f>
        <v>0</v>
      </c>
      <c r="U79" s="355">
        <f>HLOOKUP(U$3,Controls!$A$5:$F$153,MATCH($A79,Controls!$A$5:$A$153,0),0)*U27/12</f>
        <v>0</v>
      </c>
      <c r="V79" s="355">
        <f>HLOOKUP(V$3,Controls!$A$5:$F$153,MATCH($A79,Controls!$A$5:$A$153,0),0)*V27/12</f>
        <v>0</v>
      </c>
      <c r="W79" s="355">
        <f>HLOOKUP(W$3,Controls!$A$5:$F$153,MATCH($A79,Controls!$A$5:$A$153,0),0)*W27/12</f>
        <v>0</v>
      </c>
      <c r="X79" s="355">
        <f>HLOOKUP(X$3,Controls!$A$5:$F$153,MATCH($A79,Controls!$A$5:$A$153,0),0)*X27/12</f>
        <v>0</v>
      </c>
      <c r="Y79" s="355">
        <f>HLOOKUP(Y$3,Controls!$A$5:$F$153,MATCH($A79,Controls!$A$5:$A$153,0),0)*Y27/12</f>
        <v>0</v>
      </c>
      <c r="Z79" s="355">
        <f>HLOOKUP(Z$3,Controls!$A$5:$F$153,MATCH($A79,Controls!$A$5:$A$153,0),0)*Z27/12</f>
        <v>0</v>
      </c>
      <c r="AA79" s="355">
        <f>HLOOKUP(AA$3,Controls!$A$5:$F$153,MATCH($A79,Controls!$A$5:$A$153,0),0)*AA27/12</f>
        <v>0</v>
      </c>
      <c r="AB79" s="355">
        <f>HLOOKUP(AB$3,Controls!$A$5:$F$153,MATCH($A79,Controls!$A$5:$A$153,0),0)*AB27/12</f>
        <v>0</v>
      </c>
      <c r="AC79" s="355">
        <f>HLOOKUP(AC$3,Controls!$A$5:$F$153,MATCH($A79,Controls!$A$5:$A$153,0),0)*AC27/12</f>
        <v>0</v>
      </c>
      <c r="AD79" s="355">
        <f>HLOOKUP(AD$3,Controls!$A$5:$F$153,MATCH($A79,Controls!$A$5:$A$153,0),0)*AD27/12</f>
        <v>0</v>
      </c>
      <c r="AE79" s="355">
        <f>HLOOKUP(AE$3,Controls!$A$5:$F$153,MATCH($A79,Controls!$A$5:$A$153,0),0)*AE27/12</f>
        <v>0</v>
      </c>
      <c r="AF79" s="355">
        <f>HLOOKUP(AF$3,Controls!$A$5:$F$153,MATCH($A79,Controls!$A$5:$A$153,0),0)*AF27/12</f>
        <v>0</v>
      </c>
      <c r="AG79" s="355">
        <f>HLOOKUP(AG$3,Controls!$A$5:$F$153,MATCH($A79,Controls!$A$5:$A$153,0),0)*AG27/12</f>
        <v>0</v>
      </c>
      <c r="AH79" s="355">
        <f>HLOOKUP(AH$3,Controls!$A$5:$F$153,MATCH($A79,Controls!$A$5:$A$153,0),0)*AH27/12</f>
        <v>0</v>
      </c>
      <c r="AI79" s="355">
        <f>HLOOKUP(AI$3,Controls!$A$5:$F$153,MATCH($A79,Controls!$A$5:$A$153,0),0)*AI27/12</f>
        <v>0</v>
      </c>
      <c r="AJ79" s="355">
        <f>HLOOKUP(AJ$3,Controls!$A$5:$F$153,MATCH($A79,Controls!$A$5:$A$153,0),0)*AJ27/12</f>
        <v>0</v>
      </c>
      <c r="AK79" s="355">
        <f>HLOOKUP(AK$3,Controls!$A$5:$F$153,MATCH($A79,Controls!$A$5:$A$153,0),0)*AK27/12</f>
        <v>0</v>
      </c>
      <c r="AL79" s="355">
        <f>HLOOKUP(AL$3,Controls!$A$5:$F$153,MATCH($A79,Controls!$A$5:$A$153,0),0)*AL27/12</f>
        <v>13522.496625</v>
      </c>
      <c r="AM79" s="355">
        <f>HLOOKUP(AM$3,Controls!$A$5:$F$153,MATCH($A79,Controls!$A$5:$A$153,0),0)*AM27/12</f>
        <v>13522.496625</v>
      </c>
      <c r="AN79" s="355">
        <f>HLOOKUP(AN$3,Controls!$A$5:$F$153,MATCH($A79,Controls!$A$5:$A$153,0),0)*AN27/12</f>
        <v>13522.496625</v>
      </c>
      <c r="AO79" s="355">
        <f>HLOOKUP(AO$3,Controls!$A$5:$F$153,MATCH($A79,Controls!$A$5:$A$153,0),0)*AO27/12</f>
        <v>13522.496625</v>
      </c>
      <c r="AP79" s="355">
        <f>HLOOKUP(AP$3,Controls!$A$5:$F$153,MATCH($A79,Controls!$A$5:$A$153,0),0)*AP27/12</f>
        <v>13522.496625</v>
      </c>
      <c r="AQ79" s="355">
        <f>HLOOKUP(AQ$3,Controls!$A$5:$F$153,MATCH($A79,Controls!$A$5:$A$153,0),0)*AQ27/12</f>
        <v>13522.496625</v>
      </c>
      <c r="AR79" s="355">
        <f>HLOOKUP(AR$3,Controls!$A$5:$F$153,MATCH($A79,Controls!$A$5:$A$153,0),0)*AR27/12</f>
        <v>13522.496625</v>
      </c>
      <c r="AS79" s="355">
        <f>HLOOKUP(AS$3,Controls!$A$5:$F$153,MATCH($A79,Controls!$A$5:$A$153,0),0)*AS27/12</f>
        <v>13522.496625</v>
      </c>
      <c r="AT79" s="355">
        <f>HLOOKUP(AT$3,Controls!$A$5:$F$153,MATCH($A79,Controls!$A$5:$A$153,0),0)*AT27/12</f>
        <v>13522.496625</v>
      </c>
      <c r="AU79" s="355">
        <f>HLOOKUP(AU$3,Controls!$A$5:$F$153,MATCH($A79,Controls!$A$5:$A$153,0),0)*AU27/12</f>
        <v>13522.496625</v>
      </c>
      <c r="AV79" s="355">
        <f>HLOOKUP(AV$3,Controls!$A$5:$F$153,MATCH($A79,Controls!$A$5:$A$153,0),0)*AV27/12</f>
        <v>13522.496625</v>
      </c>
      <c r="AW79" s="355">
        <f>HLOOKUP(AW$3,Controls!$A$5:$F$153,MATCH($A79,Controls!$A$5:$A$153,0),0)*AW27/12</f>
        <v>13522.496625</v>
      </c>
      <c r="AX79" s="355">
        <f>HLOOKUP(AX$3,Controls!$A$5:$F$153,MATCH($A79,Controls!$A$5:$A$153,0),0)*AX27/12</f>
        <v>13928.171523750001</v>
      </c>
      <c r="AY79" s="355">
        <f>HLOOKUP(AY$3,Controls!$A$5:$F$153,MATCH($A79,Controls!$A$5:$A$153,0),0)*AY27/12</f>
        <v>13928.171523750001</v>
      </c>
      <c r="AZ79" s="355">
        <f>HLOOKUP(AZ$3,Controls!$A$5:$F$153,MATCH($A79,Controls!$A$5:$A$153,0),0)*AZ27/12</f>
        <v>13928.171523750001</v>
      </c>
      <c r="BA79" s="355">
        <f>HLOOKUP(BA$3,Controls!$A$5:$F$153,MATCH($A79,Controls!$A$5:$A$153,0),0)*BA27/12</f>
        <v>13928.171523750001</v>
      </c>
      <c r="BB79" s="355">
        <f>HLOOKUP(BB$3,Controls!$A$5:$F$153,MATCH($A79,Controls!$A$5:$A$153,0),0)*BB27/12</f>
        <v>13928.171523750001</v>
      </c>
      <c r="BC79" s="355">
        <f>HLOOKUP(BC$3,Controls!$A$5:$F$153,MATCH($A79,Controls!$A$5:$A$153,0),0)*BC27/12</f>
        <v>13928.171523750001</v>
      </c>
      <c r="BD79" s="355">
        <f>HLOOKUP(BD$3,Controls!$A$5:$F$153,MATCH($A79,Controls!$A$5:$A$153,0),0)*BD27/12</f>
        <v>13928.171523750001</v>
      </c>
      <c r="BE79" s="355">
        <f>HLOOKUP(BE$3,Controls!$A$5:$F$153,MATCH($A79,Controls!$A$5:$A$153,0),0)*BE27/12</f>
        <v>13928.171523750001</v>
      </c>
      <c r="BF79" s="355">
        <f>HLOOKUP(BF$3,Controls!$A$5:$F$153,MATCH($A79,Controls!$A$5:$A$153,0),0)*BF27/12</f>
        <v>13928.171523750001</v>
      </c>
      <c r="BG79" s="355">
        <f>HLOOKUP(BG$3,Controls!$A$5:$F$153,MATCH($A79,Controls!$A$5:$A$153,0),0)*BG27/12</f>
        <v>13928.171523750001</v>
      </c>
      <c r="BH79" s="355">
        <f>HLOOKUP(BH$3,Controls!$A$5:$F$153,MATCH($A79,Controls!$A$5:$A$153,0),0)*BH27/12</f>
        <v>13928.171523750001</v>
      </c>
      <c r="BI79" s="355">
        <f>HLOOKUP(BI$3,Controls!$A$5:$F$153,MATCH($A79,Controls!$A$5:$A$153,0),0)*BI27/12</f>
        <v>13928.171523750001</v>
      </c>
    </row>
    <row r="80" spans="1:61" ht="12.75" customHeight="1">
      <c r="A80" s="42" t="s">
        <v>101</v>
      </c>
      <c r="B80" s="355">
        <f>HLOOKUP(B$3,Controls!$A$5:$F$153,MATCH($A80,Controls!$A$5:$A$153,0),0)*B28/12</f>
        <v>0</v>
      </c>
      <c r="C80" s="355">
        <f>HLOOKUP(C$3,Controls!$A$5:$F$153,MATCH($A80,Controls!$A$5:$A$153,0),0)*C28/12</f>
        <v>0</v>
      </c>
      <c r="D80" s="355">
        <f>HLOOKUP(D$3,Controls!$A$5:$F$153,MATCH($A80,Controls!$A$5:$A$153,0),0)*D28/12</f>
        <v>0</v>
      </c>
      <c r="E80" s="355">
        <f>HLOOKUP(E$3,Controls!$A$5:$F$153,MATCH($A80,Controls!$A$5:$A$153,0),0)*E28/12</f>
        <v>0</v>
      </c>
      <c r="F80" s="355">
        <f>HLOOKUP(F$3,Controls!$A$5:$F$153,MATCH($A80,Controls!$A$5:$A$153,0),0)*F28/12</f>
        <v>0</v>
      </c>
      <c r="G80" s="355">
        <f>HLOOKUP(G$3,Controls!$A$5:$F$153,MATCH($A80,Controls!$A$5:$A$153,0),0)*G28/12</f>
        <v>0</v>
      </c>
      <c r="H80" s="355">
        <f>HLOOKUP(H$3,Controls!$A$5:$F$153,MATCH($A80,Controls!$A$5:$A$153,0),0)*H28/12</f>
        <v>0</v>
      </c>
      <c r="I80" s="355">
        <f>HLOOKUP(I$3,Controls!$A$5:$F$153,MATCH($A80,Controls!$A$5:$A$153,0),0)*I28/12</f>
        <v>0</v>
      </c>
      <c r="J80" s="355">
        <f>HLOOKUP(J$3,Controls!$A$5:$F$153,MATCH($A80,Controls!$A$5:$A$153,0),0)*J28/12</f>
        <v>0</v>
      </c>
      <c r="K80" s="355">
        <f>HLOOKUP(K$3,Controls!$A$5:$F$153,MATCH($A80,Controls!$A$5:$A$153,0),0)*K28/12</f>
        <v>0</v>
      </c>
      <c r="L80" s="355">
        <f>HLOOKUP(L$3,Controls!$A$5:$F$153,MATCH($A80,Controls!$A$5:$A$153,0),0)*L28/12</f>
        <v>0</v>
      </c>
      <c r="M80" s="355">
        <f>HLOOKUP(M$3,Controls!$A$5:$F$153,MATCH($A80,Controls!$A$5:$A$153,0),0)*M28/12</f>
        <v>0</v>
      </c>
      <c r="N80" s="355">
        <f>HLOOKUP(N$3,Controls!$A$5:$F$153,MATCH($A80,Controls!$A$5:$A$153,0),0)*N28/12</f>
        <v>0</v>
      </c>
      <c r="O80" s="355">
        <f>HLOOKUP(O$3,Controls!$A$5:$F$153,MATCH($A80,Controls!$A$5:$A$153,0),0)*O28/12</f>
        <v>0</v>
      </c>
      <c r="P80" s="355">
        <f>HLOOKUP(P$3,Controls!$A$5:$F$153,MATCH($A80,Controls!$A$5:$A$153,0),0)*P28/12</f>
        <v>0</v>
      </c>
      <c r="Q80" s="355">
        <f>HLOOKUP(Q$3,Controls!$A$5:$F$153,MATCH($A80,Controls!$A$5:$A$153,0),0)*Q28/12</f>
        <v>0</v>
      </c>
      <c r="R80" s="355">
        <f>HLOOKUP(R$3,Controls!$A$5:$F$153,MATCH($A80,Controls!$A$5:$A$153,0),0)*R28/12</f>
        <v>0</v>
      </c>
      <c r="S80" s="355">
        <f>HLOOKUP(S$3,Controls!$A$5:$F$153,MATCH($A80,Controls!$A$5:$A$153,0),0)*S28/12</f>
        <v>0</v>
      </c>
      <c r="T80" s="355">
        <f>HLOOKUP(T$3,Controls!$A$5:$F$153,MATCH($A80,Controls!$A$5:$A$153,0),0)*T28/12</f>
        <v>0</v>
      </c>
      <c r="U80" s="355">
        <f>HLOOKUP(U$3,Controls!$A$5:$F$153,MATCH($A80,Controls!$A$5:$A$153,0),0)*U28/12</f>
        <v>0</v>
      </c>
      <c r="V80" s="355">
        <f>HLOOKUP(V$3,Controls!$A$5:$F$153,MATCH($A80,Controls!$A$5:$A$153,0),0)*V28/12</f>
        <v>0</v>
      </c>
      <c r="W80" s="355">
        <f>HLOOKUP(W$3,Controls!$A$5:$F$153,MATCH($A80,Controls!$A$5:$A$153,0),0)*W28/12</f>
        <v>0</v>
      </c>
      <c r="X80" s="355">
        <f>HLOOKUP(X$3,Controls!$A$5:$F$153,MATCH($A80,Controls!$A$5:$A$153,0),0)*X28/12</f>
        <v>0</v>
      </c>
      <c r="Y80" s="355">
        <f>HLOOKUP(Y$3,Controls!$A$5:$F$153,MATCH($A80,Controls!$A$5:$A$153,0),0)*Y28/12</f>
        <v>0</v>
      </c>
      <c r="Z80" s="355">
        <f>HLOOKUP(Z$3,Controls!$A$5:$F$153,MATCH($A80,Controls!$A$5:$A$153,0),0)*Z28/12</f>
        <v>0</v>
      </c>
      <c r="AA80" s="355">
        <f>HLOOKUP(AA$3,Controls!$A$5:$F$153,MATCH($A80,Controls!$A$5:$A$153,0),0)*AA28/12</f>
        <v>0</v>
      </c>
      <c r="AB80" s="355">
        <f>HLOOKUP(AB$3,Controls!$A$5:$F$153,MATCH($A80,Controls!$A$5:$A$153,0),0)*AB28/12</f>
        <v>0</v>
      </c>
      <c r="AC80" s="355">
        <f>HLOOKUP(AC$3,Controls!$A$5:$F$153,MATCH($A80,Controls!$A$5:$A$153,0),0)*AC28/12</f>
        <v>0</v>
      </c>
      <c r="AD80" s="355">
        <f>HLOOKUP(AD$3,Controls!$A$5:$F$153,MATCH($A80,Controls!$A$5:$A$153,0),0)*AD28/12</f>
        <v>0</v>
      </c>
      <c r="AE80" s="355">
        <f>HLOOKUP(AE$3,Controls!$A$5:$F$153,MATCH($A80,Controls!$A$5:$A$153,0),0)*AE28/12</f>
        <v>0</v>
      </c>
      <c r="AF80" s="355">
        <f>HLOOKUP(AF$3,Controls!$A$5:$F$153,MATCH($A80,Controls!$A$5:$A$153,0),0)*AF28/12</f>
        <v>0</v>
      </c>
      <c r="AG80" s="355">
        <f>HLOOKUP(AG$3,Controls!$A$5:$F$153,MATCH($A80,Controls!$A$5:$A$153,0),0)*AG28/12</f>
        <v>0</v>
      </c>
      <c r="AH80" s="355">
        <f>HLOOKUP(AH$3,Controls!$A$5:$F$153,MATCH($A80,Controls!$A$5:$A$153,0),0)*AH28/12</f>
        <v>0</v>
      </c>
      <c r="AI80" s="355">
        <f>HLOOKUP(AI$3,Controls!$A$5:$F$153,MATCH($A80,Controls!$A$5:$A$153,0),0)*AI28/12</f>
        <v>0</v>
      </c>
      <c r="AJ80" s="355">
        <f>HLOOKUP(AJ$3,Controls!$A$5:$F$153,MATCH($A80,Controls!$A$5:$A$153,0),0)*AJ28/12</f>
        <v>0</v>
      </c>
      <c r="AK80" s="355">
        <f>HLOOKUP(AK$3,Controls!$A$5:$F$153,MATCH($A80,Controls!$A$5:$A$153,0),0)*AK28/12</f>
        <v>0</v>
      </c>
      <c r="AL80" s="355">
        <f>HLOOKUP(AL$3,Controls!$A$5:$F$153,MATCH($A80,Controls!$A$5:$A$153,0),0)*AL28/12</f>
        <v>15059.143968750001</v>
      </c>
      <c r="AM80" s="355">
        <f>HLOOKUP(AM$3,Controls!$A$5:$F$153,MATCH($A80,Controls!$A$5:$A$153,0),0)*AM28/12</f>
        <v>15059.143968750001</v>
      </c>
      <c r="AN80" s="355">
        <f>HLOOKUP(AN$3,Controls!$A$5:$F$153,MATCH($A80,Controls!$A$5:$A$153,0),0)*AN28/12</f>
        <v>15059.143968750001</v>
      </c>
      <c r="AO80" s="355">
        <f>HLOOKUP(AO$3,Controls!$A$5:$F$153,MATCH($A80,Controls!$A$5:$A$153,0),0)*AO28/12</f>
        <v>15059.143968750001</v>
      </c>
      <c r="AP80" s="355">
        <f>HLOOKUP(AP$3,Controls!$A$5:$F$153,MATCH($A80,Controls!$A$5:$A$153,0),0)*AP28/12</f>
        <v>15059.143968750001</v>
      </c>
      <c r="AQ80" s="355">
        <f>HLOOKUP(AQ$3,Controls!$A$5:$F$153,MATCH($A80,Controls!$A$5:$A$153,0),0)*AQ28/12</f>
        <v>15059.143968750001</v>
      </c>
      <c r="AR80" s="355">
        <f>HLOOKUP(AR$3,Controls!$A$5:$F$153,MATCH($A80,Controls!$A$5:$A$153,0),0)*AR28/12</f>
        <v>15059.143968750001</v>
      </c>
      <c r="AS80" s="355">
        <f>HLOOKUP(AS$3,Controls!$A$5:$F$153,MATCH($A80,Controls!$A$5:$A$153,0),0)*AS28/12</f>
        <v>15059.143968750001</v>
      </c>
      <c r="AT80" s="355">
        <f>HLOOKUP(AT$3,Controls!$A$5:$F$153,MATCH($A80,Controls!$A$5:$A$153,0),0)*AT28/12</f>
        <v>15059.143968750001</v>
      </c>
      <c r="AU80" s="355">
        <f>HLOOKUP(AU$3,Controls!$A$5:$F$153,MATCH($A80,Controls!$A$5:$A$153,0),0)*AU28/12</f>
        <v>15059.143968750001</v>
      </c>
      <c r="AV80" s="355">
        <f>HLOOKUP(AV$3,Controls!$A$5:$F$153,MATCH($A80,Controls!$A$5:$A$153,0),0)*AV28/12</f>
        <v>15059.143968750001</v>
      </c>
      <c r="AW80" s="355">
        <f>HLOOKUP(AW$3,Controls!$A$5:$F$153,MATCH($A80,Controls!$A$5:$A$153,0),0)*AW28/12</f>
        <v>15059.143968750001</v>
      </c>
      <c r="AX80" s="355">
        <f>HLOOKUP(AX$3,Controls!$A$5:$F$153,MATCH($A80,Controls!$A$5:$A$153,0),0)*AX28/12</f>
        <v>15510.918287812499</v>
      </c>
      <c r="AY80" s="355">
        <f>HLOOKUP(AY$3,Controls!$A$5:$F$153,MATCH($A80,Controls!$A$5:$A$153,0),0)*AY28/12</f>
        <v>15510.918287812499</v>
      </c>
      <c r="AZ80" s="355">
        <f>HLOOKUP(AZ$3,Controls!$A$5:$F$153,MATCH($A80,Controls!$A$5:$A$153,0),0)*AZ28/12</f>
        <v>15510.918287812499</v>
      </c>
      <c r="BA80" s="355">
        <f>HLOOKUP(BA$3,Controls!$A$5:$F$153,MATCH($A80,Controls!$A$5:$A$153,0),0)*BA28/12</f>
        <v>15510.918287812499</v>
      </c>
      <c r="BB80" s="355">
        <f>HLOOKUP(BB$3,Controls!$A$5:$F$153,MATCH($A80,Controls!$A$5:$A$153,0),0)*BB28/12</f>
        <v>15510.918287812499</v>
      </c>
      <c r="BC80" s="355">
        <f>HLOOKUP(BC$3,Controls!$A$5:$F$153,MATCH($A80,Controls!$A$5:$A$153,0),0)*BC28/12</f>
        <v>15510.918287812499</v>
      </c>
      <c r="BD80" s="355">
        <f>HLOOKUP(BD$3,Controls!$A$5:$F$153,MATCH($A80,Controls!$A$5:$A$153,0),0)*BD28/12</f>
        <v>15510.918287812499</v>
      </c>
      <c r="BE80" s="355">
        <f>HLOOKUP(BE$3,Controls!$A$5:$F$153,MATCH($A80,Controls!$A$5:$A$153,0),0)*BE28/12</f>
        <v>15510.918287812499</v>
      </c>
      <c r="BF80" s="355">
        <f>HLOOKUP(BF$3,Controls!$A$5:$F$153,MATCH($A80,Controls!$A$5:$A$153,0),0)*BF28/12</f>
        <v>15510.918287812499</v>
      </c>
      <c r="BG80" s="355">
        <f>HLOOKUP(BG$3,Controls!$A$5:$F$153,MATCH($A80,Controls!$A$5:$A$153,0),0)*BG28/12</f>
        <v>15510.918287812499</v>
      </c>
      <c r="BH80" s="355">
        <f>HLOOKUP(BH$3,Controls!$A$5:$F$153,MATCH($A80,Controls!$A$5:$A$153,0),0)*BH28/12</f>
        <v>15510.918287812499</v>
      </c>
      <c r="BI80" s="355">
        <f>HLOOKUP(BI$3,Controls!$A$5:$F$153,MATCH($A80,Controls!$A$5:$A$153,0),0)*BI28/12</f>
        <v>15510.918287812499</v>
      </c>
    </row>
    <row r="81" spans="1:61" ht="12.75" customHeight="1">
      <c r="A81" s="42" t="s">
        <v>102</v>
      </c>
      <c r="B81" s="355">
        <f>HLOOKUP(B$3,Controls!$A$5:$F$153,MATCH($A81,Controls!$A$5:$A$153,0),0)*B29/12</f>
        <v>0</v>
      </c>
      <c r="C81" s="355">
        <f>HLOOKUP(C$3,Controls!$A$5:$F$153,MATCH($A81,Controls!$A$5:$A$153,0),0)*C29/12</f>
        <v>0</v>
      </c>
      <c r="D81" s="355">
        <f>HLOOKUP(D$3,Controls!$A$5:$F$153,MATCH($A81,Controls!$A$5:$A$153,0),0)*D29/12</f>
        <v>0</v>
      </c>
      <c r="E81" s="355">
        <f>HLOOKUP(E$3,Controls!$A$5:$F$153,MATCH($A81,Controls!$A$5:$A$153,0),0)*E29/12</f>
        <v>0</v>
      </c>
      <c r="F81" s="355">
        <f>HLOOKUP(F$3,Controls!$A$5:$F$153,MATCH($A81,Controls!$A$5:$A$153,0),0)*F29/12</f>
        <v>0</v>
      </c>
      <c r="G81" s="355">
        <f>HLOOKUP(G$3,Controls!$A$5:$F$153,MATCH($A81,Controls!$A$5:$A$153,0),0)*G29/12</f>
        <v>0</v>
      </c>
      <c r="H81" s="355">
        <f>HLOOKUP(H$3,Controls!$A$5:$F$153,MATCH($A81,Controls!$A$5:$A$153,0),0)*H29/12</f>
        <v>0</v>
      </c>
      <c r="I81" s="355">
        <f>HLOOKUP(I$3,Controls!$A$5:$F$153,MATCH($A81,Controls!$A$5:$A$153,0),0)*I29/12</f>
        <v>0</v>
      </c>
      <c r="J81" s="355">
        <f>HLOOKUP(J$3,Controls!$A$5:$F$153,MATCH($A81,Controls!$A$5:$A$153,0),0)*J29/12</f>
        <v>0</v>
      </c>
      <c r="K81" s="355">
        <f>HLOOKUP(K$3,Controls!$A$5:$F$153,MATCH($A81,Controls!$A$5:$A$153,0),0)*K29/12</f>
        <v>0</v>
      </c>
      <c r="L81" s="355">
        <f>HLOOKUP(L$3,Controls!$A$5:$F$153,MATCH($A81,Controls!$A$5:$A$153,0),0)*L29/12</f>
        <v>0</v>
      </c>
      <c r="M81" s="355">
        <f>HLOOKUP(M$3,Controls!$A$5:$F$153,MATCH($A81,Controls!$A$5:$A$153,0),0)*M29/12</f>
        <v>0</v>
      </c>
      <c r="N81" s="355">
        <f>HLOOKUP(N$3,Controls!$A$5:$F$153,MATCH($A81,Controls!$A$5:$A$153,0),0)*N29/12</f>
        <v>0</v>
      </c>
      <c r="O81" s="355">
        <f>HLOOKUP(O$3,Controls!$A$5:$F$153,MATCH($A81,Controls!$A$5:$A$153,0),0)*O29/12</f>
        <v>0</v>
      </c>
      <c r="P81" s="355">
        <f>HLOOKUP(P$3,Controls!$A$5:$F$153,MATCH($A81,Controls!$A$5:$A$153,0),0)*P29/12</f>
        <v>0</v>
      </c>
      <c r="Q81" s="355">
        <f>HLOOKUP(Q$3,Controls!$A$5:$F$153,MATCH($A81,Controls!$A$5:$A$153,0),0)*Q29/12</f>
        <v>0</v>
      </c>
      <c r="R81" s="355">
        <f>HLOOKUP(R$3,Controls!$A$5:$F$153,MATCH($A81,Controls!$A$5:$A$153,0),0)*R29/12</f>
        <v>0</v>
      </c>
      <c r="S81" s="355">
        <f>HLOOKUP(S$3,Controls!$A$5:$F$153,MATCH($A81,Controls!$A$5:$A$153,0),0)*S29/12</f>
        <v>0</v>
      </c>
      <c r="T81" s="355">
        <f>HLOOKUP(T$3,Controls!$A$5:$F$153,MATCH($A81,Controls!$A$5:$A$153,0),0)*T29/12</f>
        <v>0</v>
      </c>
      <c r="U81" s="355">
        <f>HLOOKUP(U$3,Controls!$A$5:$F$153,MATCH($A81,Controls!$A$5:$A$153,0),0)*U29/12</f>
        <v>0</v>
      </c>
      <c r="V81" s="355">
        <f>HLOOKUP(V$3,Controls!$A$5:$F$153,MATCH($A81,Controls!$A$5:$A$153,0),0)*V29/12</f>
        <v>0</v>
      </c>
      <c r="W81" s="355">
        <f>HLOOKUP(W$3,Controls!$A$5:$F$153,MATCH($A81,Controls!$A$5:$A$153,0),0)*W29/12</f>
        <v>0</v>
      </c>
      <c r="X81" s="355">
        <f>HLOOKUP(X$3,Controls!$A$5:$F$153,MATCH($A81,Controls!$A$5:$A$153,0),0)*X29/12</f>
        <v>0</v>
      </c>
      <c r="Y81" s="355">
        <f>HLOOKUP(Y$3,Controls!$A$5:$F$153,MATCH($A81,Controls!$A$5:$A$153,0),0)*Y29/12</f>
        <v>0</v>
      </c>
      <c r="Z81" s="355">
        <f>HLOOKUP(Z$3,Controls!$A$5:$F$153,MATCH($A81,Controls!$A$5:$A$153,0),0)*Z29/12</f>
        <v>0</v>
      </c>
      <c r="AA81" s="355">
        <f>HLOOKUP(AA$3,Controls!$A$5:$F$153,MATCH($A81,Controls!$A$5:$A$153,0),0)*AA29/12</f>
        <v>0</v>
      </c>
      <c r="AB81" s="355">
        <f>HLOOKUP(AB$3,Controls!$A$5:$F$153,MATCH($A81,Controls!$A$5:$A$153,0),0)*AB29/12</f>
        <v>0</v>
      </c>
      <c r="AC81" s="355">
        <f>HLOOKUP(AC$3,Controls!$A$5:$F$153,MATCH($A81,Controls!$A$5:$A$153,0),0)*AC29/12</f>
        <v>0</v>
      </c>
      <c r="AD81" s="355">
        <f>HLOOKUP(AD$3,Controls!$A$5:$F$153,MATCH($A81,Controls!$A$5:$A$153,0),0)*AD29/12</f>
        <v>0</v>
      </c>
      <c r="AE81" s="355">
        <f>HLOOKUP(AE$3,Controls!$A$5:$F$153,MATCH($A81,Controls!$A$5:$A$153,0),0)*AE29/12</f>
        <v>0</v>
      </c>
      <c r="AF81" s="355">
        <f>HLOOKUP(AF$3,Controls!$A$5:$F$153,MATCH($A81,Controls!$A$5:$A$153,0),0)*AF29/12</f>
        <v>0</v>
      </c>
      <c r="AG81" s="355">
        <f>HLOOKUP(AG$3,Controls!$A$5:$F$153,MATCH($A81,Controls!$A$5:$A$153,0),0)*AG29/12</f>
        <v>0</v>
      </c>
      <c r="AH81" s="355">
        <f>HLOOKUP(AH$3,Controls!$A$5:$F$153,MATCH($A81,Controls!$A$5:$A$153,0),0)*AH29/12</f>
        <v>0</v>
      </c>
      <c r="AI81" s="355">
        <f>HLOOKUP(AI$3,Controls!$A$5:$F$153,MATCH($A81,Controls!$A$5:$A$153,0),0)*AI29/12</f>
        <v>0</v>
      </c>
      <c r="AJ81" s="355">
        <f>HLOOKUP(AJ$3,Controls!$A$5:$F$153,MATCH($A81,Controls!$A$5:$A$153,0),0)*AJ29/12</f>
        <v>0</v>
      </c>
      <c r="AK81" s="355">
        <f>HLOOKUP(AK$3,Controls!$A$5:$F$153,MATCH($A81,Controls!$A$5:$A$153,0),0)*AK29/12</f>
        <v>0</v>
      </c>
      <c r="AL81" s="355">
        <f>HLOOKUP(AL$3,Controls!$A$5:$F$153,MATCH($A81,Controls!$A$5:$A$153,0),0)*AL29/12</f>
        <v>12293.178749999999</v>
      </c>
      <c r="AM81" s="355">
        <f>HLOOKUP(AM$3,Controls!$A$5:$F$153,MATCH($A81,Controls!$A$5:$A$153,0),0)*AM29/12</f>
        <v>12293.178749999999</v>
      </c>
      <c r="AN81" s="355">
        <f>HLOOKUP(AN$3,Controls!$A$5:$F$153,MATCH($A81,Controls!$A$5:$A$153,0),0)*AN29/12</f>
        <v>12293.178749999999</v>
      </c>
      <c r="AO81" s="355">
        <f>HLOOKUP(AO$3,Controls!$A$5:$F$153,MATCH($A81,Controls!$A$5:$A$153,0),0)*AO29/12</f>
        <v>12293.178749999999</v>
      </c>
      <c r="AP81" s="355">
        <f>HLOOKUP(AP$3,Controls!$A$5:$F$153,MATCH($A81,Controls!$A$5:$A$153,0),0)*AP29/12</f>
        <v>12293.178749999999</v>
      </c>
      <c r="AQ81" s="355">
        <f>HLOOKUP(AQ$3,Controls!$A$5:$F$153,MATCH($A81,Controls!$A$5:$A$153,0),0)*AQ29/12</f>
        <v>12293.178749999999</v>
      </c>
      <c r="AR81" s="355">
        <f>HLOOKUP(AR$3,Controls!$A$5:$F$153,MATCH($A81,Controls!$A$5:$A$153,0),0)*AR29/12</f>
        <v>12293.178749999999</v>
      </c>
      <c r="AS81" s="355">
        <f>HLOOKUP(AS$3,Controls!$A$5:$F$153,MATCH($A81,Controls!$A$5:$A$153,0),0)*AS29/12</f>
        <v>12293.178749999999</v>
      </c>
      <c r="AT81" s="355">
        <f>HLOOKUP(AT$3,Controls!$A$5:$F$153,MATCH($A81,Controls!$A$5:$A$153,0),0)*AT29/12</f>
        <v>12293.178749999999</v>
      </c>
      <c r="AU81" s="355">
        <f>HLOOKUP(AU$3,Controls!$A$5:$F$153,MATCH($A81,Controls!$A$5:$A$153,0),0)*AU29/12</f>
        <v>12293.178749999999</v>
      </c>
      <c r="AV81" s="355">
        <f>HLOOKUP(AV$3,Controls!$A$5:$F$153,MATCH($A81,Controls!$A$5:$A$153,0),0)*AV29/12</f>
        <v>12293.178749999999</v>
      </c>
      <c r="AW81" s="355">
        <f>HLOOKUP(AW$3,Controls!$A$5:$F$153,MATCH($A81,Controls!$A$5:$A$153,0),0)*AW29/12</f>
        <v>12293.178749999999</v>
      </c>
      <c r="AX81" s="355">
        <f>HLOOKUP(AX$3,Controls!$A$5:$F$153,MATCH($A81,Controls!$A$5:$A$153,0),0)*AX29/12</f>
        <v>12661.9741125</v>
      </c>
      <c r="AY81" s="355">
        <f>HLOOKUP(AY$3,Controls!$A$5:$F$153,MATCH($A81,Controls!$A$5:$A$153,0),0)*AY29/12</f>
        <v>12661.9741125</v>
      </c>
      <c r="AZ81" s="355">
        <f>HLOOKUP(AZ$3,Controls!$A$5:$F$153,MATCH($A81,Controls!$A$5:$A$153,0),0)*AZ29/12</f>
        <v>12661.9741125</v>
      </c>
      <c r="BA81" s="355">
        <f>HLOOKUP(BA$3,Controls!$A$5:$F$153,MATCH($A81,Controls!$A$5:$A$153,0),0)*BA29/12</f>
        <v>12661.9741125</v>
      </c>
      <c r="BB81" s="355">
        <f>HLOOKUP(BB$3,Controls!$A$5:$F$153,MATCH($A81,Controls!$A$5:$A$153,0),0)*BB29/12</f>
        <v>12661.9741125</v>
      </c>
      <c r="BC81" s="355">
        <f>HLOOKUP(BC$3,Controls!$A$5:$F$153,MATCH($A81,Controls!$A$5:$A$153,0),0)*BC29/12</f>
        <v>12661.9741125</v>
      </c>
      <c r="BD81" s="355">
        <f>HLOOKUP(BD$3,Controls!$A$5:$F$153,MATCH($A81,Controls!$A$5:$A$153,0),0)*BD29/12</f>
        <v>12661.9741125</v>
      </c>
      <c r="BE81" s="355">
        <f>HLOOKUP(BE$3,Controls!$A$5:$F$153,MATCH($A81,Controls!$A$5:$A$153,0),0)*BE29/12</f>
        <v>12661.9741125</v>
      </c>
      <c r="BF81" s="355">
        <f>HLOOKUP(BF$3,Controls!$A$5:$F$153,MATCH($A81,Controls!$A$5:$A$153,0),0)*BF29/12</f>
        <v>12661.9741125</v>
      </c>
      <c r="BG81" s="355">
        <f>HLOOKUP(BG$3,Controls!$A$5:$F$153,MATCH($A81,Controls!$A$5:$A$153,0),0)*BG29/12</f>
        <v>12661.9741125</v>
      </c>
      <c r="BH81" s="355">
        <f>HLOOKUP(BH$3,Controls!$A$5:$F$153,MATCH($A81,Controls!$A$5:$A$153,0),0)*BH29/12</f>
        <v>12661.9741125</v>
      </c>
      <c r="BI81" s="355">
        <f>HLOOKUP(BI$3,Controls!$A$5:$F$153,MATCH($A81,Controls!$A$5:$A$153,0),0)*BI29/12</f>
        <v>12661.9741125</v>
      </c>
    </row>
    <row r="82" spans="1:61" ht="12.75" customHeight="1">
      <c r="A82" s="42" t="s">
        <v>103</v>
      </c>
      <c r="B82" s="355">
        <f>HLOOKUP(B$3,Controls!$A$5:$F$153,MATCH($A82,Controls!$A$5:$A$153,0),0)*B30/12</f>
        <v>0</v>
      </c>
      <c r="C82" s="355">
        <f>HLOOKUP(C$3,Controls!$A$5:$F$153,MATCH($A82,Controls!$A$5:$A$153,0),0)*C30/12</f>
        <v>0</v>
      </c>
      <c r="D82" s="355">
        <f>HLOOKUP(D$3,Controls!$A$5:$F$153,MATCH($A82,Controls!$A$5:$A$153,0),0)*D30/12</f>
        <v>0</v>
      </c>
      <c r="E82" s="355">
        <f>HLOOKUP(E$3,Controls!$A$5:$F$153,MATCH($A82,Controls!$A$5:$A$153,0),0)*E30/12</f>
        <v>0</v>
      </c>
      <c r="F82" s="355">
        <f>HLOOKUP(F$3,Controls!$A$5:$F$153,MATCH($A82,Controls!$A$5:$A$153,0),0)*F30/12</f>
        <v>0</v>
      </c>
      <c r="G82" s="355">
        <f>HLOOKUP(G$3,Controls!$A$5:$F$153,MATCH($A82,Controls!$A$5:$A$153,0),0)*G30/12</f>
        <v>0</v>
      </c>
      <c r="H82" s="355">
        <f>HLOOKUP(H$3,Controls!$A$5:$F$153,MATCH($A82,Controls!$A$5:$A$153,0),0)*H30/12</f>
        <v>0</v>
      </c>
      <c r="I82" s="355">
        <f>HLOOKUP(I$3,Controls!$A$5:$F$153,MATCH($A82,Controls!$A$5:$A$153,0),0)*I30/12</f>
        <v>0</v>
      </c>
      <c r="J82" s="355">
        <f>HLOOKUP(J$3,Controls!$A$5:$F$153,MATCH($A82,Controls!$A$5:$A$153,0),0)*J30/12</f>
        <v>0</v>
      </c>
      <c r="K82" s="355">
        <f>HLOOKUP(K$3,Controls!$A$5:$F$153,MATCH($A82,Controls!$A$5:$A$153,0),0)*K30/12</f>
        <v>0</v>
      </c>
      <c r="L82" s="355">
        <f>HLOOKUP(L$3,Controls!$A$5:$F$153,MATCH($A82,Controls!$A$5:$A$153,0),0)*L30/12</f>
        <v>0</v>
      </c>
      <c r="M82" s="355">
        <f>HLOOKUP(M$3,Controls!$A$5:$F$153,MATCH($A82,Controls!$A$5:$A$153,0),0)*M30/12</f>
        <v>0</v>
      </c>
      <c r="N82" s="355">
        <f>HLOOKUP(N$3,Controls!$A$5:$F$153,MATCH($A82,Controls!$A$5:$A$153,0),0)*N30/12</f>
        <v>0</v>
      </c>
      <c r="O82" s="355">
        <f>HLOOKUP(O$3,Controls!$A$5:$F$153,MATCH($A82,Controls!$A$5:$A$153,0),0)*O30/12</f>
        <v>0</v>
      </c>
      <c r="P82" s="355">
        <f>HLOOKUP(P$3,Controls!$A$5:$F$153,MATCH($A82,Controls!$A$5:$A$153,0),0)*P30/12</f>
        <v>0</v>
      </c>
      <c r="Q82" s="355">
        <f>HLOOKUP(Q$3,Controls!$A$5:$F$153,MATCH($A82,Controls!$A$5:$A$153,0),0)*Q30/12</f>
        <v>0</v>
      </c>
      <c r="R82" s="355">
        <f>HLOOKUP(R$3,Controls!$A$5:$F$153,MATCH($A82,Controls!$A$5:$A$153,0),0)*R30/12</f>
        <v>0</v>
      </c>
      <c r="S82" s="355">
        <f>HLOOKUP(S$3,Controls!$A$5:$F$153,MATCH($A82,Controls!$A$5:$A$153,0),0)*S30/12</f>
        <v>0</v>
      </c>
      <c r="T82" s="355">
        <f>HLOOKUP(T$3,Controls!$A$5:$F$153,MATCH($A82,Controls!$A$5:$A$153,0),0)*T30/12</f>
        <v>0</v>
      </c>
      <c r="U82" s="355">
        <f>HLOOKUP(U$3,Controls!$A$5:$F$153,MATCH($A82,Controls!$A$5:$A$153,0),0)*U30/12</f>
        <v>0</v>
      </c>
      <c r="V82" s="355">
        <f>HLOOKUP(V$3,Controls!$A$5:$F$153,MATCH($A82,Controls!$A$5:$A$153,0),0)*V30/12</f>
        <v>0</v>
      </c>
      <c r="W82" s="355">
        <f>HLOOKUP(W$3,Controls!$A$5:$F$153,MATCH($A82,Controls!$A$5:$A$153,0),0)*W30/12</f>
        <v>0</v>
      </c>
      <c r="X82" s="355">
        <f>HLOOKUP(X$3,Controls!$A$5:$F$153,MATCH($A82,Controls!$A$5:$A$153,0),0)*X30/12</f>
        <v>0</v>
      </c>
      <c r="Y82" s="355">
        <f>HLOOKUP(Y$3,Controls!$A$5:$F$153,MATCH($A82,Controls!$A$5:$A$153,0),0)*Y30/12</f>
        <v>0</v>
      </c>
      <c r="Z82" s="355">
        <f>HLOOKUP(Z$3,Controls!$A$5:$F$153,MATCH($A82,Controls!$A$5:$A$153,0),0)*Z30/12</f>
        <v>0</v>
      </c>
      <c r="AA82" s="355">
        <f>HLOOKUP(AA$3,Controls!$A$5:$F$153,MATCH($A82,Controls!$A$5:$A$153,0),0)*AA30/12</f>
        <v>0</v>
      </c>
      <c r="AB82" s="355">
        <f>HLOOKUP(AB$3,Controls!$A$5:$F$153,MATCH($A82,Controls!$A$5:$A$153,0),0)*AB30/12</f>
        <v>0</v>
      </c>
      <c r="AC82" s="355">
        <f>HLOOKUP(AC$3,Controls!$A$5:$F$153,MATCH($A82,Controls!$A$5:$A$153,0),0)*AC30/12</f>
        <v>0</v>
      </c>
      <c r="AD82" s="355">
        <f>HLOOKUP(AD$3,Controls!$A$5:$F$153,MATCH($A82,Controls!$A$5:$A$153,0),0)*AD30/12</f>
        <v>0</v>
      </c>
      <c r="AE82" s="355">
        <f>HLOOKUP(AE$3,Controls!$A$5:$F$153,MATCH($A82,Controls!$A$5:$A$153,0),0)*AE30/12</f>
        <v>0</v>
      </c>
      <c r="AF82" s="355">
        <f>HLOOKUP(AF$3,Controls!$A$5:$F$153,MATCH($A82,Controls!$A$5:$A$153,0),0)*AF30/12</f>
        <v>0</v>
      </c>
      <c r="AG82" s="355">
        <f>HLOOKUP(AG$3,Controls!$A$5:$F$153,MATCH($A82,Controls!$A$5:$A$153,0),0)*AG30/12</f>
        <v>0</v>
      </c>
      <c r="AH82" s="355">
        <f>HLOOKUP(AH$3,Controls!$A$5:$F$153,MATCH($A82,Controls!$A$5:$A$153,0),0)*AH30/12</f>
        <v>0</v>
      </c>
      <c r="AI82" s="355">
        <f>HLOOKUP(AI$3,Controls!$A$5:$F$153,MATCH($A82,Controls!$A$5:$A$153,0),0)*AI30/12</f>
        <v>0</v>
      </c>
      <c r="AJ82" s="355">
        <f>HLOOKUP(AJ$3,Controls!$A$5:$F$153,MATCH($A82,Controls!$A$5:$A$153,0),0)*AJ30/12</f>
        <v>0</v>
      </c>
      <c r="AK82" s="355">
        <f>HLOOKUP(AK$3,Controls!$A$5:$F$153,MATCH($A82,Controls!$A$5:$A$153,0),0)*AK30/12</f>
        <v>0</v>
      </c>
      <c r="AL82" s="355">
        <f>HLOOKUP(AL$3,Controls!$A$5:$F$153,MATCH($A82,Controls!$A$5:$A$153,0),0)*AL30/12</f>
        <v>16226.995949999999</v>
      </c>
      <c r="AM82" s="355">
        <f>HLOOKUP(AM$3,Controls!$A$5:$F$153,MATCH($A82,Controls!$A$5:$A$153,0),0)*AM30/12</f>
        <v>16226.995949999999</v>
      </c>
      <c r="AN82" s="355">
        <f>HLOOKUP(AN$3,Controls!$A$5:$F$153,MATCH($A82,Controls!$A$5:$A$153,0),0)*AN30/12</f>
        <v>16226.995949999999</v>
      </c>
      <c r="AO82" s="355">
        <f>HLOOKUP(AO$3,Controls!$A$5:$F$153,MATCH($A82,Controls!$A$5:$A$153,0),0)*AO30/12</f>
        <v>16226.995949999999</v>
      </c>
      <c r="AP82" s="355">
        <f>HLOOKUP(AP$3,Controls!$A$5:$F$153,MATCH($A82,Controls!$A$5:$A$153,0),0)*AP30/12</f>
        <v>16226.995949999999</v>
      </c>
      <c r="AQ82" s="355">
        <f>HLOOKUP(AQ$3,Controls!$A$5:$F$153,MATCH($A82,Controls!$A$5:$A$153,0),0)*AQ30/12</f>
        <v>16226.995949999999</v>
      </c>
      <c r="AR82" s="355">
        <f>HLOOKUP(AR$3,Controls!$A$5:$F$153,MATCH($A82,Controls!$A$5:$A$153,0),0)*AR30/12</f>
        <v>16226.995949999999</v>
      </c>
      <c r="AS82" s="355">
        <f>HLOOKUP(AS$3,Controls!$A$5:$F$153,MATCH($A82,Controls!$A$5:$A$153,0),0)*AS30/12</f>
        <v>16226.995949999999</v>
      </c>
      <c r="AT82" s="355">
        <f>HLOOKUP(AT$3,Controls!$A$5:$F$153,MATCH($A82,Controls!$A$5:$A$153,0),0)*AT30/12</f>
        <v>16226.995949999999</v>
      </c>
      <c r="AU82" s="355">
        <f>HLOOKUP(AU$3,Controls!$A$5:$F$153,MATCH($A82,Controls!$A$5:$A$153,0),0)*AU30/12</f>
        <v>16226.995949999999</v>
      </c>
      <c r="AV82" s="355">
        <f>HLOOKUP(AV$3,Controls!$A$5:$F$153,MATCH($A82,Controls!$A$5:$A$153,0),0)*AV30/12</f>
        <v>16226.995949999999</v>
      </c>
      <c r="AW82" s="355">
        <f>HLOOKUP(AW$3,Controls!$A$5:$F$153,MATCH($A82,Controls!$A$5:$A$153,0),0)*AW30/12</f>
        <v>16226.995949999999</v>
      </c>
      <c r="AX82" s="355">
        <f>HLOOKUP(AX$3,Controls!$A$5:$F$153,MATCH($A82,Controls!$A$5:$A$153,0),0)*AX30/12</f>
        <v>16713.805828500001</v>
      </c>
      <c r="AY82" s="355">
        <f>HLOOKUP(AY$3,Controls!$A$5:$F$153,MATCH($A82,Controls!$A$5:$A$153,0),0)*AY30/12</f>
        <v>16713.805828500001</v>
      </c>
      <c r="AZ82" s="355">
        <f>HLOOKUP(AZ$3,Controls!$A$5:$F$153,MATCH($A82,Controls!$A$5:$A$153,0),0)*AZ30/12</f>
        <v>16713.805828500001</v>
      </c>
      <c r="BA82" s="355">
        <f>HLOOKUP(BA$3,Controls!$A$5:$F$153,MATCH($A82,Controls!$A$5:$A$153,0),0)*BA30/12</f>
        <v>16713.805828500001</v>
      </c>
      <c r="BB82" s="355">
        <f>HLOOKUP(BB$3,Controls!$A$5:$F$153,MATCH($A82,Controls!$A$5:$A$153,0),0)*BB30/12</f>
        <v>16713.805828500001</v>
      </c>
      <c r="BC82" s="355">
        <f>HLOOKUP(BC$3,Controls!$A$5:$F$153,MATCH($A82,Controls!$A$5:$A$153,0),0)*BC30/12</f>
        <v>16713.805828500001</v>
      </c>
      <c r="BD82" s="355">
        <f>HLOOKUP(BD$3,Controls!$A$5:$F$153,MATCH($A82,Controls!$A$5:$A$153,0),0)*BD30/12</f>
        <v>16713.805828500001</v>
      </c>
      <c r="BE82" s="355">
        <f>HLOOKUP(BE$3,Controls!$A$5:$F$153,MATCH($A82,Controls!$A$5:$A$153,0),0)*BE30/12</f>
        <v>16713.805828500001</v>
      </c>
      <c r="BF82" s="355">
        <f>HLOOKUP(BF$3,Controls!$A$5:$F$153,MATCH($A82,Controls!$A$5:$A$153,0),0)*BF30/12</f>
        <v>16713.805828500001</v>
      </c>
      <c r="BG82" s="355">
        <f>HLOOKUP(BG$3,Controls!$A$5:$F$153,MATCH($A82,Controls!$A$5:$A$153,0),0)*BG30/12</f>
        <v>16713.805828500001</v>
      </c>
      <c r="BH82" s="355">
        <f>HLOOKUP(BH$3,Controls!$A$5:$F$153,MATCH($A82,Controls!$A$5:$A$153,0),0)*BH30/12</f>
        <v>16713.805828500001</v>
      </c>
      <c r="BI82" s="355">
        <f>HLOOKUP(BI$3,Controls!$A$5:$F$153,MATCH($A82,Controls!$A$5:$A$153,0),0)*BI30/12</f>
        <v>16713.805828500001</v>
      </c>
    </row>
    <row r="83" spans="1:61" ht="12.75" customHeight="1">
      <c r="A83" s="42" t="s">
        <v>104</v>
      </c>
      <c r="B83" s="355">
        <f>HLOOKUP(B$3,Controls!$A$5:$F$153,MATCH($A83,Controls!$A$5:$A$153,0),0)*B31/12</f>
        <v>0</v>
      </c>
      <c r="C83" s="355">
        <f>HLOOKUP(C$3,Controls!$A$5:$F$153,MATCH($A83,Controls!$A$5:$A$153,0),0)*C31/12</f>
        <v>0</v>
      </c>
      <c r="D83" s="355">
        <f>HLOOKUP(D$3,Controls!$A$5:$F$153,MATCH($A83,Controls!$A$5:$A$153,0),0)*D31/12</f>
        <v>0</v>
      </c>
      <c r="E83" s="355">
        <f>HLOOKUP(E$3,Controls!$A$5:$F$153,MATCH($A83,Controls!$A$5:$A$153,0),0)*E31/12</f>
        <v>0</v>
      </c>
      <c r="F83" s="355">
        <f>HLOOKUP(F$3,Controls!$A$5:$F$153,MATCH($A83,Controls!$A$5:$A$153,0),0)*F31/12</f>
        <v>0</v>
      </c>
      <c r="G83" s="355">
        <f>HLOOKUP(G$3,Controls!$A$5:$F$153,MATCH($A83,Controls!$A$5:$A$153,0),0)*G31/12</f>
        <v>0</v>
      </c>
      <c r="H83" s="355">
        <f>HLOOKUP(H$3,Controls!$A$5:$F$153,MATCH($A83,Controls!$A$5:$A$153,0),0)*H31/12</f>
        <v>0</v>
      </c>
      <c r="I83" s="355">
        <f>HLOOKUP(I$3,Controls!$A$5:$F$153,MATCH($A83,Controls!$A$5:$A$153,0),0)*I31/12</f>
        <v>0</v>
      </c>
      <c r="J83" s="355">
        <f>HLOOKUP(J$3,Controls!$A$5:$F$153,MATCH($A83,Controls!$A$5:$A$153,0),0)*J31/12</f>
        <v>0</v>
      </c>
      <c r="K83" s="355">
        <f>HLOOKUP(K$3,Controls!$A$5:$F$153,MATCH($A83,Controls!$A$5:$A$153,0),0)*K31/12</f>
        <v>0</v>
      </c>
      <c r="L83" s="355">
        <f>HLOOKUP(L$3,Controls!$A$5:$F$153,MATCH($A83,Controls!$A$5:$A$153,0),0)*L31/12</f>
        <v>0</v>
      </c>
      <c r="M83" s="355">
        <f>HLOOKUP(M$3,Controls!$A$5:$F$153,MATCH($A83,Controls!$A$5:$A$153,0),0)*M31/12</f>
        <v>0</v>
      </c>
      <c r="N83" s="355">
        <f>HLOOKUP(N$3,Controls!$A$5:$F$153,MATCH($A83,Controls!$A$5:$A$153,0),0)*N31/12</f>
        <v>0</v>
      </c>
      <c r="O83" s="355">
        <f>HLOOKUP(O$3,Controls!$A$5:$F$153,MATCH($A83,Controls!$A$5:$A$153,0),0)*O31/12</f>
        <v>0</v>
      </c>
      <c r="P83" s="355">
        <f>HLOOKUP(P$3,Controls!$A$5:$F$153,MATCH($A83,Controls!$A$5:$A$153,0),0)*P31/12</f>
        <v>0</v>
      </c>
      <c r="Q83" s="355">
        <f>HLOOKUP(Q$3,Controls!$A$5:$F$153,MATCH($A83,Controls!$A$5:$A$153,0),0)*Q31/12</f>
        <v>0</v>
      </c>
      <c r="R83" s="355">
        <f>HLOOKUP(R$3,Controls!$A$5:$F$153,MATCH($A83,Controls!$A$5:$A$153,0),0)*R31/12</f>
        <v>0</v>
      </c>
      <c r="S83" s="355">
        <f>HLOOKUP(S$3,Controls!$A$5:$F$153,MATCH($A83,Controls!$A$5:$A$153,0),0)*S31/12</f>
        <v>0</v>
      </c>
      <c r="T83" s="355">
        <f>HLOOKUP(T$3,Controls!$A$5:$F$153,MATCH($A83,Controls!$A$5:$A$153,0),0)*T31/12</f>
        <v>0</v>
      </c>
      <c r="U83" s="355">
        <f>HLOOKUP(U$3,Controls!$A$5:$F$153,MATCH($A83,Controls!$A$5:$A$153,0),0)*U31/12</f>
        <v>0</v>
      </c>
      <c r="V83" s="355">
        <f>HLOOKUP(V$3,Controls!$A$5:$F$153,MATCH($A83,Controls!$A$5:$A$153,0),0)*V31/12</f>
        <v>0</v>
      </c>
      <c r="W83" s="355">
        <f>HLOOKUP(W$3,Controls!$A$5:$F$153,MATCH($A83,Controls!$A$5:$A$153,0),0)*W31/12</f>
        <v>0</v>
      </c>
      <c r="X83" s="355">
        <f>HLOOKUP(X$3,Controls!$A$5:$F$153,MATCH($A83,Controls!$A$5:$A$153,0),0)*X31/12</f>
        <v>0</v>
      </c>
      <c r="Y83" s="355">
        <f>HLOOKUP(Y$3,Controls!$A$5:$F$153,MATCH($A83,Controls!$A$5:$A$153,0),0)*Y31/12</f>
        <v>0</v>
      </c>
      <c r="Z83" s="355">
        <f>HLOOKUP(Z$3,Controls!$A$5:$F$153,MATCH($A83,Controls!$A$5:$A$153,0),0)*Z31/12</f>
        <v>0</v>
      </c>
      <c r="AA83" s="355">
        <f>HLOOKUP(AA$3,Controls!$A$5:$F$153,MATCH($A83,Controls!$A$5:$A$153,0),0)*AA31/12</f>
        <v>0</v>
      </c>
      <c r="AB83" s="355">
        <f>HLOOKUP(AB$3,Controls!$A$5:$F$153,MATCH($A83,Controls!$A$5:$A$153,0),0)*AB31/12</f>
        <v>0</v>
      </c>
      <c r="AC83" s="355">
        <f>HLOOKUP(AC$3,Controls!$A$5:$F$153,MATCH($A83,Controls!$A$5:$A$153,0),0)*AC31/12</f>
        <v>0</v>
      </c>
      <c r="AD83" s="355">
        <f>HLOOKUP(AD$3,Controls!$A$5:$F$153,MATCH($A83,Controls!$A$5:$A$153,0),0)*AD31/12</f>
        <v>0</v>
      </c>
      <c r="AE83" s="355">
        <f>HLOOKUP(AE$3,Controls!$A$5:$F$153,MATCH($A83,Controls!$A$5:$A$153,0),0)*AE31/12</f>
        <v>0</v>
      </c>
      <c r="AF83" s="355">
        <f>HLOOKUP(AF$3,Controls!$A$5:$F$153,MATCH($A83,Controls!$A$5:$A$153,0),0)*AF31/12</f>
        <v>0</v>
      </c>
      <c r="AG83" s="355">
        <f>HLOOKUP(AG$3,Controls!$A$5:$F$153,MATCH($A83,Controls!$A$5:$A$153,0),0)*AG31/12</f>
        <v>0</v>
      </c>
      <c r="AH83" s="355">
        <f>HLOOKUP(AH$3,Controls!$A$5:$F$153,MATCH($A83,Controls!$A$5:$A$153,0),0)*AH31/12</f>
        <v>0</v>
      </c>
      <c r="AI83" s="355">
        <f>HLOOKUP(AI$3,Controls!$A$5:$F$153,MATCH($A83,Controls!$A$5:$A$153,0),0)*AI31/12</f>
        <v>0</v>
      </c>
      <c r="AJ83" s="355">
        <f>HLOOKUP(AJ$3,Controls!$A$5:$F$153,MATCH($A83,Controls!$A$5:$A$153,0),0)*AJ31/12</f>
        <v>0</v>
      </c>
      <c r="AK83" s="355">
        <f>HLOOKUP(AK$3,Controls!$A$5:$F$153,MATCH($A83,Controls!$A$5:$A$153,0),0)*AK31/12</f>
        <v>0</v>
      </c>
      <c r="AL83" s="355">
        <f>HLOOKUP(AL$3,Controls!$A$5:$F$153,MATCH($A83,Controls!$A$5:$A$153,0),0)*AL31/12</f>
        <v>16226.995949999999</v>
      </c>
      <c r="AM83" s="355">
        <f>HLOOKUP(AM$3,Controls!$A$5:$F$153,MATCH($A83,Controls!$A$5:$A$153,0),0)*AM31/12</f>
        <v>16226.995949999999</v>
      </c>
      <c r="AN83" s="355">
        <f>HLOOKUP(AN$3,Controls!$A$5:$F$153,MATCH($A83,Controls!$A$5:$A$153,0),0)*AN31/12</f>
        <v>16226.995949999999</v>
      </c>
      <c r="AO83" s="355">
        <f>HLOOKUP(AO$3,Controls!$A$5:$F$153,MATCH($A83,Controls!$A$5:$A$153,0),0)*AO31/12</f>
        <v>16226.995949999999</v>
      </c>
      <c r="AP83" s="355">
        <f>HLOOKUP(AP$3,Controls!$A$5:$F$153,MATCH($A83,Controls!$A$5:$A$153,0),0)*AP31/12</f>
        <v>16226.995949999999</v>
      </c>
      <c r="AQ83" s="355">
        <f>HLOOKUP(AQ$3,Controls!$A$5:$F$153,MATCH($A83,Controls!$A$5:$A$153,0),0)*AQ31/12</f>
        <v>16226.995949999999</v>
      </c>
      <c r="AR83" s="355">
        <f>HLOOKUP(AR$3,Controls!$A$5:$F$153,MATCH($A83,Controls!$A$5:$A$153,0),0)*AR31/12</f>
        <v>16226.995949999999</v>
      </c>
      <c r="AS83" s="355">
        <f>HLOOKUP(AS$3,Controls!$A$5:$F$153,MATCH($A83,Controls!$A$5:$A$153,0),0)*AS31/12</f>
        <v>16226.995949999999</v>
      </c>
      <c r="AT83" s="355">
        <f>HLOOKUP(AT$3,Controls!$A$5:$F$153,MATCH($A83,Controls!$A$5:$A$153,0),0)*AT31/12</f>
        <v>16226.995949999999</v>
      </c>
      <c r="AU83" s="355">
        <f>HLOOKUP(AU$3,Controls!$A$5:$F$153,MATCH($A83,Controls!$A$5:$A$153,0),0)*AU31/12</f>
        <v>16226.995949999999</v>
      </c>
      <c r="AV83" s="355">
        <f>HLOOKUP(AV$3,Controls!$A$5:$F$153,MATCH($A83,Controls!$A$5:$A$153,0),0)*AV31/12</f>
        <v>16226.995949999999</v>
      </c>
      <c r="AW83" s="355">
        <f>HLOOKUP(AW$3,Controls!$A$5:$F$153,MATCH($A83,Controls!$A$5:$A$153,0),0)*AW31/12</f>
        <v>16226.995949999999</v>
      </c>
      <c r="AX83" s="355">
        <f>HLOOKUP(AX$3,Controls!$A$5:$F$153,MATCH($A83,Controls!$A$5:$A$153,0),0)*AX31/12</f>
        <v>16713.805828500001</v>
      </c>
      <c r="AY83" s="355">
        <f>HLOOKUP(AY$3,Controls!$A$5:$F$153,MATCH($A83,Controls!$A$5:$A$153,0),0)*AY31/12</f>
        <v>16713.805828500001</v>
      </c>
      <c r="AZ83" s="355">
        <f>HLOOKUP(AZ$3,Controls!$A$5:$F$153,MATCH($A83,Controls!$A$5:$A$153,0),0)*AZ31/12</f>
        <v>16713.805828500001</v>
      </c>
      <c r="BA83" s="355">
        <f>HLOOKUP(BA$3,Controls!$A$5:$F$153,MATCH($A83,Controls!$A$5:$A$153,0),0)*BA31/12</f>
        <v>16713.805828500001</v>
      </c>
      <c r="BB83" s="355">
        <f>HLOOKUP(BB$3,Controls!$A$5:$F$153,MATCH($A83,Controls!$A$5:$A$153,0),0)*BB31/12</f>
        <v>16713.805828500001</v>
      </c>
      <c r="BC83" s="355">
        <f>HLOOKUP(BC$3,Controls!$A$5:$F$153,MATCH($A83,Controls!$A$5:$A$153,0),0)*BC31/12</f>
        <v>16713.805828500001</v>
      </c>
      <c r="BD83" s="355">
        <f>HLOOKUP(BD$3,Controls!$A$5:$F$153,MATCH($A83,Controls!$A$5:$A$153,0),0)*BD31/12</f>
        <v>16713.805828500001</v>
      </c>
      <c r="BE83" s="355">
        <f>HLOOKUP(BE$3,Controls!$A$5:$F$153,MATCH($A83,Controls!$A$5:$A$153,0),0)*BE31/12</f>
        <v>16713.805828500001</v>
      </c>
      <c r="BF83" s="355">
        <f>HLOOKUP(BF$3,Controls!$A$5:$F$153,MATCH($A83,Controls!$A$5:$A$153,0),0)*BF31/12</f>
        <v>16713.805828500001</v>
      </c>
      <c r="BG83" s="355">
        <f>HLOOKUP(BG$3,Controls!$A$5:$F$153,MATCH($A83,Controls!$A$5:$A$153,0),0)*BG31/12</f>
        <v>16713.805828500001</v>
      </c>
      <c r="BH83" s="355">
        <f>HLOOKUP(BH$3,Controls!$A$5:$F$153,MATCH($A83,Controls!$A$5:$A$153,0),0)*BH31/12</f>
        <v>16713.805828500001</v>
      </c>
      <c r="BI83" s="355">
        <f>HLOOKUP(BI$3,Controls!$A$5:$F$153,MATCH($A83,Controls!$A$5:$A$153,0),0)*BI31/12</f>
        <v>16713.805828500001</v>
      </c>
    </row>
    <row r="84" spans="1:61" ht="12.75" customHeight="1">
      <c r="A84" s="42" t="s">
        <v>105</v>
      </c>
      <c r="B84" s="355">
        <f>HLOOKUP(B$3,Controls!$A$5:$F$153,MATCH($A84,Controls!$A$5:$A$153,0),0)*B32/12</f>
        <v>0</v>
      </c>
      <c r="C84" s="355">
        <f>HLOOKUP(C$3,Controls!$A$5:$F$153,MATCH($A84,Controls!$A$5:$A$153,0),0)*C32/12</f>
        <v>0</v>
      </c>
      <c r="D84" s="355">
        <f>HLOOKUP(D$3,Controls!$A$5:$F$153,MATCH($A84,Controls!$A$5:$A$153,0),0)*D32/12</f>
        <v>0</v>
      </c>
      <c r="E84" s="355">
        <f>HLOOKUP(E$3,Controls!$A$5:$F$153,MATCH($A84,Controls!$A$5:$A$153,0),0)*E32/12</f>
        <v>0</v>
      </c>
      <c r="F84" s="355">
        <f>HLOOKUP(F$3,Controls!$A$5:$F$153,MATCH($A84,Controls!$A$5:$A$153,0),0)*F32/12</f>
        <v>0</v>
      </c>
      <c r="G84" s="355">
        <f>HLOOKUP(G$3,Controls!$A$5:$F$153,MATCH($A84,Controls!$A$5:$A$153,0),0)*G32/12</f>
        <v>0</v>
      </c>
      <c r="H84" s="355">
        <f>HLOOKUP(H$3,Controls!$A$5:$F$153,MATCH($A84,Controls!$A$5:$A$153,0),0)*H32/12</f>
        <v>0</v>
      </c>
      <c r="I84" s="355">
        <f>HLOOKUP(I$3,Controls!$A$5:$F$153,MATCH($A84,Controls!$A$5:$A$153,0),0)*I32/12</f>
        <v>0</v>
      </c>
      <c r="J84" s="355">
        <f>HLOOKUP(J$3,Controls!$A$5:$F$153,MATCH($A84,Controls!$A$5:$A$153,0),0)*J32/12</f>
        <v>0</v>
      </c>
      <c r="K84" s="355">
        <f>HLOOKUP(K$3,Controls!$A$5:$F$153,MATCH($A84,Controls!$A$5:$A$153,0),0)*K32/12</f>
        <v>0</v>
      </c>
      <c r="L84" s="355">
        <f>HLOOKUP(L$3,Controls!$A$5:$F$153,MATCH($A84,Controls!$A$5:$A$153,0),0)*L32/12</f>
        <v>0</v>
      </c>
      <c r="M84" s="355">
        <f>HLOOKUP(M$3,Controls!$A$5:$F$153,MATCH($A84,Controls!$A$5:$A$153,0),0)*M32/12</f>
        <v>0</v>
      </c>
      <c r="N84" s="355">
        <f>HLOOKUP(N$3,Controls!$A$5:$F$153,MATCH($A84,Controls!$A$5:$A$153,0),0)*N32/12</f>
        <v>0</v>
      </c>
      <c r="O84" s="355">
        <f>HLOOKUP(O$3,Controls!$A$5:$F$153,MATCH($A84,Controls!$A$5:$A$153,0),0)*O32/12</f>
        <v>0</v>
      </c>
      <c r="P84" s="355">
        <f>HLOOKUP(P$3,Controls!$A$5:$F$153,MATCH($A84,Controls!$A$5:$A$153,0),0)*P32/12</f>
        <v>0</v>
      </c>
      <c r="Q84" s="355">
        <f>HLOOKUP(Q$3,Controls!$A$5:$F$153,MATCH($A84,Controls!$A$5:$A$153,0),0)*Q32/12</f>
        <v>0</v>
      </c>
      <c r="R84" s="355">
        <f>HLOOKUP(R$3,Controls!$A$5:$F$153,MATCH($A84,Controls!$A$5:$A$153,0),0)*R32/12</f>
        <v>0</v>
      </c>
      <c r="S84" s="355">
        <f>HLOOKUP(S$3,Controls!$A$5:$F$153,MATCH($A84,Controls!$A$5:$A$153,0),0)*S32/12</f>
        <v>0</v>
      </c>
      <c r="T84" s="355">
        <f>HLOOKUP(T$3,Controls!$A$5:$F$153,MATCH($A84,Controls!$A$5:$A$153,0),0)*T32/12</f>
        <v>0</v>
      </c>
      <c r="U84" s="355">
        <f>HLOOKUP(U$3,Controls!$A$5:$F$153,MATCH($A84,Controls!$A$5:$A$153,0),0)*U32/12</f>
        <v>0</v>
      </c>
      <c r="V84" s="355">
        <f>HLOOKUP(V$3,Controls!$A$5:$F$153,MATCH($A84,Controls!$A$5:$A$153,0),0)*V32/12</f>
        <v>0</v>
      </c>
      <c r="W84" s="355">
        <f>HLOOKUP(W$3,Controls!$A$5:$F$153,MATCH($A84,Controls!$A$5:$A$153,0),0)*W32/12</f>
        <v>0</v>
      </c>
      <c r="X84" s="355">
        <f>HLOOKUP(X$3,Controls!$A$5:$F$153,MATCH($A84,Controls!$A$5:$A$153,0),0)*X32/12</f>
        <v>0</v>
      </c>
      <c r="Y84" s="355">
        <f>HLOOKUP(Y$3,Controls!$A$5:$F$153,MATCH($A84,Controls!$A$5:$A$153,0),0)*Y32/12</f>
        <v>0</v>
      </c>
      <c r="Z84" s="355">
        <f>HLOOKUP(Z$3,Controls!$A$5:$F$153,MATCH($A84,Controls!$A$5:$A$153,0),0)*Z32/12</f>
        <v>0</v>
      </c>
      <c r="AA84" s="355">
        <f>HLOOKUP(AA$3,Controls!$A$5:$F$153,MATCH($A84,Controls!$A$5:$A$153,0),0)*AA32/12</f>
        <v>0</v>
      </c>
      <c r="AB84" s="355">
        <f>HLOOKUP(AB$3,Controls!$A$5:$F$153,MATCH($A84,Controls!$A$5:$A$153,0),0)*AB32/12</f>
        <v>0</v>
      </c>
      <c r="AC84" s="355">
        <f>HLOOKUP(AC$3,Controls!$A$5:$F$153,MATCH($A84,Controls!$A$5:$A$153,0),0)*AC32/12</f>
        <v>0</v>
      </c>
      <c r="AD84" s="355">
        <f>HLOOKUP(AD$3,Controls!$A$5:$F$153,MATCH($A84,Controls!$A$5:$A$153,0),0)*AD32/12</f>
        <v>0</v>
      </c>
      <c r="AE84" s="355">
        <f>HLOOKUP(AE$3,Controls!$A$5:$F$153,MATCH($A84,Controls!$A$5:$A$153,0),0)*AE32/12</f>
        <v>0</v>
      </c>
      <c r="AF84" s="355">
        <f>HLOOKUP(AF$3,Controls!$A$5:$F$153,MATCH($A84,Controls!$A$5:$A$153,0),0)*AF32/12</f>
        <v>0</v>
      </c>
      <c r="AG84" s="355">
        <f>HLOOKUP(AG$3,Controls!$A$5:$F$153,MATCH($A84,Controls!$A$5:$A$153,0),0)*AG32/12</f>
        <v>0</v>
      </c>
      <c r="AH84" s="355">
        <f>HLOOKUP(AH$3,Controls!$A$5:$F$153,MATCH($A84,Controls!$A$5:$A$153,0),0)*AH32/12</f>
        <v>0</v>
      </c>
      <c r="AI84" s="355">
        <f>HLOOKUP(AI$3,Controls!$A$5:$F$153,MATCH($A84,Controls!$A$5:$A$153,0),0)*AI32/12</f>
        <v>0</v>
      </c>
      <c r="AJ84" s="355">
        <f>HLOOKUP(AJ$3,Controls!$A$5:$F$153,MATCH($A84,Controls!$A$5:$A$153,0),0)*AJ32/12</f>
        <v>0</v>
      </c>
      <c r="AK84" s="355">
        <f>HLOOKUP(AK$3,Controls!$A$5:$F$153,MATCH($A84,Controls!$A$5:$A$153,0),0)*AK32/12</f>
        <v>0</v>
      </c>
      <c r="AL84" s="355">
        <f>HLOOKUP(AL$3,Controls!$A$5:$F$153,MATCH($A84,Controls!$A$5:$A$153,0),0)*AL32/12</f>
        <v>9834.5429999999997</v>
      </c>
      <c r="AM84" s="355">
        <f>HLOOKUP(AM$3,Controls!$A$5:$F$153,MATCH($A84,Controls!$A$5:$A$153,0),0)*AM32/12</f>
        <v>9834.5429999999997</v>
      </c>
      <c r="AN84" s="355">
        <f>HLOOKUP(AN$3,Controls!$A$5:$F$153,MATCH($A84,Controls!$A$5:$A$153,0),0)*AN32/12</f>
        <v>9834.5429999999997</v>
      </c>
      <c r="AO84" s="355">
        <f>HLOOKUP(AO$3,Controls!$A$5:$F$153,MATCH($A84,Controls!$A$5:$A$153,0),0)*AO32/12</f>
        <v>9834.5429999999997</v>
      </c>
      <c r="AP84" s="355">
        <f>HLOOKUP(AP$3,Controls!$A$5:$F$153,MATCH($A84,Controls!$A$5:$A$153,0),0)*AP32/12</f>
        <v>9834.5429999999997</v>
      </c>
      <c r="AQ84" s="355">
        <f>HLOOKUP(AQ$3,Controls!$A$5:$F$153,MATCH($A84,Controls!$A$5:$A$153,0),0)*AQ32/12</f>
        <v>9834.5429999999997</v>
      </c>
      <c r="AR84" s="355">
        <f>HLOOKUP(AR$3,Controls!$A$5:$F$153,MATCH($A84,Controls!$A$5:$A$153,0),0)*AR32/12</f>
        <v>9834.5429999999997</v>
      </c>
      <c r="AS84" s="355">
        <f>HLOOKUP(AS$3,Controls!$A$5:$F$153,MATCH($A84,Controls!$A$5:$A$153,0),0)*AS32/12</f>
        <v>9834.5429999999997</v>
      </c>
      <c r="AT84" s="355">
        <f>HLOOKUP(AT$3,Controls!$A$5:$F$153,MATCH($A84,Controls!$A$5:$A$153,0),0)*AT32/12</f>
        <v>9834.5429999999997</v>
      </c>
      <c r="AU84" s="355">
        <f>HLOOKUP(AU$3,Controls!$A$5:$F$153,MATCH($A84,Controls!$A$5:$A$153,0),0)*AU32/12</f>
        <v>9834.5429999999997</v>
      </c>
      <c r="AV84" s="355">
        <f>HLOOKUP(AV$3,Controls!$A$5:$F$153,MATCH($A84,Controls!$A$5:$A$153,0),0)*AV32/12</f>
        <v>9834.5429999999997</v>
      </c>
      <c r="AW84" s="355">
        <f>HLOOKUP(AW$3,Controls!$A$5:$F$153,MATCH($A84,Controls!$A$5:$A$153,0),0)*AW32/12</f>
        <v>9834.5429999999997</v>
      </c>
      <c r="AX84" s="355">
        <f>HLOOKUP(AX$3,Controls!$A$5:$F$153,MATCH($A84,Controls!$A$5:$A$153,0),0)*AX32/12</f>
        <v>10129.57929</v>
      </c>
      <c r="AY84" s="355">
        <f>HLOOKUP(AY$3,Controls!$A$5:$F$153,MATCH($A84,Controls!$A$5:$A$153,0),0)*AY32/12</f>
        <v>10129.57929</v>
      </c>
      <c r="AZ84" s="355">
        <f>HLOOKUP(AZ$3,Controls!$A$5:$F$153,MATCH($A84,Controls!$A$5:$A$153,0),0)*AZ32/12</f>
        <v>10129.57929</v>
      </c>
      <c r="BA84" s="355">
        <f>HLOOKUP(BA$3,Controls!$A$5:$F$153,MATCH($A84,Controls!$A$5:$A$153,0),0)*BA32/12</f>
        <v>10129.57929</v>
      </c>
      <c r="BB84" s="355">
        <f>HLOOKUP(BB$3,Controls!$A$5:$F$153,MATCH($A84,Controls!$A$5:$A$153,0),0)*BB32/12</f>
        <v>10129.57929</v>
      </c>
      <c r="BC84" s="355">
        <f>HLOOKUP(BC$3,Controls!$A$5:$F$153,MATCH($A84,Controls!$A$5:$A$153,0),0)*BC32/12</f>
        <v>10129.57929</v>
      </c>
      <c r="BD84" s="355">
        <f>HLOOKUP(BD$3,Controls!$A$5:$F$153,MATCH($A84,Controls!$A$5:$A$153,0),0)*BD32/12</f>
        <v>10129.57929</v>
      </c>
      <c r="BE84" s="355">
        <f>HLOOKUP(BE$3,Controls!$A$5:$F$153,MATCH($A84,Controls!$A$5:$A$153,0),0)*BE32/12</f>
        <v>10129.57929</v>
      </c>
      <c r="BF84" s="355">
        <f>HLOOKUP(BF$3,Controls!$A$5:$F$153,MATCH($A84,Controls!$A$5:$A$153,0),0)*BF32/12</f>
        <v>10129.57929</v>
      </c>
      <c r="BG84" s="355">
        <f>HLOOKUP(BG$3,Controls!$A$5:$F$153,MATCH($A84,Controls!$A$5:$A$153,0),0)*BG32/12</f>
        <v>10129.57929</v>
      </c>
      <c r="BH84" s="355">
        <f>HLOOKUP(BH$3,Controls!$A$5:$F$153,MATCH($A84,Controls!$A$5:$A$153,0),0)*BH32/12</f>
        <v>10129.57929</v>
      </c>
      <c r="BI84" s="355">
        <f>HLOOKUP(BI$3,Controls!$A$5:$F$153,MATCH($A84,Controls!$A$5:$A$153,0),0)*BI32/12</f>
        <v>10129.57929</v>
      </c>
    </row>
    <row r="85" spans="1:61" ht="12.75" customHeight="1">
      <c r="A85" s="42" t="s">
        <v>106</v>
      </c>
      <c r="B85" s="355">
        <f>HLOOKUP(B$3,Controls!$A$5:$F$153,MATCH($A85,Controls!$A$5:$A$153,0),0)*B33/12</f>
        <v>0</v>
      </c>
      <c r="C85" s="355">
        <f>HLOOKUP(C$3,Controls!$A$5:$F$153,MATCH($A85,Controls!$A$5:$A$153,0),0)*C33/12</f>
        <v>0</v>
      </c>
      <c r="D85" s="355">
        <f>HLOOKUP(D$3,Controls!$A$5:$F$153,MATCH($A85,Controls!$A$5:$A$153,0),0)*D33/12</f>
        <v>0</v>
      </c>
      <c r="E85" s="355">
        <f>HLOOKUP(E$3,Controls!$A$5:$F$153,MATCH($A85,Controls!$A$5:$A$153,0),0)*E33/12</f>
        <v>0</v>
      </c>
      <c r="F85" s="355">
        <f>HLOOKUP(F$3,Controls!$A$5:$F$153,MATCH($A85,Controls!$A$5:$A$153,0),0)*F33/12</f>
        <v>0</v>
      </c>
      <c r="G85" s="355">
        <f>HLOOKUP(G$3,Controls!$A$5:$F$153,MATCH($A85,Controls!$A$5:$A$153,0),0)*G33/12</f>
        <v>0</v>
      </c>
      <c r="H85" s="355">
        <f>HLOOKUP(H$3,Controls!$A$5:$F$153,MATCH($A85,Controls!$A$5:$A$153,0),0)*H33/12</f>
        <v>0</v>
      </c>
      <c r="I85" s="355">
        <f>HLOOKUP(I$3,Controls!$A$5:$F$153,MATCH($A85,Controls!$A$5:$A$153,0),0)*I33/12</f>
        <v>0</v>
      </c>
      <c r="J85" s="355">
        <f>HLOOKUP(J$3,Controls!$A$5:$F$153,MATCH($A85,Controls!$A$5:$A$153,0),0)*J33/12</f>
        <v>0</v>
      </c>
      <c r="K85" s="355">
        <f>HLOOKUP(K$3,Controls!$A$5:$F$153,MATCH($A85,Controls!$A$5:$A$153,0),0)*K33/12</f>
        <v>0</v>
      </c>
      <c r="L85" s="355">
        <f>HLOOKUP(L$3,Controls!$A$5:$F$153,MATCH($A85,Controls!$A$5:$A$153,0),0)*L33/12</f>
        <v>0</v>
      </c>
      <c r="M85" s="355">
        <f>HLOOKUP(M$3,Controls!$A$5:$F$153,MATCH($A85,Controls!$A$5:$A$153,0),0)*M33/12</f>
        <v>0</v>
      </c>
      <c r="N85" s="355">
        <f>HLOOKUP(N$3,Controls!$A$5:$F$153,MATCH($A85,Controls!$A$5:$A$153,0),0)*N33/12</f>
        <v>0</v>
      </c>
      <c r="O85" s="355">
        <f>HLOOKUP(O$3,Controls!$A$5:$F$153,MATCH($A85,Controls!$A$5:$A$153,0),0)*O33/12</f>
        <v>0</v>
      </c>
      <c r="P85" s="355">
        <f>HLOOKUP(P$3,Controls!$A$5:$F$153,MATCH($A85,Controls!$A$5:$A$153,0),0)*P33/12</f>
        <v>0</v>
      </c>
      <c r="Q85" s="355">
        <f>HLOOKUP(Q$3,Controls!$A$5:$F$153,MATCH($A85,Controls!$A$5:$A$153,0),0)*Q33/12</f>
        <v>0</v>
      </c>
      <c r="R85" s="355">
        <f>HLOOKUP(R$3,Controls!$A$5:$F$153,MATCH($A85,Controls!$A$5:$A$153,0),0)*R33/12</f>
        <v>0</v>
      </c>
      <c r="S85" s="355">
        <f>HLOOKUP(S$3,Controls!$A$5:$F$153,MATCH($A85,Controls!$A$5:$A$153,0),0)*S33/12</f>
        <v>0</v>
      </c>
      <c r="T85" s="355">
        <f>HLOOKUP(T$3,Controls!$A$5:$F$153,MATCH($A85,Controls!$A$5:$A$153,0),0)*T33/12</f>
        <v>0</v>
      </c>
      <c r="U85" s="355">
        <f>HLOOKUP(U$3,Controls!$A$5:$F$153,MATCH($A85,Controls!$A$5:$A$153,0),0)*U33/12</f>
        <v>0</v>
      </c>
      <c r="V85" s="355">
        <f>HLOOKUP(V$3,Controls!$A$5:$F$153,MATCH($A85,Controls!$A$5:$A$153,0),0)*V33/12</f>
        <v>0</v>
      </c>
      <c r="W85" s="355">
        <f>HLOOKUP(W$3,Controls!$A$5:$F$153,MATCH($A85,Controls!$A$5:$A$153,0),0)*W33/12</f>
        <v>0</v>
      </c>
      <c r="X85" s="355">
        <f>HLOOKUP(X$3,Controls!$A$5:$F$153,MATCH($A85,Controls!$A$5:$A$153,0),0)*X33/12</f>
        <v>0</v>
      </c>
      <c r="Y85" s="355">
        <f>HLOOKUP(Y$3,Controls!$A$5:$F$153,MATCH($A85,Controls!$A$5:$A$153,0),0)*Y33/12</f>
        <v>0</v>
      </c>
      <c r="Z85" s="355">
        <f>HLOOKUP(Z$3,Controls!$A$5:$F$153,MATCH($A85,Controls!$A$5:$A$153,0),0)*Z33/12</f>
        <v>0</v>
      </c>
      <c r="AA85" s="355">
        <f>HLOOKUP(AA$3,Controls!$A$5:$F$153,MATCH($A85,Controls!$A$5:$A$153,0),0)*AA33/12</f>
        <v>0</v>
      </c>
      <c r="AB85" s="355">
        <f>HLOOKUP(AB$3,Controls!$A$5:$F$153,MATCH($A85,Controls!$A$5:$A$153,0),0)*AB33/12</f>
        <v>0</v>
      </c>
      <c r="AC85" s="355">
        <f>HLOOKUP(AC$3,Controls!$A$5:$F$153,MATCH($A85,Controls!$A$5:$A$153,0),0)*AC33/12</f>
        <v>0</v>
      </c>
      <c r="AD85" s="355">
        <f>HLOOKUP(AD$3,Controls!$A$5:$F$153,MATCH($A85,Controls!$A$5:$A$153,0),0)*AD33/12</f>
        <v>0</v>
      </c>
      <c r="AE85" s="355">
        <f>HLOOKUP(AE$3,Controls!$A$5:$F$153,MATCH($A85,Controls!$A$5:$A$153,0),0)*AE33/12</f>
        <v>0</v>
      </c>
      <c r="AF85" s="355">
        <f>HLOOKUP(AF$3,Controls!$A$5:$F$153,MATCH($A85,Controls!$A$5:$A$153,0),0)*AF33/12</f>
        <v>0</v>
      </c>
      <c r="AG85" s="355">
        <f>HLOOKUP(AG$3,Controls!$A$5:$F$153,MATCH($A85,Controls!$A$5:$A$153,0),0)*AG33/12</f>
        <v>0</v>
      </c>
      <c r="AH85" s="355">
        <f>HLOOKUP(AH$3,Controls!$A$5:$F$153,MATCH($A85,Controls!$A$5:$A$153,0),0)*AH33/12</f>
        <v>0</v>
      </c>
      <c r="AI85" s="355">
        <f>HLOOKUP(AI$3,Controls!$A$5:$F$153,MATCH($A85,Controls!$A$5:$A$153,0),0)*AI33/12</f>
        <v>0</v>
      </c>
      <c r="AJ85" s="355">
        <f>HLOOKUP(AJ$3,Controls!$A$5:$F$153,MATCH($A85,Controls!$A$5:$A$153,0),0)*AJ33/12</f>
        <v>0</v>
      </c>
      <c r="AK85" s="355">
        <f>HLOOKUP(AK$3,Controls!$A$5:$F$153,MATCH($A85,Controls!$A$5:$A$153,0),0)*AK33/12</f>
        <v>0</v>
      </c>
      <c r="AL85" s="355">
        <f>HLOOKUP(AL$3,Controls!$A$5:$F$153,MATCH($A85,Controls!$A$5:$A$153,0),0)*AL33/12</f>
        <v>11063.860874999998</v>
      </c>
      <c r="AM85" s="355">
        <f>HLOOKUP(AM$3,Controls!$A$5:$F$153,MATCH($A85,Controls!$A$5:$A$153,0),0)*AM33/12</f>
        <v>11063.860874999998</v>
      </c>
      <c r="AN85" s="355">
        <f>HLOOKUP(AN$3,Controls!$A$5:$F$153,MATCH($A85,Controls!$A$5:$A$153,0),0)*AN33/12</f>
        <v>11063.860874999998</v>
      </c>
      <c r="AO85" s="355">
        <f>HLOOKUP(AO$3,Controls!$A$5:$F$153,MATCH($A85,Controls!$A$5:$A$153,0),0)*AO33/12</f>
        <v>11063.860874999998</v>
      </c>
      <c r="AP85" s="355">
        <f>HLOOKUP(AP$3,Controls!$A$5:$F$153,MATCH($A85,Controls!$A$5:$A$153,0),0)*AP33/12</f>
        <v>11063.860874999998</v>
      </c>
      <c r="AQ85" s="355">
        <f>HLOOKUP(AQ$3,Controls!$A$5:$F$153,MATCH($A85,Controls!$A$5:$A$153,0),0)*AQ33/12</f>
        <v>11063.860874999998</v>
      </c>
      <c r="AR85" s="355">
        <f>HLOOKUP(AR$3,Controls!$A$5:$F$153,MATCH($A85,Controls!$A$5:$A$153,0),0)*AR33/12</f>
        <v>11063.860874999998</v>
      </c>
      <c r="AS85" s="355">
        <f>HLOOKUP(AS$3,Controls!$A$5:$F$153,MATCH($A85,Controls!$A$5:$A$153,0),0)*AS33/12</f>
        <v>11063.860874999998</v>
      </c>
      <c r="AT85" s="355">
        <f>HLOOKUP(AT$3,Controls!$A$5:$F$153,MATCH($A85,Controls!$A$5:$A$153,0),0)*AT33/12</f>
        <v>11063.860874999998</v>
      </c>
      <c r="AU85" s="355">
        <f>HLOOKUP(AU$3,Controls!$A$5:$F$153,MATCH($A85,Controls!$A$5:$A$153,0),0)*AU33/12</f>
        <v>11063.860874999998</v>
      </c>
      <c r="AV85" s="355">
        <f>HLOOKUP(AV$3,Controls!$A$5:$F$153,MATCH($A85,Controls!$A$5:$A$153,0),0)*AV33/12</f>
        <v>11063.860874999998</v>
      </c>
      <c r="AW85" s="355">
        <f>HLOOKUP(AW$3,Controls!$A$5:$F$153,MATCH($A85,Controls!$A$5:$A$153,0),0)*AW33/12</f>
        <v>11063.860874999998</v>
      </c>
      <c r="AX85" s="355">
        <f>HLOOKUP(AX$3,Controls!$A$5:$F$153,MATCH($A85,Controls!$A$5:$A$153,0),0)*AX33/12</f>
        <v>11395.776701249999</v>
      </c>
      <c r="AY85" s="355">
        <f>HLOOKUP(AY$3,Controls!$A$5:$F$153,MATCH($A85,Controls!$A$5:$A$153,0),0)*AY33/12</f>
        <v>11395.776701249999</v>
      </c>
      <c r="AZ85" s="355">
        <f>HLOOKUP(AZ$3,Controls!$A$5:$F$153,MATCH($A85,Controls!$A$5:$A$153,0),0)*AZ33/12</f>
        <v>11395.776701249999</v>
      </c>
      <c r="BA85" s="355">
        <f>HLOOKUP(BA$3,Controls!$A$5:$F$153,MATCH($A85,Controls!$A$5:$A$153,0),0)*BA33/12</f>
        <v>11395.776701249999</v>
      </c>
      <c r="BB85" s="355">
        <f>HLOOKUP(BB$3,Controls!$A$5:$F$153,MATCH($A85,Controls!$A$5:$A$153,0),0)*BB33/12</f>
        <v>11395.776701249999</v>
      </c>
      <c r="BC85" s="355">
        <f>HLOOKUP(BC$3,Controls!$A$5:$F$153,MATCH($A85,Controls!$A$5:$A$153,0),0)*BC33/12</f>
        <v>11395.776701249999</v>
      </c>
      <c r="BD85" s="355">
        <f>HLOOKUP(BD$3,Controls!$A$5:$F$153,MATCH($A85,Controls!$A$5:$A$153,0),0)*BD33/12</f>
        <v>11395.776701249999</v>
      </c>
      <c r="BE85" s="355">
        <f>HLOOKUP(BE$3,Controls!$A$5:$F$153,MATCH($A85,Controls!$A$5:$A$153,0),0)*BE33/12</f>
        <v>11395.776701249999</v>
      </c>
      <c r="BF85" s="355">
        <f>HLOOKUP(BF$3,Controls!$A$5:$F$153,MATCH($A85,Controls!$A$5:$A$153,0),0)*BF33/12</f>
        <v>11395.776701249999</v>
      </c>
      <c r="BG85" s="355">
        <f>HLOOKUP(BG$3,Controls!$A$5:$F$153,MATCH($A85,Controls!$A$5:$A$153,0),0)*BG33/12</f>
        <v>11395.776701249999</v>
      </c>
      <c r="BH85" s="355">
        <f>HLOOKUP(BH$3,Controls!$A$5:$F$153,MATCH($A85,Controls!$A$5:$A$153,0),0)*BH33/12</f>
        <v>11395.776701249999</v>
      </c>
      <c r="BI85" s="355">
        <f>HLOOKUP(BI$3,Controls!$A$5:$F$153,MATCH($A85,Controls!$A$5:$A$153,0),0)*BI33/12</f>
        <v>11395.776701249999</v>
      </c>
    </row>
    <row r="86" spans="1:61" ht="12.75" customHeight="1">
      <c r="A86" s="42" t="s">
        <v>107</v>
      </c>
      <c r="B86" s="355">
        <f>HLOOKUP(B$3,Controls!$A$5:$F$153,MATCH($A86,Controls!$A$5:$A$153,0),0)*B34/12</f>
        <v>0</v>
      </c>
      <c r="C86" s="355">
        <f>HLOOKUP(C$3,Controls!$A$5:$F$153,MATCH($A86,Controls!$A$5:$A$153,0),0)*C34/12</f>
        <v>0</v>
      </c>
      <c r="D86" s="355">
        <f>HLOOKUP(D$3,Controls!$A$5:$F$153,MATCH($A86,Controls!$A$5:$A$153,0),0)*D34/12</f>
        <v>0</v>
      </c>
      <c r="E86" s="355">
        <f>HLOOKUP(E$3,Controls!$A$5:$F$153,MATCH($A86,Controls!$A$5:$A$153,0),0)*E34/12</f>
        <v>0</v>
      </c>
      <c r="F86" s="355">
        <f>HLOOKUP(F$3,Controls!$A$5:$F$153,MATCH($A86,Controls!$A$5:$A$153,0),0)*F34/12</f>
        <v>0</v>
      </c>
      <c r="G86" s="355">
        <f>HLOOKUP(G$3,Controls!$A$5:$F$153,MATCH($A86,Controls!$A$5:$A$153,0),0)*G34/12</f>
        <v>0</v>
      </c>
      <c r="H86" s="355">
        <f>HLOOKUP(H$3,Controls!$A$5:$F$153,MATCH($A86,Controls!$A$5:$A$153,0),0)*H34/12</f>
        <v>0</v>
      </c>
      <c r="I86" s="355">
        <f>HLOOKUP(I$3,Controls!$A$5:$F$153,MATCH($A86,Controls!$A$5:$A$153,0),0)*I34/12</f>
        <v>0</v>
      </c>
      <c r="J86" s="355">
        <f>HLOOKUP(J$3,Controls!$A$5:$F$153,MATCH($A86,Controls!$A$5:$A$153,0),0)*J34/12</f>
        <v>0</v>
      </c>
      <c r="K86" s="355">
        <f>HLOOKUP(K$3,Controls!$A$5:$F$153,MATCH($A86,Controls!$A$5:$A$153,0),0)*K34/12</f>
        <v>0</v>
      </c>
      <c r="L86" s="355">
        <f>HLOOKUP(L$3,Controls!$A$5:$F$153,MATCH($A86,Controls!$A$5:$A$153,0),0)*L34/12</f>
        <v>0</v>
      </c>
      <c r="M86" s="355">
        <f>HLOOKUP(M$3,Controls!$A$5:$F$153,MATCH($A86,Controls!$A$5:$A$153,0),0)*M34/12</f>
        <v>0</v>
      </c>
      <c r="N86" s="355">
        <f>HLOOKUP(N$3,Controls!$A$5:$F$153,MATCH($A86,Controls!$A$5:$A$153,0),0)*N34/12</f>
        <v>0</v>
      </c>
      <c r="O86" s="355">
        <f>HLOOKUP(O$3,Controls!$A$5:$F$153,MATCH($A86,Controls!$A$5:$A$153,0),0)*O34/12</f>
        <v>0</v>
      </c>
      <c r="P86" s="355">
        <f>HLOOKUP(P$3,Controls!$A$5:$F$153,MATCH($A86,Controls!$A$5:$A$153,0),0)*P34/12</f>
        <v>0</v>
      </c>
      <c r="Q86" s="355">
        <f>HLOOKUP(Q$3,Controls!$A$5:$F$153,MATCH($A86,Controls!$A$5:$A$153,0),0)*Q34/12</f>
        <v>0</v>
      </c>
      <c r="R86" s="355">
        <f>HLOOKUP(R$3,Controls!$A$5:$F$153,MATCH($A86,Controls!$A$5:$A$153,0),0)*R34/12</f>
        <v>0</v>
      </c>
      <c r="S86" s="355">
        <f>HLOOKUP(S$3,Controls!$A$5:$F$153,MATCH($A86,Controls!$A$5:$A$153,0),0)*S34/12</f>
        <v>0</v>
      </c>
      <c r="T86" s="355">
        <f>HLOOKUP(T$3,Controls!$A$5:$F$153,MATCH($A86,Controls!$A$5:$A$153,0),0)*T34/12</f>
        <v>0</v>
      </c>
      <c r="U86" s="355">
        <f>HLOOKUP(U$3,Controls!$A$5:$F$153,MATCH($A86,Controls!$A$5:$A$153,0),0)*U34/12</f>
        <v>0</v>
      </c>
      <c r="V86" s="355">
        <f>HLOOKUP(V$3,Controls!$A$5:$F$153,MATCH($A86,Controls!$A$5:$A$153,0),0)*V34/12</f>
        <v>0</v>
      </c>
      <c r="W86" s="355">
        <f>HLOOKUP(W$3,Controls!$A$5:$F$153,MATCH($A86,Controls!$A$5:$A$153,0),0)*W34/12</f>
        <v>0</v>
      </c>
      <c r="X86" s="355">
        <f>HLOOKUP(X$3,Controls!$A$5:$F$153,MATCH($A86,Controls!$A$5:$A$153,0),0)*X34/12</f>
        <v>0</v>
      </c>
      <c r="Y86" s="355">
        <f>HLOOKUP(Y$3,Controls!$A$5:$F$153,MATCH($A86,Controls!$A$5:$A$153,0),0)*Y34/12</f>
        <v>0</v>
      </c>
      <c r="Z86" s="355">
        <f>HLOOKUP(Z$3,Controls!$A$5:$F$153,MATCH($A86,Controls!$A$5:$A$153,0),0)*Z34/12</f>
        <v>0</v>
      </c>
      <c r="AA86" s="355">
        <f>HLOOKUP(AA$3,Controls!$A$5:$F$153,MATCH($A86,Controls!$A$5:$A$153,0),0)*AA34/12</f>
        <v>0</v>
      </c>
      <c r="AB86" s="355">
        <f>HLOOKUP(AB$3,Controls!$A$5:$F$153,MATCH($A86,Controls!$A$5:$A$153,0),0)*AB34/12</f>
        <v>0</v>
      </c>
      <c r="AC86" s="355">
        <f>HLOOKUP(AC$3,Controls!$A$5:$F$153,MATCH($A86,Controls!$A$5:$A$153,0),0)*AC34/12</f>
        <v>0</v>
      </c>
      <c r="AD86" s="355">
        <f>HLOOKUP(AD$3,Controls!$A$5:$F$153,MATCH($A86,Controls!$A$5:$A$153,0),0)*AD34/12</f>
        <v>0</v>
      </c>
      <c r="AE86" s="355">
        <f>HLOOKUP(AE$3,Controls!$A$5:$F$153,MATCH($A86,Controls!$A$5:$A$153,0),0)*AE34/12</f>
        <v>0</v>
      </c>
      <c r="AF86" s="355">
        <f>HLOOKUP(AF$3,Controls!$A$5:$F$153,MATCH($A86,Controls!$A$5:$A$153,0),0)*AF34/12</f>
        <v>0</v>
      </c>
      <c r="AG86" s="355">
        <f>HLOOKUP(AG$3,Controls!$A$5:$F$153,MATCH($A86,Controls!$A$5:$A$153,0),0)*AG34/12</f>
        <v>0</v>
      </c>
      <c r="AH86" s="355">
        <f>HLOOKUP(AH$3,Controls!$A$5:$F$153,MATCH($A86,Controls!$A$5:$A$153,0),0)*AH34/12</f>
        <v>0</v>
      </c>
      <c r="AI86" s="355">
        <f>HLOOKUP(AI$3,Controls!$A$5:$F$153,MATCH($A86,Controls!$A$5:$A$153,0),0)*AI34/12</f>
        <v>0</v>
      </c>
      <c r="AJ86" s="355">
        <f>HLOOKUP(AJ$3,Controls!$A$5:$F$153,MATCH($A86,Controls!$A$5:$A$153,0),0)*AJ34/12</f>
        <v>0</v>
      </c>
      <c r="AK86" s="355">
        <f>HLOOKUP(AK$3,Controls!$A$5:$F$153,MATCH($A86,Controls!$A$5:$A$153,0),0)*AK34/12</f>
        <v>0</v>
      </c>
      <c r="AL86" s="355">
        <f>HLOOKUP(AL$3,Controls!$A$5:$F$153,MATCH($A86,Controls!$A$5:$A$153,0),0)*AL34/12</f>
        <v>15059.143968750001</v>
      </c>
      <c r="AM86" s="355">
        <f>HLOOKUP(AM$3,Controls!$A$5:$F$153,MATCH($A86,Controls!$A$5:$A$153,0),0)*AM34/12</f>
        <v>15059.143968750001</v>
      </c>
      <c r="AN86" s="355">
        <f>HLOOKUP(AN$3,Controls!$A$5:$F$153,MATCH($A86,Controls!$A$5:$A$153,0),0)*AN34/12</f>
        <v>15059.143968750001</v>
      </c>
      <c r="AO86" s="355">
        <f>HLOOKUP(AO$3,Controls!$A$5:$F$153,MATCH($A86,Controls!$A$5:$A$153,0),0)*AO34/12</f>
        <v>15059.143968750001</v>
      </c>
      <c r="AP86" s="355">
        <f>HLOOKUP(AP$3,Controls!$A$5:$F$153,MATCH($A86,Controls!$A$5:$A$153,0),0)*AP34/12</f>
        <v>15059.143968750001</v>
      </c>
      <c r="AQ86" s="355">
        <f>HLOOKUP(AQ$3,Controls!$A$5:$F$153,MATCH($A86,Controls!$A$5:$A$153,0),0)*AQ34/12</f>
        <v>15059.143968750001</v>
      </c>
      <c r="AR86" s="355">
        <f>HLOOKUP(AR$3,Controls!$A$5:$F$153,MATCH($A86,Controls!$A$5:$A$153,0),0)*AR34/12</f>
        <v>15059.143968750001</v>
      </c>
      <c r="AS86" s="355">
        <f>HLOOKUP(AS$3,Controls!$A$5:$F$153,MATCH($A86,Controls!$A$5:$A$153,0),0)*AS34/12</f>
        <v>15059.143968750001</v>
      </c>
      <c r="AT86" s="355">
        <f>HLOOKUP(AT$3,Controls!$A$5:$F$153,MATCH($A86,Controls!$A$5:$A$153,0),0)*AT34/12</f>
        <v>15059.143968750001</v>
      </c>
      <c r="AU86" s="355">
        <f>HLOOKUP(AU$3,Controls!$A$5:$F$153,MATCH($A86,Controls!$A$5:$A$153,0),0)*AU34/12</f>
        <v>15059.143968750001</v>
      </c>
      <c r="AV86" s="355">
        <f>HLOOKUP(AV$3,Controls!$A$5:$F$153,MATCH($A86,Controls!$A$5:$A$153,0),0)*AV34/12</f>
        <v>15059.143968750001</v>
      </c>
      <c r="AW86" s="355">
        <f>HLOOKUP(AW$3,Controls!$A$5:$F$153,MATCH($A86,Controls!$A$5:$A$153,0),0)*AW34/12</f>
        <v>15059.143968750001</v>
      </c>
      <c r="AX86" s="355">
        <f>HLOOKUP(AX$3,Controls!$A$5:$F$153,MATCH($A86,Controls!$A$5:$A$153,0),0)*AX34/12</f>
        <v>15510.918287812499</v>
      </c>
      <c r="AY86" s="355">
        <f>HLOOKUP(AY$3,Controls!$A$5:$F$153,MATCH($A86,Controls!$A$5:$A$153,0),0)*AY34/12</f>
        <v>15510.918287812499</v>
      </c>
      <c r="AZ86" s="355">
        <f>HLOOKUP(AZ$3,Controls!$A$5:$F$153,MATCH($A86,Controls!$A$5:$A$153,0),0)*AZ34/12</f>
        <v>15510.918287812499</v>
      </c>
      <c r="BA86" s="355">
        <f>HLOOKUP(BA$3,Controls!$A$5:$F$153,MATCH($A86,Controls!$A$5:$A$153,0),0)*BA34/12</f>
        <v>15510.918287812499</v>
      </c>
      <c r="BB86" s="355">
        <f>HLOOKUP(BB$3,Controls!$A$5:$F$153,MATCH($A86,Controls!$A$5:$A$153,0),0)*BB34/12</f>
        <v>15510.918287812499</v>
      </c>
      <c r="BC86" s="355">
        <f>HLOOKUP(BC$3,Controls!$A$5:$F$153,MATCH($A86,Controls!$A$5:$A$153,0),0)*BC34/12</f>
        <v>15510.918287812499</v>
      </c>
      <c r="BD86" s="355">
        <f>HLOOKUP(BD$3,Controls!$A$5:$F$153,MATCH($A86,Controls!$A$5:$A$153,0),0)*BD34/12</f>
        <v>15510.918287812499</v>
      </c>
      <c r="BE86" s="355">
        <f>HLOOKUP(BE$3,Controls!$A$5:$F$153,MATCH($A86,Controls!$A$5:$A$153,0),0)*BE34/12</f>
        <v>15510.918287812499</v>
      </c>
      <c r="BF86" s="355">
        <f>HLOOKUP(BF$3,Controls!$A$5:$F$153,MATCH($A86,Controls!$A$5:$A$153,0),0)*BF34/12</f>
        <v>15510.918287812499</v>
      </c>
      <c r="BG86" s="355">
        <f>HLOOKUP(BG$3,Controls!$A$5:$F$153,MATCH($A86,Controls!$A$5:$A$153,0),0)*BG34/12</f>
        <v>15510.918287812499</v>
      </c>
      <c r="BH86" s="355">
        <f>HLOOKUP(BH$3,Controls!$A$5:$F$153,MATCH($A86,Controls!$A$5:$A$153,0),0)*BH34/12</f>
        <v>15510.918287812499</v>
      </c>
      <c r="BI86" s="355">
        <f>HLOOKUP(BI$3,Controls!$A$5:$F$153,MATCH($A86,Controls!$A$5:$A$153,0),0)*BI34/12</f>
        <v>15510.918287812499</v>
      </c>
    </row>
    <row r="87" spans="1:61" ht="12.75" customHeight="1">
      <c r="A87" s="42" t="s">
        <v>108</v>
      </c>
      <c r="B87" s="355">
        <f>HLOOKUP(B$3,Controls!$A$5:$F$153,MATCH($A87,Controls!$A$5:$A$153,0),0)*B35/12</f>
        <v>0</v>
      </c>
      <c r="C87" s="355">
        <f>HLOOKUP(C$3,Controls!$A$5:$F$153,MATCH($A87,Controls!$A$5:$A$153,0),0)*C35/12</f>
        <v>0</v>
      </c>
      <c r="D87" s="355">
        <f>HLOOKUP(D$3,Controls!$A$5:$F$153,MATCH($A87,Controls!$A$5:$A$153,0),0)*D35/12</f>
        <v>0</v>
      </c>
      <c r="E87" s="355">
        <f>HLOOKUP(E$3,Controls!$A$5:$F$153,MATCH($A87,Controls!$A$5:$A$153,0),0)*E35/12</f>
        <v>0</v>
      </c>
      <c r="F87" s="355">
        <f>HLOOKUP(F$3,Controls!$A$5:$F$153,MATCH($A87,Controls!$A$5:$A$153,0),0)*F35/12</f>
        <v>0</v>
      </c>
      <c r="G87" s="355">
        <f>HLOOKUP(G$3,Controls!$A$5:$F$153,MATCH($A87,Controls!$A$5:$A$153,0),0)*G35/12</f>
        <v>0</v>
      </c>
      <c r="H87" s="355">
        <f>HLOOKUP(H$3,Controls!$A$5:$F$153,MATCH($A87,Controls!$A$5:$A$153,0),0)*H35/12</f>
        <v>0</v>
      </c>
      <c r="I87" s="355">
        <f>HLOOKUP(I$3,Controls!$A$5:$F$153,MATCH($A87,Controls!$A$5:$A$153,0),0)*I35/12</f>
        <v>0</v>
      </c>
      <c r="J87" s="355">
        <f>HLOOKUP(J$3,Controls!$A$5:$F$153,MATCH($A87,Controls!$A$5:$A$153,0),0)*J35/12</f>
        <v>0</v>
      </c>
      <c r="K87" s="355">
        <f>HLOOKUP(K$3,Controls!$A$5:$F$153,MATCH($A87,Controls!$A$5:$A$153,0),0)*K35/12</f>
        <v>0</v>
      </c>
      <c r="L87" s="355">
        <f>HLOOKUP(L$3,Controls!$A$5:$F$153,MATCH($A87,Controls!$A$5:$A$153,0),0)*L35/12</f>
        <v>0</v>
      </c>
      <c r="M87" s="355">
        <f>HLOOKUP(M$3,Controls!$A$5:$F$153,MATCH($A87,Controls!$A$5:$A$153,0),0)*M35/12</f>
        <v>0</v>
      </c>
      <c r="N87" s="355">
        <f>HLOOKUP(N$3,Controls!$A$5:$F$153,MATCH($A87,Controls!$A$5:$A$153,0),0)*N35/12</f>
        <v>0</v>
      </c>
      <c r="O87" s="355">
        <f>HLOOKUP(O$3,Controls!$A$5:$F$153,MATCH($A87,Controls!$A$5:$A$153,0),0)*O35/12</f>
        <v>0</v>
      </c>
      <c r="P87" s="355">
        <f>HLOOKUP(P$3,Controls!$A$5:$F$153,MATCH($A87,Controls!$A$5:$A$153,0),0)*P35/12</f>
        <v>0</v>
      </c>
      <c r="Q87" s="355">
        <f>HLOOKUP(Q$3,Controls!$A$5:$F$153,MATCH($A87,Controls!$A$5:$A$153,0),0)*Q35/12</f>
        <v>0</v>
      </c>
      <c r="R87" s="355">
        <f>HLOOKUP(R$3,Controls!$A$5:$F$153,MATCH($A87,Controls!$A$5:$A$153,0),0)*R35/12</f>
        <v>0</v>
      </c>
      <c r="S87" s="355">
        <f>HLOOKUP(S$3,Controls!$A$5:$F$153,MATCH($A87,Controls!$A$5:$A$153,0),0)*S35/12</f>
        <v>0</v>
      </c>
      <c r="T87" s="355">
        <f>HLOOKUP(T$3,Controls!$A$5:$F$153,MATCH($A87,Controls!$A$5:$A$153,0),0)*T35/12</f>
        <v>0</v>
      </c>
      <c r="U87" s="355">
        <f>HLOOKUP(U$3,Controls!$A$5:$F$153,MATCH($A87,Controls!$A$5:$A$153,0),0)*U35/12</f>
        <v>0</v>
      </c>
      <c r="V87" s="355">
        <f>HLOOKUP(V$3,Controls!$A$5:$F$153,MATCH($A87,Controls!$A$5:$A$153,0),0)*V35/12</f>
        <v>0</v>
      </c>
      <c r="W87" s="355">
        <f>HLOOKUP(W$3,Controls!$A$5:$F$153,MATCH($A87,Controls!$A$5:$A$153,0),0)*W35/12</f>
        <v>0</v>
      </c>
      <c r="X87" s="355">
        <f>HLOOKUP(X$3,Controls!$A$5:$F$153,MATCH($A87,Controls!$A$5:$A$153,0),0)*X35/12</f>
        <v>0</v>
      </c>
      <c r="Y87" s="355">
        <f>HLOOKUP(Y$3,Controls!$A$5:$F$153,MATCH($A87,Controls!$A$5:$A$153,0),0)*Y35/12</f>
        <v>0</v>
      </c>
      <c r="Z87" s="355">
        <f>HLOOKUP(Z$3,Controls!$A$5:$F$153,MATCH($A87,Controls!$A$5:$A$153,0),0)*Z35/12</f>
        <v>0</v>
      </c>
      <c r="AA87" s="355">
        <f>HLOOKUP(AA$3,Controls!$A$5:$F$153,MATCH($A87,Controls!$A$5:$A$153,0),0)*AA35/12</f>
        <v>0</v>
      </c>
      <c r="AB87" s="355">
        <f>HLOOKUP(AB$3,Controls!$A$5:$F$153,MATCH($A87,Controls!$A$5:$A$153,0),0)*AB35/12</f>
        <v>0</v>
      </c>
      <c r="AC87" s="355">
        <f>HLOOKUP(AC$3,Controls!$A$5:$F$153,MATCH($A87,Controls!$A$5:$A$153,0),0)*AC35/12</f>
        <v>0</v>
      </c>
      <c r="AD87" s="355">
        <f>HLOOKUP(AD$3,Controls!$A$5:$F$153,MATCH($A87,Controls!$A$5:$A$153,0),0)*AD35/12</f>
        <v>0</v>
      </c>
      <c r="AE87" s="355">
        <f>HLOOKUP(AE$3,Controls!$A$5:$F$153,MATCH($A87,Controls!$A$5:$A$153,0),0)*AE35/12</f>
        <v>0</v>
      </c>
      <c r="AF87" s="355">
        <f>HLOOKUP(AF$3,Controls!$A$5:$F$153,MATCH($A87,Controls!$A$5:$A$153,0),0)*AF35/12</f>
        <v>0</v>
      </c>
      <c r="AG87" s="355">
        <f>HLOOKUP(AG$3,Controls!$A$5:$F$153,MATCH($A87,Controls!$A$5:$A$153,0),0)*AG35/12</f>
        <v>0</v>
      </c>
      <c r="AH87" s="355">
        <f>HLOOKUP(AH$3,Controls!$A$5:$F$153,MATCH($A87,Controls!$A$5:$A$153,0),0)*AH35/12</f>
        <v>0</v>
      </c>
      <c r="AI87" s="355">
        <f>HLOOKUP(AI$3,Controls!$A$5:$F$153,MATCH($A87,Controls!$A$5:$A$153,0),0)*AI35/12</f>
        <v>0</v>
      </c>
      <c r="AJ87" s="355">
        <f>HLOOKUP(AJ$3,Controls!$A$5:$F$153,MATCH($A87,Controls!$A$5:$A$153,0),0)*AJ35/12</f>
        <v>0</v>
      </c>
      <c r="AK87" s="355">
        <f>HLOOKUP(AK$3,Controls!$A$5:$F$153,MATCH($A87,Controls!$A$5:$A$153,0),0)*AK35/12</f>
        <v>0</v>
      </c>
      <c r="AL87" s="355">
        <f>HLOOKUP(AL$3,Controls!$A$5:$F$153,MATCH($A87,Controls!$A$5:$A$153,0),0)*AL35/12</f>
        <v>14751.814499999999</v>
      </c>
      <c r="AM87" s="355">
        <f>HLOOKUP(AM$3,Controls!$A$5:$F$153,MATCH($A87,Controls!$A$5:$A$153,0),0)*AM35/12</f>
        <v>14751.814499999999</v>
      </c>
      <c r="AN87" s="355">
        <f>HLOOKUP(AN$3,Controls!$A$5:$F$153,MATCH($A87,Controls!$A$5:$A$153,0),0)*AN35/12</f>
        <v>14751.814499999999</v>
      </c>
      <c r="AO87" s="355">
        <f>HLOOKUP(AO$3,Controls!$A$5:$F$153,MATCH($A87,Controls!$A$5:$A$153,0),0)*AO35/12</f>
        <v>14751.814499999999</v>
      </c>
      <c r="AP87" s="355">
        <f>HLOOKUP(AP$3,Controls!$A$5:$F$153,MATCH($A87,Controls!$A$5:$A$153,0),0)*AP35/12</f>
        <v>14751.814499999999</v>
      </c>
      <c r="AQ87" s="355">
        <f>HLOOKUP(AQ$3,Controls!$A$5:$F$153,MATCH($A87,Controls!$A$5:$A$153,0),0)*AQ35/12</f>
        <v>14751.814499999999</v>
      </c>
      <c r="AR87" s="355">
        <f>HLOOKUP(AR$3,Controls!$A$5:$F$153,MATCH($A87,Controls!$A$5:$A$153,0),0)*AR35/12</f>
        <v>14751.814499999999</v>
      </c>
      <c r="AS87" s="355">
        <f>HLOOKUP(AS$3,Controls!$A$5:$F$153,MATCH($A87,Controls!$A$5:$A$153,0),0)*AS35/12</f>
        <v>14751.814499999999</v>
      </c>
      <c r="AT87" s="355">
        <f>HLOOKUP(AT$3,Controls!$A$5:$F$153,MATCH($A87,Controls!$A$5:$A$153,0),0)*AT35/12</f>
        <v>14751.814499999999</v>
      </c>
      <c r="AU87" s="355">
        <f>HLOOKUP(AU$3,Controls!$A$5:$F$153,MATCH($A87,Controls!$A$5:$A$153,0),0)*AU35/12</f>
        <v>14751.814499999999</v>
      </c>
      <c r="AV87" s="355">
        <f>HLOOKUP(AV$3,Controls!$A$5:$F$153,MATCH($A87,Controls!$A$5:$A$153,0),0)*AV35/12</f>
        <v>14751.814499999999</v>
      </c>
      <c r="AW87" s="355">
        <f>HLOOKUP(AW$3,Controls!$A$5:$F$153,MATCH($A87,Controls!$A$5:$A$153,0),0)*AW35/12</f>
        <v>14751.814499999999</v>
      </c>
      <c r="AX87" s="355">
        <f>HLOOKUP(AX$3,Controls!$A$5:$F$153,MATCH($A87,Controls!$A$5:$A$153,0),0)*AX35/12</f>
        <v>15194.368934999999</v>
      </c>
      <c r="AY87" s="355">
        <f>HLOOKUP(AY$3,Controls!$A$5:$F$153,MATCH($A87,Controls!$A$5:$A$153,0),0)*AY35/12</f>
        <v>15194.368934999999</v>
      </c>
      <c r="AZ87" s="355">
        <f>HLOOKUP(AZ$3,Controls!$A$5:$F$153,MATCH($A87,Controls!$A$5:$A$153,0),0)*AZ35/12</f>
        <v>15194.368934999999</v>
      </c>
      <c r="BA87" s="355">
        <f>HLOOKUP(BA$3,Controls!$A$5:$F$153,MATCH($A87,Controls!$A$5:$A$153,0),0)*BA35/12</f>
        <v>15194.368934999999</v>
      </c>
      <c r="BB87" s="355">
        <f>HLOOKUP(BB$3,Controls!$A$5:$F$153,MATCH($A87,Controls!$A$5:$A$153,0),0)*BB35/12</f>
        <v>15194.368934999999</v>
      </c>
      <c r="BC87" s="355">
        <f>HLOOKUP(BC$3,Controls!$A$5:$F$153,MATCH($A87,Controls!$A$5:$A$153,0),0)*BC35/12</f>
        <v>15194.368934999999</v>
      </c>
      <c r="BD87" s="355">
        <f>HLOOKUP(BD$3,Controls!$A$5:$F$153,MATCH($A87,Controls!$A$5:$A$153,0),0)*BD35/12</f>
        <v>15194.368934999999</v>
      </c>
      <c r="BE87" s="355">
        <f>HLOOKUP(BE$3,Controls!$A$5:$F$153,MATCH($A87,Controls!$A$5:$A$153,0),0)*BE35/12</f>
        <v>15194.368934999999</v>
      </c>
      <c r="BF87" s="355">
        <f>HLOOKUP(BF$3,Controls!$A$5:$F$153,MATCH($A87,Controls!$A$5:$A$153,0),0)*BF35/12</f>
        <v>15194.368934999999</v>
      </c>
      <c r="BG87" s="355">
        <f>HLOOKUP(BG$3,Controls!$A$5:$F$153,MATCH($A87,Controls!$A$5:$A$153,0),0)*BG35/12</f>
        <v>15194.368934999999</v>
      </c>
      <c r="BH87" s="355">
        <f>HLOOKUP(BH$3,Controls!$A$5:$F$153,MATCH($A87,Controls!$A$5:$A$153,0),0)*BH35/12</f>
        <v>15194.368934999999</v>
      </c>
      <c r="BI87" s="355">
        <f>HLOOKUP(BI$3,Controls!$A$5:$F$153,MATCH($A87,Controls!$A$5:$A$153,0),0)*BI35/12</f>
        <v>15194.368934999999</v>
      </c>
    </row>
    <row r="88" spans="1:61" ht="12.75" customHeight="1">
      <c r="A88" s="42" t="s">
        <v>109</v>
      </c>
      <c r="B88" s="355">
        <f>HLOOKUP(B$3,Controls!$A$5:$F$153,MATCH($A88,Controls!$A$5:$A$153,0),0)*B36/12</f>
        <v>0</v>
      </c>
      <c r="C88" s="355">
        <f>HLOOKUP(C$3,Controls!$A$5:$F$153,MATCH($A88,Controls!$A$5:$A$153,0),0)*C36/12</f>
        <v>0</v>
      </c>
      <c r="D88" s="355">
        <f>HLOOKUP(D$3,Controls!$A$5:$F$153,MATCH($A88,Controls!$A$5:$A$153,0),0)*D36/12</f>
        <v>0</v>
      </c>
      <c r="E88" s="355">
        <f>HLOOKUP(E$3,Controls!$A$5:$F$153,MATCH($A88,Controls!$A$5:$A$153,0),0)*E36/12</f>
        <v>0</v>
      </c>
      <c r="F88" s="355">
        <f>HLOOKUP(F$3,Controls!$A$5:$F$153,MATCH($A88,Controls!$A$5:$A$153,0),0)*F36/12</f>
        <v>0</v>
      </c>
      <c r="G88" s="355">
        <f>HLOOKUP(G$3,Controls!$A$5:$F$153,MATCH($A88,Controls!$A$5:$A$153,0),0)*G36/12</f>
        <v>0</v>
      </c>
      <c r="H88" s="355">
        <f>HLOOKUP(H$3,Controls!$A$5:$F$153,MATCH($A88,Controls!$A$5:$A$153,0),0)*H36/12</f>
        <v>0</v>
      </c>
      <c r="I88" s="355">
        <f>HLOOKUP(I$3,Controls!$A$5:$F$153,MATCH($A88,Controls!$A$5:$A$153,0),0)*I36/12</f>
        <v>0</v>
      </c>
      <c r="J88" s="355">
        <f>HLOOKUP(J$3,Controls!$A$5:$F$153,MATCH($A88,Controls!$A$5:$A$153,0),0)*J36/12</f>
        <v>0</v>
      </c>
      <c r="K88" s="355">
        <f>HLOOKUP(K$3,Controls!$A$5:$F$153,MATCH($A88,Controls!$A$5:$A$153,0),0)*K36/12</f>
        <v>0</v>
      </c>
      <c r="L88" s="355">
        <f>HLOOKUP(L$3,Controls!$A$5:$F$153,MATCH($A88,Controls!$A$5:$A$153,0),0)*L36/12</f>
        <v>0</v>
      </c>
      <c r="M88" s="355">
        <f>HLOOKUP(M$3,Controls!$A$5:$F$153,MATCH($A88,Controls!$A$5:$A$153,0),0)*M36/12</f>
        <v>0</v>
      </c>
      <c r="N88" s="355">
        <f>HLOOKUP(N$3,Controls!$A$5:$F$153,MATCH($A88,Controls!$A$5:$A$153,0),0)*N36/12</f>
        <v>0</v>
      </c>
      <c r="O88" s="355">
        <f>HLOOKUP(O$3,Controls!$A$5:$F$153,MATCH($A88,Controls!$A$5:$A$153,0),0)*O36/12</f>
        <v>0</v>
      </c>
      <c r="P88" s="355">
        <f>HLOOKUP(P$3,Controls!$A$5:$F$153,MATCH($A88,Controls!$A$5:$A$153,0),0)*P36/12</f>
        <v>0</v>
      </c>
      <c r="Q88" s="355">
        <f>HLOOKUP(Q$3,Controls!$A$5:$F$153,MATCH($A88,Controls!$A$5:$A$153,0),0)*Q36/12</f>
        <v>0</v>
      </c>
      <c r="R88" s="355">
        <f>HLOOKUP(R$3,Controls!$A$5:$F$153,MATCH($A88,Controls!$A$5:$A$153,0),0)*R36/12</f>
        <v>0</v>
      </c>
      <c r="S88" s="355">
        <f>HLOOKUP(S$3,Controls!$A$5:$F$153,MATCH($A88,Controls!$A$5:$A$153,0),0)*S36/12</f>
        <v>0</v>
      </c>
      <c r="T88" s="355">
        <f>HLOOKUP(T$3,Controls!$A$5:$F$153,MATCH($A88,Controls!$A$5:$A$153,0),0)*T36/12</f>
        <v>0</v>
      </c>
      <c r="U88" s="355">
        <f>HLOOKUP(U$3,Controls!$A$5:$F$153,MATCH($A88,Controls!$A$5:$A$153,0),0)*U36/12</f>
        <v>0</v>
      </c>
      <c r="V88" s="355">
        <f>HLOOKUP(V$3,Controls!$A$5:$F$153,MATCH($A88,Controls!$A$5:$A$153,0),0)*V36/12</f>
        <v>0</v>
      </c>
      <c r="W88" s="355">
        <f>HLOOKUP(W$3,Controls!$A$5:$F$153,MATCH($A88,Controls!$A$5:$A$153,0),0)*W36/12</f>
        <v>0</v>
      </c>
      <c r="X88" s="355">
        <f>HLOOKUP(X$3,Controls!$A$5:$F$153,MATCH($A88,Controls!$A$5:$A$153,0),0)*X36/12</f>
        <v>0</v>
      </c>
      <c r="Y88" s="355">
        <f>HLOOKUP(Y$3,Controls!$A$5:$F$153,MATCH($A88,Controls!$A$5:$A$153,0),0)*Y36/12</f>
        <v>0</v>
      </c>
      <c r="Z88" s="355">
        <f>HLOOKUP(Z$3,Controls!$A$5:$F$153,MATCH($A88,Controls!$A$5:$A$153,0),0)*Z36/12</f>
        <v>0</v>
      </c>
      <c r="AA88" s="355">
        <f>HLOOKUP(AA$3,Controls!$A$5:$F$153,MATCH($A88,Controls!$A$5:$A$153,0),0)*AA36/12</f>
        <v>0</v>
      </c>
      <c r="AB88" s="355">
        <f>HLOOKUP(AB$3,Controls!$A$5:$F$153,MATCH($A88,Controls!$A$5:$A$153,0),0)*AB36/12</f>
        <v>0</v>
      </c>
      <c r="AC88" s="355">
        <f>HLOOKUP(AC$3,Controls!$A$5:$F$153,MATCH($A88,Controls!$A$5:$A$153,0),0)*AC36/12</f>
        <v>0</v>
      </c>
      <c r="AD88" s="355">
        <f>HLOOKUP(AD$3,Controls!$A$5:$F$153,MATCH($A88,Controls!$A$5:$A$153,0),0)*AD36/12</f>
        <v>0</v>
      </c>
      <c r="AE88" s="355">
        <f>HLOOKUP(AE$3,Controls!$A$5:$F$153,MATCH($A88,Controls!$A$5:$A$153,0),0)*AE36/12</f>
        <v>0</v>
      </c>
      <c r="AF88" s="355">
        <f>HLOOKUP(AF$3,Controls!$A$5:$F$153,MATCH($A88,Controls!$A$5:$A$153,0),0)*AF36/12</f>
        <v>0</v>
      </c>
      <c r="AG88" s="355">
        <f>HLOOKUP(AG$3,Controls!$A$5:$F$153,MATCH($A88,Controls!$A$5:$A$153,0),0)*AG36/12</f>
        <v>0</v>
      </c>
      <c r="AH88" s="355">
        <f>HLOOKUP(AH$3,Controls!$A$5:$F$153,MATCH($A88,Controls!$A$5:$A$153,0),0)*AH36/12</f>
        <v>0</v>
      </c>
      <c r="AI88" s="355">
        <f>HLOOKUP(AI$3,Controls!$A$5:$F$153,MATCH($A88,Controls!$A$5:$A$153,0),0)*AI36/12</f>
        <v>0</v>
      </c>
      <c r="AJ88" s="355">
        <f>HLOOKUP(AJ$3,Controls!$A$5:$F$153,MATCH($A88,Controls!$A$5:$A$153,0),0)*AJ36/12</f>
        <v>0</v>
      </c>
      <c r="AK88" s="355">
        <f>HLOOKUP(AK$3,Controls!$A$5:$F$153,MATCH($A88,Controls!$A$5:$A$153,0),0)*AK36/12</f>
        <v>0</v>
      </c>
      <c r="AL88" s="355">
        <f>HLOOKUP(AL$3,Controls!$A$5:$F$153,MATCH($A88,Controls!$A$5:$A$153,0),0)*AL36/12</f>
        <v>13522.496625</v>
      </c>
      <c r="AM88" s="355">
        <f>HLOOKUP(AM$3,Controls!$A$5:$F$153,MATCH($A88,Controls!$A$5:$A$153,0),0)*AM36/12</f>
        <v>13522.496625</v>
      </c>
      <c r="AN88" s="355">
        <f>HLOOKUP(AN$3,Controls!$A$5:$F$153,MATCH($A88,Controls!$A$5:$A$153,0),0)*AN36/12</f>
        <v>13522.496625</v>
      </c>
      <c r="AO88" s="355">
        <f>HLOOKUP(AO$3,Controls!$A$5:$F$153,MATCH($A88,Controls!$A$5:$A$153,0),0)*AO36/12</f>
        <v>13522.496625</v>
      </c>
      <c r="AP88" s="355">
        <f>HLOOKUP(AP$3,Controls!$A$5:$F$153,MATCH($A88,Controls!$A$5:$A$153,0),0)*AP36/12</f>
        <v>13522.496625</v>
      </c>
      <c r="AQ88" s="355">
        <f>HLOOKUP(AQ$3,Controls!$A$5:$F$153,MATCH($A88,Controls!$A$5:$A$153,0),0)*AQ36/12</f>
        <v>13522.496625</v>
      </c>
      <c r="AR88" s="355">
        <f>HLOOKUP(AR$3,Controls!$A$5:$F$153,MATCH($A88,Controls!$A$5:$A$153,0),0)*AR36/12</f>
        <v>13522.496625</v>
      </c>
      <c r="AS88" s="355">
        <f>HLOOKUP(AS$3,Controls!$A$5:$F$153,MATCH($A88,Controls!$A$5:$A$153,0),0)*AS36/12</f>
        <v>13522.496625</v>
      </c>
      <c r="AT88" s="355">
        <f>HLOOKUP(AT$3,Controls!$A$5:$F$153,MATCH($A88,Controls!$A$5:$A$153,0),0)*AT36/12</f>
        <v>13522.496625</v>
      </c>
      <c r="AU88" s="355">
        <f>HLOOKUP(AU$3,Controls!$A$5:$F$153,MATCH($A88,Controls!$A$5:$A$153,0),0)*AU36/12</f>
        <v>13522.496625</v>
      </c>
      <c r="AV88" s="355">
        <f>HLOOKUP(AV$3,Controls!$A$5:$F$153,MATCH($A88,Controls!$A$5:$A$153,0),0)*AV36/12</f>
        <v>13522.496625</v>
      </c>
      <c r="AW88" s="355">
        <f>HLOOKUP(AW$3,Controls!$A$5:$F$153,MATCH($A88,Controls!$A$5:$A$153,0),0)*AW36/12</f>
        <v>13522.496625</v>
      </c>
      <c r="AX88" s="355">
        <f>HLOOKUP(AX$3,Controls!$A$5:$F$153,MATCH($A88,Controls!$A$5:$A$153,0),0)*AX36/12</f>
        <v>13928.171523750001</v>
      </c>
      <c r="AY88" s="355">
        <f>HLOOKUP(AY$3,Controls!$A$5:$F$153,MATCH($A88,Controls!$A$5:$A$153,0),0)*AY36/12</f>
        <v>13928.171523750001</v>
      </c>
      <c r="AZ88" s="355">
        <f>HLOOKUP(AZ$3,Controls!$A$5:$F$153,MATCH($A88,Controls!$A$5:$A$153,0),0)*AZ36/12</f>
        <v>13928.171523750001</v>
      </c>
      <c r="BA88" s="355">
        <f>HLOOKUP(BA$3,Controls!$A$5:$F$153,MATCH($A88,Controls!$A$5:$A$153,0),0)*BA36/12</f>
        <v>13928.171523750001</v>
      </c>
      <c r="BB88" s="355">
        <f>HLOOKUP(BB$3,Controls!$A$5:$F$153,MATCH($A88,Controls!$A$5:$A$153,0),0)*BB36/12</f>
        <v>13928.171523750001</v>
      </c>
      <c r="BC88" s="355">
        <f>HLOOKUP(BC$3,Controls!$A$5:$F$153,MATCH($A88,Controls!$A$5:$A$153,0),0)*BC36/12</f>
        <v>13928.171523750001</v>
      </c>
      <c r="BD88" s="355">
        <f>HLOOKUP(BD$3,Controls!$A$5:$F$153,MATCH($A88,Controls!$A$5:$A$153,0),0)*BD36/12</f>
        <v>13928.171523750001</v>
      </c>
      <c r="BE88" s="355">
        <f>HLOOKUP(BE$3,Controls!$A$5:$F$153,MATCH($A88,Controls!$A$5:$A$153,0),0)*BE36/12</f>
        <v>13928.171523750001</v>
      </c>
      <c r="BF88" s="355">
        <f>HLOOKUP(BF$3,Controls!$A$5:$F$153,MATCH($A88,Controls!$A$5:$A$153,0),0)*BF36/12</f>
        <v>13928.171523750001</v>
      </c>
      <c r="BG88" s="355">
        <f>HLOOKUP(BG$3,Controls!$A$5:$F$153,MATCH($A88,Controls!$A$5:$A$153,0),0)*BG36/12</f>
        <v>13928.171523750001</v>
      </c>
      <c r="BH88" s="355">
        <f>HLOOKUP(BH$3,Controls!$A$5:$F$153,MATCH($A88,Controls!$A$5:$A$153,0),0)*BH36/12</f>
        <v>13928.171523750001</v>
      </c>
      <c r="BI88" s="355">
        <f>HLOOKUP(BI$3,Controls!$A$5:$F$153,MATCH($A88,Controls!$A$5:$A$153,0),0)*BI36/12</f>
        <v>13928.171523750001</v>
      </c>
    </row>
    <row r="89" spans="1:61" ht="12.75" customHeight="1">
      <c r="A89" s="42" t="s">
        <v>110</v>
      </c>
      <c r="B89" s="355">
        <f>HLOOKUP(B$3,Controls!$A$5:$F$153,MATCH($A89,Controls!$A$5:$A$153,0),0)*B37/12</f>
        <v>0</v>
      </c>
      <c r="C89" s="355">
        <f>HLOOKUP(C$3,Controls!$A$5:$F$153,MATCH($A89,Controls!$A$5:$A$153,0),0)*C37/12</f>
        <v>0</v>
      </c>
      <c r="D89" s="355">
        <f>HLOOKUP(D$3,Controls!$A$5:$F$153,MATCH($A89,Controls!$A$5:$A$153,0),0)*D37/12</f>
        <v>0</v>
      </c>
      <c r="E89" s="355">
        <f>HLOOKUP(E$3,Controls!$A$5:$F$153,MATCH($A89,Controls!$A$5:$A$153,0),0)*E37/12</f>
        <v>0</v>
      </c>
      <c r="F89" s="355">
        <f>HLOOKUP(F$3,Controls!$A$5:$F$153,MATCH($A89,Controls!$A$5:$A$153,0),0)*F37/12</f>
        <v>0</v>
      </c>
      <c r="G89" s="355">
        <f>HLOOKUP(G$3,Controls!$A$5:$F$153,MATCH($A89,Controls!$A$5:$A$153,0),0)*G37/12</f>
        <v>0</v>
      </c>
      <c r="H89" s="355">
        <f>HLOOKUP(H$3,Controls!$A$5:$F$153,MATCH($A89,Controls!$A$5:$A$153,0),0)*H37/12</f>
        <v>0</v>
      </c>
      <c r="I89" s="355">
        <f>HLOOKUP(I$3,Controls!$A$5:$F$153,MATCH($A89,Controls!$A$5:$A$153,0),0)*I37/12</f>
        <v>0</v>
      </c>
      <c r="J89" s="355">
        <f>HLOOKUP(J$3,Controls!$A$5:$F$153,MATCH($A89,Controls!$A$5:$A$153,0),0)*J37/12</f>
        <v>0</v>
      </c>
      <c r="K89" s="355">
        <f>HLOOKUP(K$3,Controls!$A$5:$F$153,MATCH($A89,Controls!$A$5:$A$153,0),0)*K37/12</f>
        <v>0</v>
      </c>
      <c r="L89" s="355">
        <f>HLOOKUP(L$3,Controls!$A$5:$F$153,MATCH($A89,Controls!$A$5:$A$153,0),0)*L37/12</f>
        <v>0</v>
      </c>
      <c r="M89" s="355">
        <f>HLOOKUP(M$3,Controls!$A$5:$F$153,MATCH($A89,Controls!$A$5:$A$153,0),0)*M37/12</f>
        <v>0</v>
      </c>
      <c r="N89" s="355">
        <f>HLOOKUP(N$3,Controls!$A$5:$F$153,MATCH($A89,Controls!$A$5:$A$153,0),0)*N37/12</f>
        <v>0</v>
      </c>
      <c r="O89" s="355">
        <f>HLOOKUP(O$3,Controls!$A$5:$F$153,MATCH($A89,Controls!$A$5:$A$153,0),0)*O37/12</f>
        <v>0</v>
      </c>
      <c r="P89" s="355">
        <f>HLOOKUP(P$3,Controls!$A$5:$F$153,MATCH($A89,Controls!$A$5:$A$153,0),0)*P37/12</f>
        <v>0</v>
      </c>
      <c r="Q89" s="355">
        <f>HLOOKUP(Q$3,Controls!$A$5:$F$153,MATCH($A89,Controls!$A$5:$A$153,0),0)*Q37/12</f>
        <v>0</v>
      </c>
      <c r="R89" s="355">
        <f>HLOOKUP(R$3,Controls!$A$5:$F$153,MATCH($A89,Controls!$A$5:$A$153,0),0)*R37/12</f>
        <v>0</v>
      </c>
      <c r="S89" s="355">
        <f>HLOOKUP(S$3,Controls!$A$5:$F$153,MATCH($A89,Controls!$A$5:$A$153,0),0)*S37/12</f>
        <v>0</v>
      </c>
      <c r="T89" s="355">
        <f>HLOOKUP(T$3,Controls!$A$5:$F$153,MATCH($A89,Controls!$A$5:$A$153,0),0)*T37/12</f>
        <v>0</v>
      </c>
      <c r="U89" s="355">
        <f>HLOOKUP(U$3,Controls!$A$5:$F$153,MATCH($A89,Controls!$A$5:$A$153,0),0)*U37/12</f>
        <v>0</v>
      </c>
      <c r="V89" s="355">
        <f>HLOOKUP(V$3,Controls!$A$5:$F$153,MATCH($A89,Controls!$A$5:$A$153,0),0)*V37/12</f>
        <v>0</v>
      </c>
      <c r="W89" s="355">
        <f>HLOOKUP(W$3,Controls!$A$5:$F$153,MATCH($A89,Controls!$A$5:$A$153,0),0)*W37/12</f>
        <v>0</v>
      </c>
      <c r="X89" s="355">
        <f>HLOOKUP(X$3,Controls!$A$5:$F$153,MATCH($A89,Controls!$A$5:$A$153,0),0)*X37/12</f>
        <v>0</v>
      </c>
      <c r="Y89" s="355">
        <f>HLOOKUP(Y$3,Controls!$A$5:$F$153,MATCH($A89,Controls!$A$5:$A$153,0),0)*Y37/12</f>
        <v>0</v>
      </c>
      <c r="Z89" s="355">
        <f>HLOOKUP(Z$3,Controls!$A$5:$F$153,MATCH($A89,Controls!$A$5:$A$153,0),0)*Z37/12</f>
        <v>0</v>
      </c>
      <c r="AA89" s="355">
        <f>HLOOKUP(AA$3,Controls!$A$5:$F$153,MATCH($A89,Controls!$A$5:$A$153,0),0)*AA37/12</f>
        <v>0</v>
      </c>
      <c r="AB89" s="355">
        <f>HLOOKUP(AB$3,Controls!$A$5:$F$153,MATCH($A89,Controls!$A$5:$A$153,0),0)*AB37/12</f>
        <v>0</v>
      </c>
      <c r="AC89" s="355">
        <f>HLOOKUP(AC$3,Controls!$A$5:$F$153,MATCH($A89,Controls!$A$5:$A$153,0),0)*AC37/12</f>
        <v>0</v>
      </c>
      <c r="AD89" s="355">
        <f>HLOOKUP(AD$3,Controls!$A$5:$F$153,MATCH($A89,Controls!$A$5:$A$153,0),0)*AD37/12</f>
        <v>0</v>
      </c>
      <c r="AE89" s="355">
        <f>HLOOKUP(AE$3,Controls!$A$5:$F$153,MATCH($A89,Controls!$A$5:$A$153,0),0)*AE37/12</f>
        <v>0</v>
      </c>
      <c r="AF89" s="355">
        <f>HLOOKUP(AF$3,Controls!$A$5:$F$153,MATCH($A89,Controls!$A$5:$A$153,0),0)*AF37/12</f>
        <v>0</v>
      </c>
      <c r="AG89" s="355">
        <f>HLOOKUP(AG$3,Controls!$A$5:$F$153,MATCH($A89,Controls!$A$5:$A$153,0),0)*AG37/12</f>
        <v>0</v>
      </c>
      <c r="AH89" s="355">
        <f>HLOOKUP(AH$3,Controls!$A$5:$F$153,MATCH($A89,Controls!$A$5:$A$153,0),0)*AH37/12</f>
        <v>0</v>
      </c>
      <c r="AI89" s="355">
        <f>HLOOKUP(AI$3,Controls!$A$5:$F$153,MATCH($A89,Controls!$A$5:$A$153,0),0)*AI37/12</f>
        <v>0</v>
      </c>
      <c r="AJ89" s="355">
        <f>HLOOKUP(AJ$3,Controls!$A$5:$F$153,MATCH($A89,Controls!$A$5:$A$153,0),0)*AJ37/12</f>
        <v>0</v>
      </c>
      <c r="AK89" s="355">
        <f>HLOOKUP(AK$3,Controls!$A$5:$F$153,MATCH($A89,Controls!$A$5:$A$153,0),0)*AK37/12</f>
        <v>0</v>
      </c>
      <c r="AL89" s="355">
        <f>HLOOKUP(AL$3,Controls!$A$5:$F$153,MATCH($A89,Controls!$A$5:$A$153,0),0)*AL37/12</f>
        <v>9834.5429999999997</v>
      </c>
      <c r="AM89" s="355">
        <f>HLOOKUP(AM$3,Controls!$A$5:$F$153,MATCH($A89,Controls!$A$5:$A$153,0),0)*AM37/12</f>
        <v>9834.5429999999997</v>
      </c>
      <c r="AN89" s="355">
        <f>HLOOKUP(AN$3,Controls!$A$5:$F$153,MATCH($A89,Controls!$A$5:$A$153,0),0)*AN37/12</f>
        <v>9834.5429999999997</v>
      </c>
      <c r="AO89" s="355">
        <f>HLOOKUP(AO$3,Controls!$A$5:$F$153,MATCH($A89,Controls!$A$5:$A$153,0),0)*AO37/12</f>
        <v>9834.5429999999997</v>
      </c>
      <c r="AP89" s="355">
        <f>HLOOKUP(AP$3,Controls!$A$5:$F$153,MATCH($A89,Controls!$A$5:$A$153,0),0)*AP37/12</f>
        <v>9834.5429999999997</v>
      </c>
      <c r="AQ89" s="355">
        <f>HLOOKUP(AQ$3,Controls!$A$5:$F$153,MATCH($A89,Controls!$A$5:$A$153,0),0)*AQ37/12</f>
        <v>9834.5429999999997</v>
      </c>
      <c r="AR89" s="355">
        <f>HLOOKUP(AR$3,Controls!$A$5:$F$153,MATCH($A89,Controls!$A$5:$A$153,0),0)*AR37/12</f>
        <v>9834.5429999999997</v>
      </c>
      <c r="AS89" s="355">
        <f>HLOOKUP(AS$3,Controls!$A$5:$F$153,MATCH($A89,Controls!$A$5:$A$153,0),0)*AS37/12</f>
        <v>9834.5429999999997</v>
      </c>
      <c r="AT89" s="355">
        <f>HLOOKUP(AT$3,Controls!$A$5:$F$153,MATCH($A89,Controls!$A$5:$A$153,0),0)*AT37/12</f>
        <v>9834.5429999999997</v>
      </c>
      <c r="AU89" s="355">
        <f>HLOOKUP(AU$3,Controls!$A$5:$F$153,MATCH($A89,Controls!$A$5:$A$153,0),0)*AU37/12</f>
        <v>9834.5429999999997</v>
      </c>
      <c r="AV89" s="355">
        <f>HLOOKUP(AV$3,Controls!$A$5:$F$153,MATCH($A89,Controls!$A$5:$A$153,0),0)*AV37/12</f>
        <v>9834.5429999999997</v>
      </c>
      <c r="AW89" s="355">
        <f>HLOOKUP(AW$3,Controls!$A$5:$F$153,MATCH($A89,Controls!$A$5:$A$153,0),0)*AW37/12</f>
        <v>9834.5429999999997</v>
      </c>
      <c r="AX89" s="355">
        <f>HLOOKUP(AX$3,Controls!$A$5:$F$153,MATCH($A89,Controls!$A$5:$A$153,0),0)*AX37/12</f>
        <v>10129.57929</v>
      </c>
      <c r="AY89" s="355">
        <f>HLOOKUP(AY$3,Controls!$A$5:$F$153,MATCH($A89,Controls!$A$5:$A$153,0),0)*AY37/12</f>
        <v>10129.57929</v>
      </c>
      <c r="AZ89" s="355">
        <f>HLOOKUP(AZ$3,Controls!$A$5:$F$153,MATCH($A89,Controls!$A$5:$A$153,0),0)*AZ37/12</f>
        <v>10129.57929</v>
      </c>
      <c r="BA89" s="355">
        <f>HLOOKUP(BA$3,Controls!$A$5:$F$153,MATCH($A89,Controls!$A$5:$A$153,0),0)*BA37/12</f>
        <v>10129.57929</v>
      </c>
      <c r="BB89" s="355">
        <f>HLOOKUP(BB$3,Controls!$A$5:$F$153,MATCH($A89,Controls!$A$5:$A$153,0),0)*BB37/12</f>
        <v>10129.57929</v>
      </c>
      <c r="BC89" s="355">
        <f>HLOOKUP(BC$3,Controls!$A$5:$F$153,MATCH($A89,Controls!$A$5:$A$153,0),0)*BC37/12</f>
        <v>10129.57929</v>
      </c>
      <c r="BD89" s="355">
        <f>HLOOKUP(BD$3,Controls!$A$5:$F$153,MATCH($A89,Controls!$A$5:$A$153,0),0)*BD37/12</f>
        <v>10129.57929</v>
      </c>
      <c r="BE89" s="355">
        <f>HLOOKUP(BE$3,Controls!$A$5:$F$153,MATCH($A89,Controls!$A$5:$A$153,0),0)*BE37/12</f>
        <v>10129.57929</v>
      </c>
      <c r="BF89" s="355">
        <f>HLOOKUP(BF$3,Controls!$A$5:$F$153,MATCH($A89,Controls!$A$5:$A$153,0),0)*BF37/12</f>
        <v>10129.57929</v>
      </c>
      <c r="BG89" s="355">
        <f>HLOOKUP(BG$3,Controls!$A$5:$F$153,MATCH($A89,Controls!$A$5:$A$153,0),0)*BG37/12</f>
        <v>10129.57929</v>
      </c>
      <c r="BH89" s="355">
        <f>HLOOKUP(BH$3,Controls!$A$5:$F$153,MATCH($A89,Controls!$A$5:$A$153,0),0)*BH37/12</f>
        <v>10129.57929</v>
      </c>
      <c r="BI89" s="355">
        <f>HLOOKUP(BI$3,Controls!$A$5:$F$153,MATCH($A89,Controls!$A$5:$A$153,0),0)*BI37/12</f>
        <v>10129.57929</v>
      </c>
    </row>
    <row r="90" spans="1:61" ht="12.75" customHeight="1">
      <c r="A90" s="42" t="s">
        <v>111</v>
      </c>
      <c r="B90" s="355">
        <f>HLOOKUP(B$3,Controls!$A$5:$F$153,MATCH($A90,Controls!$A$5:$A$153,0),0)*B38/12</f>
        <v>0</v>
      </c>
      <c r="C90" s="355">
        <f>HLOOKUP(C$3,Controls!$A$5:$F$153,MATCH($A90,Controls!$A$5:$A$153,0),0)*C38/12</f>
        <v>0</v>
      </c>
      <c r="D90" s="355">
        <f>HLOOKUP(D$3,Controls!$A$5:$F$153,MATCH($A90,Controls!$A$5:$A$153,0),0)*D38/12</f>
        <v>0</v>
      </c>
      <c r="E90" s="355">
        <f>HLOOKUP(E$3,Controls!$A$5:$F$153,MATCH($A90,Controls!$A$5:$A$153,0),0)*E38/12</f>
        <v>0</v>
      </c>
      <c r="F90" s="355">
        <f>HLOOKUP(F$3,Controls!$A$5:$F$153,MATCH($A90,Controls!$A$5:$A$153,0),0)*F38/12</f>
        <v>0</v>
      </c>
      <c r="G90" s="355">
        <f>HLOOKUP(G$3,Controls!$A$5:$F$153,MATCH($A90,Controls!$A$5:$A$153,0),0)*G38/12</f>
        <v>0</v>
      </c>
      <c r="H90" s="355">
        <f>HLOOKUP(H$3,Controls!$A$5:$F$153,MATCH($A90,Controls!$A$5:$A$153,0),0)*H38/12</f>
        <v>0</v>
      </c>
      <c r="I90" s="355">
        <f>HLOOKUP(I$3,Controls!$A$5:$F$153,MATCH($A90,Controls!$A$5:$A$153,0),0)*I38/12</f>
        <v>0</v>
      </c>
      <c r="J90" s="355">
        <f>HLOOKUP(J$3,Controls!$A$5:$F$153,MATCH($A90,Controls!$A$5:$A$153,0),0)*J38/12</f>
        <v>0</v>
      </c>
      <c r="K90" s="355">
        <f>HLOOKUP(K$3,Controls!$A$5:$F$153,MATCH($A90,Controls!$A$5:$A$153,0),0)*K38/12</f>
        <v>0</v>
      </c>
      <c r="L90" s="355">
        <f>HLOOKUP(L$3,Controls!$A$5:$F$153,MATCH($A90,Controls!$A$5:$A$153,0),0)*L38/12</f>
        <v>0</v>
      </c>
      <c r="M90" s="355">
        <f>HLOOKUP(M$3,Controls!$A$5:$F$153,MATCH($A90,Controls!$A$5:$A$153,0),0)*M38/12</f>
        <v>0</v>
      </c>
      <c r="N90" s="355">
        <f>HLOOKUP(N$3,Controls!$A$5:$F$153,MATCH($A90,Controls!$A$5:$A$153,0),0)*N38/12</f>
        <v>0</v>
      </c>
      <c r="O90" s="355">
        <f>HLOOKUP(O$3,Controls!$A$5:$F$153,MATCH($A90,Controls!$A$5:$A$153,0),0)*O38/12</f>
        <v>0</v>
      </c>
      <c r="P90" s="355">
        <f>HLOOKUP(P$3,Controls!$A$5:$F$153,MATCH($A90,Controls!$A$5:$A$153,0),0)*P38/12</f>
        <v>0</v>
      </c>
      <c r="Q90" s="355">
        <f>HLOOKUP(Q$3,Controls!$A$5:$F$153,MATCH($A90,Controls!$A$5:$A$153,0),0)*Q38/12</f>
        <v>0</v>
      </c>
      <c r="R90" s="355">
        <f>HLOOKUP(R$3,Controls!$A$5:$F$153,MATCH($A90,Controls!$A$5:$A$153,0),0)*R38/12</f>
        <v>0</v>
      </c>
      <c r="S90" s="355">
        <f>HLOOKUP(S$3,Controls!$A$5:$F$153,MATCH($A90,Controls!$A$5:$A$153,0),0)*S38/12</f>
        <v>0</v>
      </c>
      <c r="T90" s="355">
        <f>HLOOKUP(T$3,Controls!$A$5:$F$153,MATCH($A90,Controls!$A$5:$A$153,0),0)*T38/12</f>
        <v>0</v>
      </c>
      <c r="U90" s="355">
        <f>HLOOKUP(U$3,Controls!$A$5:$F$153,MATCH($A90,Controls!$A$5:$A$153,0),0)*U38/12</f>
        <v>0</v>
      </c>
      <c r="V90" s="355">
        <f>HLOOKUP(V$3,Controls!$A$5:$F$153,MATCH($A90,Controls!$A$5:$A$153,0),0)*V38/12</f>
        <v>0</v>
      </c>
      <c r="W90" s="355">
        <f>HLOOKUP(W$3,Controls!$A$5:$F$153,MATCH($A90,Controls!$A$5:$A$153,0),0)*W38/12</f>
        <v>0</v>
      </c>
      <c r="X90" s="355">
        <f>HLOOKUP(X$3,Controls!$A$5:$F$153,MATCH($A90,Controls!$A$5:$A$153,0),0)*X38/12</f>
        <v>0</v>
      </c>
      <c r="Y90" s="355">
        <f>HLOOKUP(Y$3,Controls!$A$5:$F$153,MATCH($A90,Controls!$A$5:$A$153,0),0)*Y38/12</f>
        <v>0</v>
      </c>
      <c r="Z90" s="355">
        <f>HLOOKUP(Z$3,Controls!$A$5:$F$153,MATCH($A90,Controls!$A$5:$A$153,0),0)*Z38/12</f>
        <v>0</v>
      </c>
      <c r="AA90" s="355">
        <f>HLOOKUP(AA$3,Controls!$A$5:$F$153,MATCH($A90,Controls!$A$5:$A$153,0),0)*AA38/12</f>
        <v>0</v>
      </c>
      <c r="AB90" s="355">
        <f>HLOOKUP(AB$3,Controls!$A$5:$F$153,MATCH($A90,Controls!$A$5:$A$153,0),0)*AB38/12</f>
        <v>0</v>
      </c>
      <c r="AC90" s="355">
        <f>HLOOKUP(AC$3,Controls!$A$5:$F$153,MATCH($A90,Controls!$A$5:$A$153,0),0)*AC38/12</f>
        <v>0</v>
      </c>
      <c r="AD90" s="355">
        <f>HLOOKUP(AD$3,Controls!$A$5:$F$153,MATCH($A90,Controls!$A$5:$A$153,0),0)*AD38/12</f>
        <v>0</v>
      </c>
      <c r="AE90" s="355">
        <f>HLOOKUP(AE$3,Controls!$A$5:$F$153,MATCH($A90,Controls!$A$5:$A$153,0),0)*AE38/12</f>
        <v>0</v>
      </c>
      <c r="AF90" s="355">
        <f>HLOOKUP(AF$3,Controls!$A$5:$F$153,MATCH($A90,Controls!$A$5:$A$153,0),0)*AF38/12</f>
        <v>0</v>
      </c>
      <c r="AG90" s="355">
        <f>HLOOKUP(AG$3,Controls!$A$5:$F$153,MATCH($A90,Controls!$A$5:$A$153,0),0)*AG38/12</f>
        <v>0</v>
      </c>
      <c r="AH90" s="355">
        <f>HLOOKUP(AH$3,Controls!$A$5:$F$153,MATCH($A90,Controls!$A$5:$A$153,0),0)*AH38/12</f>
        <v>0</v>
      </c>
      <c r="AI90" s="355">
        <f>HLOOKUP(AI$3,Controls!$A$5:$F$153,MATCH($A90,Controls!$A$5:$A$153,0),0)*AI38/12</f>
        <v>0</v>
      </c>
      <c r="AJ90" s="355">
        <f>HLOOKUP(AJ$3,Controls!$A$5:$F$153,MATCH($A90,Controls!$A$5:$A$153,0),0)*AJ38/12</f>
        <v>0</v>
      </c>
      <c r="AK90" s="355">
        <f>HLOOKUP(AK$3,Controls!$A$5:$F$153,MATCH($A90,Controls!$A$5:$A$153,0),0)*AK38/12</f>
        <v>0</v>
      </c>
      <c r="AL90" s="355">
        <f>HLOOKUP(AL$3,Controls!$A$5:$F$153,MATCH($A90,Controls!$A$5:$A$153,0),0)*AL38/12</f>
        <v>15366.473437499999</v>
      </c>
      <c r="AM90" s="355">
        <f>HLOOKUP(AM$3,Controls!$A$5:$F$153,MATCH($A90,Controls!$A$5:$A$153,0),0)*AM38/12</f>
        <v>15366.473437499999</v>
      </c>
      <c r="AN90" s="355">
        <f>HLOOKUP(AN$3,Controls!$A$5:$F$153,MATCH($A90,Controls!$A$5:$A$153,0),0)*AN38/12</f>
        <v>15366.473437499999</v>
      </c>
      <c r="AO90" s="355">
        <f>HLOOKUP(AO$3,Controls!$A$5:$F$153,MATCH($A90,Controls!$A$5:$A$153,0),0)*AO38/12</f>
        <v>15366.473437499999</v>
      </c>
      <c r="AP90" s="355">
        <f>HLOOKUP(AP$3,Controls!$A$5:$F$153,MATCH($A90,Controls!$A$5:$A$153,0),0)*AP38/12</f>
        <v>15366.473437499999</v>
      </c>
      <c r="AQ90" s="355">
        <f>HLOOKUP(AQ$3,Controls!$A$5:$F$153,MATCH($A90,Controls!$A$5:$A$153,0),0)*AQ38/12</f>
        <v>15366.473437499999</v>
      </c>
      <c r="AR90" s="355">
        <f>HLOOKUP(AR$3,Controls!$A$5:$F$153,MATCH($A90,Controls!$A$5:$A$153,0),0)*AR38/12</f>
        <v>15366.473437499999</v>
      </c>
      <c r="AS90" s="355">
        <f>HLOOKUP(AS$3,Controls!$A$5:$F$153,MATCH($A90,Controls!$A$5:$A$153,0),0)*AS38/12</f>
        <v>15366.473437499999</v>
      </c>
      <c r="AT90" s="355">
        <f>HLOOKUP(AT$3,Controls!$A$5:$F$153,MATCH($A90,Controls!$A$5:$A$153,0),0)*AT38/12</f>
        <v>15366.473437499999</v>
      </c>
      <c r="AU90" s="355">
        <f>HLOOKUP(AU$3,Controls!$A$5:$F$153,MATCH($A90,Controls!$A$5:$A$153,0),0)*AU38/12</f>
        <v>15366.473437499999</v>
      </c>
      <c r="AV90" s="355">
        <f>HLOOKUP(AV$3,Controls!$A$5:$F$153,MATCH($A90,Controls!$A$5:$A$153,0),0)*AV38/12</f>
        <v>15366.473437499999</v>
      </c>
      <c r="AW90" s="355">
        <f>HLOOKUP(AW$3,Controls!$A$5:$F$153,MATCH($A90,Controls!$A$5:$A$153,0),0)*AW38/12</f>
        <v>15366.473437499999</v>
      </c>
      <c r="AX90" s="355">
        <f>HLOOKUP(AX$3,Controls!$A$5:$F$153,MATCH($A90,Controls!$A$5:$A$153,0),0)*AX38/12</f>
        <v>15827.467640625</v>
      </c>
      <c r="AY90" s="355">
        <f>HLOOKUP(AY$3,Controls!$A$5:$F$153,MATCH($A90,Controls!$A$5:$A$153,0),0)*AY38/12</f>
        <v>15827.467640625</v>
      </c>
      <c r="AZ90" s="355">
        <f>HLOOKUP(AZ$3,Controls!$A$5:$F$153,MATCH($A90,Controls!$A$5:$A$153,0),0)*AZ38/12</f>
        <v>15827.467640625</v>
      </c>
      <c r="BA90" s="355">
        <f>HLOOKUP(BA$3,Controls!$A$5:$F$153,MATCH($A90,Controls!$A$5:$A$153,0),0)*BA38/12</f>
        <v>15827.467640625</v>
      </c>
      <c r="BB90" s="355">
        <f>HLOOKUP(BB$3,Controls!$A$5:$F$153,MATCH($A90,Controls!$A$5:$A$153,0),0)*BB38/12</f>
        <v>15827.467640625</v>
      </c>
      <c r="BC90" s="355">
        <f>HLOOKUP(BC$3,Controls!$A$5:$F$153,MATCH($A90,Controls!$A$5:$A$153,0),0)*BC38/12</f>
        <v>15827.467640625</v>
      </c>
      <c r="BD90" s="355">
        <f>HLOOKUP(BD$3,Controls!$A$5:$F$153,MATCH($A90,Controls!$A$5:$A$153,0),0)*BD38/12</f>
        <v>15827.467640625</v>
      </c>
      <c r="BE90" s="355">
        <f>HLOOKUP(BE$3,Controls!$A$5:$F$153,MATCH($A90,Controls!$A$5:$A$153,0),0)*BE38/12</f>
        <v>15827.467640625</v>
      </c>
      <c r="BF90" s="355">
        <f>HLOOKUP(BF$3,Controls!$A$5:$F$153,MATCH($A90,Controls!$A$5:$A$153,0),0)*BF38/12</f>
        <v>15827.467640625</v>
      </c>
      <c r="BG90" s="355">
        <f>HLOOKUP(BG$3,Controls!$A$5:$F$153,MATCH($A90,Controls!$A$5:$A$153,0),0)*BG38/12</f>
        <v>15827.467640625</v>
      </c>
      <c r="BH90" s="355">
        <f>HLOOKUP(BH$3,Controls!$A$5:$F$153,MATCH($A90,Controls!$A$5:$A$153,0),0)*BH38/12</f>
        <v>15827.467640625</v>
      </c>
      <c r="BI90" s="355">
        <f>HLOOKUP(BI$3,Controls!$A$5:$F$153,MATCH($A90,Controls!$A$5:$A$153,0),0)*BI38/12</f>
        <v>15827.467640625</v>
      </c>
    </row>
    <row r="91" spans="1:61" ht="12.75" customHeight="1">
      <c r="A91" s="42" t="s">
        <v>112</v>
      </c>
      <c r="B91" s="355">
        <f>HLOOKUP(B$3,Controls!$A$5:$F$153,MATCH($A91,Controls!$A$5:$A$153,0),0)*B39/12</f>
        <v>0</v>
      </c>
      <c r="C91" s="355">
        <f>HLOOKUP(C$3,Controls!$A$5:$F$153,MATCH($A91,Controls!$A$5:$A$153,0),0)*C39/12</f>
        <v>0</v>
      </c>
      <c r="D91" s="355">
        <f>HLOOKUP(D$3,Controls!$A$5:$F$153,MATCH($A91,Controls!$A$5:$A$153,0),0)*D39/12</f>
        <v>0</v>
      </c>
      <c r="E91" s="355">
        <f>HLOOKUP(E$3,Controls!$A$5:$F$153,MATCH($A91,Controls!$A$5:$A$153,0),0)*E39/12</f>
        <v>0</v>
      </c>
      <c r="F91" s="355">
        <f>HLOOKUP(F$3,Controls!$A$5:$F$153,MATCH($A91,Controls!$A$5:$A$153,0),0)*F39/12</f>
        <v>0</v>
      </c>
      <c r="G91" s="355">
        <f>HLOOKUP(G$3,Controls!$A$5:$F$153,MATCH($A91,Controls!$A$5:$A$153,0),0)*G39/12</f>
        <v>8437.5</v>
      </c>
      <c r="H91" s="355">
        <f>HLOOKUP(H$3,Controls!$A$5:$F$153,MATCH($A91,Controls!$A$5:$A$153,0),0)*H39/12</f>
        <v>8437.5</v>
      </c>
      <c r="I91" s="355">
        <f>HLOOKUP(I$3,Controls!$A$5:$F$153,MATCH($A91,Controls!$A$5:$A$153,0),0)*I39/12</f>
        <v>8437.5</v>
      </c>
      <c r="J91" s="355">
        <f>HLOOKUP(J$3,Controls!$A$5:$F$153,MATCH($A91,Controls!$A$5:$A$153,0),0)*J39/12</f>
        <v>8437.5</v>
      </c>
      <c r="K91" s="355">
        <f>HLOOKUP(K$3,Controls!$A$5:$F$153,MATCH($A91,Controls!$A$5:$A$153,0),0)*K39/12</f>
        <v>8437.5</v>
      </c>
      <c r="L91" s="355">
        <f>HLOOKUP(L$3,Controls!$A$5:$F$153,MATCH($A91,Controls!$A$5:$A$153,0),0)*L39/12</f>
        <v>8437.5</v>
      </c>
      <c r="M91" s="355">
        <f>HLOOKUP(M$3,Controls!$A$5:$F$153,MATCH($A91,Controls!$A$5:$A$153,0),0)*M39/12</f>
        <v>8437.5</v>
      </c>
      <c r="N91" s="355">
        <f>HLOOKUP(N$3,Controls!$A$5:$F$153,MATCH($A91,Controls!$A$5:$A$153,0),0)*N39/12</f>
        <v>8690.625</v>
      </c>
      <c r="O91" s="355">
        <f>HLOOKUP(O$3,Controls!$A$5:$F$153,MATCH($A91,Controls!$A$5:$A$153,0),0)*O39/12</f>
        <v>8690.625</v>
      </c>
      <c r="P91" s="355">
        <f>HLOOKUP(P$3,Controls!$A$5:$F$153,MATCH($A91,Controls!$A$5:$A$153,0),0)*P39/12</f>
        <v>8690.625</v>
      </c>
      <c r="Q91" s="355">
        <f>HLOOKUP(Q$3,Controls!$A$5:$F$153,MATCH($A91,Controls!$A$5:$A$153,0),0)*Q39/12</f>
        <v>8690.625</v>
      </c>
      <c r="R91" s="355">
        <f>HLOOKUP(R$3,Controls!$A$5:$F$153,MATCH($A91,Controls!$A$5:$A$153,0),0)*R39/12</f>
        <v>8690.625</v>
      </c>
      <c r="S91" s="355">
        <f>HLOOKUP(S$3,Controls!$A$5:$F$153,MATCH($A91,Controls!$A$5:$A$153,0),0)*S39/12</f>
        <v>8690.625</v>
      </c>
      <c r="T91" s="355">
        <f>HLOOKUP(T$3,Controls!$A$5:$F$153,MATCH($A91,Controls!$A$5:$A$153,0),0)*T39/12</f>
        <v>8690.625</v>
      </c>
      <c r="U91" s="355">
        <f>HLOOKUP(U$3,Controls!$A$5:$F$153,MATCH($A91,Controls!$A$5:$A$153,0),0)*U39/12</f>
        <v>8690.625</v>
      </c>
      <c r="V91" s="355">
        <f>HLOOKUP(V$3,Controls!$A$5:$F$153,MATCH($A91,Controls!$A$5:$A$153,0),0)*V39/12</f>
        <v>8690.625</v>
      </c>
      <c r="W91" s="355">
        <f>HLOOKUP(W$3,Controls!$A$5:$F$153,MATCH($A91,Controls!$A$5:$A$153,0),0)*W39/12</f>
        <v>8690.625</v>
      </c>
      <c r="X91" s="355">
        <f>HLOOKUP(X$3,Controls!$A$5:$F$153,MATCH($A91,Controls!$A$5:$A$153,0),0)*X39/12</f>
        <v>8690.625</v>
      </c>
      <c r="Y91" s="355">
        <f>HLOOKUP(Y$3,Controls!$A$5:$F$153,MATCH($A91,Controls!$A$5:$A$153,0),0)*Y39/12</f>
        <v>8690.625</v>
      </c>
      <c r="Z91" s="355">
        <f>HLOOKUP(Z$3,Controls!$A$5:$F$153,MATCH($A91,Controls!$A$5:$A$153,0),0)*Z39/12</f>
        <v>17902.6875</v>
      </c>
      <c r="AA91" s="355">
        <f>HLOOKUP(AA$3,Controls!$A$5:$F$153,MATCH($A91,Controls!$A$5:$A$153,0),0)*AA39/12</f>
        <v>17902.6875</v>
      </c>
      <c r="AB91" s="355">
        <f>HLOOKUP(AB$3,Controls!$A$5:$F$153,MATCH($A91,Controls!$A$5:$A$153,0),0)*AB39/12</f>
        <v>17902.6875</v>
      </c>
      <c r="AC91" s="355">
        <f>HLOOKUP(AC$3,Controls!$A$5:$F$153,MATCH($A91,Controls!$A$5:$A$153,0),0)*AC39/12</f>
        <v>17902.6875</v>
      </c>
      <c r="AD91" s="355">
        <f>HLOOKUP(AD$3,Controls!$A$5:$F$153,MATCH($A91,Controls!$A$5:$A$153,0),0)*AD39/12</f>
        <v>17902.6875</v>
      </c>
      <c r="AE91" s="355">
        <f>HLOOKUP(AE$3,Controls!$A$5:$F$153,MATCH($A91,Controls!$A$5:$A$153,0),0)*AE39/12</f>
        <v>17902.6875</v>
      </c>
      <c r="AF91" s="355">
        <f>HLOOKUP(AF$3,Controls!$A$5:$F$153,MATCH($A91,Controls!$A$5:$A$153,0),0)*AF39/12</f>
        <v>17902.6875</v>
      </c>
      <c r="AG91" s="355">
        <f>HLOOKUP(AG$3,Controls!$A$5:$F$153,MATCH($A91,Controls!$A$5:$A$153,0),0)*AG39/12</f>
        <v>17902.6875</v>
      </c>
      <c r="AH91" s="355">
        <f>HLOOKUP(AH$3,Controls!$A$5:$F$153,MATCH($A91,Controls!$A$5:$A$153,0),0)*AH39/12</f>
        <v>17902.6875</v>
      </c>
      <c r="AI91" s="355">
        <f>HLOOKUP(AI$3,Controls!$A$5:$F$153,MATCH($A91,Controls!$A$5:$A$153,0),0)*AI39/12</f>
        <v>17902.6875</v>
      </c>
      <c r="AJ91" s="355">
        <f>HLOOKUP(AJ$3,Controls!$A$5:$F$153,MATCH($A91,Controls!$A$5:$A$153,0),0)*AJ39/12</f>
        <v>17902.6875</v>
      </c>
      <c r="AK91" s="355">
        <f>HLOOKUP(AK$3,Controls!$A$5:$F$153,MATCH($A91,Controls!$A$5:$A$153,0),0)*AK39/12</f>
        <v>17902.6875</v>
      </c>
      <c r="AL91" s="355">
        <f>HLOOKUP(AL$3,Controls!$A$5:$F$153,MATCH($A91,Controls!$A$5:$A$153,0),0)*AL39/12</f>
        <v>9219.8840624999993</v>
      </c>
      <c r="AM91" s="355">
        <f>HLOOKUP(AM$3,Controls!$A$5:$F$153,MATCH($A91,Controls!$A$5:$A$153,0),0)*AM39/12</f>
        <v>9219.8840624999993</v>
      </c>
      <c r="AN91" s="355">
        <f>HLOOKUP(AN$3,Controls!$A$5:$F$153,MATCH($A91,Controls!$A$5:$A$153,0),0)*AN39/12</f>
        <v>9219.8840624999993</v>
      </c>
      <c r="AO91" s="355">
        <f>HLOOKUP(AO$3,Controls!$A$5:$F$153,MATCH($A91,Controls!$A$5:$A$153,0),0)*AO39/12</f>
        <v>9219.8840624999993</v>
      </c>
      <c r="AP91" s="355">
        <f>HLOOKUP(AP$3,Controls!$A$5:$F$153,MATCH($A91,Controls!$A$5:$A$153,0),0)*AP39/12</f>
        <v>9219.8840624999993</v>
      </c>
      <c r="AQ91" s="355">
        <f>HLOOKUP(AQ$3,Controls!$A$5:$F$153,MATCH($A91,Controls!$A$5:$A$153,0),0)*AQ39/12</f>
        <v>9219.8840624999993</v>
      </c>
      <c r="AR91" s="355">
        <f>HLOOKUP(AR$3,Controls!$A$5:$F$153,MATCH($A91,Controls!$A$5:$A$153,0),0)*AR39/12</f>
        <v>9219.8840624999993</v>
      </c>
      <c r="AS91" s="355">
        <f>HLOOKUP(AS$3,Controls!$A$5:$F$153,MATCH($A91,Controls!$A$5:$A$153,0),0)*AS39/12</f>
        <v>9219.8840624999993</v>
      </c>
      <c r="AT91" s="355">
        <f>HLOOKUP(AT$3,Controls!$A$5:$F$153,MATCH($A91,Controls!$A$5:$A$153,0),0)*AT39/12</f>
        <v>9219.8840624999993</v>
      </c>
      <c r="AU91" s="355">
        <f>HLOOKUP(AU$3,Controls!$A$5:$F$153,MATCH($A91,Controls!$A$5:$A$153,0),0)*AU39/12</f>
        <v>9219.8840624999993</v>
      </c>
      <c r="AV91" s="355">
        <f>HLOOKUP(AV$3,Controls!$A$5:$F$153,MATCH($A91,Controls!$A$5:$A$153,0),0)*AV39/12</f>
        <v>9219.8840624999993</v>
      </c>
      <c r="AW91" s="355">
        <f>HLOOKUP(AW$3,Controls!$A$5:$F$153,MATCH($A91,Controls!$A$5:$A$153,0),0)*AW39/12</f>
        <v>9219.8840624999993</v>
      </c>
      <c r="AX91" s="355">
        <f>HLOOKUP(AX$3,Controls!$A$5:$F$153,MATCH($A91,Controls!$A$5:$A$153,0),0)*AX39/12</f>
        <v>9496.480584375</v>
      </c>
      <c r="AY91" s="355">
        <f>HLOOKUP(AY$3,Controls!$A$5:$F$153,MATCH($A91,Controls!$A$5:$A$153,0),0)*AY39/12</f>
        <v>9496.480584375</v>
      </c>
      <c r="AZ91" s="355">
        <f>HLOOKUP(AZ$3,Controls!$A$5:$F$153,MATCH($A91,Controls!$A$5:$A$153,0),0)*AZ39/12</f>
        <v>9496.480584375</v>
      </c>
      <c r="BA91" s="355">
        <f>HLOOKUP(BA$3,Controls!$A$5:$F$153,MATCH($A91,Controls!$A$5:$A$153,0),0)*BA39/12</f>
        <v>9496.480584375</v>
      </c>
      <c r="BB91" s="355">
        <f>HLOOKUP(BB$3,Controls!$A$5:$F$153,MATCH($A91,Controls!$A$5:$A$153,0),0)*BB39/12</f>
        <v>9496.480584375</v>
      </c>
      <c r="BC91" s="355">
        <f>HLOOKUP(BC$3,Controls!$A$5:$F$153,MATCH($A91,Controls!$A$5:$A$153,0),0)*BC39/12</f>
        <v>9496.480584375</v>
      </c>
      <c r="BD91" s="355">
        <f>HLOOKUP(BD$3,Controls!$A$5:$F$153,MATCH($A91,Controls!$A$5:$A$153,0),0)*BD39/12</f>
        <v>9496.480584375</v>
      </c>
      <c r="BE91" s="355">
        <f>HLOOKUP(BE$3,Controls!$A$5:$F$153,MATCH($A91,Controls!$A$5:$A$153,0),0)*BE39/12</f>
        <v>9496.480584375</v>
      </c>
      <c r="BF91" s="355">
        <f>HLOOKUP(BF$3,Controls!$A$5:$F$153,MATCH($A91,Controls!$A$5:$A$153,0),0)*BF39/12</f>
        <v>9496.480584375</v>
      </c>
      <c r="BG91" s="355">
        <f>HLOOKUP(BG$3,Controls!$A$5:$F$153,MATCH($A91,Controls!$A$5:$A$153,0),0)*BG39/12</f>
        <v>9496.480584375</v>
      </c>
      <c r="BH91" s="355">
        <f>HLOOKUP(BH$3,Controls!$A$5:$F$153,MATCH($A91,Controls!$A$5:$A$153,0),0)*BH39/12</f>
        <v>9496.480584375</v>
      </c>
      <c r="BI91" s="355">
        <f>HLOOKUP(BI$3,Controls!$A$5:$F$153,MATCH($A91,Controls!$A$5:$A$153,0),0)*BI39/12</f>
        <v>9496.480584375</v>
      </c>
    </row>
    <row r="92" spans="1:61" ht="12.75" customHeight="1">
      <c r="A92" s="42" t="s">
        <v>113</v>
      </c>
      <c r="B92" s="355">
        <f>HLOOKUP(B$3,Controls!$A$5:$F$153,MATCH($A92,Controls!$A$5:$A$153,0),0)*B40/12</f>
        <v>8437.5</v>
      </c>
      <c r="C92" s="355">
        <f>HLOOKUP(C$3,Controls!$A$5:$F$153,MATCH($A92,Controls!$A$5:$A$153,0),0)*C40/12</f>
        <v>8437.5</v>
      </c>
      <c r="D92" s="355">
        <f>HLOOKUP(D$3,Controls!$A$5:$F$153,MATCH($A92,Controls!$A$5:$A$153,0),0)*D40/12</f>
        <v>8437.5</v>
      </c>
      <c r="E92" s="355">
        <f>HLOOKUP(E$3,Controls!$A$5:$F$153,MATCH($A92,Controls!$A$5:$A$153,0),0)*E40/12</f>
        <v>8437.5</v>
      </c>
      <c r="F92" s="355">
        <f>HLOOKUP(F$3,Controls!$A$5:$F$153,MATCH($A92,Controls!$A$5:$A$153,0),0)*F40/12</f>
        <v>8437.5</v>
      </c>
      <c r="G92" s="355">
        <f>HLOOKUP(G$3,Controls!$A$5:$F$153,MATCH($A92,Controls!$A$5:$A$153,0),0)*G40/12</f>
        <v>16875</v>
      </c>
      <c r="H92" s="355">
        <f>HLOOKUP(H$3,Controls!$A$5:$F$153,MATCH($A92,Controls!$A$5:$A$153,0),0)*H40/12</f>
        <v>16875</v>
      </c>
      <c r="I92" s="355">
        <f>HLOOKUP(I$3,Controls!$A$5:$F$153,MATCH($A92,Controls!$A$5:$A$153,0),0)*I40/12</f>
        <v>25312.5</v>
      </c>
      <c r="J92" s="355">
        <f>HLOOKUP(J$3,Controls!$A$5:$F$153,MATCH($A92,Controls!$A$5:$A$153,0),0)*J40/12</f>
        <v>25312.5</v>
      </c>
      <c r="K92" s="355">
        <f>HLOOKUP(K$3,Controls!$A$5:$F$153,MATCH($A92,Controls!$A$5:$A$153,0),0)*K40/12</f>
        <v>33750</v>
      </c>
      <c r="L92" s="355">
        <f>HLOOKUP(L$3,Controls!$A$5:$F$153,MATCH($A92,Controls!$A$5:$A$153,0),0)*L40/12</f>
        <v>33750</v>
      </c>
      <c r="M92" s="355">
        <f>HLOOKUP(M$3,Controls!$A$5:$F$153,MATCH($A92,Controls!$A$5:$A$153,0),0)*M40/12</f>
        <v>33750</v>
      </c>
      <c r="N92" s="355">
        <f>HLOOKUP(N$3,Controls!$A$5:$F$153,MATCH($A92,Controls!$A$5:$A$153,0),0)*N40/12</f>
        <v>34762.5</v>
      </c>
      <c r="O92" s="355">
        <f>HLOOKUP(O$3,Controls!$A$5:$F$153,MATCH($A92,Controls!$A$5:$A$153,0),0)*O40/12</f>
        <v>34762.5</v>
      </c>
      <c r="P92" s="355">
        <f>HLOOKUP(P$3,Controls!$A$5:$F$153,MATCH($A92,Controls!$A$5:$A$153,0),0)*P40/12</f>
        <v>34762.5</v>
      </c>
      <c r="Q92" s="355">
        <f>HLOOKUP(Q$3,Controls!$A$5:$F$153,MATCH($A92,Controls!$A$5:$A$153,0),0)*Q40/12</f>
        <v>34762.5</v>
      </c>
      <c r="R92" s="355">
        <f>HLOOKUP(R$3,Controls!$A$5:$F$153,MATCH($A92,Controls!$A$5:$A$153,0),0)*R40/12</f>
        <v>26071.875</v>
      </c>
      <c r="S92" s="355">
        <f>HLOOKUP(S$3,Controls!$A$5:$F$153,MATCH($A92,Controls!$A$5:$A$153,0),0)*S40/12</f>
        <v>26071.875</v>
      </c>
      <c r="T92" s="355">
        <f>HLOOKUP(T$3,Controls!$A$5:$F$153,MATCH($A92,Controls!$A$5:$A$153,0),0)*T40/12</f>
        <v>26071.875</v>
      </c>
      <c r="U92" s="355">
        <f>HLOOKUP(U$3,Controls!$A$5:$F$153,MATCH($A92,Controls!$A$5:$A$153,0),0)*U40/12</f>
        <v>26071.875</v>
      </c>
      <c r="V92" s="355">
        <f>HLOOKUP(V$3,Controls!$A$5:$F$153,MATCH($A92,Controls!$A$5:$A$153,0),0)*V40/12</f>
        <v>26071.875</v>
      </c>
      <c r="W92" s="355">
        <f>HLOOKUP(W$3,Controls!$A$5:$F$153,MATCH($A92,Controls!$A$5:$A$153,0),0)*W40/12</f>
        <v>26071.875</v>
      </c>
      <c r="X92" s="355">
        <f>HLOOKUP(X$3,Controls!$A$5:$F$153,MATCH($A92,Controls!$A$5:$A$153,0),0)*X40/12</f>
        <v>26071.875</v>
      </c>
      <c r="Y92" s="355">
        <f>HLOOKUP(Y$3,Controls!$A$5:$F$153,MATCH($A92,Controls!$A$5:$A$153,0),0)*Y40/12</f>
        <v>26071.875</v>
      </c>
      <c r="Z92" s="355">
        <f>HLOOKUP(Z$3,Controls!$A$5:$F$153,MATCH($A92,Controls!$A$5:$A$153,0),0)*Z40/12</f>
        <v>26854.03125</v>
      </c>
      <c r="AA92" s="355">
        <f>HLOOKUP(AA$3,Controls!$A$5:$F$153,MATCH($A92,Controls!$A$5:$A$153,0),0)*AA40/12</f>
        <v>26854.03125</v>
      </c>
      <c r="AB92" s="355">
        <f>HLOOKUP(AB$3,Controls!$A$5:$F$153,MATCH($A92,Controls!$A$5:$A$153,0),0)*AB40/12</f>
        <v>26854.03125</v>
      </c>
      <c r="AC92" s="355">
        <f>HLOOKUP(AC$3,Controls!$A$5:$F$153,MATCH($A92,Controls!$A$5:$A$153,0),0)*AC40/12</f>
        <v>26854.03125</v>
      </c>
      <c r="AD92" s="355">
        <f>HLOOKUP(AD$3,Controls!$A$5:$F$153,MATCH($A92,Controls!$A$5:$A$153,0),0)*AD40/12</f>
        <v>35805.375</v>
      </c>
      <c r="AE92" s="355">
        <f>HLOOKUP(AE$3,Controls!$A$5:$F$153,MATCH($A92,Controls!$A$5:$A$153,0),0)*AE40/12</f>
        <v>44756.71875</v>
      </c>
      <c r="AF92" s="355">
        <f>HLOOKUP(AF$3,Controls!$A$5:$F$153,MATCH($A92,Controls!$A$5:$A$153,0),0)*AF40/12</f>
        <v>44756.71875</v>
      </c>
      <c r="AG92" s="355">
        <f>HLOOKUP(AG$3,Controls!$A$5:$F$153,MATCH($A92,Controls!$A$5:$A$153,0),0)*AG40/12</f>
        <v>44756.71875</v>
      </c>
      <c r="AH92" s="355">
        <f>HLOOKUP(AH$3,Controls!$A$5:$F$153,MATCH($A92,Controls!$A$5:$A$153,0),0)*AH40/12</f>
        <v>53708.0625</v>
      </c>
      <c r="AI92" s="355">
        <f>HLOOKUP(AI$3,Controls!$A$5:$F$153,MATCH($A92,Controls!$A$5:$A$153,0),0)*AI40/12</f>
        <v>53708.0625</v>
      </c>
      <c r="AJ92" s="355">
        <f>HLOOKUP(AJ$3,Controls!$A$5:$F$153,MATCH($A92,Controls!$A$5:$A$153,0),0)*AJ40/12</f>
        <v>53708.0625</v>
      </c>
      <c r="AK92" s="355">
        <f>HLOOKUP(AK$3,Controls!$A$5:$F$153,MATCH($A92,Controls!$A$5:$A$153,0),0)*AK40/12</f>
        <v>53708.0625</v>
      </c>
      <c r="AL92" s="355">
        <f>HLOOKUP(AL$3,Controls!$A$5:$F$153,MATCH($A92,Controls!$A$5:$A$153,0),0)*AL40/12</f>
        <v>64539.188437500001</v>
      </c>
      <c r="AM92" s="355">
        <f>HLOOKUP(AM$3,Controls!$A$5:$F$153,MATCH($A92,Controls!$A$5:$A$153,0),0)*AM40/12</f>
        <v>64539.188437500001</v>
      </c>
      <c r="AN92" s="355">
        <f>HLOOKUP(AN$3,Controls!$A$5:$F$153,MATCH($A92,Controls!$A$5:$A$153,0),0)*AN40/12</f>
        <v>64539.188437500001</v>
      </c>
      <c r="AO92" s="355">
        <f>HLOOKUP(AO$3,Controls!$A$5:$F$153,MATCH($A92,Controls!$A$5:$A$153,0),0)*AO40/12</f>
        <v>64539.188437500001</v>
      </c>
      <c r="AP92" s="355">
        <f>HLOOKUP(AP$3,Controls!$A$5:$F$153,MATCH($A92,Controls!$A$5:$A$153,0),0)*AP40/12</f>
        <v>64539.188437500001</v>
      </c>
      <c r="AQ92" s="355">
        <f>HLOOKUP(AQ$3,Controls!$A$5:$F$153,MATCH($A92,Controls!$A$5:$A$153,0),0)*AQ40/12</f>
        <v>64539.188437500001</v>
      </c>
      <c r="AR92" s="355">
        <f>HLOOKUP(AR$3,Controls!$A$5:$F$153,MATCH($A92,Controls!$A$5:$A$153,0),0)*AR40/12</f>
        <v>64539.188437500001</v>
      </c>
      <c r="AS92" s="355">
        <f>HLOOKUP(AS$3,Controls!$A$5:$F$153,MATCH($A92,Controls!$A$5:$A$153,0),0)*AS40/12</f>
        <v>64539.188437500001</v>
      </c>
      <c r="AT92" s="355">
        <f>HLOOKUP(AT$3,Controls!$A$5:$F$153,MATCH($A92,Controls!$A$5:$A$153,0),0)*AT40/12</f>
        <v>64539.188437500001</v>
      </c>
      <c r="AU92" s="355">
        <f>HLOOKUP(AU$3,Controls!$A$5:$F$153,MATCH($A92,Controls!$A$5:$A$153,0),0)*AU40/12</f>
        <v>64539.188437500001</v>
      </c>
      <c r="AV92" s="355">
        <f>HLOOKUP(AV$3,Controls!$A$5:$F$153,MATCH($A92,Controls!$A$5:$A$153,0),0)*AV40/12</f>
        <v>64539.188437500001</v>
      </c>
      <c r="AW92" s="355">
        <f>HLOOKUP(AW$3,Controls!$A$5:$F$153,MATCH($A92,Controls!$A$5:$A$153,0),0)*AW40/12</f>
        <v>64539.188437500001</v>
      </c>
      <c r="AX92" s="355">
        <f>HLOOKUP(AX$3,Controls!$A$5:$F$153,MATCH($A92,Controls!$A$5:$A$153,0),0)*AX40/12</f>
        <v>66475.364090625008</v>
      </c>
      <c r="AY92" s="355">
        <f>HLOOKUP(AY$3,Controls!$A$5:$F$153,MATCH($A92,Controls!$A$5:$A$153,0),0)*AY40/12</f>
        <v>56978.883506250007</v>
      </c>
      <c r="AZ92" s="355">
        <f>HLOOKUP(AZ$3,Controls!$A$5:$F$153,MATCH($A92,Controls!$A$5:$A$153,0),0)*AZ40/12</f>
        <v>56978.883506250007</v>
      </c>
      <c r="BA92" s="355">
        <f>HLOOKUP(BA$3,Controls!$A$5:$F$153,MATCH($A92,Controls!$A$5:$A$153,0),0)*BA40/12</f>
        <v>56978.883506250007</v>
      </c>
      <c r="BB92" s="355">
        <f>HLOOKUP(BB$3,Controls!$A$5:$F$153,MATCH($A92,Controls!$A$5:$A$153,0),0)*BB40/12</f>
        <v>56978.883506250007</v>
      </c>
      <c r="BC92" s="355">
        <f>HLOOKUP(BC$3,Controls!$A$5:$F$153,MATCH($A92,Controls!$A$5:$A$153,0),0)*BC40/12</f>
        <v>56978.883506250007</v>
      </c>
      <c r="BD92" s="355">
        <f>HLOOKUP(BD$3,Controls!$A$5:$F$153,MATCH($A92,Controls!$A$5:$A$153,0),0)*BD40/12</f>
        <v>56978.883506250007</v>
      </c>
      <c r="BE92" s="355">
        <f>HLOOKUP(BE$3,Controls!$A$5:$F$153,MATCH($A92,Controls!$A$5:$A$153,0),0)*BE40/12</f>
        <v>56978.883506250007</v>
      </c>
      <c r="BF92" s="355">
        <f>HLOOKUP(BF$3,Controls!$A$5:$F$153,MATCH($A92,Controls!$A$5:$A$153,0),0)*BF40/12</f>
        <v>56978.883506250007</v>
      </c>
      <c r="BG92" s="355">
        <f>HLOOKUP(BG$3,Controls!$A$5:$F$153,MATCH($A92,Controls!$A$5:$A$153,0),0)*BG40/12</f>
        <v>56978.883506250007</v>
      </c>
      <c r="BH92" s="355">
        <f>HLOOKUP(BH$3,Controls!$A$5:$F$153,MATCH($A92,Controls!$A$5:$A$153,0),0)*BH40/12</f>
        <v>56978.883506250007</v>
      </c>
      <c r="BI92" s="355">
        <f>HLOOKUP(BI$3,Controls!$A$5:$F$153,MATCH($A92,Controls!$A$5:$A$153,0),0)*BI40/12</f>
        <v>56978.883506250007</v>
      </c>
    </row>
    <row r="93" spans="1:61" ht="12.75" customHeight="1">
      <c r="A93" s="42" t="s">
        <v>114</v>
      </c>
      <c r="B93" s="355">
        <f>HLOOKUP(B$3,Controls!$A$5:$F$153,MATCH($A93,Controls!$A$5:$A$153,0),0)*B41/12</f>
        <v>8437.5</v>
      </c>
      <c r="C93" s="355">
        <f>HLOOKUP(C$3,Controls!$A$5:$F$153,MATCH($A93,Controls!$A$5:$A$153,0),0)*C41/12</f>
        <v>8437.5</v>
      </c>
      <c r="D93" s="355">
        <f>HLOOKUP(D$3,Controls!$A$5:$F$153,MATCH($A93,Controls!$A$5:$A$153,0),0)*D41/12</f>
        <v>8437.5</v>
      </c>
      <c r="E93" s="355">
        <f>HLOOKUP(E$3,Controls!$A$5:$F$153,MATCH($A93,Controls!$A$5:$A$153,0),0)*E41/12</f>
        <v>8437.5</v>
      </c>
      <c r="F93" s="355">
        <f>HLOOKUP(F$3,Controls!$A$5:$F$153,MATCH($A93,Controls!$A$5:$A$153,0),0)*F41/12</f>
        <v>8437.5</v>
      </c>
      <c r="G93" s="355">
        <f>HLOOKUP(G$3,Controls!$A$5:$F$153,MATCH($A93,Controls!$A$5:$A$153,0),0)*G41/12</f>
        <v>16875</v>
      </c>
      <c r="H93" s="355">
        <f>HLOOKUP(H$3,Controls!$A$5:$F$153,MATCH($A93,Controls!$A$5:$A$153,0),0)*H41/12</f>
        <v>16875</v>
      </c>
      <c r="I93" s="355">
        <f>HLOOKUP(I$3,Controls!$A$5:$F$153,MATCH($A93,Controls!$A$5:$A$153,0),0)*I41/12</f>
        <v>16875</v>
      </c>
      <c r="J93" s="355">
        <f>HLOOKUP(J$3,Controls!$A$5:$F$153,MATCH($A93,Controls!$A$5:$A$153,0),0)*J41/12</f>
        <v>16875</v>
      </c>
      <c r="K93" s="355">
        <f>HLOOKUP(K$3,Controls!$A$5:$F$153,MATCH($A93,Controls!$A$5:$A$153,0),0)*K41/12</f>
        <v>16875</v>
      </c>
      <c r="L93" s="355">
        <f>HLOOKUP(L$3,Controls!$A$5:$F$153,MATCH($A93,Controls!$A$5:$A$153,0),0)*L41/12</f>
        <v>16875</v>
      </c>
      <c r="M93" s="355">
        <f>HLOOKUP(M$3,Controls!$A$5:$F$153,MATCH($A93,Controls!$A$5:$A$153,0),0)*M41/12</f>
        <v>25312.5</v>
      </c>
      <c r="N93" s="355">
        <f>HLOOKUP(N$3,Controls!$A$5:$F$153,MATCH($A93,Controls!$A$5:$A$153,0),0)*N41/12</f>
        <v>34762.5</v>
      </c>
      <c r="O93" s="355">
        <f>HLOOKUP(O$3,Controls!$A$5:$F$153,MATCH($A93,Controls!$A$5:$A$153,0),0)*O41/12</f>
        <v>34762.5</v>
      </c>
      <c r="P93" s="355">
        <f>HLOOKUP(P$3,Controls!$A$5:$F$153,MATCH($A93,Controls!$A$5:$A$153,0),0)*P41/12</f>
        <v>34762.5</v>
      </c>
      <c r="Q93" s="355">
        <f>HLOOKUP(Q$3,Controls!$A$5:$F$153,MATCH($A93,Controls!$A$5:$A$153,0),0)*Q41/12</f>
        <v>34762.5</v>
      </c>
      <c r="R93" s="355">
        <f>HLOOKUP(R$3,Controls!$A$5:$F$153,MATCH($A93,Controls!$A$5:$A$153,0),0)*R41/12</f>
        <v>34762.5</v>
      </c>
      <c r="S93" s="355">
        <f>HLOOKUP(S$3,Controls!$A$5:$F$153,MATCH($A93,Controls!$A$5:$A$153,0),0)*S41/12</f>
        <v>34762.5</v>
      </c>
      <c r="T93" s="355">
        <f>HLOOKUP(T$3,Controls!$A$5:$F$153,MATCH($A93,Controls!$A$5:$A$153,0),0)*T41/12</f>
        <v>34762.5</v>
      </c>
      <c r="U93" s="355">
        <f>HLOOKUP(U$3,Controls!$A$5:$F$153,MATCH($A93,Controls!$A$5:$A$153,0),0)*U41/12</f>
        <v>34762.5</v>
      </c>
      <c r="V93" s="355">
        <f>HLOOKUP(V$3,Controls!$A$5:$F$153,MATCH($A93,Controls!$A$5:$A$153,0),0)*V41/12</f>
        <v>34762.5</v>
      </c>
      <c r="W93" s="355">
        <f>HLOOKUP(W$3,Controls!$A$5:$F$153,MATCH($A93,Controls!$A$5:$A$153,0),0)*W41/12</f>
        <v>34762.5</v>
      </c>
      <c r="X93" s="355">
        <f>HLOOKUP(X$3,Controls!$A$5:$F$153,MATCH($A93,Controls!$A$5:$A$153,0),0)*X41/12</f>
        <v>34762.5</v>
      </c>
      <c r="Y93" s="355">
        <f>HLOOKUP(Y$3,Controls!$A$5:$F$153,MATCH($A93,Controls!$A$5:$A$153,0),0)*Y41/12</f>
        <v>34762.5</v>
      </c>
      <c r="Z93" s="355">
        <f>HLOOKUP(Z$3,Controls!$A$5:$F$153,MATCH($A93,Controls!$A$5:$A$153,0),0)*Z41/12</f>
        <v>35805.375</v>
      </c>
      <c r="AA93" s="355">
        <f>HLOOKUP(AA$3,Controls!$A$5:$F$153,MATCH($A93,Controls!$A$5:$A$153,0),0)*AA41/12</f>
        <v>44756.71875</v>
      </c>
      <c r="AB93" s="355">
        <f>HLOOKUP(AB$3,Controls!$A$5:$F$153,MATCH($A93,Controls!$A$5:$A$153,0),0)*AB41/12</f>
        <v>44756.71875</v>
      </c>
      <c r="AC93" s="355">
        <f>HLOOKUP(AC$3,Controls!$A$5:$F$153,MATCH($A93,Controls!$A$5:$A$153,0),0)*AC41/12</f>
        <v>44756.71875</v>
      </c>
      <c r="AD93" s="355">
        <f>HLOOKUP(AD$3,Controls!$A$5:$F$153,MATCH($A93,Controls!$A$5:$A$153,0),0)*AD41/12</f>
        <v>44756.71875</v>
      </c>
      <c r="AE93" s="355">
        <f>HLOOKUP(AE$3,Controls!$A$5:$F$153,MATCH($A93,Controls!$A$5:$A$153,0),0)*AE41/12</f>
        <v>44756.71875</v>
      </c>
      <c r="AF93" s="355">
        <f>HLOOKUP(AF$3,Controls!$A$5:$F$153,MATCH($A93,Controls!$A$5:$A$153,0),0)*AF41/12</f>
        <v>44756.71875</v>
      </c>
      <c r="AG93" s="355">
        <f>HLOOKUP(AG$3,Controls!$A$5:$F$153,MATCH($A93,Controls!$A$5:$A$153,0),0)*AG41/12</f>
        <v>44756.71875</v>
      </c>
      <c r="AH93" s="355">
        <f>HLOOKUP(AH$3,Controls!$A$5:$F$153,MATCH($A93,Controls!$A$5:$A$153,0),0)*AH41/12</f>
        <v>44756.71875</v>
      </c>
      <c r="AI93" s="355">
        <f>HLOOKUP(AI$3,Controls!$A$5:$F$153,MATCH($A93,Controls!$A$5:$A$153,0),0)*AI41/12</f>
        <v>44756.71875</v>
      </c>
      <c r="AJ93" s="355">
        <f>HLOOKUP(AJ$3,Controls!$A$5:$F$153,MATCH($A93,Controls!$A$5:$A$153,0),0)*AJ41/12</f>
        <v>44756.71875</v>
      </c>
      <c r="AK93" s="355">
        <f>HLOOKUP(AK$3,Controls!$A$5:$F$153,MATCH($A93,Controls!$A$5:$A$153,0),0)*AK41/12</f>
        <v>44756.71875</v>
      </c>
      <c r="AL93" s="355">
        <f>HLOOKUP(AL$3,Controls!$A$5:$F$153,MATCH($A93,Controls!$A$5:$A$153,0),0)*AL41/12</f>
        <v>64539.188437500001</v>
      </c>
      <c r="AM93" s="355">
        <f>HLOOKUP(AM$3,Controls!$A$5:$F$153,MATCH($A93,Controls!$A$5:$A$153,0),0)*AM41/12</f>
        <v>64539.188437500001</v>
      </c>
      <c r="AN93" s="355">
        <f>HLOOKUP(AN$3,Controls!$A$5:$F$153,MATCH($A93,Controls!$A$5:$A$153,0),0)*AN41/12</f>
        <v>64539.188437500001</v>
      </c>
      <c r="AO93" s="355">
        <f>HLOOKUP(AO$3,Controls!$A$5:$F$153,MATCH($A93,Controls!$A$5:$A$153,0),0)*AO41/12</f>
        <v>64539.188437500001</v>
      </c>
      <c r="AP93" s="355">
        <f>HLOOKUP(AP$3,Controls!$A$5:$F$153,MATCH($A93,Controls!$A$5:$A$153,0),0)*AP41/12</f>
        <v>64539.188437500001</v>
      </c>
      <c r="AQ93" s="355">
        <f>HLOOKUP(AQ$3,Controls!$A$5:$F$153,MATCH($A93,Controls!$A$5:$A$153,0),0)*AQ41/12</f>
        <v>64539.188437500001</v>
      </c>
      <c r="AR93" s="355">
        <f>HLOOKUP(AR$3,Controls!$A$5:$F$153,MATCH($A93,Controls!$A$5:$A$153,0),0)*AR41/12</f>
        <v>64539.188437500001</v>
      </c>
      <c r="AS93" s="355">
        <f>HLOOKUP(AS$3,Controls!$A$5:$F$153,MATCH($A93,Controls!$A$5:$A$153,0),0)*AS41/12</f>
        <v>64539.188437500001</v>
      </c>
      <c r="AT93" s="355">
        <f>HLOOKUP(AT$3,Controls!$A$5:$F$153,MATCH($A93,Controls!$A$5:$A$153,0),0)*AT41/12</f>
        <v>64539.188437500001</v>
      </c>
      <c r="AU93" s="355">
        <f>HLOOKUP(AU$3,Controls!$A$5:$F$153,MATCH($A93,Controls!$A$5:$A$153,0),0)*AU41/12</f>
        <v>64539.188437500001</v>
      </c>
      <c r="AV93" s="355">
        <f>HLOOKUP(AV$3,Controls!$A$5:$F$153,MATCH($A93,Controls!$A$5:$A$153,0),0)*AV41/12</f>
        <v>64539.188437500001</v>
      </c>
      <c r="AW93" s="355">
        <f>HLOOKUP(AW$3,Controls!$A$5:$F$153,MATCH($A93,Controls!$A$5:$A$153,0),0)*AW41/12</f>
        <v>64539.188437500001</v>
      </c>
      <c r="AX93" s="355">
        <f>HLOOKUP(AX$3,Controls!$A$5:$F$153,MATCH($A93,Controls!$A$5:$A$153,0),0)*AX41/12</f>
        <v>66475.364090625008</v>
      </c>
      <c r="AY93" s="355">
        <f>HLOOKUP(AY$3,Controls!$A$5:$F$153,MATCH($A93,Controls!$A$5:$A$153,0),0)*AY41/12</f>
        <v>56978.883506250007</v>
      </c>
      <c r="AZ93" s="355">
        <f>HLOOKUP(AZ$3,Controls!$A$5:$F$153,MATCH($A93,Controls!$A$5:$A$153,0),0)*AZ41/12</f>
        <v>56978.883506250007</v>
      </c>
      <c r="BA93" s="355">
        <f>HLOOKUP(BA$3,Controls!$A$5:$F$153,MATCH($A93,Controls!$A$5:$A$153,0),0)*BA41/12</f>
        <v>56978.883506250007</v>
      </c>
      <c r="BB93" s="355">
        <f>HLOOKUP(BB$3,Controls!$A$5:$F$153,MATCH($A93,Controls!$A$5:$A$153,0),0)*BB41/12</f>
        <v>56978.883506250007</v>
      </c>
      <c r="BC93" s="355">
        <f>HLOOKUP(BC$3,Controls!$A$5:$F$153,MATCH($A93,Controls!$A$5:$A$153,0),0)*BC41/12</f>
        <v>56978.883506250007</v>
      </c>
      <c r="BD93" s="355">
        <f>HLOOKUP(BD$3,Controls!$A$5:$F$153,MATCH($A93,Controls!$A$5:$A$153,0),0)*BD41/12</f>
        <v>56978.883506250007</v>
      </c>
      <c r="BE93" s="355">
        <f>HLOOKUP(BE$3,Controls!$A$5:$F$153,MATCH($A93,Controls!$A$5:$A$153,0),0)*BE41/12</f>
        <v>56978.883506250007</v>
      </c>
      <c r="BF93" s="355">
        <f>HLOOKUP(BF$3,Controls!$A$5:$F$153,MATCH($A93,Controls!$A$5:$A$153,0),0)*BF41/12</f>
        <v>56978.883506250007</v>
      </c>
      <c r="BG93" s="355">
        <f>HLOOKUP(BG$3,Controls!$A$5:$F$153,MATCH($A93,Controls!$A$5:$A$153,0),0)*BG41/12</f>
        <v>56978.883506250007</v>
      </c>
      <c r="BH93" s="355">
        <f>HLOOKUP(BH$3,Controls!$A$5:$F$153,MATCH($A93,Controls!$A$5:$A$153,0),0)*BH41/12</f>
        <v>56978.883506250007</v>
      </c>
      <c r="BI93" s="355">
        <f>HLOOKUP(BI$3,Controls!$A$5:$F$153,MATCH($A93,Controls!$A$5:$A$153,0),0)*BI41/12</f>
        <v>56978.883506250007</v>
      </c>
    </row>
    <row r="94" spans="1:61" s="310" customFormat="1" ht="12.75" customHeight="1">
      <c r="A94" s="309" t="str">
        <f>A42</f>
        <v>Humanoid robots</v>
      </c>
      <c r="B94" s="391"/>
      <c r="C94" s="391"/>
      <c r="D94" s="391"/>
      <c r="E94" s="391"/>
      <c r="F94" s="391"/>
      <c r="G94" s="391"/>
      <c r="H94" s="391"/>
      <c r="I94" s="391"/>
      <c r="J94" s="391"/>
      <c r="K94" s="391"/>
      <c r="L94" s="391"/>
      <c r="M94" s="391"/>
      <c r="N94" s="391"/>
      <c r="O94" s="391"/>
      <c r="P94" s="391"/>
      <c r="Q94" s="391"/>
      <c r="R94" s="355">
        <f>HLOOKUP(R$3,Controls!$A$5:$F$153,MATCH($A92,Controls!$A$5:$A$153,0),0)*R42/12</f>
        <v>0</v>
      </c>
      <c r="S94" s="355">
        <f>HLOOKUP(S$3,Controls!$A$5:$F$153,MATCH($A92,Controls!$A$5:$A$153,0),0)*S42/12</f>
        <v>26071.875</v>
      </c>
      <c r="T94" s="355">
        <f>HLOOKUP(T$3,Controls!$A$5:$F$153,MATCH($A92,Controls!$A$5:$A$153,0),0)*T42/12</f>
        <v>26071.875</v>
      </c>
      <c r="U94" s="355">
        <f>HLOOKUP(U$3,Controls!$A$5:$F$153,MATCH($A92,Controls!$A$5:$A$153,0),0)*U42/12</f>
        <v>26071.875</v>
      </c>
      <c r="V94" s="355">
        <f>HLOOKUP(V$3,Controls!$A$5:$F$153,MATCH($A92,Controls!$A$5:$A$153,0),0)*V42/12</f>
        <v>26071.875</v>
      </c>
      <c r="W94" s="355">
        <f>HLOOKUP(W$3,Controls!$A$5:$F$153,MATCH($A92,Controls!$A$5:$A$153,0),0)*W42/12</f>
        <v>26071.875</v>
      </c>
      <c r="X94" s="355">
        <f>HLOOKUP(X$3,Controls!$A$5:$F$153,MATCH($A92,Controls!$A$5:$A$153,0),0)*X42/12</f>
        <v>26071.875</v>
      </c>
      <c r="Y94" s="355">
        <f>HLOOKUP(Y$3,Controls!$A$5:$F$153,MATCH($A92,Controls!$A$5:$A$153,0),0)*Y42/12</f>
        <v>26071.875</v>
      </c>
      <c r="Z94" s="355">
        <f>HLOOKUP(Z$3,Controls!$A$5:$F$153,MATCH($A92,Controls!$A$5:$A$153,0),0)*Z42/12</f>
        <v>26854.03125</v>
      </c>
      <c r="AA94" s="355">
        <f>HLOOKUP(AA$3,Controls!$A$5:$F$153,MATCH($A92,Controls!$A$5:$A$153,0),0)*AA42/12</f>
        <v>53708.0625</v>
      </c>
      <c r="AB94" s="355">
        <f>HLOOKUP(AB$3,Controls!$A$5:$F$153,MATCH($A92,Controls!$A$5:$A$153,0),0)*AB42/12</f>
        <v>53708.0625</v>
      </c>
      <c r="AC94" s="355">
        <f>HLOOKUP(AC$3,Controls!$A$5:$F$153,MATCH($A92,Controls!$A$5:$A$153,0),0)*AC42/12</f>
        <v>53708.0625</v>
      </c>
      <c r="AD94" s="355">
        <f>HLOOKUP(AD$3,Controls!$A$5:$F$153,MATCH($A92,Controls!$A$5:$A$153,0),0)*AD42/12</f>
        <v>53708.0625</v>
      </c>
      <c r="AE94" s="355">
        <f>HLOOKUP(AE$3,Controls!$A$5:$F$153,MATCH($A92,Controls!$A$5:$A$153,0),0)*AE42/12</f>
        <v>53708.0625</v>
      </c>
      <c r="AF94" s="355">
        <f>HLOOKUP(AF$3,Controls!$A$5:$F$153,MATCH($A92,Controls!$A$5:$A$153,0),0)*AF42/12</f>
        <v>53708.0625</v>
      </c>
      <c r="AG94" s="355">
        <f>HLOOKUP(AG$3,Controls!$A$5:$F$153,MATCH($A92,Controls!$A$5:$A$153,0),0)*AG42/12</f>
        <v>53708.0625</v>
      </c>
      <c r="AH94" s="355">
        <f>HLOOKUP(AH$3,Controls!$A$5:$F$153,MATCH($A92,Controls!$A$5:$A$153,0),0)*AH42/12</f>
        <v>80562.09375</v>
      </c>
      <c r="AI94" s="355">
        <f>HLOOKUP(AI$3,Controls!$A$5:$F$153,MATCH($A92,Controls!$A$5:$A$153,0),0)*AI42/12</f>
        <v>80562.09375</v>
      </c>
      <c r="AJ94" s="355">
        <f>HLOOKUP(AJ$3,Controls!$A$5:$F$153,MATCH($A92,Controls!$A$5:$A$153,0),0)*AJ42/12</f>
        <v>80562.09375</v>
      </c>
      <c r="AK94" s="355">
        <f>HLOOKUP(AK$3,Controls!$A$5:$F$153,MATCH($A92,Controls!$A$5:$A$153,0),0)*AK42/12</f>
        <v>80562.09375</v>
      </c>
      <c r="AL94" s="355">
        <f>HLOOKUP(AL$3,Controls!$A$5:$F$153,MATCH($A92,Controls!$A$5:$A$153,0),0)*AL42/12</f>
        <v>110638.60875</v>
      </c>
      <c r="AM94" s="355">
        <f>HLOOKUP(AM$3,Controls!$A$5:$F$153,MATCH($A92,Controls!$A$5:$A$153,0),0)*AM42/12</f>
        <v>110638.60875</v>
      </c>
      <c r="AN94" s="355">
        <f>HLOOKUP(AN$3,Controls!$A$5:$F$153,MATCH($A92,Controls!$A$5:$A$153,0),0)*AN42/12</f>
        <v>110638.60875</v>
      </c>
      <c r="AO94" s="355">
        <f>HLOOKUP(AO$3,Controls!$A$5:$F$153,MATCH($A92,Controls!$A$5:$A$153,0),0)*AO42/12</f>
        <v>110638.60875</v>
      </c>
      <c r="AP94" s="355">
        <f>HLOOKUP(AP$3,Controls!$A$5:$F$153,MATCH($A92,Controls!$A$5:$A$153,0),0)*AP42/12</f>
        <v>110638.60875</v>
      </c>
      <c r="AQ94" s="355">
        <f>HLOOKUP(AQ$3,Controls!$A$5:$F$153,MATCH($A92,Controls!$A$5:$A$153,0),0)*AQ42/12</f>
        <v>110638.60875</v>
      </c>
      <c r="AR94" s="355">
        <f>HLOOKUP(AR$3,Controls!$A$5:$F$153,MATCH($A92,Controls!$A$5:$A$153,0),0)*AR42/12</f>
        <v>110638.60875</v>
      </c>
      <c r="AS94" s="355">
        <f>HLOOKUP(AS$3,Controls!$A$5:$F$153,MATCH($A92,Controls!$A$5:$A$153,0),0)*AS42/12</f>
        <v>147518.14499999999</v>
      </c>
      <c r="AT94" s="355">
        <f>HLOOKUP(AT$3,Controls!$A$5:$F$153,MATCH($A92,Controls!$A$5:$A$153,0),0)*AT42/12</f>
        <v>147518.14499999999</v>
      </c>
      <c r="AU94" s="355">
        <f>HLOOKUP(AU$3,Controls!$A$5:$F$153,MATCH($A92,Controls!$A$5:$A$153,0),0)*AU42/12</f>
        <v>147518.14499999999</v>
      </c>
      <c r="AV94" s="355">
        <f>HLOOKUP(AV$3,Controls!$A$5:$F$153,MATCH($A92,Controls!$A$5:$A$153,0),0)*AV42/12</f>
        <v>147518.14499999999</v>
      </c>
      <c r="AW94" s="355">
        <f>HLOOKUP(AW$3,Controls!$A$5:$F$153,MATCH($A92,Controls!$A$5:$A$153,0),0)*AW42/12</f>
        <v>147518.14499999999</v>
      </c>
      <c r="AX94" s="355">
        <f>HLOOKUP(AX$3,Controls!$A$5:$F$153,MATCH($A92,Controls!$A$5:$A$153,0),0)*AX42/12</f>
        <v>227915.53402500003</v>
      </c>
      <c r="AY94" s="355">
        <f>HLOOKUP(AY$3,Controls!$A$5:$F$153,MATCH($A92,Controls!$A$5:$A$153,0),0)*AY42/12</f>
        <v>227915.53402500003</v>
      </c>
      <c r="AZ94" s="355">
        <f>HLOOKUP(AZ$3,Controls!$A$5:$F$153,MATCH($A92,Controls!$A$5:$A$153,0),0)*AZ42/12</f>
        <v>227915.53402500003</v>
      </c>
      <c r="BA94" s="355">
        <f>HLOOKUP(BA$3,Controls!$A$5:$F$153,MATCH($A92,Controls!$A$5:$A$153,0),0)*BA42/12</f>
        <v>227915.53402500003</v>
      </c>
      <c r="BB94" s="355">
        <f>HLOOKUP(BB$3,Controls!$A$5:$F$153,MATCH($A92,Controls!$A$5:$A$153,0),0)*BB42/12</f>
        <v>227915.53402500003</v>
      </c>
      <c r="BC94" s="355">
        <f>HLOOKUP(BC$3,Controls!$A$5:$F$153,MATCH($A92,Controls!$A$5:$A$153,0),0)*BC42/12</f>
        <v>227915.53402500003</v>
      </c>
      <c r="BD94" s="355">
        <f>HLOOKUP(BD$3,Controls!$A$5:$F$153,MATCH($A92,Controls!$A$5:$A$153,0),0)*BD42/12</f>
        <v>227915.53402500003</v>
      </c>
      <c r="BE94" s="355">
        <f>HLOOKUP(BE$3,Controls!$A$5:$F$153,MATCH($A92,Controls!$A$5:$A$153,0),0)*BE42/12</f>
        <v>227915.53402500003</v>
      </c>
      <c r="BF94" s="355">
        <f>HLOOKUP(BF$3,Controls!$A$5:$F$153,MATCH($A92,Controls!$A$5:$A$153,0),0)*BF42/12</f>
        <v>227915.53402500003</v>
      </c>
      <c r="BG94" s="355">
        <f>HLOOKUP(BG$3,Controls!$A$5:$F$153,MATCH($A92,Controls!$A$5:$A$153,0),0)*BG42/12</f>
        <v>227915.53402500003</v>
      </c>
      <c r="BH94" s="355">
        <f>HLOOKUP(BH$3,Controls!$A$5:$F$153,MATCH($A92,Controls!$A$5:$A$153,0),0)*BH42/12</f>
        <v>227915.53402500003</v>
      </c>
      <c r="BI94" s="355">
        <f>HLOOKUP(BI$3,Controls!$A$5:$F$153,MATCH($A92,Controls!$A$5:$A$153,0),0)*BI42/12</f>
        <v>227915.53402500003</v>
      </c>
    </row>
    <row r="95" spans="1:61" ht="12.75" customHeight="1">
      <c r="A95" s="42" t="s">
        <v>115</v>
      </c>
      <c r="B95" s="355">
        <f>HLOOKUP(B$3,Controls!$A$5:$F$153,MATCH($A95,Controls!$A$5:$A$153,0),0)*B43/12</f>
        <v>0</v>
      </c>
      <c r="C95" s="355">
        <f>HLOOKUP(C$3,Controls!$A$5:$F$153,MATCH($A95,Controls!$A$5:$A$153,0),0)*C43/12</f>
        <v>0</v>
      </c>
      <c r="D95" s="355">
        <f>HLOOKUP(D$3,Controls!$A$5:$F$153,MATCH($A95,Controls!$A$5:$A$153,0),0)*D43/12</f>
        <v>0</v>
      </c>
      <c r="E95" s="355">
        <f>HLOOKUP(E$3,Controls!$A$5:$F$153,MATCH($A95,Controls!$A$5:$A$153,0),0)*E43/12</f>
        <v>0</v>
      </c>
      <c r="F95" s="355">
        <f>HLOOKUP(F$3,Controls!$A$5:$F$153,MATCH($A95,Controls!$A$5:$A$153,0),0)*F43/12</f>
        <v>0</v>
      </c>
      <c r="G95" s="355">
        <f>HLOOKUP(G$3,Controls!$A$5:$F$153,MATCH($A95,Controls!$A$5:$A$153,0),0)*G43/12</f>
        <v>0</v>
      </c>
      <c r="H95" s="355">
        <f>HLOOKUP(H$3,Controls!$A$5:$F$153,MATCH($A95,Controls!$A$5:$A$153,0),0)*H43/12</f>
        <v>0</v>
      </c>
      <c r="I95" s="355">
        <f>HLOOKUP(I$3,Controls!$A$5:$F$153,MATCH($A95,Controls!$A$5:$A$153,0),0)*I43/12</f>
        <v>0</v>
      </c>
      <c r="J95" s="355">
        <f>HLOOKUP(J$3,Controls!$A$5:$F$153,MATCH($A95,Controls!$A$5:$A$153,0),0)*J43/12</f>
        <v>0</v>
      </c>
      <c r="K95" s="355">
        <f>HLOOKUP(K$3,Controls!$A$5:$F$153,MATCH($A95,Controls!$A$5:$A$153,0),0)*K43/12</f>
        <v>0</v>
      </c>
      <c r="L95" s="355">
        <f>HLOOKUP(L$3,Controls!$A$5:$F$153,MATCH($A95,Controls!$A$5:$A$153,0),0)*L43/12</f>
        <v>0</v>
      </c>
      <c r="M95" s="355">
        <f>HLOOKUP(M$3,Controls!$A$5:$F$153,MATCH($A95,Controls!$A$5:$A$153,0),0)*M43/12</f>
        <v>0</v>
      </c>
      <c r="N95" s="355">
        <f>HLOOKUP(N$3,Controls!$A$5:$F$153,MATCH($A95,Controls!$A$5:$A$153,0),0)*N43/12</f>
        <v>5150</v>
      </c>
      <c r="O95" s="355">
        <f>HLOOKUP(O$3,Controls!$A$5:$F$153,MATCH($A95,Controls!$A$5:$A$153,0),0)*O43/12</f>
        <v>5150</v>
      </c>
      <c r="P95" s="355">
        <f>HLOOKUP(P$3,Controls!$A$5:$F$153,MATCH($A95,Controls!$A$5:$A$153,0),0)*P43/12</f>
        <v>5150</v>
      </c>
      <c r="Q95" s="355">
        <f>HLOOKUP(Q$3,Controls!$A$5:$F$153,MATCH($A95,Controls!$A$5:$A$153,0),0)*Q43/12</f>
        <v>5150</v>
      </c>
      <c r="R95" s="355">
        <f>HLOOKUP(R$3,Controls!$A$5:$F$153,MATCH($A95,Controls!$A$5:$A$153,0),0)*R43/12</f>
        <v>5150</v>
      </c>
      <c r="S95" s="355">
        <f>HLOOKUP(S$3,Controls!$A$5:$F$153,MATCH($A95,Controls!$A$5:$A$153,0),0)*S43/12</f>
        <v>5150</v>
      </c>
      <c r="T95" s="355">
        <f>HLOOKUP(T$3,Controls!$A$5:$F$153,MATCH($A95,Controls!$A$5:$A$153,0),0)*T43/12</f>
        <v>5150</v>
      </c>
      <c r="U95" s="355">
        <f>HLOOKUP(U$3,Controls!$A$5:$F$153,MATCH($A95,Controls!$A$5:$A$153,0),0)*U43/12</f>
        <v>5150</v>
      </c>
      <c r="V95" s="355">
        <f>HLOOKUP(V$3,Controls!$A$5:$F$153,MATCH($A95,Controls!$A$5:$A$153,0),0)*V43/12</f>
        <v>5150</v>
      </c>
      <c r="W95" s="355">
        <f>HLOOKUP(W$3,Controls!$A$5:$F$153,MATCH($A95,Controls!$A$5:$A$153,0),0)*W43/12</f>
        <v>5150</v>
      </c>
      <c r="X95" s="355">
        <f>HLOOKUP(X$3,Controls!$A$5:$F$153,MATCH($A95,Controls!$A$5:$A$153,0),0)*X43/12</f>
        <v>5150</v>
      </c>
      <c r="Y95" s="355">
        <f>HLOOKUP(Y$3,Controls!$A$5:$F$153,MATCH($A95,Controls!$A$5:$A$153,0),0)*Y43/12</f>
        <v>5150</v>
      </c>
      <c r="Z95" s="355">
        <f>HLOOKUP(Z$3,Controls!$A$5:$F$153,MATCH($A95,Controls!$A$5:$A$153,0),0)*Z43/12</f>
        <v>5304.5</v>
      </c>
      <c r="AA95" s="355">
        <f>HLOOKUP(AA$3,Controls!$A$5:$F$153,MATCH($A95,Controls!$A$5:$A$153,0),0)*AA43/12</f>
        <v>5304.5</v>
      </c>
      <c r="AB95" s="355">
        <f>HLOOKUP(AB$3,Controls!$A$5:$F$153,MATCH($A95,Controls!$A$5:$A$153,0),0)*AB43/12</f>
        <v>5304.5</v>
      </c>
      <c r="AC95" s="355">
        <f>HLOOKUP(AC$3,Controls!$A$5:$F$153,MATCH($A95,Controls!$A$5:$A$153,0),0)*AC43/12</f>
        <v>5304.5</v>
      </c>
      <c r="AD95" s="355">
        <f>HLOOKUP(AD$3,Controls!$A$5:$F$153,MATCH($A95,Controls!$A$5:$A$153,0),0)*AD43/12</f>
        <v>5304.5</v>
      </c>
      <c r="AE95" s="355">
        <f>HLOOKUP(AE$3,Controls!$A$5:$F$153,MATCH($A95,Controls!$A$5:$A$153,0),0)*AE43/12</f>
        <v>5304.5</v>
      </c>
      <c r="AF95" s="355">
        <f>HLOOKUP(AF$3,Controls!$A$5:$F$153,MATCH($A95,Controls!$A$5:$A$153,0),0)*AF43/12</f>
        <v>5304.5</v>
      </c>
      <c r="AG95" s="355">
        <f>HLOOKUP(AG$3,Controls!$A$5:$F$153,MATCH($A95,Controls!$A$5:$A$153,0),0)*AG43/12</f>
        <v>5304.5</v>
      </c>
      <c r="AH95" s="355">
        <f>HLOOKUP(AH$3,Controls!$A$5:$F$153,MATCH($A95,Controls!$A$5:$A$153,0),0)*AH43/12</f>
        <v>5304.5</v>
      </c>
      <c r="AI95" s="355">
        <f>HLOOKUP(AI$3,Controls!$A$5:$F$153,MATCH($A95,Controls!$A$5:$A$153,0),0)*AI43/12</f>
        <v>5304.5</v>
      </c>
      <c r="AJ95" s="355">
        <f>HLOOKUP(AJ$3,Controls!$A$5:$F$153,MATCH($A95,Controls!$A$5:$A$153,0),0)*AJ43/12</f>
        <v>5304.5</v>
      </c>
      <c r="AK95" s="355">
        <f>HLOOKUP(AK$3,Controls!$A$5:$F$153,MATCH($A95,Controls!$A$5:$A$153,0),0)*AK43/12</f>
        <v>5304.5</v>
      </c>
      <c r="AL95" s="355">
        <f>HLOOKUP(AL$3,Controls!$A$5:$F$153,MATCH($A95,Controls!$A$5:$A$153,0),0)*AL43/12</f>
        <v>5463.6349999999993</v>
      </c>
      <c r="AM95" s="355">
        <f>HLOOKUP(AM$3,Controls!$A$5:$F$153,MATCH($A95,Controls!$A$5:$A$153,0),0)*AM43/12</f>
        <v>5463.6349999999993</v>
      </c>
      <c r="AN95" s="355">
        <f>HLOOKUP(AN$3,Controls!$A$5:$F$153,MATCH($A95,Controls!$A$5:$A$153,0),0)*AN43/12</f>
        <v>5463.6349999999993</v>
      </c>
      <c r="AO95" s="355">
        <f>HLOOKUP(AO$3,Controls!$A$5:$F$153,MATCH($A95,Controls!$A$5:$A$153,0),0)*AO43/12</f>
        <v>5463.6349999999993</v>
      </c>
      <c r="AP95" s="355">
        <f>HLOOKUP(AP$3,Controls!$A$5:$F$153,MATCH($A95,Controls!$A$5:$A$153,0),0)*AP43/12</f>
        <v>5463.6349999999993</v>
      </c>
      <c r="AQ95" s="355">
        <f>HLOOKUP(AQ$3,Controls!$A$5:$F$153,MATCH($A95,Controls!$A$5:$A$153,0),0)*AQ43/12</f>
        <v>5463.6349999999993</v>
      </c>
      <c r="AR95" s="355">
        <f>HLOOKUP(AR$3,Controls!$A$5:$F$153,MATCH($A95,Controls!$A$5:$A$153,0),0)*AR43/12</f>
        <v>5463.6349999999993</v>
      </c>
      <c r="AS95" s="355">
        <f>HLOOKUP(AS$3,Controls!$A$5:$F$153,MATCH($A95,Controls!$A$5:$A$153,0),0)*AS43/12</f>
        <v>5463.6349999999993</v>
      </c>
      <c r="AT95" s="355">
        <f>HLOOKUP(AT$3,Controls!$A$5:$F$153,MATCH($A95,Controls!$A$5:$A$153,0),0)*AT43/12</f>
        <v>5463.6349999999993</v>
      </c>
      <c r="AU95" s="355">
        <f>HLOOKUP(AU$3,Controls!$A$5:$F$153,MATCH($A95,Controls!$A$5:$A$153,0),0)*AU43/12</f>
        <v>5463.6349999999993</v>
      </c>
      <c r="AV95" s="355">
        <f>HLOOKUP(AV$3,Controls!$A$5:$F$153,MATCH($A95,Controls!$A$5:$A$153,0),0)*AV43/12</f>
        <v>5463.6349999999993</v>
      </c>
      <c r="AW95" s="355">
        <f>HLOOKUP(AW$3,Controls!$A$5:$F$153,MATCH($A95,Controls!$A$5:$A$153,0),0)*AW43/12</f>
        <v>5463.6349999999993</v>
      </c>
      <c r="AX95" s="355">
        <f>HLOOKUP(AX$3,Controls!$A$5:$F$153,MATCH($A95,Controls!$A$5:$A$153,0),0)*AX43/12</f>
        <v>5627.5440499999995</v>
      </c>
      <c r="AY95" s="355">
        <f>HLOOKUP(AY$3,Controls!$A$5:$F$153,MATCH($A95,Controls!$A$5:$A$153,0),0)*AY43/12</f>
        <v>5627.5440499999995</v>
      </c>
      <c r="AZ95" s="355">
        <f>HLOOKUP(AZ$3,Controls!$A$5:$F$153,MATCH($A95,Controls!$A$5:$A$153,0),0)*AZ43/12</f>
        <v>5627.5440499999995</v>
      </c>
      <c r="BA95" s="355">
        <f>HLOOKUP(BA$3,Controls!$A$5:$F$153,MATCH($A95,Controls!$A$5:$A$153,0),0)*BA43/12</f>
        <v>5627.5440499999995</v>
      </c>
      <c r="BB95" s="355">
        <f>HLOOKUP(BB$3,Controls!$A$5:$F$153,MATCH($A95,Controls!$A$5:$A$153,0),0)*BB43/12</f>
        <v>5627.5440499999995</v>
      </c>
      <c r="BC95" s="355">
        <f>HLOOKUP(BC$3,Controls!$A$5:$F$153,MATCH($A95,Controls!$A$5:$A$153,0),0)*BC43/12</f>
        <v>5627.5440499999995</v>
      </c>
      <c r="BD95" s="355">
        <f>HLOOKUP(BD$3,Controls!$A$5:$F$153,MATCH($A95,Controls!$A$5:$A$153,0),0)*BD43/12</f>
        <v>5627.5440499999995</v>
      </c>
      <c r="BE95" s="355">
        <f>HLOOKUP(BE$3,Controls!$A$5:$F$153,MATCH($A95,Controls!$A$5:$A$153,0),0)*BE43/12</f>
        <v>5627.5440499999995</v>
      </c>
      <c r="BF95" s="355">
        <f>HLOOKUP(BF$3,Controls!$A$5:$F$153,MATCH($A95,Controls!$A$5:$A$153,0),0)*BF43/12</f>
        <v>5627.5440499999995</v>
      </c>
      <c r="BG95" s="355">
        <f>HLOOKUP(BG$3,Controls!$A$5:$F$153,MATCH($A95,Controls!$A$5:$A$153,0),0)*BG43/12</f>
        <v>5627.5440499999995</v>
      </c>
      <c r="BH95" s="355">
        <f>HLOOKUP(BH$3,Controls!$A$5:$F$153,MATCH($A95,Controls!$A$5:$A$153,0),0)*BH43/12</f>
        <v>5627.5440499999995</v>
      </c>
      <c r="BI95" s="355">
        <f>HLOOKUP(BI$3,Controls!$A$5:$F$153,MATCH($A95,Controls!$A$5:$A$153,0),0)*BI43/12</f>
        <v>5627.5440499999995</v>
      </c>
    </row>
    <row r="96" spans="1:61" ht="12.75" customHeight="1">
      <c r="A96" s="42" t="s">
        <v>116</v>
      </c>
      <c r="B96" s="355">
        <f>HLOOKUP(B$3,Controls!$A$5:$F$153,MATCH($A96,Controls!$A$5:$A$153,0),0)*B44/12</f>
        <v>1775</v>
      </c>
      <c r="C96" s="355">
        <f>HLOOKUP(C$3,Controls!$A$5:$F$153,MATCH($A96,Controls!$A$5:$A$153,0),0)*C44/12</f>
        <v>1775</v>
      </c>
      <c r="D96" s="355">
        <f>HLOOKUP(D$3,Controls!$A$5:$F$153,MATCH($A96,Controls!$A$5:$A$153,0),0)*D44/12</f>
        <v>1775</v>
      </c>
      <c r="E96" s="355">
        <f>HLOOKUP(E$3,Controls!$A$5:$F$153,MATCH($A96,Controls!$A$5:$A$153,0),0)*E44/12</f>
        <v>1775</v>
      </c>
      <c r="F96" s="355">
        <f>HLOOKUP(F$3,Controls!$A$5:$F$153,MATCH($A96,Controls!$A$5:$A$153,0),0)*F44/12</f>
        <v>1775</v>
      </c>
      <c r="G96" s="355">
        <f>HLOOKUP(G$3,Controls!$A$5:$F$153,MATCH($A96,Controls!$A$5:$A$153,0),0)*G44/12</f>
        <v>3600</v>
      </c>
      <c r="H96" s="355">
        <f>HLOOKUP(H$3,Controls!$A$5:$F$153,MATCH($A96,Controls!$A$5:$A$153,0),0)*H44/12</f>
        <v>3600</v>
      </c>
      <c r="I96" s="355">
        <f>HLOOKUP(I$3,Controls!$A$5:$F$153,MATCH($A96,Controls!$A$5:$A$153,0),0)*I44/12</f>
        <v>3600</v>
      </c>
      <c r="J96" s="355">
        <f>HLOOKUP(J$3,Controls!$A$5:$F$153,MATCH($A96,Controls!$A$5:$A$153,0),0)*J44/12</f>
        <v>3600</v>
      </c>
      <c r="K96" s="355">
        <f>HLOOKUP(K$3,Controls!$A$5:$F$153,MATCH($A96,Controls!$A$5:$A$153,0),0)*K44/12</f>
        <v>3600</v>
      </c>
      <c r="L96" s="355">
        <f>HLOOKUP(L$3,Controls!$A$5:$F$153,MATCH($A96,Controls!$A$5:$A$153,0),0)*L44/12</f>
        <v>3600</v>
      </c>
      <c r="M96" s="355">
        <f>HLOOKUP(M$3,Controls!$A$5:$F$153,MATCH($A96,Controls!$A$5:$A$153,0),0)*M44/12</f>
        <v>3600</v>
      </c>
      <c r="N96" s="355">
        <f>HLOOKUP(N$3,Controls!$A$5:$F$153,MATCH($A96,Controls!$A$5:$A$153,0),0)*N44/12</f>
        <v>3708</v>
      </c>
      <c r="O96" s="355">
        <f>HLOOKUP(O$3,Controls!$A$5:$F$153,MATCH($A96,Controls!$A$5:$A$153,0),0)*O44/12</f>
        <v>3708</v>
      </c>
      <c r="P96" s="355">
        <f>HLOOKUP(P$3,Controls!$A$5:$F$153,MATCH($A96,Controls!$A$5:$A$153,0),0)*P44/12</f>
        <v>3708</v>
      </c>
      <c r="Q96" s="355">
        <f>HLOOKUP(Q$3,Controls!$A$5:$F$153,MATCH($A96,Controls!$A$5:$A$153,0),0)*Q44/12</f>
        <v>3708</v>
      </c>
      <c r="R96" s="355">
        <f>HLOOKUP(R$3,Controls!$A$5:$F$153,MATCH($A96,Controls!$A$5:$A$153,0),0)*R44/12</f>
        <v>5150</v>
      </c>
      <c r="S96" s="355">
        <f>HLOOKUP(S$3,Controls!$A$5:$F$153,MATCH($A96,Controls!$A$5:$A$153,0),0)*S44/12</f>
        <v>5150</v>
      </c>
      <c r="T96" s="355">
        <f>HLOOKUP(T$3,Controls!$A$5:$F$153,MATCH($A96,Controls!$A$5:$A$153,0),0)*T44/12</f>
        <v>5150</v>
      </c>
      <c r="U96" s="355">
        <f>HLOOKUP(U$3,Controls!$A$5:$F$153,MATCH($A96,Controls!$A$5:$A$153,0),0)*U44/12</f>
        <v>5150</v>
      </c>
      <c r="V96" s="355">
        <f>HLOOKUP(V$3,Controls!$A$5:$F$153,MATCH($A96,Controls!$A$5:$A$153,0),0)*V44/12</f>
        <v>5150</v>
      </c>
      <c r="W96" s="355">
        <f>HLOOKUP(W$3,Controls!$A$5:$F$153,MATCH($A96,Controls!$A$5:$A$153,0),0)*W44/12</f>
        <v>5150</v>
      </c>
      <c r="X96" s="355">
        <f>HLOOKUP(X$3,Controls!$A$5:$F$153,MATCH($A96,Controls!$A$5:$A$153,0),0)*X44/12</f>
        <v>5150</v>
      </c>
      <c r="Y96" s="355">
        <f>HLOOKUP(Y$3,Controls!$A$5:$F$153,MATCH($A96,Controls!$A$5:$A$153,0),0)*Y44/12</f>
        <v>5150</v>
      </c>
      <c r="Z96" s="355">
        <f>HLOOKUP(Z$3,Controls!$A$5:$F$153,MATCH($A96,Controls!$A$5:$A$153,0),0)*Z44/12</f>
        <v>5304.5</v>
      </c>
      <c r="AA96" s="355">
        <f>HLOOKUP(AA$3,Controls!$A$5:$F$153,MATCH($A96,Controls!$A$5:$A$153,0),0)*AA44/12</f>
        <v>5304.5</v>
      </c>
      <c r="AB96" s="355">
        <f>HLOOKUP(AB$3,Controls!$A$5:$F$153,MATCH($A96,Controls!$A$5:$A$153,0),0)*AB44/12</f>
        <v>5304.5</v>
      </c>
      <c r="AC96" s="355">
        <f>HLOOKUP(AC$3,Controls!$A$5:$F$153,MATCH($A96,Controls!$A$5:$A$153,0),0)*AC44/12</f>
        <v>5304.5</v>
      </c>
      <c r="AD96" s="355">
        <f>HLOOKUP(AD$3,Controls!$A$5:$F$153,MATCH($A96,Controls!$A$5:$A$153,0),0)*AD44/12</f>
        <v>5304.5</v>
      </c>
      <c r="AE96" s="355">
        <f>HLOOKUP(AE$3,Controls!$A$5:$F$153,MATCH($A96,Controls!$A$5:$A$153,0),0)*AE44/12</f>
        <v>5304.5</v>
      </c>
      <c r="AF96" s="355">
        <f>HLOOKUP(AF$3,Controls!$A$5:$F$153,MATCH($A96,Controls!$A$5:$A$153,0),0)*AF44/12</f>
        <v>5304.5</v>
      </c>
      <c r="AG96" s="355">
        <f>HLOOKUP(AG$3,Controls!$A$5:$F$153,MATCH($A96,Controls!$A$5:$A$153,0),0)*AG44/12</f>
        <v>5304.5</v>
      </c>
      <c r="AH96" s="355">
        <f>HLOOKUP(AH$3,Controls!$A$5:$F$153,MATCH($A96,Controls!$A$5:$A$153,0),0)*AH44/12</f>
        <v>5304.5</v>
      </c>
      <c r="AI96" s="355">
        <f>HLOOKUP(AI$3,Controls!$A$5:$F$153,MATCH($A96,Controls!$A$5:$A$153,0),0)*AI44/12</f>
        <v>5304.5</v>
      </c>
      <c r="AJ96" s="355">
        <f>HLOOKUP(AJ$3,Controls!$A$5:$F$153,MATCH($A96,Controls!$A$5:$A$153,0),0)*AJ44/12</f>
        <v>5304.5</v>
      </c>
      <c r="AK96" s="355">
        <f>HLOOKUP(AK$3,Controls!$A$5:$F$153,MATCH($A96,Controls!$A$5:$A$153,0),0)*AK44/12</f>
        <v>5304.5</v>
      </c>
      <c r="AL96" s="355">
        <f>HLOOKUP(AL$3,Controls!$A$5:$F$153,MATCH($A96,Controls!$A$5:$A$153,0),0)*AL44/12</f>
        <v>5463.6349999999993</v>
      </c>
      <c r="AM96" s="355">
        <f>HLOOKUP(AM$3,Controls!$A$5:$F$153,MATCH($A96,Controls!$A$5:$A$153,0),0)*AM44/12</f>
        <v>5463.6349999999993</v>
      </c>
      <c r="AN96" s="355">
        <f>HLOOKUP(AN$3,Controls!$A$5:$F$153,MATCH($A96,Controls!$A$5:$A$153,0),0)*AN44/12</f>
        <v>5463.6349999999993</v>
      </c>
      <c r="AO96" s="355">
        <f>HLOOKUP(AO$3,Controls!$A$5:$F$153,MATCH($A96,Controls!$A$5:$A$153,0),0)*AO44/12</f>
        <v>5463.6349999999993</v>
      </c>
      <c r="AP96" s="355">
        <f>HLOOKUP(AP$3,Controls!$A$5:$F$153,MATCH($A96,Controls!$A$5:$A$153,0),0)*AP44/12</f>
        <v>5463.6349999999993</v>
      </c>
      <c r="AQ96" s="355">
        <f>HLOOKUP(AQ$3,Controls!$A$5:$F$153,MATCH($A96,Controls!$A$5:$A$153,0),0)*AQ44/12</f>
        <v>5463.6349999999993</v>
      </c>
      <c r="AR96" s="355">
        <f>HLOOKUP(AR$3,Controls!$A$5:$F$153,MATCH($A96,Controls!$A$5:$A$153,0),0)*AR44/12</f>
        <v>5463.6349999999993</v>
      </c>
      <c r="AS96" s="355">
        <f>HLOOKUP(AS$3,Controls!$A$5:$F$153,MATCH($A96,Controls!$A$5:$A$153,0),0)*AS44/12</f>
        <v>5463.6349999999993</v>
      </c>
      <c r="AT96" s="355">
        <f>HLOOKUP(AT$3,Controls!$A$5:$F$153,MATCH($A96,Controls!$A$5:$A$153,0),0)*AT44/12</f>
        <v>5463.6349999999993</v>
      </c>
      <c r="AU96" s="355">
        <f>HLOOKUP(AU$3,Controls!$A$5:$F$153,MATCH($A96,Controls!$A$5:$A$153,0),0)*AU44/12</f>
        <v>5463.6349999999993</v>
      </c>
      <c r="AV96" s="355">
        <f>HLOOKUP(AV$3,Controls!$A$5:$F$153,MATCH($A96,Controls!$A$5:$A$153,0),0)*AV44/12</f>
        <v>5463.6349999999993</v>
      </c>
      <c r="AW96" s="355">
        <f>HLOOKUP(AW$3,Controls!$A$5:$F$153,MATCH($A96,Controls!$A$5:$A$153,0),0)*AW44/12</f>
        <v>5463.6349999999993</v>
      </c>
      <c r="AX96" s="355">
        <f>HLOOKUP(AX$3,Controls!$A$5:$F$153,MATCH($A96,Controls!$A$5:$A$153,0),0)*AX44/12</f>
        <v>5627.5440499999995</v>
      </c>
      <c r="AY96" s="355">
        <f>HLOOKUP(AY$3,Controls!$A$5:$F$153,MATCH($A96,Controls!$A$5:$A$153,0),0)*AY44/12</f>
        <v>5627.5440499999995</v>
      </c>
      <c r="AZ96" s="355">
        <f>HLOOKUP(AZ$3,Controls!$A$5:$F$153,MATCH($A96,Controls!$A$5:$A$153,0),0)*AZ44/12</f>
        <v>5627.5440499999995</v>
      </c>
      <c r="BA96" s="355">
        <f>HLOOKUP(BA$3,Controls!$A$5:$F$153,MATCH($A96,Controls!$A$5:$A$153,0),0)*BA44/12</f>
        <v>5627.5440499999995</v>
      </c>
      <c r="BB96" s="355">
        <f>HLOOKUP(BB$3,Controls!$A$5:$F$153,MATCH($A96,Controls!$A$5:$A$153,0),0)*BB44/12</f>
        <v>5627.5440499999995</v>
      </c>
      <c r="BC96" s="355">
        <f>HLOOKUP(BC$3,Controls!$A$5:$F$153,MATCH($A96,Controls!$A$5:$A$153,0),0)*BC44/12</f>
        <v>5627.5440499999995</v>
      </c>
      <c r="BD96" s="355">
        <f>HLOOKUP(BD$3,Controls!$A$5:$F$153,MATCH($A96,Controls!$A$5:$A$153,0),0)*BD44/12</f>
        <v>5627.5440499999995</v>
      </c>
      <c r="BE96" s="355">
        <f>HLOOKUP(BE$3,Controls!$A$5:$F$153,MATCH($A96,Controls!$A$5:$A$153,0),0)*BE44/12</f>
        <v>5627.5440499999995</v>
      </c>
      <c r="BF96" s="355">
        <f>HLOOKUP(BF$3,Controls!$A$5:$F$153,MATCH($A96,Controls!$A$5:$A$153,0),0)*BF44/12</f>
        <v>5627.5440499999995</v>
      </c>
      <c r="BG96" s="355">
        <f>HLOOKUP(BG$3,Controls!$A$5:$F$153,MATCH($A96,Controls!$A$5:$A$153,0),0)*BG44/12</f>
        <v>5627.5440499999995</v>
      </c>
      <c r="BH96" s="355">
        <f>HLOOKUP(BH$3,Controls!$A$5:$F$153,MATCH($A96,Controls!$A$5:$A$153,0),0)*BH44/12</f>
        <v>5627.5440499999995</v>
      </c>
      <c r="BI96" s="355">
        <f>HLOOKUP(BI$3,Controls!$A$5:$F$153,MATCH($A96,Controls!$A$5:$A$153,0),0)*BI44/12</f>
        <v>5627.5440499999995</v>
      </c>
    </row>
    <row r="97" spans="1:61" ht="12.75" customHeight="1">
      <c r="A97" s="42" t="str">
        <f t="shared" ref="A97:A104" si="8">A45</f>
        <v>Please add Position</v>
      </c>
      <c r="B97" s="355">
        <f>HLOOKUP(B$3,Controls!$A$5:$F$153,MATCH($A97,Controls!$A$5:$A$153,0),0)*B45/12</f>
        <v>0</v>
      </c>
      <c r="C97" s="355">
        <f>HLOOKUP(C$3,Controls!$A$5:$F$153,MATCH($A97,Controls!$A$5:$A$153,0),0)*C45/12</f>
        <v>0</v>
      </c>
      <c r="D97" s="355">
        <f>HLOOKUP(D$3,Controls!$A$5:$F$153,MATCH($A97,Controls!$A$5:$A$153,0),0)*D45/12</f>
        <v>0</v>
      </c>
      <c r="E97" s="355">
        <f>HLOOKUP(E$3,Controls!$A$5:$F$153,MATCH($A97,Controls!$A$5:$A$153,0),0)*E45/12</f>
        <v>0</v>
      </c>
      <c r="F97" s="355">
        <f>HLOOKUP(F$3,Controls!$A$5:$F$153,MATCH($A97,Controls!$A$5:$A$153,0),0)*F45/12</f>
        <v>0</v>
      </c>
      <c r="G97" s="355">
        <f>HLOOKUP(G$3,Controls!$A$5:$F$153,MATCH($A97,Controls!$A$5:$A$153,0),0)*G45/12</f>
        <v>0</v>
      </c>
      <c r="H97" s="355">
        <f>HLOOKUP(H$3,Controls!$A$5:$F$153,MATCH($A97,Controls!$A$5:$A$153,0),0)*H45/12</f>
        <v>0</v>
      </c>
      <c r="I97" s="355">
        <f>HLOOKUP(I$3,Controls!$A$5:$F$153,MATCH($A97,Controls!$A$5:$A$153,0),0)*I45/12</f>
        <v>0</v>
      </c>
      <c r="J97" s="355">
        <f>HLOOKUP(J$3,Controls!$A$5:$F$153,MATCH($A97,Controls!$A$5:$A$153,0),0)*J45/12</f>
        <v>0</v>
      </c>
      <c r="K97" s="355">
        <f>HLOOKUP(K$3,Controls!$A$5:$F$153,MATCH($A97,Controls!$A$5:$A$153,0),0)*K45/12</f>
        <v>0</v>
      </c>
      <c r="L97" s="355">
        <f>HLOOKUP(L$3,Controls!$A$5:$F$153,MATCH($A97,Controls!$A$5:$A$153,0),0)*L45/12</f>
        <v>0</v>
      </c>
      <c r="M97" s="355">
        <f>HLOOKUP(M$3,Controls!$A$5:$F$153,MATCH($A97,Controls!$A$5:$A$153,0),0)*M45/12</f>
        <v>0</v>
      </c>
      <c r="N97" s="355">
        <f>HLOOKUP(N$3,Controls!$A$5:$F$153,MATCH($A97,Controls!$A$5:$A$153,0),0)*N45/12</f>
        <v>0</v>
      </c>
      <c r="O97" s="355">
        <f>HLOOKUP(O$3,Controls!$A$5:$F$153,MATCH($A97,Controls!$A$5:$A$153,0),0)*O45/12</f>
        <v>0</v>
      </c>
      <c r="P97" s="355">
        <f>HLOOKUP(P$3,Controls!$A$5:$F$153,MATCH($A97,Controls!$A$5:$A$153,0),0)*P45/12</f>
        <v>0</v>
      </c>
      <c r="Q97" s="355">
        <f>HLOOKUP(Q$3,Controls!$A$5:$F$153,MATCH($A97,Controls!$A$5:$A$153,0),0)*Q45/12</f>
        <v>0</v>
      </c>
      <c r="R97" s="355">
        <f>HLOOKUP(R$3,Controls!$A$5:$F$153,MATCH($A97,Controls!$A$5:$A$153,0),0)*R45/12</f>
        <v>0</v>
      </c>
      <c r="S97" s="355">
        <f>HLOOKUP(S$3,Controls!$A$5:$F$153,MATCH($A97,Controls!$A$5:$A$153,0),0)*S45/12</f>
        <v>0</v>
      </c>
      <c r="T97" s="355">
        <f>HLOOKUP(T$3,Controls!$A$5:$F$153,MATCH($A97,Controls!$A$5:$A$153,0),0)*T45/12</f>
        <v>0</v>
      </c>
      <c r="U97" s="355">
        <f>HLOOKUP(U$3,Controls!$A$5:$F$153,MATCH($A97,Controls!$A$5:$A$153,0),0)*U45/12</f>
        <v>0</v>
      </c>
      <c r="V97" s="355">
        <f>HLOOKUP(V$3,Controls!$A$5:$F$153,MATCH($A97,Controls!$A$5:$A$153,0),0)*V45/12</f>
        <v>0</v>
      </c>
      <c r="W97" s="355">
        <f>HLOOKUP(W$3,Controls!$A$5:$F$153,MATCH($A97,Controls!$A$5:$A$153,0),0)*W45/12</f>
        <v>0</v>
      </c>
      <c r="X97" s="355">
        <f>HLOOKUP(X$3,Controls!$A$5:$F$153,MATCH($A97,Controls!$A$5:$A$153,0),0)*X45/12</f>
        <v>0</v>
      </c>
      <c r="Y97" s="355">
        <f>HLOOKUP(Y$3,Controls!$A$5:$F$153,MATCH($A97,Controls!$A$5:$A$153,0),0)*Y45/12</f>
        <v>0</v>
      </c>
      <c r="Z97" s="355">
        <f>HLOOKUP(Z$3,Controls!$A$5:$F$153,MATCH($A97,Controls!$A$5:$A$153,0),0)*Z45/12</f>
        <v>0</v>
      </c>
      <c r="AA97" s="355">
        <f>HLOOKUP(AA$3,Controls!$A$5:$F$153,MATCH($A97,Controls!$A$5:$A$153,0),0)*AA45/12</f>
        <v>0</v>
      </c>
      <c r="AB97" s="355">
        <f>HLOOKUP(AB$3,Controls!$A$5:$F$153,MATCH($A97,Controls!$A$5:$A$153,0),0)*AB45/12</f>
        <v>0</v>
      </c>
      <c r="AC97" s="355">
        <f>HLOOKUP(AC$3,Controls!$A$5:$F$153,MATCH($A97,Controls!$A$5:$A$153,0),0)*AC45/12</f>
        <v>0</v>
      </c>
      <c r="AD97" s="355">
        <f>HLOOKUP(AD$3,Controls!$A$5:$F$153,MATCH($A97,Controls!$A$5:$A$153,0),0)*AD45/12</f>
        <v>0</v>
      </c>
      <c r="AE97" s="355">
        <f>HLOOKUP(AE$3,Controls!$A$5:$F$153,MATCH($A97,Controls!$A$5:$A$153,0),0)*AE45/12</f>
        <v>0</v>
      </c>
      <c r="AF97" s="355">
        <f>HLOOKUP(AF$3,Controls!$A$5:$F$153,MATCH($A97,Controls!$A$5:$A$153,0),0)*AF45/12</f>
        <v>0</v>
      </c>
      <c r="AG97" s="355">
        <f>HLOOKUP(AG$3,Controls!$A$5:$F$153,MATCH($A97,Controls!$A$5:$A$153,0),0)*AG45/12</f>
        <v>0</v>
      </c>
      <c r="AH97" s="355">
        <f>HLOOKUP(AH$3,Controls!$A$5:$F$153,MATCH($A97,Controls!$A$5:$A$153,0),0)*AH45/12</f>
        <v>0</v>
      </c>
      <c r="AI97" s="355">
        <f>HLOOKUP(AI$3,Controls!$A$5:$F$153,MATCH($A97,Controls!$A$5:$A$153,0),0)*AI45/12</f>
        <v>0</v>
      </c>
      <c r="AJ97" s="355">
        <f>HLOOKUP(AJ$3,Controls!$A$5:$F$153,MATCH($A97,Controls!$A$5:$A$153,0),0)*AJ45/12</f>
        <v>0</v>
      </c>
      <c r="AK97" s="355">
        <f>HLOOKUP(AK$3,Controls!$A$5:$F$153,MATCH($A97,Controls!$A$5:$A$153,0),0)*AK45/12</f>
        <v>0</v>
      </c>
      <c r="AL97" s="355">
        <f>HLOOKUP(AL$3,Controls!$A$5:$F$153,MATCH($A97,Controls!$A$5:$A$153,0),0)*AL45/12</f>
        <v>0</v>
      </c>
      <c r="AM97" s="355">
        <f>HLOOKUP(AM$3,Controls!$A$5:$F$153,MATCH($A97,Controls!$A$5:$A$153,0),0)*AM45/12</f>
        <v>0</v>
      </c>
      <c r="AN97" s="355">
        <f>HLOOKUP(AN$3,Controls!$A$5:$F$153,MATCH($A97,Controls!$A$5:$A$153,0),0)*AN45/12</f>
        <v>0</v>
      </c>
      <c r="AO97" s="355">
        <f>HLOOKUP(AO$3,Controls!$A$5:$F$153,MATCH($A97,Controls!$A$5:$A$153,0),0)*AO45/12</f>
        <v>0</v>
      </c>
      <c r="AP97" s="355">
        <f>HLOOKUP(AP$3,Controls!$A$5:$F$153,MATCH($A97,Controls!$A$5:$A$153,0),0)*AP45/12</f>
        <v>0</v>
      </c>
      <c r="AQ97" s="355">
        <f>HLOOKUP(AQ$3,Controls!$A$5:$F$153,MATCH($A97,Controls!$A$5:$A$153,0),0)*AQ45/12</f>
        <v>0</v>
      </c>
      <c r="AR97" s="355">
        <f>HLOOKUP(AR$3,Controls!$A$5:$F$153,MATCH($A97,Controls!$A$5:$A$153,0),0)*AR45/12</f>
        <v>0</v>
      </c>
      <c r="AS97" s="355">
        <f>HLOOKUP(AS$3,Controls!$A$5:$F$153,MATCH($A97,Controls!$A$5:$A$153,0),0)*AS45/12</f>
        <v>0</v>
      </c>
      <c r="AT97" s="355">
        <f>HLOOKUP(AT$3,Controls!$A$5:$F$153,MATCH($A97,Controls!$A$5:$A$153,0),0)*AT45/12</f>
        <v>0</v>
      </c>
      <c r="AU97" s="355">
        <f>HLOOKUP(AU$3,Controls!$A$5:$F$153,MATCH($A97,Controls!$A$5:$A$153,0),0)*AU45/12</f>
        <v>0</v>
      </c>
      <c r="AV97" s="355">
        <f>HLOOKUP(AV$3,Controls!$A$5:$F$153,MATCH($A97,Controls!$A$5:$A$153,0),0)*AV45/12</f>
        <v>0</v>
      </c>
      <c r="AW97" s="355">
        <f>HLOOKUP(AW$3,Controls!$A$5:$F$153,MATCH($A97,Controls!$A$5:$A$153,0),0)*AW45/12</f>
        <v>0</v>
      </c>
      <c r="AX97" s="355">
        <f>HLOOKUP(AX$3,Controls!$A$5:$F$153,MATCH($A97,Controls!$A$5:$A$153,0),0)*AX45/12</f>
        <v>0</v>
      </c>
      <c r="AY97" s="355">
        <f>HLOOKUP(AY$3,Controls!$A$5:$F$153,MATCH($A97,Controls!$A$5:$A$153,0),0)*AY45/12</f>
        <v>0</v>
      </c>
      <c r="AZ97" s="355">
        <f>HLOOKUP(AZ$3,Controls!$A$5:$F$153,MATCH($A97,Controls!$A$5:$A$153,0),0)*AZ45/12</f>
        <v>0</v>
      </c>
      <c r="BA97" s="355">
        <f>HLOOKUP(BA$3,Controls!$A$5:$F$153,MATCH($A97,Controls!$A$5:$A$153,0),0)*BA45/12</f>
        <v>0</v>
      </c>
      <c r="BB97" s="355">
        <f>HLOOKUP(BB$3,Controls!$A$5:$F$153,MATCH($A97,Controls!$A$5:$A$153,0),0)*BB45/12</f>
        <v>0</v>
      </c>
      <c r="BC97" s="355">
        <f>HLOOKUP(BC$3,Controls!$A$5:$F$153,MATCH($A97,Controls!$A$5:$A$153,0),0)*BC45/12</f>
        <v>0</v>
      </c>
      <c r="BD97" s="355">
        <f>HLOOKUP(BD$3,Controls!$A$5:$F$153,MATCH($A97,Controls!$A$5:$A$153,0),0)*BD45/12</f>
        <v>0</v>
      </c>
      <c r="BE97" s="355">
        <f>HLOOKUP(BE$3,Controls!$A$5:$F$153,MATCH($A97,Controls!$A$5:$A$153,0),0)*BE45/12</f>
        <v>0</v>
      </c>
      <c r="BF97" s="355">
        <f>HLOOKUP(BF$3,Controls!$A$5:$F$153,MATCH($A97,Controls!$A$5:$A$153,0),0)*BF45/12</f>
        <v>0</v>
      </c>
      <c r="BG97" s="355">
        <f>HLOOKUP(BG$3,Controls!$A$5:$F$153,MATCH($A97,Controls!$A$5:$A$153,0),0)*BG45/12</f>
        <v>0</v>
      </c>
      <c r="BH97" s="355">
        <f>HLOOKUP(BH$3,Controls!$A$5:$F$153,MATCH($A97,Controls!$A$5:$A$153,0),0)*BH45/12</f>
        <v>0</v>
      </c>
      <c r="BI97" s="355">
        <f>HLOOKUP(BI$3,Controls!$A$5:$F$153,MATCH($A97,Controls!$A$5:$A$153,0),0)*BI45/12</f>
        <v>0</v>
      </c>
    </row>
    <row r="98" spans="1:61" ht="12.75" customHeight="1">
      <c r="A98" s="42" t="str">
        <f t="shared" si="8"/>
        <v>Please add Position</v>
      </c>
      <c r="B98" s="355">
        <f>HLOOKUP(B$3,Controls!$A$5:$F$153,MATCH($A98,Controls!$A$5:$A$153,0),0)*B46/12</f>
        <v>0</v>
      </c>
      <c r="C98" s="355">
        <f>HLOOKUP(C$3,Controls!$A$5:$F$153,MATCH($A98,Controls!$A$5:$A$153,0),0)*C46/12</f>
        <v>0</v>
      </c>
      <c r="D98" s="355">
        <f>HLOOKUP(D$3,Controls!$A$5:$F$153,MATCH($A98,Controls!$A$5:$A$153,0),0)*D46/12</f>
        <v>0</v>
      </c>
      <c r="E98" s="355">
        <f>HLOOKUP(E$3,Controls!$A$5:$F$153,MATCH($A98,Controls!$A$5:$A$153,0),0)*E46/12</f>
        <v>0</v>
      </c>
      <c r="F98" s="355">
        <f>HLOOKUP(F$3,Controls!$A$5:$F$153,MATCH($A98,Controls!$A$5:$A$153,0),0)*F46/12</f>
        <v>0</v>
      </c>
      <c r="G98" s="355">
        <f>HLOOKUP(G$3,Controls!$A$5:$F$153,MATCH($A98,Controls!$A$5:$A$153,0),0)*G46/12</f>
        <v>0</v>
      </c>
      <c r="H98" s="355">
        <f>HLOOKUP(H$3,Controls!$A$5:$F$153,MATCH($A98,Controls!$A$5:$A$153,0),0)*H46/12</f>
        <v>0</v>
      </c>
      <c r="I98" s="355">
        <f>HLOOKUP(I$3,Controls!$A$5:$F$153,MATCH($A98,Controls!$A$5:$A$153,0),0)*I46/12</f>
        <v>0</v>
      </c>
      <c r="J98" s="355">
        <f>HLOOKUP(J$3,Controls!$A$5:$F$153,MATCH($A98,Controls!$A$5:$A$153,0),0)*J46/12</f>
        <v>0</v>
      </c>
      <c r="K98" s="355">
        <f>HLOOKUP(K$3,Controls!$A$5:$F$153,MATCH($A98,Controls!$A$5:$A$153,0),0)*K46/12</f>
        <v>0</v>
      </c>
      <c r="L98" s="355">
        <f>HLOOKUP(L$3,Controls!$A$5:$F$153,MATCH($A98,Controls!$A$5:$A$153,0),0)*L46/12</f>
        <v>0</v>
      </c>
      <c r="M98" s="355">
        <f>HLOOKUP(M$3,Controls!$A$5:$F$153,MATCH($A98,Controls!$A$5:$A$153,0),0)*M46/12</f>
        <v>0</v>
      </c>
      <c r="N98" s="355">
        <f>HLOOKUP(N$3,Controls!$A$5:$F$153,MATCH($A98,Controls!$A$5:$A$153,0),0)*N46/12</f>
        <v>0</v>
      </c>
      <c r="O98" s="355">
        <f>HLOOKUP(O$3,Controls!$A$5:$F$153,MATCH($A98,Controls!$A$5:$A$153,0),0)*O46/12</f>
        <v>0</v>
      </c>
      <c r="P98" s="355">
        <f>HLOOKUP(P$3,Controls!$A$5:$F$153,MATCH($A98,Controls!$A$5:$A$153,0),0)*P46/12</f>
        <v>0</v>
      </c>
      <c r="Q98" s="355">
        <f>HLOOKUP(Q$3,Controls!$A$5:$F$153,MATCH($A98,Controls!$A$5:$A$153,0),0)*Q46/12</f>
        <v>0</v>
      </c>
      <c r="R98" s="355">
        <f>HLOOKUP(R$3,Controls!$A$5:$F$153,MATCH($A98,Controls!$A$5:$A$153,0),0)*R46/12</f>
        <v>0</v>
      </c>
      <c r="S98" s="355">
        <f>HLOOKUP(S$3,Controls!$A$5:$F$153,MATCH($A98,Controls!$A$5:$A$153,0),0)*S46/12</f>
        <v>0</v>
      </c>
      <c r="T98" s="355">
        <f>HLOOKUP(T$3,Controls!$A$5:$F$153,MATCH($A98,Controls!$A$5:$A$153,0),0)*T46/12</f>
        <v>0</v>
      </c>
      <c r="U98" s="355">
        <f>HLOOKUP(U$3,Controls!$A$5:$F$153,MATCH($A98,Controls!$A$5:$A$153,0),0)*U46/12</f>
        <v>0</v>
      </c>
      <c r="V98" s="355">
        <f>HLOOKUP(V$3,Controls!$A$5:$F$153,MATCH($A98,Controls!$A$5:$A$153,0),0)*V46/12</f>
        <v>0</v>
      </c>
      <c r="W98" s="355">
        <f>HLOOKUP(W$3,Controls!$A$5:$F$153,MATCH($A98,Controls!$A$5:$A$153,0),0)*W46/12</f>
        <v>0</v>
      </c>
      <c r="X98" s="355">
        <f>HLOOKUP(X$3,Controls!$A$5:$F$153,MATCH($A98,Controls!$A$5:$A$153,0),0)*X46/12</f>
        <v>0</v>
      </c>
      <c r="Y98" s="355">
        <f>HLOOKUP(Y$3,Controls!$A$5:$F$153,MATCH($A98,Controls!$A$5:$A$153,0),0)*Y46/12</f>
        <v>0</v>
      </c>
      <c r="Z98" s="355">
        <f>HLOOKUP(Z$3,Controls!$A$5:$F$153,MATCH($A98,Controls!$A$5:$A$153,0),0)*Z46/12</f>
        <v>0</v>
      </c>
      <c r="AA98" s="355">
        <f>HLOOKUP(AA$3,Controls!$A$5:$F$153,MATCH($A98,Controls!$A$5:$A$153,0),0)*AA46/12</f>
        <v>0</v>
      </c>
      <c r="AB98" s="355">
        <f>HLOOKUP(AB$3,Controls!$A$5:$F$153,MATCH($A98,Controls!$A$5:$A$153,0),0)*AB46/12</f>
        <v>0</v>
      </c>
      <c r="AC98" s="355">
        <f>HLOOKUP(AC$3,Controls!$A$5:$F$153,MATCH($A98,Controls!$A$5:$A$153,0),0)*AC46/12</f>
        <v>0</v>
      </c>
      <c r="AD98" s="355">
        <f>HLOOKUP(AD$3,Controls!$A$5:$F$153,MATCH($A98,Controls!$A$5:$A$153,0),0)*AD46/12</f>
        <v>0</v>
      </c>
      <c r="AE98" s="355">
        <f>HLOOKUP(AE$3,Controls!$A$5:$F$153,MATCH($A98,Controls!$A$5:$A$153,0),0)*AE46/12</f>
        <v>0</v>
      </c>
      <c r="AF98" s="355">
        <f>HLOOKUP(AF$3,Controls!$A$5:$F$153,MATCH($A98,Controls!$A$5:$A$153,0),0)*AF46/12</f>
        <v>0</v>
      </c>
      <c r="AG98" s="355">
        <f>HLOOKUP(AG$3,Controls!$A$5:$F$153,MATCH($A98,Controls!$A$5:$A$153,0),0)*AG46/12</f>
        <v>0</v>
      </c>
      <c r="AH98" s="355">
        <f>HLOOKUP(AH$3,Controls!$A$5:$F$153,MATCH($A98,Controls!$A$5:$A$153,0),0)*AH46/12</f>
        <v>0</v>
      </c>
      <c r="AI98" s="355">
        <f>HLOOKUP(AI$3,Controls!$A$5:$F$153,MATCH($A98,Controls!$A$5:$A$153,0),0)*AI46/12</f>
        <v>0</v>
      </c>
      <c r="AJ98" s="355">
        <f>HLOOKUP(AJ$3,Controls!$A$5:$F$153,MATCH($A98,Controls!$A$5:$A$153,0),0)*AJ46/12</f>
        <v>0</v>
      </c>
      <c r="AK98" s="355">
        <f>HLOOKUP(AK$3,Controls!$A$5:$F$153,MATCH($A98,Controls!$A$5:$A$153,0),0)*AK46/12</f>
        <v>0</v>
      </c>
      <c r="AL98" s="355">
        <f>HLOOKUP(AL$3,Controls!$A$5:$F$153,MATCH($A98,Controls!$A$5:$A$153,0),0)*AL46/12</f>
        <v>0</v>
      </c>
      <c r="AM98" s="355">
        <f>HLOOKUP(AM$3,Controls!$A$5:$F$153,MATCH($A98,Controls!$A$5:$A$153,0),0)*AM46/12</f>
        <v>0</v>
      </c>
      <c r="AN98" s="355">
        <f>HLOOKUP(AN$3,Controls!$A$5:$F$153,MATCH($A98,Controls!$A$5:$A$153,0),0)*AN46/12</f>
        <v>0</v>
      </c>
      <c r="AO98" s="355">
        <f>HLOOKUP(AO$3,Controls!$A$5:$F$153,MATCH($A98,Controls!$A$5:$A$153,0),0)*AO46/12</f>
        <v>0</v>
      </c>
      <c r="AP98" s="355">
        <f>HLOOKUP(AP$3,Controls!$A$5:$F$153,MATCH($A98,Controls!$A$5:$A$153,0),0)*AP46/12</f>
        <v>0</v>
      </c>
      <c r="AQ98" s="355">
        <f>HLOOKUP(AQ$3,Controls!$A$5:$F$153,MATCH($A98,Controls!$A$5:$A$153,0),0)*AQ46/12</f>
        <v>0</v>
      </c>
      <c r="AR98" s="355">
        <f>HLOOKUP(AR$3,Controls!$A$5:$F$153,MATCH($A98,Controls!$A$5:$A$153,0),0)*AR46/12</f>
        <v>0</v>
      </c>
      <c r="AS98" s="355">
        <f>HLOOKUP(AS$3,Controls!$A$5:$F$153,MATCH($A98,Controls!$A$5:$A$153,0),0)*AS46/12</f>
        <v>0</v>
      </c>
      <c r="AT98" s="355">
        <f>HLOOKUP(AT$3,Controls!$A$5:$F$153,MATCH($A98,Controls!$A$5:$A$153,0),0)*AT46/12</f>
        <v>0</v>
      </c>
      <c r="AU98" s="355">
        <f>HLOOKUP(AU$3,Controls!$A$5:$F$153,MATCH($A98,Controls!$A$5:$A$153,0),0)*AU46/12</f>
        <v>0</v>
      </c>
      <c r="AV98" s="355">
        <f>HLOOKUP(AV$3,Controls!$A$5:$F$153,MATCH($A98,Controls!$A$5:$A$153,0),0)*AV46/12</f>
        <v>0</v>
      </c>
      <c r="AW98" s="355">
        <f>HLOOKUP(AW$3,Controls!$A$5:$F$153,MATCH($A98,Controls!$A$5:$A$153,0),0)*AW46/12</f>
        <v>0</v>
      </c>
      <c r="AX98" s="355">
        <f>HLOOKUP(AX$3,Controls!$A$5:$F$153,MATCH($A98,Controls!$A$5:$A$153,0),0)*AX46/12</f>
        <v>0</v>
      </c>
      <c r="AY98" s="355">
        <f>HLOOKUP(AY$3,Controls!$A$5:$F$153,MATCH($A98,Controls!$A$5:$A$153,0),0)*AY46/12</f>
        <v>0</v>
      </c>
      <c r="AZ98" s="355">
        <f>HLOOKUP(AZ$3,Controls!$A$5:$F$153,MATCH($A98,Controls!$A$5:$A$153,0),0)*AZ46/12</f>
        <v>0</v>
      </c>
      <c r="BA98" s="355">
        <f>HLOOKUP(BA$3,Controls!$A$5:$F$153,MATCH($A98,Controls!$A$5:$A$153,0),0)*BA46/12</f>
        <v>0</v>
      </c>
      <c r="BB98" s="355">
        <f>HLOOKUP(BB$3,Controls!$A$5:$F$153,MATCH($A98,Controls!$A$5:$A$153,0),0)*BB46/12</f>
        <v>0</v>
      </c>
      <c r="BC98" s="355">
        <f>HLOOKUP(BC$3,Controls!$A$5:$F$153,MATCH($A98,Controls!$A$5:$A$153,0),0)*BC46/12</f>
        <v>0</v>
      </c>
      <c r="BD98" s="355">
        <f>HLOOKUP(BD$3,Controls!$A$5:$F$153,MATCH($A98,Controls!$A$5:$A$153,0),0)*BD46/12</f>
        <v>0</v>
      </c>
      <c r="BE98" s="355">
        <f>HLOOKUP(BE$3,Controls!$A$5:$F$153,MATCH($A98,Controls!$A$5:$A$153,0),0)*BE46/12</f>
        <v>0</v>
      </c>
      <c r="BF98" s="355">
        <f>HLOOKUP(BF$3,Controls!$A$5:$F$153,MATCH($A98,Controls!$A$5:$A$153,0),0)*BF46/12</f>
        <v>0</v>
      </c>
      <c r="BG98" s="355">
        <f>HLOOKUP(BG$3,Controls!$A$5:$F$153,MATCH($A98,Controls!$A$5:$A$153,0),0)*BG46/12</f>
        <v>0</v>
      </c>
      <c r="BH98" s="355">
        <f>HLOOKUP(BH$3,Controls!$A$5:$F$153,MATCH($A98,Controls!$A$5:$A$153,0),0)*BH46/12</f>
        <v>0</v>
      </c>
      <c r="BI98" s="355">
        <f>HLOOKUP(BI$3,Controls!$A$5:$F$153,MATCH($A98,Controls!$A$5:$A$153,0),0)*BI46/12</f>
        <v>0</v>
      </c>
    </row>
    <row r="99" spans="1:61" ht="12.75" customHeight="1">
      <c r="A99" s="42" t="str">
        <f t="shared" si="8"/>
        <v>Please add Position</v>
      </c>
      <c r="B99" s="355">
        <f>HLOOKUP(B$3,Controls!$A$5:$F$153,MATCH($A99,Controls!$A$5:$A$153,0),0)*B47/12</f>
        <v>0</v>
      </c>
      <c r="C99" s="355">
        <f>HLOOKUP(C$3,Controls!$A$5:$F$153,MATCH($A99,Controls!$A$5:$A$153,0),0)*C47/12</f>
        <v>0</v>
      </c>
      <c r="D99" s="355">
        <f>HLOOKUP(D$3,Controls!$A$5:$F$153,MATCH($A99,Controls!$A$5:$A$153,0),0)*D47/12</f>
        <v>0</v>
      </c>
      <c r="E99" s="355">
        <f>HLOOKUP(E$3,Controls!$A$5:$F$153,MATCH($A99,Controls!$A$5:$A$153,0),0)*E47/12</f>
        <v>0</v>
      </c>
      <c r="F99" s="355">
        <f>HLOOKUP(F$3,Controls!$A$5:$F$153,MATCH($A99,Controls!$A$5:$A$153,0),0)*F47/12</f>
        <v>0</v>
      </c>
      <c r="G99" s="355">
        <f>HLOOKUP(G$3,Controls!$A$5:$F$153,MATCH($A99,Controls!$A$5:$A$153,0),0)*G47/12</f>
        <v>0</v>
      </c>
      <c r="H99" s="355">
        <f>HLOOKUP(H$3,Controls!$A$5:$F$153,MATCH($A99,Controls!$A$5:$A$153,0),0)*H47/12</f>
        <v>0</v>
      </c>
      <c r="I99" s="355">
        <f>HLOOKUP(I$3,Controls!$A$5:$F$153,MATCH($A99,Controls!$A$5:$A$153,0),0)*I47/12</f>
        <v>0</v>
      </c>
      <c r="J99" s="355">
        <f>HLOOKUP(J$3,Controls!$A$5:$F$153,MATCH($A99,Controls!$A$5:$A$153,0),0)*J47/12</f>
        <v>0</v>
      </c>
      <c r="K99" s="355">
        <f>HLOOKUP(K$3,Controls!$A$5:$F$153,MATCH($A99,Controls!$A$5:$A$153,0),0)*K47/12</f>
        <v>0</v>
      </c>
      <c r="L99" s="355">
        <f>HLOOKUP(L$3,Controls!$A$5:$F$153,MATCH($A99,Controls!$A$5:$A$153,0),0)*L47/12</f>
        <v>0</v>
      </c>
      <c r="M99" s="355">
        <f>HLOOKUP(M$3,Controls!$A$5:$F$153,MATCH($A99,Controls!$A$5:$A$153,0),0)*M47/12</f>
        <v>0</v>
      </c>
      <c r="N99" s="355">
        <f>HLOOKUP(N$3,Controls!$A$5:$F$153,MATCH($A99,Controls!$A$5:$A$153,0),0)*N47/12</f>
        <v>0</v>
      </c>
      <c r="O99" s="355">
        <f>HLOOKUP(O$3,Controls!$A$5:$F$153,MATCH($A99,Controls!$A$5:$A$153,0),0)*O47/12</f>
        <v>0</v>
      </c>
      <c r="P99" s="355">
        <f>HLOOKUP(P$3,Controls!$A$5:$F$153,MATCH($A99,Controls!$A$5:$A$153,0),0)*P47/12</f>
        <v>0</v>
      </c>
      <c r="Q99" s="355">
        <f>HLOOKUP(Q$3,Controls!$A$5:$F$153,MATCH($A99,Controls!$A$5:$A$153,0),0)*Q47/12</f>
        <v>0</v>
      </c>
      <c r="R99" s="355">
        <f>HLOOKUP(R$3,Controls!$A$5:$F$153,MATCH($A99,Controls!$A$5:$A$153,0),0)*R47/12</f>
        <v>0</v>
      </c>
      <c r="S99" s="355">
        <f>HLOOKUP(S$3,Controls!$A$5:$F$153,MATCH($A99,Controls!$A$5:$A$153,0),0)*S47/12</f>
        <v>0</v>
      </c>
      <c r="T99" s="355">
        <f>HLOOKUP(T$3,Controls!$A$5:$F$153,MATCH($A99,Controls!$A$5:$A$153,0),0)*T47/12</f>
        <v>0</v>
      </c>
      <c r="U99" s="355">
        <f>HLOOKUP(U$3,Controls!$A$5:$F$153,MATCH($A99,Controls!$A$5:$A$153,0),0)*U47/12</f>
        <v>0</v>
      </c>
      <c r="V99" s="355">
        <f>HLOOKUP(V$3,Controls!$A$5:$F$153,MATCH($A99,Controls!$A$5:$A$153,0),0)*V47/12</f>
        <v>0</v>
      </c>
      <c r="W99" s="355">
        <f>HLOOKUP(W$3,Controls!$A$5:$F$153,MATCH($A99,Controls!$A$5:$A$153,0),0)*W47/12</f>
        <v>0</v>
      </c>
      <c r="X99" s="355">
        <f>HLOOKUP(X$3,Controls!$A$5:$F$153,MATCH($A99,Controls!$A$5:$A$153,0),0)*X47/12</f>
        <v>0</v>
      </c>
      <c r="Y99" s="355">
        <f>HLOOKUP(Y$3,Controls!$A$5:$F$153,MATCH($A99,Controls!$A$5:$A$153,0),0)*Y47/12</f>
        <v>0</v>
      </c>
      <c r="Z99" s="355">
        <f>HLOOKUP(Z$3,Controls!$A$5:$F$153,MATCH($A99,Controls!$A$5:$A$153,0),0)*Z47/12</f>
        <v>0</v>
      </c>
      <c r="AA99" s="355">
        <f>HLOOKUP(AA$3,Controls!$A$5:$F$153,MATCH($A99,Controls!$A$5:$A$153,0),0)*AA47/12</f>
        <v>0</v>
      </c>
      <c r="AB99" s="355">
        <f>HLOOKUP(AB$3,Controls!$A$5:$F$153,MATCH($A99,Controls!$A$5:$A$153,0),0)*AB47/12</f>
        <v>0</v>
      </c>
      <c r="AC99" s="355">
        <f>HLOOKUP(AC$3,Controls!$A$5:$F$153,MATCH($A99,Controls!$A$5:$A$153,0),0)*AC47/12</f>
        <v>0</v>
      </c>
      <c r="AD99" s="355">
        <f>HLOOKUP(AD$3,Controls!$A$5:$F$153,MATCH($A99,Controls!$A$5:$A$153,0),0)*AD47/12</f>
        <v>0</v>
      </c>
      <c r="AE99" s="355">
        <f>HLOOKUP(AE$3,Controls!$A$5:$F$153,MATCH($A99,Controls!$A$5:$A$153,0),0)*AE47/12</f>
        <v>0</v>
      </c>
      <c r="AF99" s="355">
        <f>HLOOKUP(AF$3,Controls!$A$5:$F$153,MATCH($A99,Controls!$A$5:$A$153,0),0)*AF47/12</f>
        <v>0</v>
      </c>
      <c r="AG99" s="355">
        <f>HLOOKUP(AG$3,Controls!$A$5:$F$153,MATCH($A99,Controls!$A$5:$A$153,0),0)*AG47/12</f>
        <v>0</v>
      </c>
      <c r="AH99" s="355">
        <f>HLOOKUP(AH$3,Controls!$A$5:$F$153,MATCH($A99,Controls!$A$5:$A$153,0),0)*AH47/12</f>
        <v>0</v>
      </c>
      <c r="AI99" s="355">
        <f>HLOOKUP(AI$3,Controls!$A$5:$F$153,MATCH($A99,Controls!$A$5:$A$153,0),0)*AI47/12</f>
        <v>0</v>
      </c>
      <c r="AJ99" s="355">
        <f>HLOOKUP(AJ$3,Controls!$A$5:$F$153,MATCH($A99,Controls!$A$5:$A$153,0),0)*AJ47/12</f>
        <v>0</v>
      </c>
      <c r="AK99" s="355">
        <f>HLOOKUP(AK$3,Controls!$A$5:$F$153,MATCH($A99,Controls!$A$5:$A$153,0),0)*AK47/12</f>
        <v>0</v>
      </c>
      <c r="AL99" s="355">
        <f>HLOOKUP(AL$3,Controls!$A$5:$F$153,MATCH($A99,Controls!$A$5:$A$153,0),0)*AL47/12</f>
        <v>0</v>
      </c>
      <c r="AM99" s="355">
        <f>HLOOKUP(AM$3,Controls!$A$5:$F$153,MATCH($A99,Controls!$A$5:$A$153,0),0)*AM47/12</f>
        <v>0</v>
      </c>
      <c r="AN99" s="355">
        <f>HLOOKUP(AN$3,Controls!$A$5:$F$153,MATCH($A99,Controls!$A$5:$A$153,0),0)*AN47/12</f>
        <v>0</v>
      </c>
      <c r="AO99" s="355">
        <f>HLOOKUP(AO$3,Controls!$A$5:$F$153,MATCH($A99,Controls!$A$5:$A$153,0),0)*AO47/12</f>
        <v>0</v>
      </c>
      <c r="AP99" s="355">
        <f>HLOOKUP(AP$3,Controls!$A$5:$F$153,MATCH($A99,Controls!$A$5:$A$153,0),0)*AP47/12</f>
        <v>0</v>
      </c>
      <c r="AQ99" s="355">
        <f>HLOOKUP(AQ$3,Controls!$A$5:$F$153,MATCH($A99,Controls!$A$5:$A$153,0),0)*AQ47/12</f>
        <v>0</v>
      </c>
      <c r="AR99" s="355">
        <f>HLOOKUP(AR$3,Controls!$A$5:$F$153,MATCH($A99,Controls!$A$5:$A$153,0),0)*AR47/12</f>
        <v>0</v>
      </c>
      <c r="AS99" s="355">
        <f>HLOOKUP(AS$3,Controls!$A$5:$F$153,MATCH($A99,Controls!$A$5:$A$153,0),0)*AS47/12</f>
        <v>0</v>
      </c>
      <c r="AT99" s="355">
        <f>HLOOKUP(AT$3,Controls!$A$5:$F$153,MATCH($A99,Controls!$A$5:$A$153,0),0)*AT47/12</f>
        <v>0</v>
      </c>
      <c r="AU99" s="355">
        <f>HLOOKUP(AU$3,Controls!$A$5:$F$153,MATCH($A99,Controls!$A$5:$A$153,0),0)*AU47/12</f>
        <v>0</v>
      </c>
      <c r="AV99" s="355">
        <f>HLOOKUP(AV$3,Controls!$A$5:$F$153,MATCH($A99,Controls!$A$5:$A$153,0),0)*AV47/12</f>
        <v>0</v>
      </c>
      <c r="AW99" s="355">
        <f>HLOOKUP(AW$3,Controls!$A$5:$F$153,MATCH($A99,Controls!$A$5:$A$153,0),0)*AW47/12</f>
        <v>0</v>
      </c>
      <c r="AX99" s="355">
        <f>HLOOKUP(AX$3,Controls!$A$5:$F$153,MATCH($A99,Controls!$A$5:$A$153,0),0)*AX47/12</f>
        <v>0</v>
      </c>
      <c r="AY99" s="355">
        <f>HLOOKUP(AY$3,Controls!$A$5:$F$153,MATCH($A99,Controls!$A$5:$A$153,0),0)*AY47/12</f>
        <v>0</v>
      </c>
      <c r="AZ99" s="355">
        <f>HLOOKUP(AZ$3,Controls!$A$5:$F$153,MATCH($A99,Controls!$A$5:$A$153,0),0)*AZ47/12</f>
        <v>0</v>
      </c>
      <c r="BA99" s="355">
        <f>HLOOKUP(BA$3,Controls!$A$5:$F$153,MATCH($A99,Controls!$A$5:$A$153,0),0)*BA47/12</f>
        <v>0</v>
      </c>
      <c r="BB99" s="355">
        <f>HLOOKUP(BB$3,Controls!$A$5:$F$153,MATCH($A99,Controls!$A$5:$A$153,0),0)*BB47/12</f>
        <v>0</v>
      </c>
      <c r="BC99" s="355">
        <f>HLOOKUP(BC$3,Controls!$A$5:$F$153,MATCH($A99,Controls!$A$5:$A$153,0),0)*BC47/12</f>
        <v>0</v>
      </c>
      <c r="BD99" s="355">
        <f>HLOOKUP(BD$3,Controls!$A$5:$F$153,MATCH($A99,Controls!$A$5:$A$153,0),0)*BD47/12</f>
        <v>0</v>
      </c>
      <c r="BE99" s="355">
        <f>HLOOKUP(BE$3,Controls!$A$5:$F$153,MATCH($A99,Controls!$A$5:$A$153,0),0)*BE47/12</f>
        <v>0</v>
      </c>
      <c r="BF99" s="355">
        <f>HLOOKUP(BF$3,Controls!$A$5:$F$153,MATCH($A99,Controls!$A$5:$A$153,0),0)*BF47/12</f>
        <v>0</v>
      </c>
      <c r="BG99" s="355">
        <f>HLOOKUP(BG$3,Controls!$A$5:$F$153,MATCH($A99,Controls!$A$5:$A$153,0),0)*BG47/12</f>
        <v>0</v>
      </c>
      <c r="BH99" s="355">
        <f>HLOOKUP(BH$3,Controls!$A$5:$F$153,MATCH($A99,Controls!$A$5:$A$153,0),0)*BH47/12</f>
        <v>0</v>
      </c>
      <c r="BI99" s="355">
        <f>HLOOKUP(BI$3,Controls!$A$5:$F$153,MATCH($A99,Controls!$A$5:$A$153,0),0)*BI47/12</f>
        <v>0</v>
      </c>
    </row>
    <row r="100" spans="1:61" ht="12.75" customHeight="1">
      <c r="A100" s="42" t="str">
        <f t="shared" si="8"/>
        <v>Please add Position</v>
      </c>
      <c r="B100" s="355">
        <f>HLOOKUP(B$3,Controls!$A$5:$F$153,MATCH($A100,Controls!$A$5:$A$153,0),0)*B48/12</f>
        <v>0</v>
      </c>
      <c r="C100" s="355">
        <f>HLOOKUP(C$3,Controls!$A$5:$F$153,MATCH($A100,Controls!$A$5:$A$153,0),0)*C48/12</f>
        <v>0</v>
      </c>
      <c r="D100" s="355">
        <f>HLOOKUP(D$3,Controls!$A$5:$F$153,MATCH($A100,Controls!$A$5:$A$153,0),0)*D48/12</f>
        <v>0</v>
      </c>
      <c r="E100" s="355">
        <f>HLOOKUP(E$3,Controls!$A$5:$F$153,MATCH($A100,Controls!$A$5:$A$153,0),0)*E48/12</f>
        <v>0</v>
      </c>
      <c r="F100" s="355">
        <f>HLOOKUP(F$3,Controls!$A$5:$F$153,MATCH($A100,Controls!$A$5:$A$153,0),0)*F48/12</f>
        <v>0</v>
      </c>
      <c r="G100" s="355">
        <f>HLOOKUP(G$3,Controls!$A$5:$F$153,MATCH($A100,Controls!$A$5:$A$153,0),0)*G48/12</f>
        <v>0</v>
      </c>
      <c r="H100" s="355">
        <f>HLOOKUP(H$3,Controls!$A$5:$F$153,MATCH($A100,Controls!$A$5:$A$153,0),0)*H48/12</f>
        <v>0</v>
      </c>
      <c r="I100" s="355">
        <f>HLOOKUP(I$3,Controls!$A$5:$F$153,MATCH($A100,Controls!$A$5:$A$153,0),0)*I48/12</f>
        <v>0</v>
      </c>
      <c r="J100" s="355">
        <f>HLOOKUP(J$3,Controls!$A$5:$F$153,MATCH($A100,Controls!$A$5:$A$153,0),0)*J48/12</f>
        <v>0</v>
      </c>
      <c r="K100" s="355">
        <f>HLOOKUP(K$3,Controls!$A$5:$F$153,MATCH($A100,Controls!$A$5:$A$153,0),0)*K48/12</f>
        <v>0</v>
      </c>
      <c r="L100" s="355">
        <f>HLOOKUP(L$3,Controls!$A$5:$F$153,MATCH($A100,Controls!$A$5:$A$153,0),0)*L48/12</f>
        <v>0</v>
      </c>
      <c r="M100" s="355">
        <f>HLOOKUP(M$3,Controls!$A$5:$F$153,MATCH($A100,Controls!$A$5:$A$153,0),0)*M48/12</f>
        <v>0</v>
      </c>
      <c r="N100" s="355">
        <f>HLOOKUP(N$3,Controls!$A$5:$F$153,MATCH($A100,Controls!$A$5:$A$153,0),0)*N48/12</f>
        <v>0</v>
      </c>
      <c r="O100" s="355">
        <f>HLOOKUP(O$3,Controls!$A$5:$F$153,MATCH($A100,Controls!$A$5:$A$153,0),0)*O48/12</f>
        <v>0</v>
      </c>
      <c r="P100" s="355">
        <f>HLOOKUP(P$3,Controls!$A$5:$F$153,MATCH($A100,Controls!$A$5:$A$153,0),0)*P48/12</f>
        <v>0</v>
      </c>
      <c r="Q100" s="355">
        <f>HLOOKUP(Q$3,Controls!$A$5:$F$153,MATCH($A100,Controls!$A$5:$A$153,0),0)*Q48/12</f>
        <v>0</v>
      </c>
      <c r="R100" s="355">
        <f>HLOOKUP(R$3,Controls!$A$5:$F$153,MATCH($A100,Controls!$A$5:$A$153,0),0)*R48/12</f>
        <v>0</v>
      </c>
      <c r="S100" s="355">
        <f>HLOOKUP(S$3,Controls!$A$5:$F$153,MATCH($A100,Controls!$A$5:$A$153,0),0)*S48/12</f>
        <v>0</v>
      </c>
      <c r="T100" s="355">
        <f>HLOOKUP(T$3,Controls!$A$5:$F$153,MATCH($A100,Controls!$A$5:$A$153,0),0)*T48/12</f>
        <v>0</v>
      </c>
      <c r="U100" s="355">
        <f>HLOOKUP(U$3,Controls!$A$5:$F$153,MATCH($A100,Controls!$A$5:$A$153,0),0)*U48/12</f>
        <v>0</v>
      </c>
      <c r="V100" s="355">
        <f>HLOOKUP(V$3,Controls!$A$5:$F$153,MATCH($A100,Controls!$A$5:$A$153,0),0)*V48/12</f>
        <v>0</v>
      </c>
      <c r="W100" s="355">
        <f>HLOOKUP(W$3,Controls!$A$5:$F$153,MATCH($A100,Controls!$A$5:$A$153,0),0)*W48/12</f>
        <v>0</v>
      </c>
      <c r="X100" s="355">
        <f>HLOOKUP(X$3,Controls!$A$5:$F$153,MATCH($A100,Controls!$A$5:$A$153,0),0)*X48/12</f>
        <v>0</v>
      </c>
      <c r="Y100" s="355">
        <f>HLOOKUP(Y$3,Controls!$A$5:$F$153,MATCH($A100,Controls!$A$5:$A$153,0),0)*Y48/12</f>
        <v>0</v>
      </c>
      <c r="Z100" s="355">
        <f>HLOOKUP(Z$3,Controls!$A$5:$F$153,MATCH($A100,Controls!$A$5:$A$153,0),0)*Z48/12</f>
        <v>0</v>
      </c>
      <c r="AA100" s="355">
        <f>HLOOKUP(AA$3,Controls!$A$5:$F$153,MATCH($A100,Controls!$A$5:$A$153,0),0)*AA48/12</f>
        <v>0</v>
      </c>
      <c r="AB100" s="355">
        <f>HLOOKUP(AB$3,Controls!$A$5:$F$153,MATCH($A100,Controls!$A$5:$A$153,0),0)*AB48/12</f>
        <v>0</v>
      </c>
      <c r="AC100" s="355">
        <f>HLOOKUP(AC$3,Controls!$A$5:$F$153,MATCH($A100,Controls!$A$5:$A$153,0),0)*AC48/12</f>
        <v>0</v>
      </c>
      <c r="AD100" s="355">
        <f>HLOOKUP(AD$3,Controls!$A$5:$F$153,MATCH($A100,Controls!$A$5:$A$153,0),0)*AD48/12</f>
        <v>0</v>
      </c>
      <c r="AE100" s="355">
        <f>HLOOKUP(AE$3,Controls!$A$5:$F$153,MATCH($A100,Controls!$A$5:$A$153,0),0)*AE48/12</f>
        <v>0</v>
      </c>
      <c r="AF100" s="355">
        <f>HLOOKUP(AF$3,Controls!$A$5:$F$153,MATCH($A100,Controls!$A$5:$A$153,0),0)*AF48/12</f>
        <v>0</v>
      </c>
      <c r="AG100" s="355">
        <f>HLOOKUP(AG$3,Controls!$A$5:$F$153,MATCH($A100,Controls!$A$5:$A$153,0),0)*AG48/12</f>
        <v>0</v>
      </c>
      <c r="AH100" s="355">
        <f>HLOOKUP(AH$3,Controls!$A$5:$F$153,MATCH($A100,Controls!$A$5:$A$153,0),0)*AH48/12</f>
        <v>0</v>
      </c>
      <c r="AI100" s="355">
        <f>HLOOKUP(AI$3,Controls!$A$5:$F$153,MATCH($A100,Controls!$A$5:$A$153,0),0)*AI48/12</f>
        <v>0</v>
      </c>
      <c r="AJ100" s="355">
        <f>HLOOKUP(AJ$3,Controls!$A$5:$F$153,MATCH($A100,Controls!$A$5:$A$153,0),0)*AJ48/12</f>
        <v>0</v>
      </c>
      <c r="AK100" s="355">
        <f>HLOOKUP(AK$3,Controls!$A$5:$F$153,MATCH($A100,Controls!$A$5:$A$153,0),0)*AK48/12</f>
        <v>0</v>
      </c>
      <c r="AL100" s="355">
        <f>HLOOKUP(AL$3,Controls!$A$5:$F$153,MATCH($A100,Controls!$A$5:$A$153,0),0)*AL48/12</f>
        <v>0</v>
      </c>
      <c r="AM100" s="355">
        <f>HLOOKUP(AM$3,Controls!$A$5:$F$153,MATCH($A100,Controls!$A$5:$A$153,0),0)*AM48/12</f>
        <v>0</v>
      </c>
      <c r="AN100" s="355">
        <f>HLOOKUP(AN$3,Controls!$A$5:$F$153,MATCH($A100,Controls!$A$5:$A$153,0),0)*AN48/12</f>
        <v>0</v>
      </c>
      <c r="AO100" s="355">
        <f>HLOOKUP(AO$3,Controls!$A$5:$F$153,MATCH($A100,Controls!$A$5:$A$153,0),0)*AO48/12</f>
        <v>0</v>
      </c>
      <c r="AP100" s="355">
        <f>HLOOKUP(AP$3,Controls!$A$5:$F$153,MATCH($A100,Controls!$A$5:$A$153,0),0)*AP48/12</f>
        <v>0</v>
      </c>
      <c r="AQ100" s="355">
        <f>HLOOKUP(AQ$3,Controls!$A$5:$F$153,MATCH($A100,Controls!$A$5:$A$153,0),0)*AQ48/12</f>
        <v>0</v>
      </c>
      <c r="AR100" s="355">
        <f>HLOOKUP(AR$3,Controls!$A$5:$F$153,MATCH($A100,Controls!$A$5:$A$153,0),0)*AR48/12</f>
        <v>0</v>
      </c>
      <c r="AS100" s="355">
        <f>HLOOKUP(AS$3,Controls!$A$5:$F$153,MATCH($A100,Controls!$A$5:$A$153,0),0)*AS48/12</f>
        <v>0</v>
      </c>
      <c r="AT100" s="355">
        <f>HLOOKUP(AT$3,Controls!$A$5:$F$153,MATCH($A100,Controls!$A$5:$A$153,0),0)*AT48/12</f>
        <v>0</v>
      </c>
      <c r="AU100" s="355">
        <f>HLOOKUP(AU$3,Controls!$A$5:$F$153,MATCH($A100,Controls!$A$5:$A$153,0),0)*AU48/12</f>
        <v>0</v>
      </c>
      <c r="AV100" s="355">
        <f>HLOOKUP(AV$3,Controls!$A$5:$F$153,MATCH($A100,Controls!$A$5:$A$153,0),0)*AV48/12</f>
        <v>0</v>
      </c>
      <c r="AW100" s="355">
        <f>HLOOKUP(AW$3,Controls!$A$5:$F$153,MATCH($A100,Controls!$A$5:$A$153,0),0)*AW48/12</f>
        <v>0</v>
      </c>
      <c r="AX100" s="355">
        <f>HLOOKUP(AX$3,Controls!$A$5:$F$153,MATCH($A100,Controls!$A$5:$A$153,0),0)*AX48/12</f>
        <v>0</v>
      </c>
      <c r="AY100" s="355">
        <f>HLOOKUP(AY$3,Controls!$A$5:$F$153,MATCH($A100,Controls!$A$5:$A$153,0),0)*AY48/12</f>
        <v>0</v>
      </c>
      <c r="AZ100" s="355">
        <f>HLOOKUP(AZ$3,Controls!$A$5:$F$153,MATCH($A100,Controls!$A$5:$A$153,0),0)*AZ48/12</f>
        <v>0</v>
      </c>
      <c r="BA100" s="355">
        <f>HLOOKUP(BA$3,Controls!$A$5:$F$153,MATCH($A100,Controls!$A$5:$A$153,0),0)*BA48/12</f>
        <v>0</v>
      </c>
      <c r="BB100" s="355">
        <f>HLOOKUP(BB$3,Controls!$A$5:$F$153,MATCH($A100,Controls!$A$5:$A$153,0),0)*BB48/12</f>
        <v>0</v>
      </c>
      <c r="BC100" s="355">
        <f>HLOOKUP(BC$3,Controls!$A$5:$F$153,MATCH($A100,Controls!$A$5:$A$153,0),0)*BC48/12</f>
        <v>0</v>
      </c>
      <c r="BD100" s="355">
        <f>HLOOKUP(BD$3,Controls!$A$5:$F$153,MATCH($A100,Controls!$A$5:$A$153,0),0)*BD48/12</f>
        <v>0</v>
      </c>
      <c r="BE100" s="355">
        <f>HLOOKUP(BE$3,Controls!$A$5:$F$153,MATCH($A100,Controls!$A$5:$A$153,0),0)*BE48/12</f>
        <v>0</v>
      </c>
      <c r="BF100" s="355">
        <f>HLOOKUP(BF$3,Controls!$A$5:$F$153,MATCH($A100,Controls!$A$5:$A$153,0),0)*BF48/12</f>
        <v>0</v>
      </c>
      <c r="BG100" s="355">
        <f>HLOOKUP(BG$3,Controls!$A$5:$F$153,MATCH($A100,Controls!$A$5:$A$153,0),0)*BG48/12</f>
        <v>0</v>
      </c>
      <c r="BH100" s="355">
        <f>HLOOKUP(BH$3,Controls!$A$5:$F$153,MATCH($A100,Controls!$A$5:$A$153,0),0)*BH48/12</f>
        <v>0</v>
      </c>
      <c r="BI100" s="355">
        <f>HLOOKUP(BI$3,Controls!$A$5:$F$153,MATCH($A100,Controls!$A$5:$A$153,0),0)*BI48/12</f>
        <v>0</v>
      </c>
    </row>
    <row r="101" spans="1:61" ht="12.75" customHeight="1">
      <c r="A101" s="42" t="str">
        <f t="shared" si="8"/>
        <v>Please add Position</v>
      </c>
      <c r="B101" s="355">
        <f>HLOOKUP(B$3,Controls!$A$5:$F$153,MATCH($A101,Controls!$A$5:$A$153,0),0)*B49/12</f>
        <v>0</v>
      </c>
      <c r="C101" s="355">
        <f>HLOOKUP(C$3,Controls!$A$5:$F$153,MATCH($A101,Controls!$A$5:$A$153,0),0)*C49/12</f>
        <v>0</v>
      </c>
      <c r="D101" s="355">
        <f>HLOOKUP(D$3,Controls!$A$5:$F$153,MATCH($A101,Controls!$A$5:$A$153,0),0)*D49/12</f>
        <v>0</v>
      </c>
      <c r="E101" s="355">
        <f>HLOOKUP(E$3,Controls!$A$5:$F$153,MATCH($A101,Controls!$A$5:$A$153,0),0)*E49/12</f>
        <v>0</v>
      </c>
      <c r="F101" s="355">
        <f>HLOOKUP(F$3,Controls!$A$5:$F$153,MATCH($A101,Controls!$A$5:$A$153,0),0)*F49/12</f>
        <v>0</v>
      </c>
      <c r="G101" s="355">
        <f>HLOOKUP(G$3,Controls!$A$5:$F$153,MATCH($A101,Controls!$A$5:$A$153,0),0)*G49/12</f>
        <v>0</v>
      </c>
      <c r="H101" s="355">
        <f>HLOOKUP(H$3,Controls!$A$5:$F$153,MATCH($A101,Controls!$A$5:$A$153,0),0)*H49/12</f>
        <v>0</v>
      </c>
      <c r="I101" s="355">
        <f>HLOOKUP(I$3,Controls!$A$5:$F$153,MATCH($A101,Controls!$A$5:$A$153,0),0)*I49/12</f>
        <v>0</v>
      </c>
      <c r="J101" s="355">
        <f>HLOOKUP(J$3,Controls!$A$5:$F$153,MATCH($A101,Controls!$A$5:$A$153,0),0)*J49/12</f>
        <v>0</v>
      </c>
      <c r="K101" s="355">
        <f>HLOOKUP(K$3,Controls!$A$5:$F$153,MATCH($A101,Controls!$A$5:$A$153,0),0)*K49/12</f>
        <v>0</v>
      </c>
      <c r="L101" s="355">
        <f>HLOOKUP(L$3,Controls!$A$5:$F$153,MATCH($A101,Controls!$A$5:$A$153,0),0)*L49/12</f>
        <v>0</v>
      </c>
      <c r="M101" s="355">
        <f>HLOOKUP(M$3,Controls!$A$5:$F$153,MATCH($A101,Controls!$A$5:$A$153,0),0)*M49/12</f>
        <v>0</v>
      </c>
      <c r="N101" s="355">
        <f>HLOOKUP(N$3,Controls!$A$5:$F$153,MATCH($A101,Controls!$A$5:$A$153,0),0)*N49/12</f>
        <v>0</v>
      </c>
      <c r="O101" s="355">
        <f>HLOOKUP(O$3,Controls!$A$5:$F$153,MATCH($A101,Controls!$A$5:$A$153,0),0)*O49/12</f>
        <v>0</v>
      </c>
      <c r="P101" s="355">
        <f>HLOOKUP(P$3,Controls!$A$5:$F$153,MATCH($A101,Controls!$A$5:$A$153,0),0)*P49/12</f>
        <v>0</v>
      </c>
      <c r="Q101" s="355">
        <f>HLOOKUP(Q$3,Controls!$A$5:$F$153,MATCH($A101,Controls!$A$5:$A$153,0),0)*Q49/12</f>
        <v>0</v>
      </c>
      <c r="R101" s="355">
        <f>HLOOKUP(R$3,Controls!$A$5:$F$153,MATCH($A101,Controls!$A$5:$A$153,0),0)*R49/12</f>
        <v>0</v>
      </c>
      <c r="S101" s="355">
        <f>HLOOKUP(S$3,Controls!$A$5:$F$153,MATCH($A101,Controls!$A$5:$A$153,0),0)*S49/12</f>
        <v>0</v>
      </c>
      <c r="T101" s="355">
        <f>HLOOKUP(T$3,Controls!$A$5:$F$153,MATCH($A101,Controls!$A$5:$A$153,0),0)*T49/12</f>
        <v>0</v>
      </c>
      <c r="U101" s="355">
        <f>HLOOKUP(U$3,Controls!$A$5:$F$153,MATCH($A101,Controls!$A$5:$A$153,0),0)*U49/12</f>
        <v>0</v>
      </c>
      <c r="V101" s="355">
        <f>HLOOKUP(V$3,Controls!$A$5:$F$153,MATCH($A101,Controls!$A$5:$A$153,0),0)*V49/12</f>
        <v>0</v>
      </c>
      <c r="W101" s="355">
        <f>HLOOKUP(W$3,Controls!$A$5:$F$153,MATCH($A101,Controls!$A$5:$A$153,0),0)*W49/12</f>
        <v>0</v>
      </c>
      <c r="X101" s="355">
        <f>HLOOKUP(X$3,Controls!$A$5:$F$153,MATCH($A101,Controls!$A$5:$A$153,0),0)*X49/12</f>
        <v>0</v>
      </c>
      <c r="Y101" s="355">
        <f>HLOOKUP(Y$3,Controls!$A$5:$F$153,MATCH($A101,Controls!$A$5:$A$153,0),0)*Y49/12</f>
        <v>0</v>
      </c>
      <c r="Z101" s="355">
        <f>HLOOKUP(Z$3,Controls!$A$5:$F$153,MATCH($A101,Controls!$A$5:$A$153,0),0)*Z49/12</f>
        <v>0</v>
      </c>
      <c r="AA101" s="355">
        <f>HLOOKUP(AA$3,Controls!$A$5:$F$153,MATCH($A101,Controls!$A$5:$A$153,0),0)*AA49/12</f>
        <v>0</v>
      </c>
      <c r="AB101" s="355">
        <f>HLOOKUP(AB$3,Controls!$A$5:$F$153,MATCH($A101,Controls!$A$5:$A$153,0),0)*AB49/12</f>
        <v>0</v>
      </c>
      <c r="AC101" s="355">
        <f>HLOOKUP(AC$3,Controls!$A$5:$F$153,MATCH($A101,Controls!$A$5:$A$153,0),0)*AC49/12</f>
        <v>0</v>
      </c>
      <c r="AD101" s="355">
        <f>HLOOKUP(AD$3,Controls!$A$5:$F$153,MATCH($A101,Controls!$A$5:$A$153,0),0)*AD49/12</f>
        <v>0</v>
      </c>
      <c r="AE101" s="355">
        <f>HLOOKUP(AE$3,Controls!$A$5:$F$153,MATCH($A101,Controls!$A$5:$A$153,0),0)*AE49/12</f>
        <v>0</v>
      </c>
      <c r="AF101" s="355">
        <f>HLOOKUP(AF$3,Controls!$A$5:$F$153,MATCH($A101,Controls!$A$5:$A$153,0),0)*AF49/12</f>
        <v>0</v>
      </c>
      <c r="AG101" s="355">
        <f>HLOOKUP(AG$3,Controls!$A$5:$F$153,MATCH($A101,Controls!$A$5:$A$153,0),0)*AG49/12</f>
        <v>0</v>
      </c>
      <c r="AH101" s="355">
        <f>HLOOKUP(AH$3,Controls!$A$5:$F$153,MATCH($A101,Controls!$A$5:$A$153,0),0)*AH49/12</f>
        <v>0</v>
      </c>
      <c r="AI101" s="355">
        <f>HLOOKUP(AI$3,Controls!$A$5:$F$153,MATCH($A101,Controls!$A$5:$A$153,0),0)*AI49/12</f>
        <v>0</v>
      </c>
      <c r="AJ101" s="355">
        <f>HLOOKUP(AJ$3,Controls!$A$5:$F$153,MATCH($A101,Controls!$A$5:$A$153,0),0)*AJ49/12</f>
        <v>0</v>
      </c>
      <c r="AK101" s="355">
        <f>HLOOKUP(AK$3,Controls!$A$5:$F$153,MATCH($A101,Controls!$A$5:$A$153,0),0)*AK49/12</f>
        <v>0</v>
      </c>
      <c r="AL101" s="355">
        <f>HLOOKUP(AL$3,Controls!$A$5:$F$153,MATCH($A101,Controls!$A$5:$A$153,0),0)*AL49/12</f>
        <v>0</v>
      </c>
      <c r="AM101" s="355">
        <f>HLOOKUP(AM$3,Controls!$A$5:$F$153,MATCH($A101,Controls!$A$5:$A$153,0),0)*AM49/12</f>
        <v>0</v>
      </c>
      <c r="AN101" s="355">
        <f>HLOOKUP(AN$3,Controls!$A$5:$F$153,MATCH($A101,Controls!$A$5:$A$153,0),0)*AN49/12</f>
        <v>0</v>
      </c>
      <c r="AO101" s="355">
        <f>HLOOKUP(AO$3,Controls!$A$5:$F$153,MATCH($A101,Controls!$A$5:$A$153,0),0)*AO49/12</f>
        <v>0</v>
      </c>
      <c r="AP101" s="355">
        <f>HLOOKUP(AP$3,Controls!$A$5:$F$153,MATCH($A101,Controls!$A$5:$A$153,0),0)*AP49/12</f>
        <v>0</v>
      </c>
      <c r="AQ101" s="355">
        <f>HLOOKUP(AQ$3,Controls!$A$5:$F$153,MATCH($A101,Controls!$A$5:$A$153,0),0)*AQ49/12</f>
        <v>0</v>
      </c>
      <c r="AR101" s="355">
        <f>HLOOKUP(AR$3,Controls!$A$5:$F$153,MATCH($A101,Controls!$A$5:$A$153,0),0)*AR49/12</f>
        <v>0</v>
      </c>
      <c r="AS101" s="355">
        <f>HLOOKUP(AS$3,Controls!$A$5:$F$153,MATCH($A101,Controls!$A$5:$A$153,0),0)*AS49/12</f>
        <v>0</v>
      </c>
      <c r="AT101" s="355">
        <f>HLOOKUP(AT$3,Controls!$A$5:$F$153,MATCH($A101,Controls!$A$5:$A$153,0),0)*AT49/12</f>
        <v>0</v>
      </c>
      <c r="AU101" s="355">
        <f>HLOOKUP(AU$3,Controls!$A$5:$F$153,MATCH($A101,Controls!$A$5:$A$153,0),0)*AU49/12</f>
        <v>0</v>
      </c>
      <c r="AV101" s="355">
        <f>HLOOKUP(AV$3,Controls!$A$5:$F$153,MATCH($A101,Controls!$A$5:$A$153,0),0)*AV49/12</f>
        <v>0</v>
      </c>
      <c r="AW101" s="355">
        <f>HLOOKUP(AW$3,Controls!$A$5:$F$153,MATCH($A101,Controls!$A$5:$A$153,0),0)*AW49/12</f>
        <v>0</v>
      </c>
      <c r="AX101" s="355">
        <f>HLOOKUP(AX$3,Controls!$A$5:$F$153,MATCH($A101,Controls!$A$5:$A$153,0),0)*AX49/12</f>
        <v>0</v>
      </c>
      <c r="AY101" s="355">
        <f>HLOOKUP(AY$3,Controls!$A$5:$F$153,MATCH($A101,Controls!$A$5:$A$153,0),0)*AY49/12</f>
        <v>0</v>
      </c>
      <c r="AZ101" s="355">
        <f>HLOOKUP(AZ$3,Controls!$A$5:$F$153,MATCH($A101,Controls!$A$5:$A$153,0),0)*AZ49/12</f>
        <v>0</v>
      </c>
      <c r="BA101" s="355">
        <f>HLOOKUP(BA$3,Controls!$A$5:$F$153,MATCH($A101,Controls!$A$5:$A$153,0),0)*BA49/12</f>
        <v>0</v>
      </c>
      <c r="BB101" s="355">
        <f>HLOOKUP(BB$3,Controls!$A$5:$F$153,MATCH($A101,Controls!$A$5:$A$153,0),0)*BB49/12</f>
        <v>0</v>
      </c>
      <c r="BC101" s="355">
        <f>HLOOKUP(BC$3,Controls!$A$5:$F$153,MATCH($A101,Controls!$A$5:$A$153,0),0)*BC49/12</f>
        <v>0</v>
      </c>
      <c r="BD101" s="355">
        <f>HLOOKUP(BD$3,Controls!$A$5:$F$153,MATCH($A101,Controls!$A$5:$A$153,0),0)*BD49/12</f>
        <v>0</v>
      </c>
      <c r="BE101" s="355">
        <f>HLOOKUP(BE$3,Controls!$A$5:$F$153,MATCH($A101,Controls!$A$5:$A$153,0),0)*BE49/12</f>
        <v>0</v>
      </c>
      <c r="BF101" s="355">
        <f>HLOOKUP(BF$3,Controls!$A$5:$F$153,MATCH($A101,Controls!$A$5:$A$153,0),0)*BF49/12</f>
        <v>0</v>
      </c>
      <c r="BG101" s="355">
        <f>HLOOKUP(BG$3,Controls!$A$5:$F$153,MATCH($A101,Controls!$A$5:$A$153,0),0)*BG49/12</f>
        <v>0</v>
      </c>
      <c r="BH101" s="355">
        <f>HLOOKUP(BH$3,Controls!$A$5:$F$153,MATCH($A101,Controls!$A$5:$A$153,0),0)*BH49/12</f>
        <v>0</v>
      </c>
      <c r="BI101" s="355">
        <f>HLOOKUP(BI$3,Controls!$A$5:$F$153,MATCH($A101,Controls!$A$5:$A$153,0),0)*BI49/12</f>
        <v>0</v>
      </c>
    </row>
    <row r="102" spans="1:61" ht="12.75" customHeight="1">
      <c r="A102" s="42" t="str">
        <f t="shared" si="8"/>
        <v>Please add Position</v>
      </c>
      <c r="B102" s="355">
        <f>HLOOKUP(B$3,Controls!$A$5:$F$153,MATCH($A102,Controls!$A$5:$A$153,0),0)*B50/12</f>
        <v>0</v>
      </c>
      <c r="C102" s="355">
        <f>HLOOKUP(C$3,Controls!$A$5:$F$153,MATCH($A102,Controls!$A$5:$A$153,0),0)*C50/12</f>
        <v>0</v>
      </c>
      <c r="D102" s="355">
        <f>HLOOKUP(D$3,Controls!$A$5:$F$153,MATCH($A102,Controls!$A$5:$A$153,0),0)*D50/12</f>
        <v>0</v>
      </c>
      <c r="E102" s="355">
        <f>HLOOKUP(E$3,Controls!$A$5:$F$153,MATCH($A102,Controls!$A$5:$A$153,0),0)*E50/12</f>
        <v>0</v>
      </c>
      <c r="F102" s="355">
        <f>HLOOKUP(F$3,Controls!$A$5:$F$153,MATCH($A102,Controls!$A$5:$A$153,0),0)*F50/12</f>
        <v>0</v>
      </c>
      <c r="G102" s="355">
        <f>HLOOKUP(G$3,Controls!$A$5:$F$153,MATCH($A102,Controls!$A$5:$A$153,0),0)*G50/12</f>
        <v>0</v>
      </c>
      <c r="H102" s="355">
        <f>HLOOKUP(H$3,Controls!$A$5:$F$153,MATCH($A102,Controls!$A$5:$A$153,0),0)*H50/12</f>
        <v>0</v>
      </c>
      <c r="I102" s="355">
        <f>HLOOKUP(I$3,Controls!$A$5:$F$153,MATCH($A102,Controls!$A$5:$A$153,0),0)*I50/12</f>
        <v>0</v>
      </c>
      <c r="J102" s="355">
        <f>HLOOKUP(J$3,Controls!$A$5:$F$153,MATCH($A102,Controls!$A$5:$A$153,0),0)*J50/12</f>
        <v>0</v>
      </c>
      <c r="K102" s="355">
        <f>HLOOKUP(K$3,Controls!$A$5:$F$153,MATCH($A102,Controls!$A$5:$A$153,0),0)*K50/12</f>
        <v>0</v>
      </c>
      <c r="L102" s="355">
        <f>HLOOKUP(L$3,Controls!$A$5:$F$153,MATCH($A102,Controls!$A$5:$A$153,0),0)*L50/12</f>
        <v>0</v>
      </c>
      <c r="M102" s="355">
        <f>HLOOKUP(M$3,Controls!$A$5:$F$153,MATCH($A102,Controls!$A$5:$A$153,0),0)*M50/12</f>
        <v>0</v>
      </c>
      <c r="N102" s="355">
        <f>HLOOKUP(N$3,Controls!$A$5:$F$153,MATCH($A102,Controls!$A$5:$A$153,0),0)*N50/12</f>
        <v>0</v>
      </c>
      <c r="O102" s="355">
        <f>HLOOKUP(O$3,Controls!$A$5:$F$153,MATCH($A102,Controls!$A$5:$A$153,0),0)*O50/12</f>
        <v>0</v>
      </c>
      <c r="P102" s="355">
        <f>HLOOKUP(P$3,Controls!$A$5:$F$153,MATCH($A102,Controls!$A$5:$A$153,0),0)*P50/12</f>
        <v>0</v>
      </c>
      <c r="Q102" s="355">
        <f>HLOOKUP(Q$3,Controls!$A$5:$F$153,MATCH($A102,Controls!$A$5:$A$153,0),0)*Q50/12</f>
        <v>0</v>
      </c>
      <c r="R102" s="355">
        <f>HLOOKUP(R$3,Controls!$A$5:$F$153,MATCH($A102,Controls!$A$5:$A$153,0),0)*R50/12</f>
        <v>0</v>
      </c>
      <c r="S102" s="355">
        <f>HLOOKUP(S$3,Controls!$A$5:$F$153,MATCH($A102,Controls!$A$5:$A$153,0),0)*S50/12</f>
        <v>0</v>
      </c>
      <c r="T102" s="355">
        <f>HLOOKUP(T$3,Controls!$A$5:$F$153,MATCH($A102,Controls!$A$5:$A$153,0),0)*T50/12</f>
        <v>0</v>
      </c>
      <c r="U102" s="355">
        <f>HLOOKUP(U$3,Controls!$A$5:$F$153,MATCH($A102,Controls!$A$5:$A$153,0),0)*U50/12</f>
        <v>0</v>
      </c>
      <c r="V102" s="355">
        <f>HLOOKUP(V$3,Controls!$A$5:$F$153,MATCH($A102,Controls!$A$5:$A$153,0),0)*V50/12</f>
        <v>0</v>
      </c>
      <c r="W102" s="355">
        <f>HLOOKUP(W$3,Controls!$A$5:$F$153,MATCH($A102,Controls!$A$5:$A$153,0),0)*W50/12</f>
        <v>0</v>
      </c>
      <c r="X102" s="355">
        <f>HLOOKUP(X$3,Controls!$A$5:$F$153,MATCH($A102,Controls!$A$5:$A$153,0),0)*X50/12</f>
        <v>0</v>
      </c>
      <c r="Y102" s="355">
        <f>HLOOKUP(Y$3,Controls!$A$5:$F$153,MATCH($A102,Controls!$A$5:$A$153,0),0)*Y50/12</f>
        <v>0</v>
      </c>
      <c r="Z102" s="355">
        <f>HLOOKUP(Z$3,Controls!$A$5:$F$153,MATCH($A102,Controls!$A$5:$A$153,0),0)*Z50/12</f>
        <v>0</v>
      </c>
      <c r="AA102" s="355">
        <f>HLOOKUP(AA$3,Controls!$A$5:$F$153,MATCH($A102,Controls!$A$5:$A$153,0),0)*AA50/12</f>
        <v>0</v>
      </c>
      <c r="AB102" s="355">
        <f>HLOOKUP(AB$3,Controls!$A$5:$F$153,MATCH($A102,Controls!$A$5:$A$153,0),0)*AB50/12</f>
        <v>0</v>
      </c>
      <c r="AC102" s="355">
        <f>HLOOKUP(AC$3,Controls!$A$5:$F$153,MATCH($A102,Controls!$A$5:$A$153,0),0)*AC50/12</f>
        <v>0</v>
      </c>
      <c r="AD102" s="355">
        <f>HLOOKUP(AD$3,Controls!$A$5:$F$153,MATCH($A102,Controls!$A$5:$A$153,0),0)*AD50/12</f>
        <v>0</v>
      </c>
      <c r="AE102" s="355">
        <f>HLOOKUP(AE$3,Controls!$A$5:$F$153,MATCH($A102,Controls!$A$5:$A$153,0),0)*AE50/12</f>
        <v>0</v>
      </c>
      <c r="AF102" s="355">
        <f>HLOOKUP(AF$3,Controls!$A$5:$F$153,MATCH($A102,Controls!$A$5:$A$153,0),0)*AF50/12</f>
        <v>0</v>
      </c>
      <c r="AG102" s="355">
        <f>HLOOKUP(AG$3,Controls!$A$5:$F$153,MATCH($A102,Controls!$A$5:$A$153,0),0)*AG50/12</f>
        <v>0</v>
      </c>
      <c r="AH102" s="355">
        <f>HLOOKUP(AH$3,Controls!$A$5:$F$153,MATCH($A102,Controls!$A$5:$A$153,0),0)*AH50/12</f>
        <v>0</v>
      </c>
      <c r="AI102" s="355">
        <f>HLOOKUP(AI$3,Controls!$A$5:$F$153,MATCH($A102,Controls!$A$5:$A$153,0),0)*AI50/12</f>
        <v>0</v>
      </c>
      <c r="AJ102" s="355">
        <f>HLOOKUP(AJ$3,Controls!$A$5:$F$153,MATCH($A102,Controls!$A$5:$A$153,0),0)*AJ50/12</f>
        <v>0</v>
      </c>
      <c r="AK102" s="355">
        <f>HLOOKUP(AK$3,Controls!$A$5:$F$153,MATCH($A102,Controls!$A$5:$A$153,0),0)*AK50/12</f>
        <v>0</v>
      </c>
      <c r="AL102" s="355">
        <f>HLOOKUP(AL$3,Controls!$A$5:$F$153,MATCH($A102,Controls!$A$5:$A$153,0),0)*AL50/12</f>
        <v>0</v>
      </c>
      <c r="AM102" s="355">
        <f>HLOOKUP(AM$3,Controls!$A$5:$F$153,MATCH($A102,Controls!$A$5:$A$153,0),0)*AM50/12</f>
        <v>0</v>
      </c>
      <c r="AN102" s="355">
        <f>HLOOKUP(AN$3,Controls!$A$5:$F$153,MATCH($A102,Controls!$A$5:$A$153,0),0)*AN50/12</f>
        <v>0</v>
      </c>
      <c r="AO102" s="355">
        <f>HLOOKUP(AO$3,Controls!$A$5:$F$153,MATCH($A102,Controls!$A$5:$A$153,0),0)*AO50/12</f>
        <v>0</v>
      </c>
      <c r="AP102" s="355">
        <f>HLOOKUP(AP$3,Controls!$A$5:$F$153,MATCH($A102,Controls!$A$5:$A$153,0),0)*AP50/12</f>
        <v>0</v>
      </c>
      <c r="AQ102" s="355">
        <f>HLOOKUP(AQ$3,Controls!$A$5:$F$153,MATCH($A102,Controls!$A$5:$A$153,0),0)*AQ50/12</f>
        <v>0</v>
      </c>
      <c r="AR102" s="355">
        <f>HLOOKUP(AR$3,Controls!$A$5:$F$153,MATCH($A102,Controls!$A$5:$A$153,0),0)*AR50/12</f>
        <v>0</v>
      </c>
      <c r="AS102" s="355">
        <f>HLOOKUP(AS$3,Controls!$A$5:$F$153,MATCH($A102,Controls!$A$5:$A$153,0),0)*AS50/12</f>
        <v>0</v>
      </c>
      <c r="AT102" s="355">
        <f>HLOOKUP(AT$3,Controls!$A$5:$F$153,MATCH($A102,Controls!$A$5:$A$153,0),0)*AT50/12</f>
        <v>0</v>
      </c>
      <c r="AU102" s="355">
        <f>HLOOKUP(AU$3,Controls!$A$5:$F$153,MATCH($A102,Controls!$A$5:$A$153,0),0)*AU50/12</f>
        <v>0</v>
      </c>
      <c r="AV102" s="355">
        <f>HLOOKUP(AV$3,Controls!$A$5:$F$153,MATCH($A102,Controls!$A$5:$A$153,0),0)*AV50/12</f>
        <v>0</v>
      </c>
      <c r="AW102" s="355">
        <f>HLOOKUP(AW$3,Controls!$A$5:$F$153,MATCH($A102,Controls!$A$5:$A$153,0),0)*AW50/12</f>
        <v>0</v>
      </c>
      <c r="AX102" s="355">
        <f>HLOOKUP(AX$3,Controls!$A$5:$F$153,MATCH($A102,Controls!$A$5:$A$153,0),0)*AX50/12</f>
        <v>0</v>
      </c>
      <c r="AY102" s="355">
        <f>HLOOKUP(AY$3,Controls!$A$5:$F$153,MATCH($A102,Controls!$A$5:$A$153,0),0)*AY50/12</f>
        <v>0</v>
      </c>
      <c r="AZ102" s="355">
        <f>HLOOKUP(AZ$3,Controls!$A$5:$F$153,MATCH($A102,Controls!$A$5:$A$153,0),0)*AZ50/12</f>
        <v>0</v>
      </c>
      <c r="BA102" s="355">
        <f>HLOOKUP(BA$3,Controls!$A$5:$F$153,MATCH($A102,Controls!$A$5:$A$153,0),0)*BA50/12</f>
        <v>0</v>
      </c>
      <c r="BB102" s="355">
        <f>HLOOKUP(BB$3,Controls!$A$5:$F$153,MATCH($A102,Controls!$A$5:$A$153,0),0)*BB50/12</f>
        <v>0</v>
      </c>
      <c r="BC102" s="355">
        <f>HLOOKUP(BC$3,Controls!$A$5:$F$153,MATCH($A102,Controls!$A$5:$A$153,0),0)*BC50/12</f>
        <v>0</v>
      </c>
      <c r="BD102" s="355">
        <f>HLOOKUP(BD$3,Controls!$A$5:$F$153,MATCH($A102,Controls!$A$5:$A$153,0),0)*BD50/12</f>
        <v>0</v>
      </c>
      <c r="BE102" s="355">
        <f>HLOOKUP(BE$3,Controls!$A$5:$F$153,MATCH($A102,Controls!$A$5:$A$153,0),0)*BE50/12</f>
        <v>0</v>
      </c>
      <c r="BF102" s="355">
        <f>HLOOKUP(BF$3,Controls!$A$5:$F$153,MATCH($A102,Controls!$A$5:$A$153,0),0)*BF50/12</f>
        <v>0</v>
      </c>
      <c r="BG102" s="355">
        <f>HLOOKUP(BG$3,Controls!$A$5:$F$153,MATCH($A102,Controls!$A$5:$A$153,0),0)*BG50/12</f>
        <v>0</v>
      </c>
      <c r="BH102" s="355">
        <f>HLOOKUP(BH$3,Controls!$A$5:$F$153,MATCH($A102,Controls!$A$5:$A$153,0),0)*BH50/12</f>
        <v>0</v>
      </c>
      <c r="BI102" s="355">
        <f>HLOOKUP(BI$3,Controls!$A$5:$F$153,MATCH($A102,Controls!$A$5:$A$153,0),0)*BI50/12</f>
        <v>0</v>
      </c>
    </row>
    <row r="103" spans="1:61" ht="12.75" customHeight="1">
      <c r="A103" s="42" t="str">
        <f t="shared" si="8"/>
        <v>Please add Position</v>
      </c>
      <c r="B103" s="355">
        <f>HLOOKUP(B$3,Controls!$A$5:$F$153,MATCH($A103,Controls!$A$5:$A$153,0),0)*B51/12</f>
        <v>0</v>
      </c>
      <c r="C103" s="355">
        <f>HLOOKUP(C$3,Controls!$A$5:$F$153,MATCH($A103,Controls!$A$5:$A$153,0),0)*C51/12</f>
        <v>0</v>
      </c>
      <c r="D103" s="355">
        <f>HLOOKUP(D$3,Controls!$A$5:$F$153,MATCH($A103,Controls!$A$5:$A$153,0),0)*D51/12</f>
        <v>0</v>
      </c>
      <c r="E103" s="355">
        <f>HLOOKUP(E$3,Controls!$A$5:$F$153,MATCH($A103,Controls!$A$5:$A$153,0),0)*E51/12</f>
        <v>0</v>
      </c>
      <c r="F103" s="355">
        <f>HLOOKUP(F$3,Controls!$A$5:$F$153,MATCH($A103,Controls!$A$5:$A$153,0),0)*F51/12</f>
        <v>0</v>
      </c>
      <c r="G103" s="355">
        <f>HLOOKUP(G$3,Controls!$A$5:$F$153,MATCH($A103,Controls!$A$5:$A$153,0),0)*G51/12</f>
        <v>0</v>
      </c>
      <c r="H103" s="355">
        <f>HLOOKUP(H$3,Controls!$A$5:$F$153,MATCH($A103,Controls!$A$5:$A$153,0),0)*H51/12</f>
        <v>0</v>
      </c>
      <c r="I103" s="355">
        <f>HLOOKUP(I$3,Controls!$A$5:$F$153,MATCH($A103,Controls!$A$5:$A$153,0),0)*I51/12</f>
        <v>0</v>
      </c>
      <c r="J103" s="355">
        <f>HLOOKUP(J$3,Controls!$A$5:$F$153,MATCH($A103,Controls!$A$5:$A$153,0),0)*J51/12</f>
        <v>0</v>
      </c>
      <c r="K103" s="355">
        <f>HLOOKUP(K$3,Controls!$A$5:$F$153,MATCH($A103,Controls!$A$5:$A$153,0),0)*K51/12</f>
        <v>0</v>
      </c>
      <c r="L103" s="355">
        <f>HLOOKUP(L$3,Controls!$A$5:$F$153,MATCH($A103,Controls!$A$5:$A$153,0),0)*L51/12</f>
        <v>0</v>
      </c>
      <c r="M103" s="355">
        <f>HLOOKUP(M$3,Controls!$A$5:$F$153,MATCH($A103,Controls!$A$5:$A$153,0),0)*M51/12</f>
        <v>0</v>
      </c>
      <c r="N103" s="355">
        <f>HLOOKUP(N$3,Controls!$A$5:$F$153,MATCH($A103,Controls!$A$5:$A$153,0),0)*N51/12</f>
        <v>0</v>
      </c>
      <c r="O103" s="355">
        <f>HLOOKUP(O$3,Controls!$A$5:$F$153,MATCH($A103,Controls!$A$5:$A$153,0),0)*O51/12</f>
        <v>0</v>
      </c>
      <c r="P103" s="355">
        <f>HLOOKUP(P$3,Controls!$A$5:$F$153,MATCH($A103,Controls!$A$5:$A$153,0),0)*P51/12</f>
        <v>0</v>
      </c>
      <c r="Q103" s="355">
        <f>HLOOKUP(Q$3,Controls!$A$5:$F$153,MATCH($A103,Controls!$A$5:$A$153,0),0)*Q51/12</f>
        <v>0</v>
      </c>
      <c r="R103" s="355">
        <f>HLOOKUP(R$3,Controls!$A$5:$F$153,MATCH($A103,Controls!$A$5:$A$153,0),0)*R51/12</f>
        <v>0</v>
      </c>
      <c r="S103" s="355">
        <f>HLOOKUP(S$3,Controls!$A$5:$F$153,MATCH($A103,Controls!$A$5:$A$153,0),0)*S51/12</f>
        <v>0</v>
      </c>
      <c r="T103" s="355">
        <f>HLOOKUP(T$3,Controls!$A$5:$F$153,MATCH($A103,Controls!$A$5:$A$153,0),0)*T51/12</f>
        <v>0</v>
      </c>
      <c r="U103" s="355">
        <f>HLOOKUP(U$3,Controls!$A$5:$F$153,MATCH($A103,Controls!$A$5:$A$153,0),0)*U51/12</f>
        <v>0</v>
      </c>
      <c r="V103" s="355">
        <f>HLOOKUP(V$3,Controls!$A$5:$F$153,MATCH($A103,Controls!$A$5:$A$153,0),0)*V51/12</f>
        <v>0</v>
      </c>
      <c r="W103" s="355">
        <f>HLOOKUP(W$3,Controls!$A$5:$F$153,MATCH($A103,Controls!$A$5:$A$153,0),0)*W51/12</f>
        <v>0</v>
      </c>
      <c r="X103" s="355">
        <f>HLOOKUP(X$3,Controls!$A$5:$F$153,MATCH($A103,Controls!$A$5:$A$153,0),0)*X51/12</f>
        <v>0</v>
      </c>
      <c r="Y103" s="355">
        <f>HLOOKUP(Y$3,Controls!$A$5:$F$153,MATCH($A103,Controls!$A$5:$A$153,0),0)*Y51/12</f>
        <v>0</v>
      </c>
      <c r="Z103" s="355">
        <f>HLOOKUP(Z$3,Controls!$A$5:$F$153,MATCH($A103,Controls!$A$5:$A$153,0),0)*Z51/12</f>
        <v>0</v>
      </c>
      <c r="AA103" s="355">
        <f>HLOOKUP(AA$3,Controls!$A$5:$F$153,MATCH($A103,Controls!$A$5:$A$153,0),0)*AA51/12</f>
        <v>0</v>
      </c>
      <c r="AB103" s="355">
        <f>HLOOKUP(AB$3,Controls!$A$5:$F$153,MATCH($A103,Controls!$A$5:$A$153,0),0)*AB51/12</f>
        <v>0</v>
      </c>
      <c r="AC103" s="355">
        <f>HLOOKUP(AC$3,Controls!$A$5:$F$153,MATCH($A103,Controls!$A$5:$A$153,0),0)*AC51/12</f>
        <v>0</v>
      </c>
      <c r="AD103" s="355">
        <f>HLOOKUP(AD$3,Controls!$A$5:$F$153,MATCH($A103,Controls!$A$5:$A$153,0),0)*AD51/12</f>
        <v>0</v>
      </c>
      <c r="AE103" s="355">
        <f>HLOOKUP(AE$3,Controls!$A$5:$F$153,MATCH($A103,Controls!$A$5:$A$153,0),0)*AE51/12</f>
        <v>0</v>
      </c>
      <c r="AF103" s="355">
        <f>HLOOKUP(AF$3,Controls!$A$5:$F$153,MATCH($A103,Controls!$A$5:$A$153,0),0)*AF51/12</f>
        <v>0</v>
      </c>
      <c r="AG103" s="355">
        <f>HLOOKUP(AG$3,Controls!$A$5:$F$153,MATCH($A103,Controls!$A$5:$A$153,0),0)*AG51/12</f>
        <v>0</v>
      </c>
      <c r="AH103" s="355">
        <f>HLOOKUP(AH$3,Controls!$A$5:$F$153,MATCH($A103,Controls!$A$5:$A$153,0),0)*AH51/12</f>
        <v>0</v>
      </c>
      <c r="AI103" s="355">
        <f>HLOOKUP(AI$3,Controls!$A$5:$F$153,MATCH($A103,Controls!$A$5:$A$153,0),0)*AI51/12</f>
        <v>0</v>
      </c>
      <c r="AJ103" s="355">
        <f>HLOOKUP(AJ$3,Controls!$A$5:$F$153,MATCH($A103,Controls!$A$5:$A$153,0),0)*AJ51/12</f>
        <v>0</v>
      </c>
      <c r="AK103" s="355">
        <f>HLOOKUP(AK$3,Controls!$A$5:$F$153,MATCH($A103,Controls!$A$5:$A$153,0),0)*AK51/12</f>
        <v>0</v>
      </c>
      <c r="AL103" s="355">
        <f>HLOOKUP(AL$3,Controls!$A$5:$F$153,MATCH($A103,Controls!$A$5:$A$153,0),0)*AL51/12</f>
        <v>0</v>
      </c>
      <c r="AM103" s="355">
        <f>HLOOKUP(AM$3,Controls!$A$5:$F$153,MATCH($A103,Controls!$A$5:$A$153,0),0)*AM51/12</f>
        <v>0</v>
      </c>
      <c r="AN103" s="355">
        <f>HLOOKUP(AN$3,Controls!$A$5:$F$153,MATCH($A103,Controls!$A$5:$A$153,0),0)*AN51/12</f>
        <v>0</v>
      </c>
      <c r="AO103" s="355">
        <f>HLOOKUP(AO$3,Controls!$A$5:$F$153,MATCH($A103,Controls!$A$5:$A$153,0),0)*AO51/12</f>
        <v>0</v>
      </c>
      <c r="AP103" s="355">
        <f>HLOOKUP(AP$3,Controls!$A$5:$F$153,MATCH($A103,Controls!$A$5:$A$153,0),0)*AP51/12</f>
        <v>0</v>
      </c>
      <c r="AQ103" s="355">
        <f>HLOOKUP(AQ$3,Controls!$A$5:$F$153,MATCH($A103,Controls!$A$5:$A$153,0),0)*AQ51/12</f>
        <v>0</v>
      </c>
      <c r="AR103" s="355">
        <f>HLOOKUP(AR$3,Controls!$A$5:$F$153,MATCH($A103,Controls!$A$5:$A$153,0),0)*AR51/12</f>
        <v>0</v>
      </c>
      <c r="AS103" s="355">
        <f>HLOOKUP(AS$3,Controls!$A$5:$F$153,MATCH($A103,Controls!$A$5:$A$153,0),0)*AS51/12</f>
        <v>0</v>
      </c>
      <c r="AT103" s="355">
        <f>HLOOKUP(AT$3,Controls!$A$5:$F$153,MATCH($A103,Controls!$A$5:$A$153,0),0)*AT51/12</f>
        <v>0</v>
      </c>
      <c r="AU103" s="355">
        <f>HLOOKUP(AU$3,Controls!$A$5:$F$153,MATCH($A103,Controls!$A$5:$A$153,0),0)*AU51/12</f>
        <v>0</v>
      </c>
      <c r="AV103" s="355">
        <f>HLOOKUP(AV$3,Controls!$A$5:$F$153,MATCH($A103,Controls!$A$5:$A$153,0),0)*AV51/12</f>
        <v>0</v>
      </c>
      <c r="AW103" s="355">
        <f>HLOOKUP(AW$3,Controls!$A$5:$F$153,MATCH($A103,Controls!$A$5:$A$153,0),0)*AW51/12</f>
        <v>0</v>
      </c>
      <c r="AX103" s="355">
        <f>HLOOKUP(AX$3,Controls!$A$5:$F$153,MATCH($A103,Controls!$A$5:$A$153,0),0)*AX51/12</f>
        <v>0</v>
      </c>
      <c r="AY103" s="355">
        <f>HLOOKUP(AY$3,Controls!$A$5:$F$153,MATCH($A103,Controls!$A$5:$A$153,0),0)*AY51/12</f>
        <v>0</v>
      </c>
      <c r="AZ103" s="355">
        <f>HLOOKUP(AZ$3,Controls!$A$5:$F$153,MATCH($A103,Controls!$A$5:$A$153,0),0)*AZ51/12</f>
        <v>0</v>
      </c>
      <c r="BA103" s="355">
        <f>HLOOKUP(BA$3,Controls!$A$5:$F$153,MATCH($A103,Controls!$A$5:$A$153,0),0)*BA51/12</f>
        <v>0</v>
      </c>
      <c r="BB103" s="355">
        <f>HLOOKUP(BB$3,Controls!$A$5:$F$153,MATCH($A103,Controls!$A$5:$A$153,0),0)*BB51/12</f>
        <v>0</v>
      </c>
      <c r="BC103" s="355">
        <f>HLOOKUP(BC$3,Controls!$A$5:$F$153,MATCH($A103,Controls!$A$5:$A$153,0),0)*BC51/12</f>
        <v>0</v>
      </c>
      <c r="BD103" s="355">
        <f>HLOOKUP(BD$3,Controls!$A$5:$F$153,MATCH($A103,Controls!$A$5:$A$153,0),0)*BD51/12</f>
        <v>0</v>
      </c>
      <c r="BE103" s="355">
        <f>HLOOKUP(BE$3,Controls!$A$5:$F$153,MATCH($A103,Controls!$A$5:$A$153,0),0)*BE51/12</f>
        <v>0</v>
      </c>
      <c r="BF103" s="355">
        <f>HLOOKUP(BF$3,Controls!$A$5:$F$153,MATCH($A103,Controls!$A$5:$A$153,0),0)*BF51/12</f>
        <v>0</v>
      </c>
      <c r="BG103" s="355">
        <f>HLOOKUP(BG$3,Controls!$A$5:$F$153,MATCH($A103,Controls!$A$5:$A$153,0),0)*BG51/12</f>
        <v>0</v>
      </c>
      <c r="BH103" s="355">
        <f>HLOOKUP(BH$3,Controls!$A$5:$F$153,MATCH($A103,Controls!$A$5:$A$153,0),0)*BH51/12</f>
        <v>0</v>
      </c>
      <c r="BI103" s="355">
        <f>HLOOKUP(BI$3,Controls!$A$5:$F$153,MATCH($A103,Controls!$A$5:$A$153,0),0)*BI51/12</f>
        <v>0</v>
      </c>
    </row>
    <row r="104" spans="1:61" ht="12.75" customHeight="1">
      <c r="A104" s="42" t="str">
        <f t="shared" si="8"/>
        <v>TACFI/STRATFI Program Staff (Placeholder)</v>
      </c>
      <c r="B104" s="355" t="e">
        <f>HLOOKUP(B$3,Controls!$A$5:$F$153,MATCH($A104,Controls!$A$5:$A$153,0),0)*B52/12</f>
        <v>#N/A</v>
      </c>
      <c r="C104" s="355" t="e">
        <f>HLOOKUP(C$3,Controls!$A$5:$F$153,MATCH($A104,Controls!$A$5:$A$153,0),0)*C52/12</f>
        <v>#N/A</v>
      </c>
      <c r="D104" s="355" t="e">
        <f>HLOOKUP(D$3,Controls!$A$5:$F$153,MATCH($A104,Controls!$A$5:$A$153,0),0)*D52/12</f>
        <v>#N/A</v>
      </c>
      <c r="E104" s="355" t="e">
        <f>HLOOKUP(E$3,Controls!$A$5:$F$153,MATCH($A104,Controls!$A$5:$A$153,0),0)*E52/12</f>
        <v>#N/A</v>
      </c>
      <c r="F104" s="355" t="e">
        <f>HLOOKUP(F$3,Controls!$A$5:$F$153,MATCH($A104,Controls!$A$5:$A$153,0),0)*F52/12</f>
        <v>#N/A</v>
      </c>
      <c r="G104" s="355" t="e">
        <f>HLOOKUP(G$3,Controls!$A$5:$F$153,MATCH($A104,Controls!$A$5:$A$153,0),0)*G52/12</f>
        <v>#N/A</v>
      </c>
      <c r="H104" s="355" t="e">
        <f>HLOOKUP(H$3,Controls!$A$5:$F$153,MATCH($A104,Controls!$A$5:$A$153,0),0)*H52/12</f>
        <v>#N/A</v>
      </c>
      <c r="I104" s="355" t="e">
        <f>HLOOKUP(I$3,Controls!$A$5:$F$153,MATCH($A104,Controls!$A$5:$A$153,0),0)*I52/12</f>
        <v>#N/A</v>
      </c>
      <c r="J104" s="355" t="e">
        <f>HLOOKUP(J$3,Controls!$A$5:$F$153,MATCH($A104,Controls!$A$5:$A$153,0),0)*J52/12</f>
        <v>#N/A</v>
      </c>
      <c r="K104" s="355" t="e">
        <f>HLOOKUP(K$3,Controls!$A$5:$F$153,MATCH($A104,Controls!$A$5:$A$153,0),0)*K52/12</f>
        <v>#N/A</v>
      </c>
      <c r="L104" s="355" t="e">
        <f>HLOOKUP(L$3,Controls!$A$5:$F$153,MATCH($A104,Controls!$A$5:$A$153,0),0)*L52/12</f>
        <v>#N/A</v>
      </c>
      <c r="M104" s="355" t="e">
        <f>HLOOKUP(M$3,Controls!$A$5:$F$153,MATCH($A104,Controls!$A$5:$A$153,0),0)*M52/12</f>
        <v>#N/A</v>
      </c>
      <c r="N104" s="355" t="e">
        <f>HLOOKUP(N$3,Controls!$A$5:$F$153,MATCH($A104,Controls!$A$5:$A$153,0),0)*N52/12</f>
        <v>#N/A</v>
      </c>
      <c r="O104" s="355" t="e">
        <f>HLOOKUP(O$3,Controls!$A$5:$F$153,MATCH($A104,Controls!$A$5:$A$153,0),0)*O52/12</f>
        <v>#N/A</v>
      </c>
      <c r="P104" s="355" t="e">
        <f>HLOOKUP(P$3,Controls!$A$5:$F$153,MATCH($A104,Controls!$A$5:$A$153,0),0)*P52/12</f>
        <v>#N/A</v>
      </c>
      <c r="Q104" s="355" t="e">
        <f>HLOOKUP(Q$3,Controls!$A$5:$F$153,MATCH($A104,Controls!$A$5:$A$153,0),0)*Q52/12</f>
        <v>#N/A</v>
      </c>
      <c r="R104" s="355" t="e">
        <f>HLOOKUP(R$3,Controls!$A$5:$F$153,MATCH($A104,Controls!$A$5:$A$153,0),0)*R52/12</f>
        <v>#N/A</v>
      </c>
      <c r="S104" s="355" t="e">
        <f>HLOOKUP(S$3,Controls!$A$5:$F$153,MATCH($A104,Controls!$A$5:$A$153,0),0)*S52/12</f>
        <v>#N/A</v>
      </c>
      <c r="T104" s="355" t="e">
        <f>HLOOKUP(T$3,Controls!$A$5:$F$153,MATCH($A104,Controls!$A$5:$A$153,0),0)*T52/12</f>
        <v>#N/A</v>
      </c>
      <c r="U104" s="355" t="e">
        <f>HLOOKUP(U$3,Controls!$A$5:$F$153,MATCH($A104,Controls!$A$5:$A$153,0),0)*U52/12</f>
        <v>#N/A</v>
      </c>
      <c r="V104" s="355" t="e">
        <f>HLOOKUP(V$3,Controls!$A$5:$F$153,MATCH($A104,Controls!$A$5:$A$153,0),0)*V52/12</f>
        <v>#N/A</v>
      </c>
      <c r="W104" s="355" t="e">
        <f>HLOOKUP(W$3,Controls!$A$5:$F$153,MATCH($A104,Controls!$A$5:$A$153,0),0)*W52/12</f>
        <v>#N/A</v>
      </c>
      <c r="X104" s="355" t="e">
        <f>HLOOKUP(X$3,Controls!$A$5:$F$153,MATCH($A104,Controls!$A$5:$A$153,0),0)*X52/12</f>
        <v>#N/A</v>
      </c>
      <c r="Y104" s="355" t="e">
        <f>HLOOKUP(Y$3,Controls!$A$5:$F$153,MATCH($A104,Controls!$A$5:$A$153,0),0)*Y52/12</f>
        <v>#N/A</v>
      </c>
      <c r="Z104" s="355" t="e">
        <f>HLOOKUP(Z$3,Controls!$A$5:$F$153,MATCH($A104,Controls!$A$5:$A$153,0),0)*Z52/12</f>
        <v>#N/A</v>
      </c>
      <c r="AA104" s="355" t="e">
        <f>HLOOKUP(AA$3,Controls!$A$5:$F$153,MATCH($A104,Controls!$A$5:$A$153,0),0)*AA52/12</f>
        <v>#N/A</v>
      </c>
      <c r="AB104" s="355" t="e">
        <f>HLOOKUP(AB$3,Controls!$A$5:$F$153,MATCH($A104,Controls!$A$5:$A$153,0),0)*AB52/12</f>
        <v>#N/A</v>
      </c>
      <c r="AC104" s="355" t="e">
        <f>HLOOKUP(AC$3,Controls!$A$5:$F$153,MATCH($A104,Controls!$A$5:$A$153,0),0)*AC52/12</f>
        <v>#N/A</v>
      </c>
      <c r="AD104" s="355" t="e">
        <f>HLOOKUP(AD$3,Controls!$A$5:$F$153,MATCH($A104,Controls!$A$5:$A$153,0),0)*AD52/12</f>
        <v>#N/A</v>
      </c>
      <c r="AE104" s="355" t="e">
        <f>HLOOKUP(AE$3,Controls!$A$5:$F$153,MATCH($A104,Controls!$A$5:$A$153,0),0)*AE52/12</f>
        <v>#N/A</v>
      </c>
      <c r="AF104" s="355" t="e">
        <f>HLOOKUP(AF$3,Controls!$A$5:$F$153,MATCH($A104,Controls!$A$5:$A$153,0),0)*AF52/12</f>
        <v>#N/A</v>
      </c>
      <c r="AG104" s="355" t="e">
        <f>HLOOKUP(AG$3,Controls!$A$5:$F$153,MATCH($A104,Controls!$A$5:$A$153,0),0)*AG52/12</f>
        <v>#N/A</v>
      </c>
      <c r="AH104" s="355" t="e">
        <f>HLOOKUP(AH$3,Controls!$A$5:$F$153,MATCH($A104,Controls!$A$5:$A$153,0),0)*AH52/12</f>
        <v>#N/A</v>
      </c>
      <c r="AI104" s="355" t="e">
        <f>HLOOKUP(AI$3,Controls!$A$5:$F$153,MATCH($A104,Controls!$A$5:$A$153,0),0)*AI52/12</f>
        <v>#N/A</v>
      </c>
      <c r="AJ104" s="355" t="e">
        <f>HLOOKUP(AJ$3,Controls!$A$5:$F$153,MATCH($A104,Controls!$A$5:$A$153,0),0)*AJ52/12</f>
        <v>#N/A</v>
      </c>
      <c r="AK104" s="355" t="e">
        <f>HLOOKUP(AK$3,Controls!$A$5:$F$153,MATCH($A104,Controls!$A$5:$A$153,0),0)*AK52/12</f>
        <v>#N/A</v>
      </c>
      <c r="AL104" s="355" t="e">
        <f>HLOOKUP(AL$3,Controls!$A$5:$F$153,MATCH($A104,Controls!$A$5:$A$153,0),0)*AL52/12</f>
        <v>#N/A</v>
      </c>
      <c r="AM104" s="355" t="e">
        <f>HLOOKUP(AM$3,Controls!$A$5:$F$153,MATCH($A104,Controls!$A$5:$A$153,0),0)*AM52/12</f>
        <v>#N/A</v>
      </c>
      <c r="AN104" s="355" t="e">
        <f>HLOOKUP(AN$3,Controls!$A$5:$F$153,MATCH($A104,Controls!$A$5:$A$153,0),0)*AN52/12</f>
        <v>#N/A</v>
      </c>
      <c r="AO104" s="355" t="e">
        <f>HLOOKUP(AO$3,Controls!$A$5:$F$153,MATCH($A104,Controls!$A$5:$A$153,0),0)*AO52/12</f>
        <v>#N/A</v>
      </c>
      <c r="AP104" s="355" t="e">
        <f>HLOOKUP(AP$3,Controls!$A$5:$F$153,MATCH($A104,Controls!$A$5:$A$153,0),0)*AP52/12</f>
        <v>#N/A</v>
      </c>
      <c r="AQ104" s="355" t="e">
        <f>HLOOKUP(AQ$3,Controls!$A$5:$F$153,MATCH($A104,Controls!$A$5:$A$153,0),0)*AQ52/12</f>
        <v>#N/A</v>
      </c>
      <c r="AR104" s="355" t="e">
        <f>HLOOKUP(AR$3,Controls!$A$5:$F$153,MATCH($A104,Controls!$A$5:$A$153,0),0)*AR52/12</f>
        <v>#N/A</v>
      </c>
      <c r="AS104" s="355" t="e">
        <f>HLOOKUP(AS$3,Controls!$A$5:$F$153,MATCH($A104,Controls!$A$5:$A$153,0),0)*AS52/12</f>
        <v>#N/A</v>
      </c>
      <c r="AT104" s="355" t="e">
        <f>HLOOKUP(AT$3,Controls!$A$5:$F$153,MATCH($A104,Controls!$A$5:$A$153,0),0)*AT52/12</f>
        <v>#N/A</v>
      </c>
      <c r="AU104" s="355" t="e">
        <f>HLOOKUP(AU$3,Controls!$A$5:$F$153,MATCH($A104,Controls!$A$5:$A$153,0),0)*AU52/12</f>
        <v>#N/A</v>
      </c>
      <c r="AV104" s="355" t="e">
        <f>HLOOKUP(AV$3,Controls!$A$5:$F$153,MATCH($A104,Controls!$A$5:$A$153,0),0)*AV52/12</f>
        <v>#N/A</v>
      </c>
      <c r="AW104" s="355" t="e">
        <f>HLOOKUP(AW$3,Controls!$A$5:$F$153,MATCH($A104,Controls!$A$5:$A$153,0),0)*AW52/12</f>
        <v>#N/A</v>
      </c>
      <c r="AX104" s="355" t="e">
        <f>HLOOKUP(AX$3,Controls!$A$5:$F$153,MATCH($A104,Controls!$A$5:$A$153,0),0)*AX52/12</f>
        <v>#N/A</v>
      </c>
      <c r="AY104" s="355" t="e">
        <f>HLOOKUP(AY$3,Controls!$A$5:$F$153,MATCH($A104,Controls!$A$5:$A$153,0),0)*AY52/12</f>
        <v>#N/A</v>
      </c>
      <c r="AZ104" s="355" t="e">
        <f>HLOOKUP(AZ$3,Controls!$A$5:$F$153,MATCH($A104,Controls!$A$5:$A$153,0),0)*AZ52/12</f>
        <v>#N/A</v>
      </c>
      <c r="BA104" s="355" t="e">
        <f>HLOOKUP(BA$3,Controls!$A$5:$F$153,MATCH($A104,Controls!$A$5:$A$153,0),0)*BA52/12</f>
        <v>#N/A</v>
      </c>
      <c r="BB104" s="355" t="e">
        <f>HLOOKUP(BB$3,Controls!$A$5:$F$153,MATCH($A104,Controls!$A$5:$A$153,0),0)*BB52/12</f>
        <v>#N/A</v>
      </c>
      <c r="BC104" s="355" t="e">
        <f>HLOOKUP(BC$3,Controls!$A$5:$F$153,MATCH($A104,Controls!$A$5:$A$153,0),0)*BC52/12</f>
        <v>#N/A</v>
      </c>
      <c r="BD104" s="355" t="e">
        <f>HLOOKUP(BD$3,Controls!$A$5:$F$153,MATCH($A104,Controls!$A$5:$A$153,0),0)*BD52/12</f>
        <v>#N/A</v>
      </c>
      <c r="BE104" s="355" t="e">
        <f>HLOOKUP(BE$3,Controls!$A$5:$F$153,MATCH($A104,Controls!$A$5:$A$153,0),0)*BE52/12</f>
        <v>#N/A</v>
      </c>
      <c r="BF104" s="355" t="e">
        <f>HLOOKUP(BF$3,Controls!$A$5:$F$153,MATCH($A104,Controls!$A$5:$A$153,0),0)*BF52/12</f>
        <v>#N/A</v>
      </c>
      <c r="BG104" s="355" t="e">
        <f>HLOOKUP(BG$3,Controls!$A$5:$F$153,MATCH($A104,Controls!$A$5:$A$153,0),0)*BG52/12</f>
        <v>#N/A</v>
      </c>
      <c r="BH104" s="355" t="e">
        <f>HLOOKUP(BH$3,Controls!$A$5:$F$153,MATCH($A104,Controls!$A$5:$A$153,0),0)*BH52/12</f>
        <v>#N/A</v>
      </c>
      <c r="BI104" s="355" t="e">
        <f>HLOOKUP(BI$3,Controls!$A$5:$F$153,MATCH($A104,Controls!$A$5:$A$153,0),0)*BI52/12</f>
        <v>#N/A</v>
      </c>
    </row>
    <row r="105" spans="1:61" ht="12.75" customHeight="1">
      <c r="A105" s="96"/>
      <c r="B105" s="355"/>
      <c r="C105" s="355"/>
      <c r="D105" s="355"/>
      <c r="E105" s="355"/>
      <c r="F105" s="355"/>
      <c r="G105" s="355"/>
      <c r="H105" s="355"/>
      <c r="I105" s="355"/>
      <c r="J105" s="355"/>
      <c r="K105" s="355"/>
      <c r="L105" s="355"/>
      <c r="M105" s="355"/>
      <c r="N105" s="355"/>
      <c r="O105" s="355"/>
      <c r="P105" s="355"/>
      <c r="Q105" s="355"/>
      <c r="R105" s="355"/>
      <c r="S105" s="355"/>
      <c r="T105" s="355"/>
      <c r="U105" s="355"/>
      <c r="V105" s="355"/>
      <c r="W105" s="355"/>
      <c r="X105" s="355"/>
      <c r="Y105" s="355"/>
      <c r="Z105" s="355"/>
      <c r="AA105" s="355"/>
      <c r="AB105" s="355"/>
      <c r="AC105" s="355"/>
      <c r="AD105" s="355"/>
      <c r="AE105" s="355"/>
      <c r="AF105" s="355"/>
      <c r="AG105" s="355"/>
      <c r="AH105" s="355"/>
      <c r="AI105" s="355"/>
      <c r="AJ105" s="355"/>
      <c r="AK105" s="355"/>
      <c r="AL105" s="355"/>
      <c r="AM105" s="355"/>
      <c r="AN105" s="355"/>
      <c r="AO105" s="355"/>
      <c r="AP105" s="355"/>
      <c r="AQ105" s="355"/>
      <c r="AR105" s="355"/>
      <c r="AS105" s="355"/>
      <c r="AT105" s="355"/>
      <c r="AU105" s="355"/>
      <c r="AV105" s="355"/>
      <c r="AW105" s="355"/>
      <c r="AX105" s="355"/>
      <c r="AY105" s="355"/>
      <c r="AZ105" s="355"/>
      <c r="BA105" s="355"/>
      <c r="BB105" s="355"/>
      <c r="BC105" s="355"/>
      <c r="BD105" s="355"/>
      <c r="BE105" s="355"/>
      <c r="BF105" s="355"/>
      <c r="BG105" s="355"/>
      <c r="BH105" s="355"/>
      <c r="BI105" s="355"/>
    </row>
    <row r="106" spans="1:61" ht="12.75" customHeight="1">
      <c r="A106" s="42" t="s">
        <v>119</v>
      </c>
      <c r="B106" s="355" t="e">
        <f>SUM(B60:B104)*HLOOKUP(B$3,Controls!$A$5:$F$153,MATCH($A106,Controls!$A$5:$A$153,0),0)</f>
        <v>#N/A</v>
      </c>
      <c r="C106" s="355" t="e">
        <f>SUM(C60:C104)*HLOOKUP(C$3,Controls!$A$5:$F$153,MATCH($A106,Controls!$A$5:$A$153,0),0)</f>
        <v>#N/A</v>
      </c>
      <c r="D106" s="355" t="e">
        <f>SUM(D60:D104)*HLOOKUP(D$3,Controls!$A$5:$F$153,MATCH($A106,Controls!$A$5:$A$153,0),0)</f>
        <v>#N/A</v>
      </c>
      <c r="E106" s="355" t="e">
        <f>SUM(E60:E104)*HLOOKUP(E$3,Controls!$A$5:$F$153,MATCH($A106,Controls!$A$5:$A$153,0),0)</f>
        <v>#N/A</v>
      </c>
      <c r="F106" s="355" t="e">
        <f>SUM(F60:F104)*HLOOKUP(F$3,Controls!$A$5:$F$153,MATCH($A106,Controls!$A$5:$A$153,0),0)</f>
        <v>#N/A</v>
      </c>
      <c r="G106" s="355" t="e">
        <f>SUM(G60:G104)*HLOOKUP(G$3,Controls!$A$5:$F$153,MATCH($A106,Controls!$A$5:$A$153,0),0)</f>
        <v>#N/A</v>
      </c>
      <c r="H106" s="355" t="e">
        <f>SUM(H60:H104)*HLOOKUP(H$3,Controls!$A$5:$F$153,MATCH($A106,Controls!$A$5:$A$153,0),0)</f>
        <v>#N/A</v>
      </c>
      <c r="I106" s="355" t="e">
        <f>SUM(I60:I104)*HLOOKUP(I$3,Controls!$A$5:$F$153,MATCH($A106,Controls!$A$5:$A$153,0),0)</f>
        <v>#N/A</v>
      </c>
      <c r="J106" s="355" t="e">
        <f>SUM(J60:J104)*HLOOKUP(J$3,Controls!$A$5:$F$153,MATCH($A106,Controls!$A$5:$A$153,0),0)</f>
        <v>#N/A</v>
      </c>
      <c r="K106" s="355" t="e">
        <f>SUM(K60:K104)*HLOOKUP(K$3,Controls!$A$5:$F$153,MATCH($A106,Controls!$A$5:$A$153,0),0)</f>
        <v>#N/A</v>
      </c>
      <c r="L106" s="355" t="e">
        <f>SUM(L60:L104)*HLOOKUP(L$3,Controls!$A$5:$F$153,MATCH($A106,Controls!$A$5:$A$153,0),0)</f>
        <v>#N/A</v>
      </c>
      <c r="M106" s="355" t="e">
        <f>SUM(M60:M104)*HLOOKUP(M$3,Controls!$A$5:$F$153,MATCH($A106,Controls!$A$5:$A$153,0),0)</f>
        <v>#N/A</v>
      </c>
      <c r="N106" s="355" t="e">
        <f>SUM(N60:N104)*HLOOKUP(N$3,Controls!$A$5:$F$153,MATCH($A106,Controls!$A$5:$A$153,0),0)</f>
        <v>#N/A</v>
      </c>
      <c r="O106" s="355" t="e">
        <f>SUM(O60:O104)*HLOOKUP(O$3,Controls!$A$5:$F$153,MATCH($A106,Controls!$A$5:$A$153,0),0)</f>
        <v>#N/A</v>
      </c>
      <c r="P106" s="355" t="e">
        <f>SUM(P60:P104)*HLOOKUP(P$3,Controls!$A$5:$F$153,MATCH($A106,Controls!$A$5:$A$153,0),0)</f>
        <v>#N/A</v>
      </c>
      <c r="Q106" s="355" t="e">
        <f>SUM(Q60:Q104)*HLOOKUP(Q$3,Controls!$A$5:$F$153,MATCH($A106,Controls!$A$5:$A$153,0),0)</f>
        <v>#N/A</v>
      </c>
      <c r="R106" s="355" t="e">
        <f>SUM(R60:R104)*HLOOKUP(R$3,Controls!$A$5:$F$153,MATCH($A106,Controls!$A$5:$A$153,0),0)</f>
        <v>#N/A</v>
      </c>
      <c r="S106" s="355" t="e">
        <f>SUM(S60:S104)*HLOOKUP(S$3,Controls!$A$5:$F$153,MATCH($A106,Controls!$A$5:$A$153,0),0)</f>
        <v>#N/A</v>
      </c>
      <c r="T106" s="355" t="e">
        <f>SUM(T60:T104)*HLOOKUP(T$3,Controls!$A$5:$F$153,MATCH($A106,Controls!$A$5:$A$153,0),0)</f>
        <v>#N/A</v>
      </c>
      <c r="U106" s="355" t="e">
        <f>SUM(U60:U104)*HLOOKUP(U$3,Controls!$A$5:$F$153,MATCH($A106,Controls!$A$5:$A$153,0),0)</f>
        <v>#N/A</v>
      </c>
      <c r="V106" s="355" t="e">
        <f>SUM(V60:V104)*HLOOKUP(V$3,Controls!$A$5:$F$153,MATCH($A106,Controls!$A$5:$A$153,0),0)</f>
        <v>#N/A</v>
      </c>
      <c r="W106" s="355" t="e">
        <f>SUM(W60:W104)*HLOOKUP(W$3,Controls!$A$5:$F$153,MATCH($A106,Controls!$A$5:$A$153,0),0)</f>
        <v>#N/A</v>
      </c>
      <c r="X106" s="355" t="e">
        <f>SUM(X60:X104)*HLOOKUP(X$3,Controls!$A$5:$F$153,MATCH($A106,Controls!$A$5:$A$153,0),0)</f>
        <v>#N/A</v>
      </c>
      <c r="Y106" s="355" t="e">
        <f>SUM(Y60:Y104)*HLOOKUP(Y$3,Controls!$A$5:$F$153,MATCH($A106,Controls!$A$5:$A$153,0),0)</f>
        <v>#N/A</v>
      </c>
      <c r="Z106" s="355" t="e">
        <f>SUM(Z60:Z104)*HLOOKUP(Z$3,Controls!$A$5:$F$153,MATCH($A106,Controls!$A$5:$A$153,0),0)</f>
        <v>#N/A</v>
      </c>
      <c r="AA106" s="355" t="e">
        <f>SUM(AA60:AA104)*HLOOKUP(AA$3,Controls!$A$5:$F$153,MATCH($A106,Controls!$A$5:$A$153,0),0)</f>
        <v>#N/A</v>
      </c>
      <c r="AB106" s="355" t="e">
        <f>SUM(AB60:AB104)*HLOOKUP(AB$3,Controls!$A$5:$F$153,MATCH($A106,Controls!$A$5:$A$153,0),0)</f>
        <v>#N/A</v>
      </c>
      <c r="AC106" s="355" t="e">
        <f>SUM(AC60:AC104)*HLOOKUP(AC$3,Controls!$A$5:$F$153,MATCH($A106,Controls!$A$5:$A$153,0),0)</f>
        <v>#N/A</v>
      </c>
      <c r="AD106" s="355" t="e">
        <f>SUM(AD60:AD104)*HLOOKUP(AD$3,Controls!$A$5:$F$153,MATCH($A106,Controls!$A$5:$A$153,0),0)</f>
        <v>#N/A</v>
      </c>
      <c r="AE106" s="355" t="e">
        <f>SUM(AE60:AE104)*HLOOKUP(AE$3,Controls!$A$5:$F$153,MATCH($A106,Controls!$A$5:$A$153,0),0)</f>
        <v>#N/A</v>
      </c>
      <c r="AF106" s="355" t="e">
        <f>SUM(AF60:AF104)*HLOOKUP(AF$3,Controls!$A$5:$F$153,MATCH($A106,Controls!$A$5:$A$153,0),0)</f>
        <v>#N/A</v>
      </c>
      <c r="AG106" s="355" t="e">
        <f>SUM(AG60:AG104)*HLOOKUP(AG$3,Controls!$A$5:$F$153,MATCH($A106,Controls!$A$5:$A$153,0),0)</f>
        <v>#N/A</v>
      </c>
      <c r="AH106" s="355" t="e">
        <f>SUM(AH60:AH104)*HLOOKUP(AH$3,Controls!$A$5:$F$153,MATCH($A106,Controls!$A$5:$A$153,0),0)</f>
        <v>#N/A</v>
      </c>
      <c r="AI106" s="355" t="e">
        <f>SUM(AI60:AI104)*HLOOKUP(AI$3,Controls!$A$5:$F$153,MATCH($A106,Controls!$A$5:$A$153,0),0)</f>
        <v>#N/A</v>
      </c>
      <c r="AJ106" s="355" t="e">
        <f>SUM(AJ60:AJ104)*HLOOKUP(AJ$3,Controls!$A$5:$F$153,MATCH($A106,Controls!$A$5:$A$153,0),0)</f>
        <v>#N/A</v>
      </c>
      <c r="AK106" s="355" t="e">
        <f>SUM(AK60:AK104)*HLOOKUP(AK$3,Controls!$A$5:$F$153,MATCH($A106,Controls!$A$5:$A$153,0),0)</f>
        <v>#N/A</v>
      </c>
      <c r="AL106" s="355" t="e">
        <f>SUM(AL60:AL104)*HLOOKUP(AL$3,Controls!$A$5:$F$153,MATCH($A106,Controls!$A$5:$A$153,0),0)</f>
        <v>#N/A</v>
      </c>
      <c r="AM106" s="355" t="e">
        <f>SUM(AM60:AM104)*HLOOKUP(AM$3,Controls!$A$5:$F$153,MATCH($A106,Controls!$A$5:$A$153,0),0)</f>
        <v>#N/A</v>
      </c>
      <c r="AN106" s="355" t="e">
        <f>SUM(AN60:AN104)*HLOOKUP(AN$3,Controls!$A$5:$F$153,MATCH($A106,Controls!$A$5:$A$153,0),0)</f>
        <v>#N/A</v>
      </c>
      <c r="AO106" s="355" t="e">
        <f>SUM(AO60:AO104)*HLOOKUP(AO$3,Controls!$A$5:$F$153,MATCH($A106,Controls!$A$5:$A$153,0),0)</f>
        <v>#N/A</v>
      </c>
      <c r="AP106" s="355" t="e">
        <f>SUM(AP60:AP104)*HLOOKUP(AP$3,Controls!$A$5:$F$153,MATCH($A106,Controls!$A$5:$A$153,0),0)</f>
        <v>#N/A</v>
      </c>
      <c r="AQ106" s="355" t="e">
        <f>SUM(AQ60:AQ104)*HLOOKUP(AQ$3,Controls!$A$5:$F$153,MATCH($A106,Controls!$A$5:$A$153,0),0)</f>
        <v>#N/A</v>
      </c>
      <c r="AR106" s="355" t="e">
        <f>SUM(AR60:AR104)*HLOOKUP(AR$3,Controls!$A$5:$F$153,MATCH($A106,Controls!$A$5:$A$153,0),0)</f>
        <v>#N/A</v>
      </c>
      <c r="AS106" s="355" t="e">
        <f>SUM(AS60:AS104)*HLOOKUP(AS$3,Controls!$A$5:$F$153,MATCH($A106,Controls!$A$5:$A$153,0),0)</f>
        <v>#N/A</v>
      </c>
      <c r="AT106" s="355" t="e">
        <f>SUM(AT60:AT104)*HLOOKUP(AT$3,Controls!$A$5:$F$153,MATCH($A106,Controls!$A$5:$A$153,0),0)</f>
        <v>#N/A</v>
      </c>
      <c r="AU106" s="355" t="e">
        <f>SUM(AU60:AU104)*HLOOKUP(AU$3,Controls!$A$5:$F$153,MATCH($A106,Controls!$A$5:$A$153,0),0)</f>
        <v>#N/A</v>
      </c>
      <c r="AV106" s="355" t="e">
        <f>SUM(AV60:AV104)*HLOOKUP(AV$3,Controls!$A$5:$F$153,MATCH($A106,Controls!$A$5:$A$153,0),0)</f>
        <v>#N/A</v>
      </c>
      <c r="AW106" s="355" t="e">
        <f>SUM(AW60:AW104)*HLOOKUP(AW$3,Controls!$A$5:$F$153,MATCH($A106,Controls!$A$5:$A$153,0),0)</f>
        <v>#N/A</v>
      </c>
      <c r="AX106" s="355" t="e">
        <f>SUM(AX60:AX104)*HLOOKUP(AX$3,Controls!$A$5:$F$153,MATCH($A106,Controls!$A$5:$A$153,0),0)</f>
        <v>#N/A</v>
      </c>
      <c r="AY106" s="355" t="e">
        <f>SUM(AY60:AY104)*HLOOKUP(AY$3,Controls!$A$5:$F$153,MATCH($A106,Controls!$A$5:$A$153,0),0)</f>
        <v>#N/A</v>
      </c>
      <c r="AZ106" s="355" t="e">
        <f>SUM(AZ60:AZ104)*HLOOKUP(AZ$3,Controls!$A$5:$F$153,MATCH($A106,Controls!$A$5:$A$153,0),0)</f>
        <v>#N/A</v>
      </c>
      <c r="BA106" s="355" t="e">
        <f>SUM(BA60:BA104)*HLOOKUP(BA$3,Controls!$A$5:$F$153,MATCH($A106,Controls!$A$5:$A$153,0),0)</f>
        <v>#N/A</v>
      </c>
      <c r="BB106" s="355" t="e">
        <f>SUM(BB60:BB104)*HLOOKUP(BB$3,Controls!$A$5:$F$153,MATCH($A106,Controls!$A$5:$A$153,0),0)</f>
        <v>#N/A</v>
      </c>
      <c r="BC106" s="355" t="e">
        <f>SUM(BC60:BC104)*HLOOKUP(BC$3,Controls!$A$5:$F$153,MATCH($A106,Controls!$A$5:$A$153,0),0)</f>
        <v>#N/A</v>
      </c>
      <c r="BD106" s="355" t="e">
        <f>SUM(BD60:BD104)*HLOOKUP(BD$3,Controls!$A$5:$F$153,MATCH($A106,Controls!$A$5:$A$153,0),0)</f>
        <v>#N/A</v>
      </c>
      <c r="BE106" s="355" t="e">
        <f>SUM(BE60:BE104)*HLOOKUP(BE$3,Controls!$A$5:$F$153,MATCH($A106,Controls!$A$5:$A$153,0),0)</f>
        <v>#N/A</v>
      </c>
      <c r="BF106" s="355" t="e">
        <f>SUM(BF60:BF104)*HLOOKUP(BF$3,Controls!$A$5:$F$153,MATCH($A106,Controls!$A$5:$A$153,0),0)</f>
        <v>#N/A</v>
      </c>
      <c r="BG106" s="355" t="e">
        <f>SUM(BG60:BG104)*HLOOKUP(BG$3,Controls!$A$5:$F$153,MATCH($A106,Controls!$A$5:$A$153,0),0)</f>
        <v>#N/A</v>
      </c>
      <c r="BH106" s="355" t="e">
        <f>SUM(BH60:BH104)*HLOOKUP(BH$3,Controls!$A$5:$F$153,MATCH($A106,Controls!$A$5:$A$153,0),0)</f>
        <v>#N/A</v>
      </c>
      <c r="BI106" s="355" t="e">
        <f>SUM(BI60:BI104)*HLOOKUP(BI$3,Controls!$A$5:$F$153,MATCH($A106,Controls!$A$5:$A$153,0),0)</f>
        <v>#N/A</v>
      </c>
    </row>
    <row r="107" spans="1:61" ht="12.75" customHeight="1">
      <c r="A107" s="311" t="s">
        <v>308</v>
      </c>
      <c r="B107" s="355"/>
      <c r="C107" s="355"/>
      <c r="D107" s="355"/>
      <c r="E107" s="355"/>
      <c r="F107" s="355"/>
      <c r="G107" s="355"/>
      <c r="H107" s="355"/>
      <c r="I107" s="355"/>
      <c r="J107" s="355"/>
      <c r="K107" s="355"/>
      <c r="L107" s="355"/>
      <c r="M107" s="355"/>
      <c r="N107" s="355"/>
      <c r="O107" s="355"/>
      <c r="P107" s="355"/>
      <c r="Q107" s="355"/>
      <c r="R107" s="355"/>
      <c r="S107" s="355"/>
      <c r="T107" s="355"/>
      <c r="U107" s="355"/>
      <c r="V107" s="355"/>
      <c r="W107" s="355"/>
      <c r="X107" s="355"/>
      <c r="Y107" s="355"/>
      <c r="Z107" s="355"/>
      <c r="AA107" s="355">
        <v>100000</v>
      </c>
      <c r="AB107" s="355"/>
      <c r="AC107" s="355"/>
      <c r="AD107" s="355"/>
      <c r="AE107" s="355"/>
      <c r="AF107" s="355"/>
      <c r="AG107" s="355"/>
      <c r="AH107" s="355">
        <v>80000</v>
      </c>
      <c r="AI107" s="355"/>
      <c r="AJ107" s="355"/>
      <c r="AK107" s="355"/>
      <c r="AL107" s="355"/>
      <c r="AM107" s="355"/>
      <c r="AN107" s="355"/>
      <c r="AO107" s="355"/>
      <c r="AP107" s="355"/>
      <c r="AQ107" s="355"/>
      <c r="AR107" s="355"/>
      <c r="AS107" s="355"/>
      <c r="AT107" s="355"/>
      <c r="AU107" s="355"/>
      <c r="AV107" s="355"/>
      <c r="AW107" s="355"/>
      <c r="AX107" s="355"/>
      <c r="AY107" s="355"/>
      <c r="AZ107" s="355"/>
      <c r="BA107" s="355"/>
      <c r="BB107" s="355"/>
      <c r="BC107" s="355"/>
      <c r="BD107" s="355"/>
      <c r="BE107" s="355"/>
      <c r="BF107" s="355"/>
      <c r="BG107" s="355"/>
      <c r="BH107" s="355"/>
      <c r="BI107" s="355"/>
    </row>
    <row r="108" spans="1:61" ht="12.75" customHeight="1">
      <c r="A108" s="253" t="s">
        <v>309</v>
      </c>
      <c r="B108" s="254" t="e">
        <f t="shared" ref="B108:AG108" si="9">SUM(B60:B106)</f>
        <v>#N/A</v>
      </c>
      <c r="C108" s="254" t="e">
        <f t="shared" si="9"/>
        <v>#N/A</v>
      </c>
      <c r="D108" s="254" t="e">
        <f t="shared" si="9"/>
        <v>#N/A</v>
      </c>
      <c r="E108" s="254" t="e">
        <f t="shared" si="9"/>
        <v>#N/A</v>
      </c>
      <c r="F108" s="254" t="e">
        <f t="shared" si="9"/>
        <v>#N/A</v>
      </c>
      <c r="G108" s="254" t="e">
        <f t="shared" si="9"/>
        <v>#N/A</v>
      </c>
      <c r="H108" s="254" t="e">
        <f t="shared" si="9"/>
        <v>#N/A</v>
      </c>
      <c r="I108" s="254" t="e">
        <f t="shared" si="9"/>
        <v>#N/A</v>
      </c>
      <c r="J108" s="254" t="e">
        <f t="shared" si="9"/>
        <v>#N/A</v>
      </c>
      <c r="K108" s="254" t="e">
        <f t="shared" si="9"/>
        <v>#N/A</v>
      </c>
      <c r="L108" s="254" t="e">
        <f t="shared" si="9"/>
        <v>#N/A</v>
      </c>
      <c r="M108" s="254" t="e">
        <f t="shared" si="9"/>
        <v>#N/A</v>
      </c>
      <c r="N108" s="254" t="e">
        <f t="shared" si="9"/>
        <v>#N/A</v>
      </c>
      <c r="O108" s="254" t="e">
        <f t="shared" si="9"/>
        <v>#N/A</v>
      </c>
      <c r="P108" s="254" t="e">
        <f t="shared" si="9"/>
        <v>#N/A</v>
      </c>
      <c r="Q108" s="254" t="e">
        <f t="shared" si="9"/>
        <v>#N/A</v>
      </c>
      <c r="R108" s="254" t="e">
        <f t="shared" si="9"/>
        <v>#N/A</v>
      </c>
      <c r="S108" s="254" t="e">
        <f t="shared" si="9"/>
        <v>#N/A</v>
      </c>
      <c r="T108" s="254" t="e">
        <f t="shared" si="9"/>
        <v>#N/A</v>
      </c>
      <c r="U108" s="254" t="e">
        <f t="shared" si="9"/>
        <v>#N/A</v>
      </c>
      <c r="V108" s="254" t="e">
        <f t="shared" si="9"/>
        <v>#N/A</v>
      </c>
      <c r="W108" s="254" t="e">
        <f t="shared" si="9"/>
        <v>#N/A</v>
      </c>
      <c r="X108" s="254" t="e">
        <f t="shared" si="9"/>
        <v>#N/A</v>
      </c>
      <c r="Y108" s="254" t="e">
        <f t="shared" si="9"/>
        <v>#N/A</v>
      </c>
      <c r="Z108" s="254" t="e">
        <f t="shared" si="9"/>
        <v>#N/A</v>
      </c>
      <c r="AA108" s="254" t="e">
        <f t="shared" si="9"/>
        <v>#N/A</v>
      </c>
      <c r="AB108" s="254" t="e">
        <f t="shared" si="9"/>
        <v>#N/A</v>
      </c>
      <c r="AC108" s="254" t="e">
        <f t="shared" si="9"/>
        <v>#N/A</v>
      </c>
      <c r="AD108" s="254" t="e">
        <f t="shared" si="9"/>
        <v>#N/A</v>
      </c>
      <c r="AE108" s="254" t="e">
        <f t="shared" si="9"/>
        <v>#N/A</v>
      </c>
      <c r="AF108" s="254" t="e">
        <f t="shared" si="9"/>
        <v>#N/A</v>
      </c>
      <c r="AG108" s="254" t="e">
        <f t="shared" si="9"/>
        <v>#N/A</v>
      </c>
      <c r="AH108" s="254" t="e">
        <f t="shared" ref="AH108:BI108" si="10">SUM(AH60:AH106)</f>
        <v>#N/A</v>
      </c>
      <c r="AI108" s="254" t="e">
        <f t="shared" si="10"/>
        <v>#N/A</v>
      </c>
      <c r="AJ108" s="254" t="e">
        <f t="shared" si="10"/>
        <v>#N/A</v>
      </c>
      <c r="AK108" s="254" t="e">
        <f t="shared" si="10"/>
        <v>#N/A</v>
      </c>
      <c r="AL108" s="254" t="e">
        <f t="shared" si="10"/>
        <v>#N/A</v>
      </c>
      <c r="AM108" s="254" t="e">
        <f t="shared" si="10"/>
        <v>#N/A</v>
      </c>
      <c r="AN108" s="254" t="e">
        <f t="shared" si="10"/>
        <v>#N/A</v>
      </c>
      <c r="AO108" s="254" t="e">
        <f t="shared" si="10"/>
        <v>#N/A</v>
      </c>
      <c r="AP108" s="254" t="e">
        <f t="shared" si="10"/>
        <v>#N/A</v>
      </c>
      <c r="AQ108" s="254" t="e">
        <f t="shared" si="10"/>
        <v>#N/A</v>
      </c>
      <c r="AR108" s="254" t="e">
        <f t="shared" si="10"/>
        <v>#N/A</v>
      </c>
      <c r="AS108" s="254" t="e">
        <f t="shared" si="10"/>
        <v>#N/A</v>
      </c>
      <c r="AT108" s="254" t="e">
        <f t="shared" si="10"/>
        <v>#N/A</v>
      </c>
      <c r="AU108" s="254" t="e">
        <f t="shared" si="10"/>
        <v>#N/A</v>
      </c>
      <c r="AV108" s="254" t="e">
        <f t="shared" si="10"/>
        <v>#N/A</v>
      </c>
      <c r="AW108" s="254" t="e">
        <f t="shared" si="10"/>
        <v>#N/A</v>
      </c>
      <c r="AX108" s="254" t="e">
        <f t="shared" si="10"/>
        <v>#N/A</v>
      </c>
      <c r="AY108" s="254" t="e">
        <f t="shared" si="10"/>
        <v>#N/A</v>
      </c>
      <c r="AZ108" s="254" t="e">
        <f t="shared" si="10"/>
        <v>#N/A</v>
      </c>
      <c r="BA108" s="254" t="e">
        <f t="shared" si="10"/>
        <v>#N/A</v>
      </c>
      <c r="BB108" s="254" t="e">
        <f t="shared" si="10"/>
        <v>#N/A</v>
      </c>
      <c r="BC108" s="254" t="e">
        <f t="shared" si="10"/>
        <v>#N/A</v>
      </c>
      <c r="BD108" s="254" t="e">
        <f t="shared" si="10"/>
        <v>#N/A</v>
      </c>
      <c r="BE108" s="254" t="e">
        <f t="shared" si="10"/>
        <v>#N/A</v>
      </c>
      <c r="BF108" s="254" t="e">
        <f t="shared" si="10"/>
        <v>#N/A</v>
      </c>
      <c r="BG108" s="254" t="e">
        <f t="shared" si="10"/>
        <v>#N/A</v>
      </c>
      <c r="BH108" s="254" t="e">
        <f t="shared" si="10"/>
        <v>#N/A</v>
      </c>
      <c r="BI108" s="254" t="e">
        <f t="shared" si="10"/>
        <v>#N/A</v>
      </c>
    </row>
    <row r="109" spans="1:61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</row>
    <row r="110" spans="1:61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</row>
    <row r="111" spans="1:6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</row>
    <row r="112" spans="1:61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</row>
    <row r="113" spans="1:61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</row>
    <row r="114" spans="1:61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</row>
    <row r="115" spans="1:61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</row>
    <row r="116" spans="1:61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</row>
    <row r="117" spans="1:61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</row>
    <row r="118" spans="1:61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</row>
    <row r="119" spans="1:61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</row>
    <row r="120" spans="1:61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</row>
    <row r="121" spans="1:6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</row>
    <row r="122" spans="1:61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</row>
    <row r="123" spans="1:61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</row>
    <row r="124" spans="1:61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</row>
    <row r="125" spans="1:61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</row>
    <row r="126" spans="1:61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</row>
    <row r="127" spans="1:61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</row>
    <row r="128" spans="1:61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</row>
    <row r="129" spans="1:61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</row>
    <row r="130" spans="1:61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</row>
    <row r="131" spans="1:6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</row>
    <row r="132" spans="1:61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</row>
    <row r="133" spans="1:61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</row>
    <row r="134" spans="1:61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</row>
    <row r="135" spans="1:61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</row>
    <row r="136" spans="1:61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</row>
    <row r="137" spans="1:61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</row>
    <row r="138" spans="1:61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</row>
    <row r="139" spans="1:61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</row>
    <row r="140" spans="1:61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</row>
    <row r="141" spans="1:6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</row>
    <row r="142" spans="1:61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</row>
    <row r="143" spans="1:61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</row>
    <row r="144" spans="1:61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</row>
    <row r="145" spans="1:61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</row>
    <row r="146" spans="1:61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</row>
    <row r="147" spans="1:61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</row>
    <row r="148" spans="1:61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</row>
    <row r="149" spans="1:61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</row>
    <row r="150" spans="1:61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</row>
    <row r="151" spans="1:6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</row>
    <row r="152" spans="1:61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</row>
    <row r="153" spans="1:61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</row>
    <row r="154" spans="1:61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</row>
    <row r="155" spans="1:61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</row>
    <row r="156" spans="1:61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</row>
    <row r="157" spans="1:61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</row>
    <row r="158" spans="1:61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</row>
    <row r="159" spans="1:61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</row>
    <row r="160" spans="1:61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</row>
    <row r="161" spans="1: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</row>
    <row r="162" spans="1:61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</row>
    <row r="163" spans="1:61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</row>
    <row r="164" spans="1:61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</row>
    <row r="165" spans="1:61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</row>
    <row r="166" spans="1:61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</row>
    <row r="167" spans="1:61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</row>
    <row r="168" spans="1:61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</row>
    <row r="169" spans="1:61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</row>
    <row r="170" spans="1:61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</row>
    <row r="171" spans="1:6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</row>
    <row r="172" spans="1:61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</row>
    <row r="173" spans="1:61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</row>
    <row r="174" spans="1:61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</row>
    <row r="175" spans="1:61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</row>
    <row r="176" spans="1:61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</row>
    <row r="177" spans="1:61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</row>
    <row r="178" spans="1:61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</row>
    <row r="179" spans="1:61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</row>
    <row r="180" spans="1:61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</row>
    <row r="181" spans="1:6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</row>
    <row r="182" spans="1:61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</row>
    <row r="183" spans="1:61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</row>
    <row r="184" spans="1:61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</row>
    <row r="185" spans="1:61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</row>
    <row r="186" spans="1:61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</row>
    <row r="187" spans="1:61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</row>
    <row r="188" spans="1:61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</row>
    <row r="189" spans="1:61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</row>
    <row r="190" spans="1:61" ht="12.75" customHeight="1">
      <c r="A190" s="6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</row>
    <row r="191" spans="1:6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</row>
    <row r="257" spans="1:61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</row>
    <row r="258" spans="1:61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</row>
    <row r="259" spans="1:61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</row>
    <row r="260" spans="1:61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</row>
    <row r="261" spans="1: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</row>
    <row r="262" spans="1:61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</row>
    <row r="263" spans="1:61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</row>
    <row r="264" spans="1:61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</row>
    <row r="265" spans="1:61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</row>
    <row r="266" spans="1:61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61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61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61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61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6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61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61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61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61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</row>
    <row r="276" spans="1:61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</row>
    <row r="277" spans="1:61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</row>
    <row r="278" spans="1:61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</row>
    <row r="279" spans="1:61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</row>
    <row r="280" spans="1:61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</row>
    <row r="281" spans="1:6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</row>
    <row r="282" spans="1:61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61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61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61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</row>
    <row r="286" spans="1:61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</row>
    <row r="287" spans="1:61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</row>
    <row r="288" spans="1:61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</row>
    <row r="289" spans="1:61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</row>
    <row r="290" spans="1:61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</row>
    <row r="291" spans="1:6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</row>
    <row r="292" spans="1:61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</row>
    <row r="293" spans="1:61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</row>
    <row r="294" spans="1:61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</row>
    <row r="295" spans="1:61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</row>
    <row r="296" spans="1:61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</row>
    <row r="297" spans="1:61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</row>
    <row r="298" spans="1:61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</row>
    <row r="299" spans="1:61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</row>
    <row r="300" spans="1:61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</row>
    <row r="301" spans="1:6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</row>
    <row r="302" spans="1:61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</row>
    <row r="303" spans="1:61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</row>
    <row r="304" spans="1:61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</row>
    <row r="305" spans="1:61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</row>
    <row r="306" spans="1:61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</row>
    <row r="307" spans="1:61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</row>
    <row r="308" spans="1:61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</row>
    <row r="309" spans="1:61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</row>
    <row r="310" spans="1:61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</row>
    <row r="311" spans="1:6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</row>
    <row r="312" spans="1:61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</row>
    <row r="313" spans="1:61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</row>
    <row r="314" spans="1:61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</row>
    <row r="315" spans="1:61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</row>
    <row r="316" spans="1:61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</row>
    <row r="317" spans="1:61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</row>
    <row r="318" spans="1:61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</row>
    <row r="319" spans="1:61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</row>
    <row r="320" spans="1:61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</row>
    <row r="321" spans="1:6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</row>
    <row r="322" spans="1:61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</row>
    <row r="323" spans="1:61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</row>
    <row r="324" spans="1:61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</row>
    <row r="325" spans="1:61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</row>
    <row r="326" spans="1:61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</row>
    <row r="327" spans="1:61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</row>
    <row r="328" spans="1:61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</row>
    <row r="329" spans="1:61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</row>
    <row r="330" spans="1:61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</row>
    <row r="331" spans="1:6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</row>
    <row r="332" spans="1:61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</row>
    <row r="333" spans="1:61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</row>
    <row r="334" spans="1:61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</row>
    <row r="335" spans="1:61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</row>
    <row r="336" spans="1:61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</row>
    <row r="337" spans="1:61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</row>
    <row r="338" spans="1:61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</row>
    <row r="339" spans="1:61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</row>
    <row r="340" spans="1:61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</row>
    <row r="341" spans="1:6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</row>
    <row r="342" spans="1:61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</row>
    <row r="343" spans="1:61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</row>
    <row r="344" spans="1:61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</row>
    <row r="345" spans="1:61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</row>
    <row r="346" spans="1:61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</row>
    <row r="347" spans="1:61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</row>
    <row r="348" spans="1:61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</row>
    <row r="349" spans="1:61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</row>
    <row r="350" spans="1:61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</row>
    <row r="351" spans="1:6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</row>
    <row r="352" spans="1:61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</row>
    <row r="353" spans="1:61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</row>
    <row r="354" spans="1:61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</row>
    <row r="355" spans="1:61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</row>
    <row r="356" spans="1:61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</row>
    <row r="357" spans="1:61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</row>
    <row r="358" spans="1:61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</row>
    <row r="359" spans="1:61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</row>
    <row r="360" spans="1:61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</row>
    <row r="361" spans="1: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</row>
    <row r="362" spans="1:61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</row>
    <row r="363" spans="1:61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</row>
    <row r="364" spans="1:61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</row>
    <row r="365" spans="1:61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</row>
    <row r="366" spans="1:61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</row>
    <row r="367" spans="1:61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</row>
    <row r="368" spans="1:61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</row>
    <row r="369" spans="1:61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</row>
    <row r="370" spans="1:61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</row>
    <row r="371" spans="1:6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</row>
    <row r="372" spans="1:61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</row>
    <row r="373" spans="1:61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</row>
    <row r="374" spans="1:61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</row>
    <row r="375" spans="1:61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</row>
    <row r="376" spans="1:61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</row>
    <row r="377" spans="1:61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</row>
    <row r="378" spans="1:61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</row>
    <row r="379" spans="1:61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</row>
    <row r="380" spans="1:61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</row>
    <row r="381" spans="1:6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</row>
    <row r="382" spans="1:61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</row>
    <row r="383" spans="1:61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</row>
    <row r="384" spans="1:61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</row>
    <row r="385" spans="1:61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</row>
    <row r="386" spans="1:61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</row>
    <row r="387" spans="1:61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</row>
    <row r="388" spans="1:61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</row>
    <row r="389" spans="1:61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</row>
    <row r="390" spans="1:61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</row>
    <row r="391" spans="1:6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</row>
    <row r="392" spans="1:61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</row>
    <row r="393" spans="1:61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</row>
    <row r="394" spans="1:61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</row>
    <row r="395" spans="1:61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</row>
    <row r="396" spans="1:61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</row>
    <row r="397" spans="1:61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</row>
    <row r="398" spans="1:61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</row>
    <row r="399" spans="1:61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</row>
    <row r="400" spans="1:61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</row>
    <row r="401" spans="1:6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</row>
    <row r="402" spans="1:61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</row>
    <row r="403" spans="1:61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</row>
    <row r="404" spans="1:61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</row>
    <row r="405" spans="1:61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</row>
    <row r="406" spans="1:61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</row>
    <row r="407" spans="1:61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</row>
    <row r="408" spans="1:61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</row>
    <row r="409" spans="1:61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</row>
    <row r="410" spans="1:61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</row>
    <row r="411" spans="1:6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</row>
    <row r="412" spans="1:61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</row>
    <row r="413" spans="1:61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</row>
    <row r="414" spans="1:61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</row>
    <row r="415" spans="1:61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</row>
    <row r="416" spans="1:61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</row>
    <row r="417" spans="1:61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</row>
    <row r="418" spans="1:61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</row>
    <row r="419" spans="1:61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</row>
    <row r="420" spans="1:61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</row>
    <row r="421" spans="1:6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</row>
    <row r="422" spans="1:61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</row>
    <row r="423" spans="1:61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</row>
    <row r="424" spans="1:61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</row>
    <row r="425" spans="1:61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</row>
    <row r="426" spans="1:61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</row>
    <row r="427" spans="1:61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</row>
    <row r="428" spans="1:61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</row>
    <row r="429" spans="1:61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</row>
    <row r="430" spans="1:61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</row>
    <row r="431" spans="1:6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</row>
    <row r="432" spans="1:61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</row>
    <row r="433" spans="1:61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</row>
    <row r="434" spans="1:61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</row>
    <row r="435" spans="1:61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</row>
    <row r="436" spans="1:61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</row>
    <row r="437" spans="1:61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</row>
    <row r="438" spans="1:61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</row>
    <row r="439" spans="1:61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</row>
    <row r="440" spans="1:61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</row>
    <row r="441" spans="1:6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</row>
    <row r="442" spans="1:61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</row>
    <row r="443" spans="1:61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</row>
    <row r="444" spans="1:61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</row>
    <row r="445" spans="1:61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</row>
    <row r="446" spans="1:61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</row>
    <row r="447" spans="1:61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</row>
    <row r="448" spans="1:61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</row>
    <row r="449" spans="1:61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</row>
    <row r="450" spans="1:61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</row>
    <row r="451" spans="1:6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</row>
    <row r="452" spans="1:61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</row>
    <row r="453" spans="1:61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</row>
    <row r="454" spans="1:61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</row>
    <row r="455" spans="1:61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</row>
    <row r="456" spans="1:61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</row>
    <row r="457" spans="1:61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</row>
    <row r="458" spans="1:61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</row>
    <row r="459" spans="1:61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</row>
    <row r="460" spans="1:61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</row>
    <row r="461" spans="1: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</row>
    <row r="462" spans="1:61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</row>
    <row r="463" spans="1:61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</row>
    <row r="464" spans="1:61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</row>
    <row r="465" spans="1:61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</row>
    <row r="466" spans="1:61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</row>
    <row r="467" spans="1:61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</row>
    <row r="468" spans="1:61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</row>
    <row r="469" spans="1:61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</row>
    <row r="470" spans="1:61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</row>
    <row r="471" spans="1:6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</row>
    <row r="472" spans="1:61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</row>
    <row r="473" spans="1:61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</row>
    <row r="474" spans="1:61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</row>
    <row r="475" spans="1:61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</row>
    <row r="476" spans="1:61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</row>
    <row r="477" spans="1:61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</row>
    <row r="478" spans="1:61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</row>
    <row r="479" spans="1:61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</row>
    <row r="480" spans="1:61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</row>
    <row r="481" spans="1:6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</row>
    <row r="482" spans="1:61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</row>
    <row r="483" spans="1:61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</row>
    <row r="484" spans="1:61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</row>
    <row r="485" spans="1:61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</row>
    <row r="486" spans="1:61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</row>
    <row r="487" spans="1:61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</row>
    <row r="488" spans="1:61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</row>
    <row r="489" spans="1:61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1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1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1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1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1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1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1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1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1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1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1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1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1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1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1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</row>
    <row r="529" spans="1:61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</row>
    <row r="530" spans="1:61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</row>
    <row r="531" spans="1:6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</row>
    <row r="532" spans="1:61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</row>
    <row r="533" spans="1:61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</row>
    <row r="534" spans="1:61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</row>
    <row r="535" spans="1:61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</row>
    <row r="536" spans="1:61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</row>
    <row r="537" spans="1:61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</row>
    <row r="538" spans="1:61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</row>
    <row r="539" spans="1:61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</row>
    <row r="540" spans="1:61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</row>
    <row r="541" spans="1:6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</row>
    <row r="542" spans="1:61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</row>
    <row r="543" spans="1:61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</row>
    <row r="544" spans="1:61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</row>
    <row r="545" spans="1:61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</row>
    <row r="546" spans="1:61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</row>
    <row r="547" spans="1:61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</row>
    <row r="548" spans="1:61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</row>
    <row r="549" spans="1:61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</row>
    <row r="550" spans="1:61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</row>
    <row r="551" spans="1:6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</row>
    <row r="552" spans="1:61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</row>
    <row r="553" spans="1:61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</row>
    <row r="554" spans="1:61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</row>
    <row r="555" spans="1:61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</row>
    <row r="556" spans="1:61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</row>
    <row r="557" spans="1:61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</row>
    <row r="558" spans="1:61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</row>
    <row r="559" spans="1:61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</row>
    <row r="560" spans="1:61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</row>
    <row r="561" spans="1: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</row>
    <row r="562" spans="1:61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</row>
    <row r="563" spans="1:61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</row>
    <row r="564" spans="1:61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</row>
    <row r="565" spans="1:61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</row>
    <row r="566" spans="1:61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</row>
    <row r="567" spans="1:61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</row>
    <row r="568" spans="1:61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</row>
    <row r="569" spans="1:61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</row>
    <row r="570" spans="1:61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</row>
    <row r="571" spans="1:6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</row>
    <row r="572" spans="1:61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</row>
    <row r="573" spans="1:61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</row>
    <row r="574" spans="1:61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</row>
    <row r="575" spans="1:61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</row>
    <row r="576" spans="1:61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</row>
    <row r="577" spans="1:61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</row>
    <row r="578" spans="1:61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</row>
    <row r="579" spans="1:61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</row>
    <row r="580" spans="1:61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</row>
    <row r="581" spans="1:6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</row>
    <row r="582" spans="1:61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</row>
    <row r="583" spans="1:61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</row>
    <row r="584" spans="1:61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</row>
    <row r="585" spans="1:61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</row>
    <row r="586" spans="1:61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</row>
    <row r="587" spans="1:61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</row>
    <row r="588" spans="1:61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</row>
    <row r="589" spans="1:61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</row>
    <row r="590" spans="1:61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</row>
    <row r="591" spans="1:6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</row>
    <row r="592" spans="1:61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</row>
    <row r="593" spans="1:61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</row>
    <row r="594" spans="1:61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</row>
    <row r="595" spans="1:61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</row>
    <row r="596" spans="1:61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</row>
    <row r="597" spans="1:61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</row>
    <row r="598" spans="1:61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</row>
    <row r="599" spans="1:61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</row>
    <row r="600" spans="1:61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</row>
    <row r="601" spans="1:6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</row>
    <row r="602" spans="1:61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</row>
    <row r="603" spans="1:61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</row>
    <row r="604" spans="1:61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</row>
    <row r="605" spans="1:61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</row>
    <row r="606" spans="1:61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</row>
    <row r="607" spans="1:61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</row>
    <row r="608" spans="1:61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</row>
    <row r="609" spans="1:61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</row>
    <row r="610" spans="1:61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</row>
    <row r="611" spans="1:6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</row>
    <row r="612" spans="1:61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</row>
    <row r="613" spans="1:61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</row>
    <row r="614" spans="1:61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</row>
    <row r="615" spans="1:61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</row>
    <row r="616" spans="1:61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</row>
    <row r="617" spans="1:61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</row>
    <row r="618" spans="1:61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</row>
    <row r="619" spans="1:61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</row>
    <row r="620" spans="1:61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</row>
    <row r="621" spans="1:6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</row>
    <row r="622" spans="1:61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</row>
    <row r="623" spans="1:61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</row>
    <row r="624" spans="1:61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</row>
    <row r="625" spans="1:61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</row>
    <row r="626" spans="1:61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</row>
    <row r="627" spans="1:61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</row>
    <row r="628" spans="1:61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</row>
    <row r="629" spans="1:61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</row>
    <row r="630" spans="1:61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</row>
    <row r="631" spans="1:6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</row>
    <row r="632" spans="1:61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</row>
    <row r="633" spans="1:61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</row>
    <row r="634" spans="1:61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</row>
    <row r="635" spans="1:61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</row>
    <row r="636" spans="1:61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</row>
    <row r="637" spans="1:61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</row>
    <row r="638" spans="1:61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</row>
    <row r="639" spans="1:61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</row>
    <row r="640" spans="1:61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</row>
    <row r="641" spans="1:6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</row>
    <row r="642" spans="1:61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</row>
    <row r="643" spans="1:61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</row>
    <row r="644" spans="1:61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</row>
    <row r="645" spans="1:61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</row>
    <row r="646" spans="1:61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</row>
    <row r="647" spans="1:61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</row>
    <row r="648" spans="1:61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</row>
    <row r="649" spans="1:61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</row>
    <row r="650" spans="1:61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</row>
    <row r="651" spans="1:6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</row>
    <row r="652" spans="1:61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</row>
    <row r="653" spans="1:61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</row>
    <row r="654" spans="1:61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</row>
    <row r="655" spans="1:61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</row>
    <row r="656" spans="1:61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</row>
    <row r="657" spans="1:61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</row>
    <row r="658" spans="1:61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</row>
    <row r="659" spans="1:61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</row>
    <row r="660" spans="1:61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</row>
    <row r="661" spans="1: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</row>
    <row r="662" spans="1:61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</row>
    <row r="663" spans="1:61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</row>
    <row r="664" spans="1:61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</row>
    <row r="665" spans="1:61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</row>
    <row r="666" spans="1:61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</row>
    <row r="667" spans="1:61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</row>
    <row r="668" spans="1:61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</row>
    <row r="669" spans="1:61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</row>
    <row r="670" spans="1:61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</row>
    <row r="671" spans="1:6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</row>
    <row r="672" spans="1:61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</row>
    <row r="673" spans="1:61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</row>
    <row r="674" spans="1:61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</row>
    <row r="675" spans="1:61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</row>
    <row r="676" spans="1:61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</row>
    <row r="677" spans="1:61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</row>
    <row r="678" spans="1:61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</row>
    <row r="679" spans="1:61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</row>
    <row r="680" spans="1:61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</row>
    <row r="681" spans="1:6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</row>
    <row r="682" spans="1:61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</row>
    <row r="683" spans="1:61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</row>
    <row r="684" spans="1:61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</row>
    <row r="685" spans="1:61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</row>
    <row r="686" spans="1:61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</row>
    <row r="687" spans="1:61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</row>
    <row r="688" spans="1:61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</row>
    <row r="689" spans="1:61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</row>
    <row r="690" spans="1:61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</row>
    <row r="691" spans="1:6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</row>
    <row r="692" spans="1:61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</row>
    <row r="693" spans="1:61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</row>
    <row r="694" spans="1:61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</row>
    <row r="695" spans="1:61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</row>
    <row r="696" spans="1:61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</row>
    <row r="697" spans="1:61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</row>
    <row r="698" spans="1:61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</row>
    <row r="699" spans="1:61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</row>
    <row r="700" spans="1:61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</row>
    <row r="701" spans="1:6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</row>
    <row r="702" spans="1:61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</row>
    <row r="703" spans="1:61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</row>
    <row r="704" spans="1:61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</row>
    <row r="705" spans="1:61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</row>
    <row r="706" spans="1:61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</row>
    <row r="707" spans="1:61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</row>
    <row r="708" spans="1:61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</row>
    <row r="709" spans="1:61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</row>
    <row r="710" spans="1:61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</row>
    <row r="711" spans="1:6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</row>
    <row r="712" spans="1:61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</row>
    <row r="713" spans="1:61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</row>
    <row r="714" spans="1:61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</row>
    <row r="715" spans="1:61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</row>
    <row r="716" spans="1:61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</row>
    <row r="717" spans="1:61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</row>
    <row r="718" spans="1:61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</row>
    <row r="719" spans="1:61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</row>
    <row r="720" spans="1:61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</row>
    <row r="721" spans="1:6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</row>
    <row r="722" spans="1:61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</row>
    <row r="723" spans="1:61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</row>
    <row r="724" spans="1:61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</row>
    <row r="725" spans="1:61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</row>
    <row r="726" spans="1:61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</row>
    <row r="727" spans="1:61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</row>
    <row r="728" spans="1:61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</row>
    <row r="729" spans="1:61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</row>
    <row r="730" spans="1:61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</row>
    <row r="731" spans="1:6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</row>
    <row r="732" spans="1:61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</row>
    <row r="733" spans="1:61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</row>
    <row r="734" spans="1:61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</row>
    <row r="735" spans="1:61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</row>
    <row r="736" spans="1:61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</row>
    <row r="737" spans="1:61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</row>
    <row r="738" spans="1:61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</row>
    <row r="739" spans="1:61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</row>
    <row r="740" spans="1:61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</row>
    <row r="741" spans="1:6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</row>
    <row r="742" spans="1:61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</row>
    <row r="743" spans="1:61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</row>
    <row r="744" spans="1:61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</row>
    <row r="745" spans="1:61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</row>
    <row r="746" spans="1:61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</row>
    <row r="747" spans="1:61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</row>
    <row r="748" spans="1:61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</row>
    <row r="749" spans="1:61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</row>
    <row r="750" spans="1:61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</row>
    <row r="751" spans="1:6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</row>
    <row r="752" spans="1:61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</row>
    <row r="753" spans="1:61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</row>
    <row r="754" spans="1:61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</row>
    <row r="755" spans="1:61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</row>
    <row r="756" spans="1:61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</row>
    <row r="757" spans="1:61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</row>
    <row r="758" spans="1:61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</row>
    <row r="759" spans="1:61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</row>
    <row r="760" spans="1:61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</row>
    <row r="761" spans="1: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</row>
    <row r="762" spans="1:61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</row>
    <row r="763" spans="1:61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</row>
    <row r="764" spans="1:61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</row>
    <row r="765" spans="1:61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</row>
    <row r="766" spans="1:61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</row>
    <row r="767" spans="1:61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</row>
    <row r="768" spans="1:61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</row>
    <row r="769" spans="1:61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</row>
    <row r="770" spans="1:61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</row>
    <row r="771" spans="1:6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</row>
    <row r="772" spans="1:61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</row>
    <row r="773" spans="1:61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</row>
    <row r="774" spans="1:61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</row>
    <row r="775" spans="1:61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</row>
    <row r="776" spans="1:61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</row>
    <row r="777" spans="1:61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</row>
    <row r="778" spans="1:61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</row>
    <row r="779" spans="1:61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</row>
    <row r="780" spans="1:61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</row>
    <row r="781" spans="1:6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</row>
    <row r="782" spans="1:61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</row>
    <row r="783" spans="1:61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</row>
    <row r="784" spans="1:61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</row>
    <row r="785" spans="1:61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</row>
    <row r="786" spans="1:61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</row>
    <row r="787" spans="1:61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</row>
    <row r="788" spans="1:61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</row>
    <row r="789" spans="1:61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</row>
    <row r="790" spans="1:61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</row>
    <row r="791" spans="1:6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</row>
    <row r="792" spans="1:61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</row>
    <row r="793" spans="1:61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</row>
    <row r="794" spans="1:61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</row>
    <row r="795" spans="1:61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</row>
    <row r="796" spans="1:61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</row>
    <row r="797" spans="1:61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</row>
    <row r="798" spans="1:61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</row>
    <row r="799" spans="1:61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</row>
    <row r="800" spans="1:61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</row>
    <row r="801" spans="1:6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</row>
    <row r="802" spans="1:61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</row>
    <row r="803" spans="1:61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</row>
    <row r="804" spans="1:61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</row>
    <row r="805" spans="1:61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</row>
    <row r="806" spans="1:61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</row>
    <row r="807" spans="1:61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</row>
    <row r="808" spans="1:61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</row>
    <row r="809" spans="1:61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</row>
    <row r="810" spans="1:61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</row>
    <row r="811" spans="1:6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</row>
    <row r="812" spans="1:61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</row>
    <row r="813" spans="1:61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</row>
    <row r="814" spans="1:61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</row>
    <row r="815" spans="1:61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</row>
    <row r="816" spans="1:61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</row>
    <row r="817" spans="1:61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</row>
    <row r="818" spans="1:61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</row>
    <row r="819" spans="1:61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</row>
    <row r="820" spans="1:61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</row>
    <row r="821" spans="1:6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</row>
    <row r="822" spans="1:61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</row>
    <row r="823" spans="1:61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</row>
    <row r="824" spans="1:61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</row>
    <row r="825" spans="1:61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</row>
    <row r="826" spans="1:61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</row>
    <row r="827" spans="1:61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</row>
    <row r="828" spans="1:61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</row>
    <row r="829" spans="1:61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</row>
    <row r="830" spans="1:61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</row>
    <row r="831" spans="1:6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</row>
    <row r="832" spans="1:61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</row>
    <row r="833" spans="1:61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</row>
    <row r="834" spans="1:61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</row>
    <row r="835" spans="1:61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</row>
    <row r="836" spans="1:61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</row>
    <row r="837" spans="1:61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</row>
    <row r="838" spans="1:61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</row>
    <row r="839" spans="1:61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</row>
    <row r="840" spans="1:61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</row>
    <row r="841" spans="1:6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</row>
    <row r="842" spans="1:61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</row>
    <row r="843" spans="1:61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</row>
    <row r="844" spans="1:61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</row>
    <row r="845" spans="1:61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</row>
    <row r="846" spans="1:61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</row>
    <row r="847" spans="1:61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</row>
    <row r="848" spans="1:61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</row>
    <row r="849" spans="1:61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</row>
    <row r="850" spans="1:61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</row>
    <row r="851" spans="1:6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</row>
    <row r="852" spans="1:61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</row>
    <row r="853" spans="1:61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</row>
    <row r="854" spans="1:61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</row>
    <row r="855" spans="1:61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</row>
    <row r="856" spans="1:61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</row>
    <row r="857" spans="1:61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</row>
    <row r="858" spans="1:61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</row>
    <row r="859" spans="1:61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</row>
    <row r="860" spans="1:61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</row>
    <row r="861" spans="1: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</row>
    <row r="862" spans="1:61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</row>
    <row r="863" spans="1:61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</row>
    <row r="864" spans="1:61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</row>
    <row r="865" spans="1:61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</row>
    <row r="866" spans="1:61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</row>
    <row r="867" spans="1:61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</row>
    <row r="868" spans="1:61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</row>
    <row r="869" spans="1:61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</row>
    <row r="870" spans="1:61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</row>
    <row r="871" spans="1:6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</row>
    <row r="872" spans="1:61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</row>
    <row r="873" spans="1:61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</row>
    <row r="874" spans="1:61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</row>
    <row r="875" spans="1:61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</row>
    <row r="876" spans="1:61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</row>
    <row r="877" spans="1:61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</row>
    <row r="878" spans="1:61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</row>
    <row r="879" spans="1:61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</row>
    <row r="880" spans="1:61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</row>
    <row r="881" spans="1:6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</row>
    <row r="882" spans="1:61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</row>
    <row r="883" spans="1:61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</row>
    <row r="884" spans="1:61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</row>
    <row r="885" spans="1:61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</row>
    <row r="886" spans="1:61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</row>
    <row r="887" spans="1:61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</row>
    <row r="888" spans="1:61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</row>
    <row r="889" spans="1:61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</row>
    <row r="890" spans="1:61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</row>
    <row r="891" spans="1:6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</row>
    <row r="892" spans="1:61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</row>
    <row r="893" spans="1:61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</row>
    <row r="894" spans="1:61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</row>
    <row r="895" spans="1:61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</row>
    <row r="896" spans="1:61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</row>
    <row r="897" spans="1:61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</row>
    <row r="898" spans="1:61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</row>
    <row r="899" spans="1:61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</row>
    <row r="900" spans="1:61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</row>
    <row r="901" spans="1:6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</row>
    <row r="902" spans="1:61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</row>
    <row r="903" spans="1:61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</row>
    <row r="904" spans="1:61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</row>
    <row r="905" spans="1:61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</row>
    <row r="906" spans="1:61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</row>
    <row r="907" spans="1:61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</row>
    <row r="908" spans="1:61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</row>
    <row r="909" spans="1:61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</row>
    <row r="910" spans="1:61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</row>
    <row r="911" spans="1:6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</row>
    <row r="912" spans="1:61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</row>
    <row r="913" spans="1:61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</row>
    <row r="914" spans="1:61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</row>
    <row r="915" spans="1:61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</row>
    <row r="916" spans="1:61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</row>
    <row r="917" spans="1:61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</row>
    <row r="918" spans="1:61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</row>
    <row r="919" spans="1:61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</row>
    <row r="920" spans="1:61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</row>
    <row r="921" spans="1:6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</row>
    <row r="922" spans="1:61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</row>
    <row r="923" spans="1:61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</row>
    <row r="924" spans="1:61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</row>
    <row r="925" spans="1:61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</row>
    <row r="926" spans="1:61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</row>
    <row r="927" spans="1:61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</row>
    <row r="928" spans="1:61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</row>
    <row r="929" spans="1:61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</row>
    <row r="930" spans="1:61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</row>
    <row r="931" spans="1:6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</row>
    <row r="932" spans="1:61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</row>
    <row r="933" spans="1:61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</row>
    <row r="934" spans="1:61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</row>
    <row r="935" spans="1:61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</row>
    <row r="936" spans="1:61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</row>
    <row r="937" spans="1:61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</row>
    <row r="938" spans="1:61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</row>
    <row r="939" spans="1:61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</row>
    <row r="940" spans="1:61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</row>
    <row r="941" spans="1:6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</row>
    <row r="942" spans="1:61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</row>
    <row r="943" spans="1:61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</row>
    <row r="944" spans="1:61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</row>
    <row r="945" spans="1:61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</row>
    <row r="946" spans="1:61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</row>
    <row r="947" spans="1:61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</row>
    <row r="948" spans="1:61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</row>
    <row r="949" spans="1:61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</row>
    <row r="950" spans="1:61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</row>
    <row r="951" spans="1:6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</row>
    <row r="952" spans="1:61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</row>
    <row r="953" spans="1:61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</row>
    <row r="954" spans="1:61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</row>
    <row r="955" spans="1:61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</row>
    <row r="956" spans="1:61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</row>
    <row r="957" spans="1:61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</row>
    <row r="958" spans="1:61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</row>
    <row r="959" spans="1:61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</row>
    <row r="960" spans="1:61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</row>
    <row r="961" spans="1: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</row>
    <row r="962" spans="1:61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</row>
    <row r="963" spans="1:61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</row>
    <row r="964" spans="1:61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</row>
    <row r="965" spans="1:61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</row>
    <row r="966" spans="1:61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</row>
    <row r="967" spans="1:61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</row>
    <row r="968" spans="1:61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</row>
    <row r="969" spans="1:61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</row>
    <row r="970" spans="1:61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</row>
    <row r="971" spans="1:6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</row>
    <row r="972" spans="1:61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</row>
    <row r="973" spans="1:61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</row>
    <row r="974" spans="1:61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</row>
    <row r="975" spans="1:61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</row>
    <row r="976" spans="1:61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</row>
    <row r="977" spans="1:61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</row>
    <row r="978" spans="1:61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</row>
    <row r="979" spans="1:61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</row>
    <row r="980" spans="1:61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</row>
    <row r="981" spans="1:6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</row>
    <row r="982" spans="1:61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</row>
    <row r="983" spans="1:61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</row>
    <row r="984" spans="1:61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</row>
    <row r="985" spans="1:61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</row>
    <row r="986" spans="1:61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</row>
    <row r="987" spans="1:61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</row>
    <row r="988" spans="1:61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</row>
    <row r="989" spans="1:61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</row>
    <row r="990" spans="1:61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</row>
    <row r="991" spans="1:6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</row>
    <row r="992" spans="1:61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</row>
    <row r="993" spans="1:61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</row>
    <row r="994" spans="1:61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</row>
    <row r="995" spans="1:61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</row>
    <row r="996" spans="1:61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</row>
    <row r="997" spans="1:61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</row>
    <row r="998" spans="1:61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</row>
    <row r="999" spans="1:61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</row>
    <row r="1000" spans="1:61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</row>
  </sheetData>
  <hyperlinks>
    <hyperlink ref="A4" location="Index!A1" display="Back To Index" xr:uid="{00000000-0004-0000-0700-000000000000}"/>
  </hyperlinks>
  <pageMargins left="0.7" right="0.7" top="0.75" bottom="0.75" header="0" footer="0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>
      <selection activeCell="F29" sqref="F29"/>
    </sheetView>
  </sheetViews>
  <sheetFormatPr defaultColWidth="9.1640625" defaultRowHeight="13.8"/>
  <cols>
    <col min="1" max="1" width="31" style="312" bestFit="1" customWidth="1"/>
    <col min="2" max="2" width="17.83203125" style="312" customWidth="1"/>
    <col min="3" max="3" width="38.71875" style="312" bestFit="1" customWidth="1"/>
    <col min="4" max="4" width="13.1640625" style="312" bestFit="1" customWidth="1"/>
    <col min="5" max="5" width="12.83203125" style="312" bestFit="1" customWidth="1"/>
    <col min="6" max="6" width="20.83203125" style="312" customWidth="1"/>
    <col min="7" max="7" width="30" style="312" bestFit="1" customWidth="1"/>
    <col min="8" max="8" width="34.27734375" style="312" customWidth="1"/>
    <col min="9" max="9" width="9.1640625" style="312" customWidth="1"/>
    <col min="10" max="16384" width="9.1640625" style="312"/>
  </cols>
  <sheetData>
    <row r="1" spans="1:7" ht="14.4" customHeight="1">
      <c r="A1" s="313" t="s">
        <v>310</v>
      </c>
      <c r="B1" s="313" t="s">
        <v>311</v>
      </c>
      <c r="C1" s="313" t="s">
        <v>312</v>
      </c>
      <c r="D1" s="315" t="s">
        <v>313</v>
      </c>
      <c r="E1" s="315" t="s">
        <v>314</v>
      </c>
      <c r="F1" s="315" t="s">
        <v>315</v>
      </c>
      <c r="G1" s="315"/>
    </row>
    <row r="2" spans="1:7">
      <c r="A2" t="s">
        <v>316</v>
      </c>
      <c r="B2" s="314">
        <v>0.08</v>
      </c>
      <c r="C2" t="s">
        <v>317</v>
      </c>
      <c r="D2" s="315">
        <v>2</v>
      </c>
      <c r="E2" s="315">
        <v>240000</v>
      </c>
      <c r="F2" s="315">
        <v>165000</v>
      </c>
      <c r="G2" s="315"/>
    </row>
    <row r="3" spans="1:7">
      <c r="A3" t="s">
        <v>318</v>
      </c>
      <c r="B3" s="314">
        <v>150000</v>
      </c>
      <c r="C3" t="s">
        <v>319</v>
      </c>
      <c r="D3" s="315">
        <v>2.15</v>
      </c>
      <c r="E3" s="315">
        <v>258000</v>
      </c>
      <c r="F3" s="315">
        <v>198000</v>
      </c>
      <c r="G3" s="315"/>
    </row>
    <row r="4" spans="1:7">
      <c r="A4" t="s">
        <v>320</v>
      </c>
      <c r="B4" s="314">
        <v>0.2</v>
      </c>
      <c r="C4" t="s">
        <v>321</v>
      </c>
      <c r="D4" s="315">
        <v>2.2999999999999998</v>
      </c>
      <c r="E4" s="315">
        <v>276000</v>
      </c>
      <c r="F4" s="315">
        <v>228000</v>
      </c>
      <c r="G4" s="315"/>
    </row>
    <row r="5" spans="1:7">
      <c r="A5" t="s">
        <v>322</v>
      </c>
      <c r="B5" s="314">
        <v>0.5</v>
      </c>
      <c r="C5" t="s">
        <v>323</v>
      </c>
      <c r="D5" s="315">
        <v>2.4500000000000002</v>
      </c>
      <c r="E5" s="315">
        <v>294000</v>
      </c>
      <c r="F5" s="315">
        <v>255600</v>
      </c>
      <c r="G5" s="315"/>
    </row>
    <row r="6" spans="1:7">
      <c r="A6" t="s">
        <v>324</v>
      </c>
      <c r="B6" s="314">
        <v>120000</v>
      </c>
      <c r="C6" t="s">
        <v>325</v>
      </c>
      <c r="D6" s="315">
        <v>2.6</v>
      </c>
      <c r="E6" s="315">
        <v>312000</v>
      </c>
      <c r="F6" s="315">
        <v>281280</v>
      </c>
      <c r="G6" s="315"/>
    </row>
    <row r="7" spans="1:7">
      <c r="A7" t="s">
        <v>326</v>
      </c>
      <c r="B7" s="314">
        <v>2</v>
      </c>
      <c r="C7" t="s">
        <v>327</v>
      </c>
      <c r="D7" s="315">
        <v>2.75</v>
      </c>
      <c r="E7" s="315">
        <v>330000</v>
      </c>
      <c r="F7" s="315">
        <v>305424</v>
      </c>
      <c r="G7" s="315"/>
    </row>
    <row r="8" spans="1:7">
      <c r="A8" t="s">
        <v>328</v>
      </c>
      <c r="B8" s="314">
        <v>2.75</v>
      </c>
      <c r="C8" t="s">
        <v>327</v>
      </c>
    </row>
    <row r="9" spans="1:7">
      <c r="A9" t="s">
        <v>329</v>
      </c>
      <c r="B9" s="314">
        <v>5</v>
      </c>
      <c r="C9" t="s">
        <v>330</v>
      </c>
    </row>
    <row r="10" spans="1:7">
      <c r="A10" t="s">
        <v>331</v>
      </c>
      <c r="B10" s="314">
        <v>0.2</v>
      </c>
      <c r="C10" t="s">
        <v>332</v>
      </c>
    </row>
    <row r="11" spans="1:7">
      <c r="A11" t="s">
        <v>333</v>
      </c>
      <c r="B11" s="314">
        <v>40000</v>
      </c>
      <c r="C11" t="s">
        <v>334</v>
      </c>
    </row>
    <row r="14" spans="1:7" ht="14.4" customHeight="1">
      <c r="A14" s="313" t="s">
        <v>335</v>
      </c>
      <c r="B14" s="313" t="s">
        <v>336</v>
      </c>
      <c r="C14" s="313" t="s">
        <v>337</v>
      </c>
      <c r="D14" s="313" t="s">
        <v>313</v>
      </c>
      <c r="E14" s="313" t="s">
        <v>314</v>
      </c>
      <c r="F14" s="313" t="s">
        <v>315</v>
      </c>
      <c r="G14" s="313" t="s">
        <v>338</v>
      </c>
    </row>
    <row r="15" spans="1:7">
      <c r="A15">
        <v>1</v>
      </c>
      <c r="B15" s="392">
        <v>150000</v>
      </c>
      <c r="C15" s="392">
        <v>75000</v>
      </c>
      <c r="D15" s="314">
        <v>2</v>
      </c>
      <c r="E15" s="392">
        <v>240000</v>
      </c>
      <c r="F15" s="392">
        <v>165000</v>
      </c>
      <c r="G15" s="392">
        <v>15000</v>
      </c>
    </row>
    <row r="16" spans="1:7">
      <c r="A16">
        <v>2</v>
      </c>
      <c r="B16" s="392">
        <v>120000</v>
      </c>
      <c r="C16" s="392">
        <v>60000</v>
      </c>
      <c r="D16" s="314">
        <v>2.1875</v>
      </c>
      <c r="E16" s="392">
        <v>262500</v>
      </c>
      <c r="F16" s="392">
        <v>202500</v>
      </c>
      <c r="G16" s="392">
        <v>217500</v>
      </c>
    </row>
    <row r="17" spans="1:7">
      <c r="A17">
        <v>3</v>
      </c>
      <c r="B17" s="392">
        <v>96000</v>
      </c>
      <c r="C17" s="392">
        <v>48000</v>
      </c>
      <c r="D17" s="314">
        <v>2.375</v>
      </c>
      <c r="E17" s="392">
        <v>285000</v>
      </c>
      <c r="F17" s="392">
        <v>237000</v>
      </c>
      <c r="G17" s="392">
        <v>454500</v>
      </c>
    </row>
    <row r="18" spans="1:7">
      <c r="A18">
        <v>4</v>
      </c>
      <c r="B18" s="392">
        <v>76800</v>
      </c>
      <c r="C18" s="392">
        <v>38400</v>
      </c>
      <c r="D18" s="314">
        <v>2.5625</v>
      </c>
      <c r="E18" s="392">
        <v>307500</v>
      </c>
      <c r="F18" s="392">
        <v>269100</v>
      </c>
      <c r="G18" s="392">
        <v>723600</v>
      </c>
    </row>
    <row r="19" spans="1:7">
      <c r="A19">
        <v>5</v>
      </c>
      <c r="B19" s="392">
        <v>61440</v>
      </c>
      <c r="C19" s="392">
        <v>30720</v>
      </c>
      <c r="D19" s="314">
        <v>2.75</v>
      </c>
      <c r="E19" s="392">
        <v>330000</v>
      </c>
      <c r="F19" s="392">
        <v>299280</v>
      </c>
      <c r="G19" s="392">
        <v>1022880</v>
      </c>
    </row>
  </sheetData>
  <pageMargins left="0.75" right="0.75" top="1" bottom="1" header="0.5" footer="0.5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BI1002"/>
  <sheetViews>
    <sheetView showGridLines="0" zoomScale="104" zoomScaleNormal="70" workbookViewId="0">
      <pane xSplit="1" ySplit="5" topLeftCell="B21" activePane="bottomRight" state="frozen"/>
      <selection pane="topRight" activeCell="B1" sqref="B1"/>
      <selection pane="bottomLeft" activeCell="A6" sqref="A6"/>
      <selection pane="bottomRight" activeCell="A24" sqref="A24"/>
    </sheetView>
  </sheetViews>
  <sheetFormatPr defaultColWidth="12.5546875" defaultRowHeight="15" customHeight="1"/>
  <cols>
    <col min="1" max="1" width="57.44140625" style="318" customWidth="1"/>
    <col min="2" max="61" width="13" style="318" customWidth="1"/>
  </cols>
  <sheetData>
    <row r="1" spans="1:61" ht="26.25" customHeight="1">
      <c r="A1" s="249" t="s">
        <v>41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</row>
    <row r="2" spans="1:61" ht="11.25" customHeight="1">
      <c r="A2" s="245" t="s">
        <v>339</v>
      </c>
      <c r="B2" s="246" t="str">
        <f>Controls!C1</f>
        <v>July</v>
      </c>
      <c r="C2" s="246" t="str">
        <f>TEXT(DATE(2000, MATCH(B2, {"January","February","March","April","May","June","July","August","September","October","November","December"}, 0) + 1, 1), "mmmm")</f>
        <v>August</v>
      </c>
      <c r="D2" s="246" t="str">
        <f>TEXT(DATE(2000, MATCH(C2, {"January","February","March","April","May","June","July","August","September","October","November","December"}, 0) + 1, 1), "mmmm")</f>
        <v>September</v>
      </c>
      <c r="E2" s="246" t="str">
        <f>TEXT(DATE(2000, MATCH(D2, {"January","February","March","April","May","June","July","August","September","October","November","December"}, 0) + 1, 1), "mmmm")</f>
        <v>October</v>
      </c>
      <c r="F2" s="246" t="str">
        <f>TEXT(DATE(2000, MATCH(E2, {"January","February","March","April","May","June","July","August","September","October","November","December"}, 0) + 1, 1), "mmmm")</f>
        <v>November</v>
      </c>
      <c r="G2" s="246" t="str">
        <f>TEXT(DATE(2000, MATCH(F2, {"January","February","March","April","May","June","July","August","September","October","November","December"}, 0) + 1, 1), "mmmm")</f>
        <v>December</v>
      </c>
      <c r="H2" s="246" t="str">
        <f>TEXT(DATE(2000, MATCH(G2, {"January","February","March","April","May","June","July","August","September","October","November","December"}, 0) + 1, 1), "mmmm")</f>
        <v>January</v>
      </c>
      <c r="I2" s="246" t="str">
        <f>TEXT(DATE(2000, MATCH(H2, {"January","February","March","April","May","June","July","August","September","October","November","December"}, 0) + 1, 1), "mmmm")</f>
        <v>February</v>
      </c>
      <c r="J2" s="246" t="str">
        <f>TEXT(DATE(2000, MATCH(I2, {"January","February","March","April","May","June","July","August","September","October","November","December"}, 0) + 1, 1), "mmmm")</f>
        <v>March</v>
      </c>
      <c r="K2" s="246" t="str">
        <f>TEXT(DATE(2000, MATCH(J2, {"January","February","March","April","May","June","July","August","September","October","November","December"}, 0) + 1, 1), "mmmm")</f>
        <v>April</v>
      </c>
      <c r="L2" s="246" t="str">
        <f>TEXT(DATE(2000, MATCH(K2, {"January","February","March","April","May","June","July","August","September","October","November","December"}, 0) + 1, 1), "mmmm")</f>
        <v>May</v>
      </c>
      <c r="M2" s="246" t="str">
        <f>TEXT(DATE(2000, MATCH(L2, {"January","February","March","April","May","June","July","August","September","October","November","December"}, 0) + 1, 1), "mmmm")</f>
        <v>June</v>
      </c>
      <c r="N2" s="246" t="str">
        <f>TEXT(DATE(2000, MATCH(M2, {"January","February","March","April","May","June","July","August","September","October","November","December"}, 0) + 1, 1), "mmmm")</f>
        <v>July</v>
      </c>
      <c r="O2" s="246" t="str">
        <f>TEXT(DATE(2000, MATCH(N2, {"January","February","March","April","May","June","July","August","September","October","November","December"}, 0) + 1, 1), "mmmm")</f>
        <v>August</v>
      </c>
      <c r="P2" s="246" t="str">
        <f>TEXT(DATE(2000, MATCH(O2, {"January","February","March","April","May","June","July","August","September","October","November","December"}, 0) + 1, 1), "mmmm")</f>
        <v>September</v>
      </c>
      <c r="Q2" s="246" t="str">
        <f>TEXT(DATE(2000, MATCH(P2, {"January","February","March","April","May","June","July","August","September","October","November","December"}, 0) + 1, 1), "mmmm")</f>
        <v>October</v>
      </c>
      <c r="R2" s="246" t="str">
        <f>TEXT(DATE(2000, MATCH(Q2, {"January","February","March","April","May","June","July","August","September","October","November","December"}, 0) + 1, 1), "mmmm")</f>
        <v>November</v>
      </c>
      <c r="S2" s="246" t="str">
        <f>TEXT(DATE(2000, MATCH(R2, {"January","February","March","April","May","June","July","August","September","October","November","December"}, 0) + 1, 1), "mmmm")</f>
        <v>December</v>
      </c>
      <c r="T2" s="246" t="str">
        <f>TEXT(DATE(2000, MATCH(S2, {"January","February","March","April","May","June","July","August","September","October","November","December"}, 0) + 1, 1), "mmmm")</f>
        <v>January</v>
      </c>
      <c r="U2" s="246" t="str">
        <f>TEXT(DATE(2000, MATCH(T2, {"January","February","March","April","May","June","July","August","September","October","November","December"}, 0) + 1, 1), "mmmm")</f>
        <v>February</v>
      </c>
      <c r="V2" s="246" t="str">
        <f>TEXT(DATE(2000, MATCH(U2, {"January","February","March","April","May","June","July","August","September","October","November","December"}, 0) + 1, 1), "mmmm")</f>
        <v>March</v>
      </c>
      <c r="W2" s="246" t="str">
        <f>TEXT(DATE(2000, MATCH(V2, {"January","February","March","April","May","June","July","August","September","October","November","December"}, 0) + 1, 1), "mmmm")</f>
        <v>April</v>
      </c>
      <c r="X2" s="246" t="str">
        <f>TEXT(DATE(2000, MATCH(W2, {"January","February","March","April","May","June","July","August","September","October","November","December"}, 0) + 1, 1), "mmmm")</f>
        <v>May</v>
      </c>
      <c r="Y2" s="246" t="str">
        <f>TEXT(DATE(2000, MATCH(X2, {"January","February","March","April","May","June","July","August","September","October","November","December"}, 0) + 1, 1), "mmmm")</f>
        <v>June</v>
      </c>
      <c r="Z2" s="246" t="str">
        <f>TEXT(DATE(2000, MATCH(Y2, {"January","February","March","April","May","June","July","August","September","October","November","December"}, 0) + 1, 1), "mmmm")</f>
        <v>July</v>
      </c>
      <c r="AA2" s="246" t="str">
        <f>TEXT(DATE(2000, MATCH(Z2, {"January","February","March","April","May","June","July","August","September","October","November","December"}, 0) + 1, 1), "mmmm")</f>
        <v>August</v>
      </c>
      <c r="AB2" s="246" t="str">
        <f>TEXT(DATE(2000, MATCH(AA2, {"January","February","March","April","May","June","July","August","September","October","November","December"}, 0) + 1, 1), "mmmm")</f>
        <v>September</v>
      </c>
      <c r="AC2" s="246" t="str">
        <f>TEXT(DATE(2000, MATCH(AB2, {"January","February","March","April","May","June","July","August","September","October","November","December"}, 0) + 1, 1), "mmmm")</f>
        <v>October</v>
      </c>
      <c r="AD2" s="246" t="str">
        <f>TEXT(DATE(2000, MATCH(AC2, {"January","February","March","April","May","June","July","August","September","October","November","December"}, 0) + 1, 1), "mmmm")</f>
        <v>November</v>
      </c>
      <c r="AE2" s="246" t="str">
        <f>TEXT(DATE(2000, MATCH(AD2, {"January","February","March","April","May","June","July","August","September","October","November","December"}, 0) + 1, 1), "mmmm")</f>
        <v>December</v>
      </c>
      <c r="AF2" s="246" t="str">
        <f>TEXT(DATE(2000, MATCH(AE2, {"January","February","March","April","May","June","July","August","September","October","November","December"}, 0) + 1, 1), "mmmm")</f>
        <v>January</v>
      </c>
      <c r="AG2" s="246" t="str">
        <f>TEXT(DATE(2000, MATCH(AF2, {"January","February","March","April","May","June","July","August","September","October","November","December"}, 0) + 1, 1), "mmmm")</f>
        <v>February</v>
      </c>
      <c r="AH2" s="246" t="str">
        <f>TEXT(DATE(2000, MATCH(AG2, {"January","February","March","April","May","June","July","August","September","October","November","December"}, 0) + 1, 1), "mmmm")</f>
        <v>March</v>
      </c>
      <c r="AI2" s="246" t="str">
        <f>TEXT(DATE(2000, MATCH(AH2, {"January","February","March","April","May","June","July","August","September","October","November","December"}, 0) + 1, 1), "mmmm")</f>
        <v>April</v>
      </c>
      <c r="AJ2" s="246" t="str">
        <f>TEXT(DATE(2000, MATCH(AI2, {"January","February","March","April","May","June","July","August","September","October","November","December"}, 0) + 1, 1), "mmmm")</f>
        <v>May</v>
      </c>
      <c r="AK2" s="246" t="str">
        <f>TEXT(DATE(2000, MATCH(AJ2, {"January","February","March","April","May","June","July","August","September","October","November","December"}, 0) + 1, 1), "mmmm")</f>
        <v>June</v>
      </c>
      <c r="AL2" s="246" t="str">
        <f>TEXT(DATE(2000, MATCH(AK2, {"January","February","March","April","May","June","July","August","September","October","November","December"}, 0) + 1, 1), "mmmm")</f>
        <v>July</v>
      </c>
      <c r="AM2" s="246" t="str">
        <f>TEXT(DATE(2000, MATCH(AL2, {"January","February","March","April","May","June","July","August","September","October","November","December"}, 0) + 1, 1), "mmmm")</f>
        <v>August</v>
      </c>
      <c r="AN2" s="246" t="str">
        <f>TEXT(DATE(2000, MATCH(AM2, {"January","February","March","April","May","June","July","August","September","October","November","December"}, 0) + 1, 1), "mmmm")</f>
        <v>September</v>
      </c>
      <c r="AO2" s="246" t="str">
        <f>TEXT(DATE(2000, MATCH(AN2, {"January","February","March","April","May","June","July","August","September","October","November","December"}, 0) + 1, 1), "mmmm")</f>
        <v>October</v>
      </c>
      <c r="AP2" s="246" t="str">
        <f>TEXT(DATE(2000, MATCH(AO2, {"January","February","March","April","May","June","July","August","September","October","November","December"}, 0) + 1, 1), "mmmm")</f>
        <v>November</v>
      </c>
      <c r="AQ2" s="246" t="str">
        <f>TEXT(DATE(2000, MATCH(AP2, {"January","February","March","April","May","June","July","August","September","October","November","December"}, 0) + 1, 1), "mmmm")</f>
        <v>December</v>
      </c>
      <c r="AR2" s="246" t="str">
        <f>TEXT(DATE(2000, MATCH(AQ2, {"January","February","March","April","May","June","July","August","September","October","November","December"}, 0) + 1, 1), "mmmm")</f>
        <v>January</v>
      </c>
      <c r="AS2" s="246" t="str">
        <f>TEXT(DATE(2000, MATCH(AR2, {"January","February","March","April","May","June","July","August","September","October","November","December"}, 0) + 1, 1), "mmmm")</f>
        <v>February</v>
      </c>
      <c r="AT2" s="246" t="str">
        <f>TEXT(DATE(2000, MATCH(AS2, {"January","February","March","April","May","June","July","August","September","October","November","December"}, 0) + 1, 1), "mmmm")</f>
        <v>March</v>
      </c>
      <c r="AU2" s="246" t="str">
        <f>TEXT(DATE(2000, MATCH(AT2, {"January","February","March","April","May","June","July","August","September","October","November","December"}, 0) + 1, 1), "mmmm")</f>
        <v>April</v>
      </c>
      <c r="AV2" s="246" t="str">
        <f>TEXT(DATE(2000, MATCH(AU2, {"January","February","March","April","May","June","July","August","September","October","November","December"}, 0) + 1, 1), "mmmm")</f>
        <v>May</v>
      </c>
      <c r="AW2" s="246" t="str">
        <f>TEXT(DATE(2000, MATCH(AV2, {"January","February","March","April","May","June","July","August","September","October","November","December"}, 0) + 1, 1), "mmmm")</f>
        <v>June</v>
      </c>
      <c r="AX2" s="246" t="str">
        <f>TEXT(DATE(2000, MATCH(AW2, {"January","February","March","April","May","June","July","August","September","October","November","December"}, 0) + 1, 1), "mmmm")</f>
        <v>July</v>
      </c>
      <c r="AY2" s="246" t="str">
        <f>TEXT(DATE(2000, MATCH(AX2, {"January","February","March","April","May","June","July","August","September","October","November","December"}, 0) + 1, 1), "mmmm")</f>
        <v>August</v>
      </c>
      <c r="AZ2" s="246" t="str">
        <f>TEXT(DATE(2000, MATCH(AY2, {"January","February","March","April","May","June","July","August","September","October","November","December"}, 0) + 1, 1), "mmmm")</f>
        <v>September</v>
      </c>
      <c r="BA2" s="246" t="str">
        <f>TEXT(DATE(2000, MATCH(AZ2, {"January","February","March","April","May","June","July","August","September","October","November","December"}, 0) + 1, 1), "mmmm")</f>
        <v>October</v>
      </c>
      <c r="BB2" s="246" t="str">
        <f>TEXT(DATE(2000, MATCH(BA2, {"January","February","March","April","May","June","July","August","September","October","November","December"}, 0) + 1, 1), "mmmm")</f>
        <v>November</v>
      </c>
      <c r="BC2" s="246" t="str">
        <f>TEXT(DATE(2000, MATCH(BB2, {"January","February","March","April","May","June","July","August","September","October","November","December"}, 0) + 1, 1), "mmmm")</f>
        <v>December</v>
      </c>
      <c r="BD2" s="246" t="str">
        <f>TEXT(DATE(2000, MATCH(BC2, {"January","February","March","April","May","June","July","August","September","October","November","December"}, 0) + 1, 1), "mmmm")</f>
        <v>January</v>
      </c>
      <c r="BE2" s="246" t="str">
        <f>TEXT(DATE(2000, MATCH(BD2, {"January","February","March","April","May","June","July","August","September","October","November","December"}, 0) + 1, 1), "mmmm")</f>
        <v>February</v>
      </c>
      <c r="BF2" s="246" t="str">
        <f>TEXT(DATE(2000, MATCH(BE2, {"January","February","March","April","May","June","July","August","September","October","November","December"}, 0) + 1, 1), "mmmm")</f>
        <v>March</v>
      </c>
      <c r="BG2" s="246" t="str">
        <f>TEXT(DATE(2000, MATCH(BF2, {"January","February","March","April","May","June","July","August","September","October","November","December"}, 0) + 1, 1), "mmmm")</f>
        <v>April</v>
      </c>
      <c r="BH2" s="246" t="str">
        <f>TEXT(DATE(2000, MATCH(BG2, {"January","February","March","April","May","June","July","August","September","October","November","December"}, 0) + 1, 1), "mmmm")</f>
        <v>May</v>
      </c>
      <c r="BI2" s="246" t="str">
        <f>TEXT(DATE(2000, MATCH(BH2, {"January","February","March","April","May","June","July","August","September","October","November","December"}, 0) + 1, 1), "mmmm")</f>
        <v>June</v>
      </c>
    </row>
    <row r="3" spans="1:61" s="167" customFormat="1" ht="12.75" customHeight="1">
      <c r="A3" s="250" t="s">
        <v>46</v>
      </c>
      <c r="B3" s="344">
        <v>1</v>
      </c>
      <c r="C3" s="344">
        <f t="shared" ref="C3:AH3" si="0">IF(MOD(B4,B5) = 0,B3+1,B3)</f>
        <v>1</v>
      </c>
      <c r="D3" s="344">
        <f t="shared" si="0"/>
        <v>1</v>
      </c>
      <c r="E3" s="344">
        <f t="shared" si="0"/>
        <v>1</v>
      </c>
      <c r="F3" s="344">
        <f t="shared" si="0"/>
        <v>1</v>
      </c>
      <c r="G3" s="344">
        <f t="shared" si="0"/>
        <v>1</v>
      </c>
      <c r="H3" s="344">
        <f t="shared" si="0"/>
        <v>1</v>
      </c>
      <c r="I3" s="344">
        <f t="shared" si="0"/>
        <v>1</v>
      </c>
      <c r="J3" s="344">
        <f t="shared" si="0"/>
        <v>1</v>
      </c>
      <c r="K3" s="344">
        <f t="shared" si="0"/>
        <v>1</v>
      </c>
      <c r="L3" s="344">
        <f t="shared" si="0"/>
        <v>1</v>
      </c>
      <c r="M3" s="344">
        <f t="shared" si="0"/>
        <v>1</v>
      </c>
      <c r="N3" s="344">
        <f t="shared" si="0"/>
        <v>2</v>
      </c>
      <c r="O3" s="344">
        <f t="shared" si="0"/>
        <v>2</v>
      </c>
      <c r="P3" s="344">
        <f t="shared" si="0"/>
        <v>2</v>
      </c>
      <c r="Q3" s="344">
        <f t="shared" si="0"/>
        <v>2</v>
      </c>
      <c r="R3" s="344">
        <f t="shared" si="0"/>
        <v>2</v>
      </c>
      <c r="S3" s="344">
        <f t="shared" si="0"/>
        <v>2</v>
      </c>
      <c r="T3" s="344">
        <f t="shared" si="0"/>
        <v>2</v>
      </c>
      <c r="U3" s="344">
        <f t="shared" si="0"/>
        <v>2</v>
      </c>
      <c r="V3" s="344">
        <f t="shared" si="0"/>
        <v>2</v>
      </c>
      <c r="W3" s="344">
        <f t="shared" si="0"/>
        <v>2</v>
      </c>
      <c r="X3" s="344">
        <f t="shared" si="0"/>
        <v>2</v>
      </c>
      <c r="Y3" s="344">
        <f t="shared" si="0"/>
        <v>2</v>
      </c>
      <c r="Z3" s="344">
        <f t="shared" si="0"/>
        <v>3</v>
      </c>
      <c r="AA3" s="344">
        <f t="shared" si="0"/>
        <v>3</v>
      </c>
      <c r="AB3" s="344">
        <f t="shared" si="0"/>
        <v>3</v>
      </c>
      <c r="AC3" s="344">
        <f t="shared" si="0"/>
        <v>3</v>
      </c>
      <c r="AD3" s="344">
        <f t="shared" si="0"/>
        <v>3</v>
      </c>
      <c r="AE3" s="344">
        <f t="shared" si="0"/>
        <v>3</v>
      </c>
      <c r="AF3" s="344">
        <f t="shared" si="0"/>
        <v>3</v>
      </c>
      <c r="AG3" s="344">
        <f t="shared" si="0"/>
        <v>3</v>
      </c>
      <c r="AH3" s="344">
        <f t="shared" si="0"/>
        <v>3</v>
      </c>
      <c r="AI3" s="344">
        <f t="shared" ref="AI3:BI3" si="1">IF(MOD(AH4,AH5) = 0,AH3+1,AH3)</f>
        <v>3</v>
      </c>
      <c r="AJ3" s="344">
        <f t="shared" si="1"/>
        <v>3</v>
      </c>
      <c r="AK3" s="344">
        <f t="shared" si="1"/>
        <v>3</v>
      </c>
      <c r="AL3" s="344">
        <f t="shared" si="1"/>
        <v>4</v>
      </c>
      <c r="AM3" s="344">
        <f t="shared" si="1"/>
        <v>4</v>
      </c>
      <c r="AN3" s="344">
        <f t="shared" si="1"/>
        <v>4</v>
      </c>
      <c r="AO3" s="344">
        <f t="shared" si="1"/>
        <v>4</v>
      </c>
      <c r="AP3" s="344">
        <f t="shared" si="1"/>
        <v>4</v>
      </c>
      <c r="AQ3" s="344">
        <f t="shared" si="1"/>
        <v>4</v>
      </c>
      <c r="AR3" s="344">
        <f t="shared" si="1"/>
        <v>4</v>
      </c>
      <c r="AS3" s="344">
        <f t="shared" si="1"/>
        <v>4</v>
      </c>
      <c r="AT3" s="344">
        <f t="shared" si="1"/>
        <v>4</v>
      </c>
      <c r="AU3" s="344">
        <f t="shared" si="1"/>
        <v>4</v>
      </c>
      <c r="AV3" s="344">
        <f t="shared" si="1"/>
        <v>4</v>
      </c>
      <c r="AW3" s="344">
        <f t="shared" si="1"/>
        <v>4</v>
      </c>
      <c r="AX3" s="344">
        <f t="shared" si="1"/>
        <v>5</v>
      </c>
      <c r="AY3" s="344">
        <f t="shared" si="1"/>
        <v>5</v>
      </c>
      <c r="AZ3" s="344">
        <f t="shared" si="1"/>
        <v>5</v>
      </c>
      <c r="BA3" s="344">
        <f t="shared" si="1"/>
        <v>5</v>
      </c>
      <c r="BB3" s="344">
        <f t="shared" si="1"/>
        <v>5</v>
      </c>
      <c r="BC3" s="344">
        <f t="shared" si="1"/>
        <v>5</v>
      </c>
      <c r="BD3" s="344">
        <f t="shared" si="1"/>
        <v>5</v>
      </c>
      <c r="BE3" s="344">
        <f t="shared" si="1"/>
        <v>5</v>
      </c>
      <c r="BF3" s="344">
        <f t="shared" si="1"/>
        <v>5</v>
      </c>
      <c r="BG3" s="344">
        <f t="shared" si="1"/>
        <v>5</v>
      </c>
      <c r="BH3" s="344">
        <f t="shared" si="1"/>
        <v>5</v>
      </c>
      <c r="BI3" s="344">
        <f t="shared" si="1"/>
        <v>5</v>
      </c>
    </row>
    <row r="4" spans="1:61" ht="12.75" customHeight="1">
      <c r="A4" s="31" t="s">
        <v>28</v>
      </c>
      <c r="B4" s="345">
        <v>1</v>
      </c>
      <c r="C4" s="345">
        <f t="shared" ref="C4:AH4" si="2">B4+1</f>
        <v>2</v>
      </c>
      <c r="D4" s="345">
        <f t="shared" si="2"/>
        <v>3</v>
      </c>
      <c r="E4" s="345">
        <f t="shared" si="2"/>
        <v>4</v>
      </c>
      <c r="F4" s="345">
        <f t="shared" si="2"/>
        <v>5</v>
      </c>
      <c r="G4" s="345">
        <f t="shared" si="2"/>
        <v>6</v>
      </c>
      <c r="H4" s="345">
        <f t="shared" si="2"/>
        <v>7</v>
      </c>
      <c r="I4" s="345">
        <f t="shared" si="2"/>
        <v>8</v>
      </c>
      <c r="J4" s="345">
        <f t="shared" si="2"/>
        <v>9</v>
      </c>
      <c r="K4" s="345">
        <f t="shared" si="2"/>
        <v>10</v>
      </c>
      <c r="L4" s="345">
        <f t="shared" si="2"/>
        <v>11</v>
      </c>
      <c r="M4" s="345">
        <f t="shared" si="2"/>
        <v>12</v>
      </c>
      <c r="N4" s="345">
        <f t="shared" si="2"/>
        <v>13</v>
      </c>
      <c r="O4" s="345">
        <f t="shared" si="2"/>
        <v>14</v>
      </c>
      <c r="P4" s="345">
        <f t="shared" si="2"/>
        <v>15</v>
      </c>
      <c r="Q4" s="345">
        <f t="shared" si="2"/>
        <v>16</v>
      </c>
      <c r="R4" s="345">
        <f t="shared" si="2"/>
        <v>17</v>
      </c>
      <c r="S4" s="345">
        <f t="shared" si="2"/>
        <v>18</v>
      </c>
      <c r="T4" s="345">
        <f t="shared" si="2"/>
        <v>19</v>
      </c>
      <c r="U4" s="345">
        <f t="shared" si="2"/>
        <v>20</v>
      </c>
      <c r="V4" s="345">
        <f t="shared" si="2"/>
        <v>21</v>
      </c>
      <c r="W4" s="345">
        <f t="shared" si="2"/>
        <v>22</v>
      </c>
      <c r="X4" s="345">
        <f t="shared" si="2"/>
        <v>23</v>
      </c>
      <c r="Y4" s="345">
        <f t="shared" si="2"/>
        <v>24</v>
      </c>
      <c r="Z4" s="345">
        <f t="shared" si="2"/>
        <v>25</v>
      </c>
      <c r="AA4" s="345">
        <f t="shared" si="2"/>
        <v>26</v>
      </c>
      <c r="AB4" s="345">
        <f t="shared" si="2"/>
        <v>27</v>
      </c>
      <c r="AC4" s="345">
        <f t="shared" si="2"/>
        <v>28</v>
      </c>
      <c r="AD4" s="345">
        <f t="shared" si="2"/>
        <v>29</v>
      </c>
      <c r="AE4" s="345">
        <f t="shared" si="2"/>
        <v>30</v>
      </c>
      <c r="AF4" s="345">
        <f t="shared" si="2"/>
        <v>31</v>
      </c>
      <c r="AG4" s="345">
        <f t="shared" si="2"/>
        <v>32</v>
      </c>
      <c r="AH4" s="345">
        <f t="shared" si="2"/>
        <v>33</v>
      </c>
      <c r="AI4" s="345">
        <f t="shared" ref="AI4:BI4" si="3">AH4+1</f>
        <v>34</v>
      </c>
      <c r="AJ4" s="345">
        <f t="shared" si="3"/>
        <v>35</v>
      </c>
      <c r="AK4" s="345">
        <f t="shared" si="3"/>
        <v>36</v>
      </c>
      <c r="AL4" s="345">
        <f t="shared" si="3"/>
        <v>37</v>
      </c>
      <c r="AM4" s="345">
        <f t="shared" si="3"/>
        <v>38</v>
      </c>
      <c r="AN4" s="345">
        <f t="shared" si="3"/>
        <v>39</v>
      </c>
      <c r="AO4" s="345">
        <f t="shared" si="3"/>
        <v>40</v>
      </c>
      <c r="AP4" s="345">
        <f t="shared" si="3"/>
        <v>41</v>
      </c>
      <c r="AQ4" s="345">
        <f t="shared" si="3"/>
        <v>42</v>
      </c>
      <c r="AR4" s="345">
        <f t="shared" si="3"/>
        <v>43</v>
      </c>
      <c r="AS4" s="345">
        <f t="shared" si="3"/>
        <v>44</v>
      </c>
      <c r="AT4" s="345">
        <f t="shared" si="3"/>
        <v>45</v>
      </c>
      <c r="AU4" s="345">
        <f t="shared" si="3"/>
        <v>46</v>
      </c>
      <c r="AV4" s="345">
        <f t="shared" si="3"/>
        <v>47</v>
      </c>
      <c r="AW4" s="345">
        <f t="shared" si="3"/>
        <v>48</v>
      </c>
      <c r="AX4" s="345">
        <f t="shared" si="3"/>
        <v>49</v>
      </c>
      <c r="AY4" s="345">
        <f t="shared" si="3"/>
        <v>50</v>
      </c>
      <c r="AZ4" s="345">
        <f t="shared" si="3"/>
        <v>51</v>
      </c>
      <c r="BA4" s="345">
        <f t="shared" si="3"/>
        <v>52</v>
      </c>
      <c r="BB4" s="345">
        <f t="shared" si="3"/>
        <v>53</v>
      </c>
      <c r="BC4" s="345">
        <f t="shared" si="3"/>
        <v>54</v>
      </c>
      <c r="BD4" s="345">
        <f t="shared" si="3"/>
        <v>55</v>
      </c>
      <c r="BE4" s="345">
        <f t="shared" si="3"/>
        <v>56</v>
      </c>
      <c r="BF4" s="345">
        <f t="shared" si="3"/>
        <v>57</v>
      </c>
      <c r="BG4" s="345">
        <f t="shared" si="3"/>
        <v>58</v>
      </c>
      <c r="BH4" s="345">
        <f t="shared" si="3"/>
        <v>59</v>
      </c>
      <c r="BI4" s="345">
        <f t="shared" si="3"/>
        <v>60</v>
      </c>
    </row>
    <row r="5" spans="1:61" ht="12.75" customHeight="1">
      <c r="A5" s="247" t="s">
        <v>186</v>
      </c>
      <c r="B5" s="346">
        <v>12</v>
      </c>
      <c r="C5" s="346">
        <v>12</v>
      </c>
      <c r="D5" s="346">
        <v>12</v>
      </c>
      <c r="E5" s="346">
        <v>12</v>
      </c>
      <c r="F5" s="346">
        <v>12</v>
      </c>
      <c r="G5" s="346">
        <v>12</v>
      </c>
      <c r="H5" s="346">
        <v>12</v>
      </c>
      <c r="I5" s="346">
        <v>12</v>
      </c>
      <c r="J5" s="346">
        <v>12</v>
      </c>
      <c r="K5" s="346">
        <v>12</v>
      </c>
      <c r="L5" s="346">
        <v>12</v>
      </c>
      <c r="M5" s="346">
        <v>12</v>
      </c>
      <c r="N5" s="346">
        <v>12</v>
      </c>
      <c r="O5" s="346">
        <v>12</v>
      </c>
      <c r="P5" s="346">
        <v>12</v>
      </c>
      <c r="Q5" s="346">
        <v>12</v>
      </c>
      <c r="R5" s="346">
        <v>12</v>
      </c>
      <c r="S5" s="346">
        <v>12</v>
      </c>
      <c r="T5" s="346">
        <v>12</v>
      </c>
      <c r="U5" s="346">
        <v>12</v>
      </c>
      <c r="V5" s="346">
        <v>12</v>
      </c>
      <c r="W5" s="346">
        <v>12</v>
      </c>
      <c r="X5" s="346">
        <v>12</v>
      </c>
      <c r="Y5" s="346">
        <v>12</v>
      </c>
      <c r="Z5" s="346">
        <v>12</v>
      </c>
      <c r="AA5" s="346">
        <v>12</v>
      </c>
      <c r="AB5" s="346">
        <v>12</v>
      </c>
      <c r="AC5" s="346">
        <v>12</v>
      </c>
      <c r="AD5" s="346">
        <v>12</v>
      </c>
      <c r="AE5" s="346">
        <v>12</v>
      </c>
      <c r="AF5" s="346">
        <v>12</v>
      </c>
      <c r="AG5" s="346">
        <v>12</v>
      </c>
      <c r="AH5" s="346">
        <v>12</v>
      </c>
      <c r="AI5" s="346">
        <v>12</v>
      </c>
      <c r="AJ5" s="346">
        <v>12</v>
      </c>
      <c r="AK5" s="346">
        <v>12</v>
      </c>
      <c r="AL5" s="346">
        <v>12</v>
      </c>
      <c r="AM5" s="346">
        <v>12</v>
      </c>
      <c r="AN5" s="346">
        <v>12</v>
      </c>
      <c r="AO5" s="346">
        <v>12</v>
      </c>
      <c r="AP5" s="346">
        <v>12</v>
      </c>
      <c r="AQ5" s="346">
        <v>12</v>
      </c>
      <c r="AR5" s="346">
        <v>12</v>
      </c>
      <c r="AS5" s="346">
        <v>12</v>
      </c>
      <c r="AT5" s="346">
        <v>12</v>
      </c>
      <c r="AU5" s="346">
        <v>12</v>
      </c>
      <c r="AV5" s="346">
        <v>12</v>
      </c>
      <c r="AW5" s="346">
        <v>12</v>
      </c>
      <c r="AX5" s="346">
        <v>12</v>
      </c>
      <c r="AY5" s="346">
        <v>12</v>
      </c>
      <c r="AZ5" s="346">
        <v>12</v>
      </c>
      <c r="BA5" s="346">
        <v>12</v>
      </c>
      <c r="BB5" s="346">
        <v>12</v>
      </c>
      <c r="BC5" s="346">
        <v>12</v>
      </c>
      <c r="BD5" s="346">
        <v>12</v>
      </c>
      <c r="BE5" s="346">
        <v>12</v>
      </c>
      <c r="BF5" s="346">
        <v>12</v>
      </c>
      <c r="BG5" s="346">
        <v>12</v>
      </c>
      <c r="BH5" s="346">
        <v>12</v>
      </c>
      <c r="BI5" s="346">
        <v>12</v>
      </c>
    </row>
    <row r="6" spans="1:61" ht="12.75" customHeight="1">
      <c r="A6" s="252" t="s">
        <v>340</v>
      </c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</row>
    <row r="7" spans="1:61" ht="12.75" customHeight="1">
      <c r="A7" s="6"/>
      <c r="B7" s="6"/>
      <c r="C7" s="6"/>
      <c r="D7" s="9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</row>
    <row r="8" spans="1:61" ht="12.75" customHeight="1">
      <c r="A8" s="252" t="s">
        <v>341</v>
      </c>
      <c r="B8" s="7"/>
      <c r="C8" s="7"/>
      <c r="D8" s="96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</row>
    <row r="9" spans="1:61" ht="12.75" customHeight="1">
      <c r="A9" s="98" t="s">
        <v>342</v>
      </c>
      <c r="B9" s="256">
        <v>6.1000000000000004E-3</v>
      </c>
      <c r="C9" s="7"/>
      <c r="D9" s="96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</row>
    <row r="10" spans="1:61" ht="12.75" customHeight="1">
      <c r="A10" s="98"/>
      <c r="B10" s="355"/>
      <c r="C10" s="7"/>
      <c r="D10" s="9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 ht="12.75" customHeight="1">
      <c r="A11" s="99" t="s">
        <v>343</v>
      </c>
      <c r="B11" s="257">
        <f>3009000-429000</f>
        <v>2580000</v>
      </c>
      <c r="C11" s="100">
        <f t="shared" ref="C11:AH11" si="4">+B14</f>
        <v>2564262</v>
      </c>
      <c r="D11" s="100">
        <f t="shared" si="4"/>
        <v>2548524</v>
      </c>
      <c r="E11" s="100">
        <f t="shared" si="4"/>
        <v>2532786</v>
      </c>
      <c r="F11" s="100">
        <f t="shared" si="4"/>
        <v>3924708.57</v>
      </c>
      <c r="G11" s="100">
        <f t="shared" si="4"/>
        <v>3900331.1399999997</v>
      </c>
      <c r="H11" s="100">
        <f t="shared" si="4"/>
        <v>3875953.7099999995</v>
      </c>
      <c r="I11" s="100">
        <f t="shared" si="4"/>
        <v>4440462.0299999993</v>
      </c>
      <c r="J11" s="100">
        <f t="shared" si="4"/>
        <v>4412470.3499999996</v>
      </c>
      <c r="K11" s="100">
        <f t="shared" si="4"/>
        <v>4384478.67</v>
      </c>
      <c r="L11" s="100">
        <f t="shared" si="4"/>
        <v>4448422.74</v>
      </c>
      <c r="M11" s="100">
        <f t="shared" si="4"/>
        <v>4419866.8100000005</v>
      </c>
      <c r="N11" s="100">
        <f t="shared" si="4"/>
        <v>4391310.8800000008</v>
      </c>
      <c r="O11" s="100">
        <f t="shared" si="4"/>
        <v>9489105.2907000016</v>
      </c>
      <c r="P11" s="100">
        <f t="shared" si="4"/>
        <v>9429086.7014000025</v>
      </c>
      <c r="Q11" s="100">
        <f t="shared" si="4"/>
        <v>9369068.1121000033</v>
      </c>
      <c r="R11" s="100">
        <f t="shared" si="4"/>
        <v>9485777.8635000028</v>
      </c>
      <c r="S11" s="100">
        <f t="shared" si="4"/>
        <v>9424674.6149000023</v>
      </c>
      <c r="T11" s="100">
        <f t="shared" si="4"/>
        <v>9363571.3663000017</v>
      </c>
      <c r="U11" s="100">
        <f t="shared" si="4"/>
        <v>9330111.4584000017</v>
      </c>
      <c r="V11" s="100">
        <f t="shared" si="4"/>
        <v>9268838.5505000018</v>
      </c>
      <c r="W11" s="100">
        <f t="shared" si="4"/>
        <v>9207565.6426000018</v>
      </c>
      <c r="X11" s="100">
        <f t="shared" si="4"/>
        <v>9173936.0754000023</v>
      </c>
      <c r="Y11" s="100">
        <f t="shared" si="4"/>
        <v>9112493.5082000028</v>
      </c>
      <c r="Z11" s="100">
        <f t="shared" si="4"/>
        <v>9051050.9410000034</v>
      </c>
      <c r="AA11" s="100">
        <f t="shared" si="4"/>
        <v>9196153.7145000026</v>
      </c>
      <c r="AB11" s="100">
        <f t="shared" si="4"/>
        <v>9133443.4880000018</v>
      </c>
      <c r="AC11" s="100">
        <f t="shared" si="4"/>
        <v>9070733.261500001</v>
      </c>
      <c r="AD11" s="100">
        <f t="shared" si="4"/>
        <v>9035666.3757000007</v>
      </c>
      <c r="AE11" s="100">
        <f t="shared" si="4"/>
        <v>8972786.4899000004</v>
      </c>
      <c r="AF11" s="100">
        <f t="shared" si="4"/>
        <v>8909906.6041000001</v>
      </c>
      <c r="AG11" s="100">
        <f t="shared" si="4"/>
        <v>8874670.0590000004</v>
      </c>
      <c r="AH11" s="100">
        <f t="shared" si="4"/>
        <v>8811620.5139000006</v>
      </c>
      <c r="AI11" s="100">
        <f t="shared" ref="AI11:BI11" si="5">+AH14</f>
        <v>8748570.9688000008</v>
      </c>
      <c r="AJ11" s="100">
        <f t="shared" si="5"/>
        <v>8713164.7644000016</v>
      </c>
      <c r="AK11" s="100">
        <f t="shared" si="5"/>
        <v>8649945.5600000024</v>
      </c>
      <c r="AL11" s="100">
        <f t="shared" si="5"/>
        <v>8586726.3556000032</v>
      </c>
      <c r="AM11" s="100">
        <f t="shared" si="5"/>
        <v>15373526.243658753</v>
      </c>
      <c r="AN11" s="100">
        <f t="shared" si="5"/>
        <v>15268265.469217503</v>
      </c>
      <c r="AO11" s="100">
        <f t="shared" si="5"/>
        <v>15163004.694776254</v>
      </c>
      <c r="AP11" s="100">
        <f t="shared" si="5"/>
        <v>20715083.012793753</v>
      </c>
      <c r="AQ11" s="100">
        <f t="shared" si="5"/>
        <v>20575100.668311253</v>
      </c>
      <c r="AR11" s="100">
        <f t="shared" si="5"/>
        <v>20435118.323828753</v>
      </c>
      <c r="AS11" s="100">
        <f t="shared" si="5"/>
        <v>23765895.071805004</v>
      </c>
      <c r="AT11" s="100">
        <f t="shared" si="5"/>
        <v>23604611.157281253</v>
      </c>
      <c r="AU11" s="100">
        <f t="shared" si="5"/>
        <v>23443327.242757503</v>
      </c>
      <c r="AV11" s="100">
        <f t="shared" si="5"/>
        <v>34636269.042626254</v>
      </c>
      <c r="AW11" s="100">
        <f t="shared" si="5"/>
        <v>34405299.267495006</v>
      </c>
      <c r="AX11" s="100">
        <f t="shared" si="5"/>
        <v>34174329.492363758</v>
      </c>
      <c r="AY11" s="100">
        <f t="shared" si="5"/>
        <v>40022980.245900013</v>
      </c>
      <c r="AZ11" s="100">
        <f t="shared" si="5"/>
        <v>39754697.174436264</v>
      </c>
      <c r="BA11" s="100">
        <f t="shared" si="5"/>
        <v>39486414.102972515</v>
      </c>
      <c r="BB11" s="100">
        <f t="shared" si="5"/>
        <v>45297751.560176268</v>
      </c>
      <c r="BC11" s="100">
        <f t="shared" si="5"/>
        <v>44992155.192380019</v>
      </c>
      <c r="BD11" s="100">
        <f t="shared" si="5"/>
        <v>44686558.824583769</v>
      </c>
      <c r="BE11" s="100">
        <f t="shared" si="5"/>
        <v>50460582.985455021</v>
      </c>
      <c r="BF11" s="100">
        <f t="shared" si="5"/>
        <v>50117673.321326271</v>
      </c>
      <c r="BG11" s="100">
        <f t="shared" si="5"/>
        <v>49774763.65719752</v>
      </c>
      <c r="BH11" s="100">
        <f t="shared" si="5"/>
        <v>55447307.679277524</v>
      </c>
      <c r="BI11" s="100">
        <f t="shared" si="5"/>
        <v>55067478.538857527</v>
      </c>
    </row>
    <row r="12" spans="1:61" ht="12.75" customHeight="1">
      <c r="A12" s="98" t="s">
        <v>344</v>
      </c>
      <c r="B12" s="257">
        <f>D50-D47</f>
        <v>0</v>
      </c>
      <c r="C12" s="257">
        <v>0</v>
      </c>
      <c r="D12" s="257">
        <v>0</v>
      </c>
      <c r="E12" s="257">
        <f>E50</f>
        <v>1416300</v>
      </c>
      <c r="F12" s="257">
        <v>0</v>
      </c>
      <c r="G12" s="257">
        <v>0</v>
      </c>
      <c r="H12" s="257">
        <f>F50</f>
        <v>592500</v>
      </c>
      <c r="I12" s="257">
        <v>0</v>
      </c>
      <c r="J12" s="257">
        <v>0</v>
      </c>
      <c r="K12" s="257">
        <f>G50</f>
        <v>92500</v>
      </c>
      <c r="L12" s="257">
        <v>0</v>
      </c>
      <c r="M12" s="257">
        <v>0</v>
      </c>
      <c r="N12" s="257">
        <f>H50</f>
        <v>5157813</v>
      </c>
      <c r="O12" s="257">
        <v>0</v>
      </c>
      <c r="P12" s="257">
        <v>0</v>
      </c>
      <c r="Q12" s="257">
        <f>I50</f>
        <v>177813</v>
      </c>
      <c r="R12" s="257">
        <v>0</v>
      </c>
      <c r="S12" s="257">
        <v>0</v>
      </c>
      <c r="T12" s="257">
        <f>J50</f>
        <v>27813</v>
      </c>
      <c r="U12" s="257">
        <v>0</v>
      </c>
      <c r="V12" s="257">
        <v>0</v>
      </c>
      <c r="W12" s="257">
        <f>K50</f>
        <v>27813</v>
      </c>
      <c r="X12" s="257">
        <v>0</v>
      </c>
      <c r="Y12" s="257">
        <v>0</v>
      </c>
      <c r="Z12" s="257">
        <f>L50</f>
        <v>207813</v>
      </c>
      <c r="AA12" s="257">
        <v>0</v>
      </c>
      <c r="AB12" s="257">
        <v>0</v>
      </c>
      <c r="AC12" s="257">
        <f>M50</f>
        <v>27813</v>
      </c>
      <c r="AD12" s="257">
        <v>0</v>
      </c>
      <c r="AE12" s="257">
        <v>0</v>
      </c>
      <c r="AF12" s="257">
        <f>N50</f>
        <v>27813</v>
      </c>
      <c r="AG12" s="257">
        <v>0</v>
      </c>
      <c r="AH12" s="257">
        <v>0</v>
      </c>
      <c r="AI12" s="257">
        <f>O50</f>
        <v>27813</v>
      </c>
      <c r="AJ12" s="257">
        <v>0</v>
      </c>
      <c r="AK12" s="257">
        <v>0</v>
      </c>
      <c r="AL12" s="257">
        <f>P50</f>
        <v>6892060.6624999996</v>
      </c>
      <c r="AM12" s="257">
        <v>0</v>
      </c>
      <c r="AN12" s="257">
        <v>0</v>
      </c>
      <c r="AO12" s="257">
        <f>Q50</f>
        <v>5692060.6624999996</v>
      </c>
      <c r="AP12" s="257">
        <v>0</v>
      </c>
      <c r="AQ12" s="257">
        <v>0</v>
      </c>
      <c r="AR12" s="257">
        <f>R50</f>
        <v>3492060.6625000001</v>
      </c>
      <c r="AS12" s="257">
        <v>0</v>
      </c>
      <c r="AT12" s="257">
        <v>0</v>
      </c>
      <c r="AU12" s="257">
        <f>S50</f>
        <v>11423911.574999999</v>
      </c>
      <c r="AV12" s="257">
        <v>0</v>
      </c>
      <c r="AW12" s="257">
        <v>0</v>
      </c>
      <c r="AX12" s="257">
        <f>T50</f>
        <v>6116933.8250000002</v>
      </c>
      <c r="AY12" s="257">
        <v>0</v>
      </c>
      <c r="AZ12" s="257">
        <v>0</v>
      </c>
      <c r="BA12" s="257">
        <f>U50</f>
        <v>6116933.8250000002</v>
      </c>
      <c r="BB12" s="257">
        <v>0</v>
      </c>
      <c r="BC12" s="257">
        <v>0</v>
      </c>
      <c r="BD12" s="257">
        <f>V50</f>
        <v>6116933.8250000002</v>
      </c>
      <c r="BE12" s="257">
        <v>0</v>
      </c>
      <c r="BF12" s="257">
        <v>0</v>
      </c>
      <c r="BG12" s="257">
        <f>W50</f>
        <v>6052373.1624999996</v>
      </c>
      <c r="BH12" s="257">
        <v>0</v>
      </c>
      <c r="BI12" s="257">
        <v>0</v>
      </c>
    </row>
    <row r="13" spans="1:61" ht="12.75" customHeight="1">
      <c r="A13" s="98" t="s">
        <v>345</v>
      </c>
      <c r="B13" s="101">
        <f>+(B11+B12)*$B9</f>
        <v>15738.000000000002</v>
      </c>
      <c r="C13" s="101">
        <f t="shared" ref="C13:AH13" si="6">IF(C12=0,B13,B13+(C12*$B$9))</f>
        <v>15738.000000000002</v>
      </c>
      <c r="D13" s="101">
        <f t="shared" si="6"/>
        <v>15738.000000000002</v>
      </c>
      <c r="E13" s="101">
        <f t="shared" si="6"/>
        <v>24377.43</v>
      </c>
      <c r="F13" s="101">
        <f t="shared" si="6"/>
        <v>24377.43</v>
      </c>
      <c r="G13" s="101">
        <f t="shared" si="6"/>
        <v>24377.43</v>
      </c>
      <c r="H13" s="101">
        <f t="shared" si="6"/>
        <v>27991.68</v>
      </c>
      <c r="I13" s="101">
        <f t="shared" si="6"/>
        <v>27991.68</v>
      </c>
      <c r="J13" s="101">
        <f t="shared" si="6"/>
        <v>27991.68</v>
      </c>
      <c r="K13" s="101">
        <f t="shared" si="6"/>
        <v>28555.93</v>
      </c>
      <c r="L13" s="101">
        <f t="shared" si="6"/>
        <v>28555.93</v>
      </c>
      <c r="M13" s="101">
        <f t="shared" si="6"/>
        <v>28555.93</v>
      </c>
      <c r="N13" s="101">
        <f t="shared" si="6"/>
        <v>60018.589300000007</v>
      </c>
      <c r="O13" s="101">
        <f t="shared" si="6"/>
        <v>60018.589300000007</v>
      </c>
      <c r="P13" s="101">
        <f t="shared" si="6"/>
        <v>60018.589300000007</v>
      </c>
      <c r="Q13" s="101">
        <f t="shared" si="6"/>
        <v>61103.248600000006</v>
      </c>
      <c r="R13" s="101">
        <f t="shared" si="6"/>
        <v>61103.248600000006</v>
      </c>
      <c r="S13" s="101">
        <f t="shared" si="6"/>
        <v>61103.248600000006</v>
      </c>
      <c r="T13" s="101">
        <f t="shared" si="6"/>
        <v>61272.907900000006</v>
      </c>
      <c r="U13" s="101">
        <f t="shared" si="6"/>
        <v>61272.907900000006</v>
      </c>
      <c r="V13" s="101">
        <f t="shared" si="6"/>
        <v>61272.907900000006</v>
      </c>
      <c r="W13" s="101">
        <f t="shared" si="6"/>
        <v>61442.567200000005</v>
      </c>
      <c r="X13" s="101">
        <f t="shared" si="6"/>
        <v>61442.567200000005</v>
      </c>
      <c r="Y13" s="101">
        <f t="shared" si="6"/>
        <v>61442.567200000005</v>
      </c>
      <c r="Z13" s="101">
        <f t="shared" si="6"/>
        <v>62710.226500000004</v>
      </c>
      <c r="AA13" s="101">
        <f t="shared" si="6"/>
        <v>62710.226500000004</v>
      </c>
      <c r="AB13" s="101">
        <f t="shared" si="6"/>
        <v>62710.226500000004</v>
      </c>
      <c r="AC13" s="101">
        <f t="shared" si="6"/>
        <v>62879.885800000004</v>
      </c>
      <c r="AD13" s="101">
        <f t="shared" si="6"/>
        <v>62879.885800000004</v>
      </c>
      <c r="AE13" s="101">
        <f t="shared" si="6"/>
        <v>62879.885800000004</v>
      </c>
      <c r="AF13" s="101">
        <f t="shared" si="6"/>
        <v>63049.545100000003</v>
      </c>
      <c r="AG13" s="101">
        <f t="shared" si="6"/>
        <v>63049.545100000003</v>
      </c>
      <c r="AH13" s="101">
        <f t="shared" si="6"/>
        <v>63049.545100000003</v>
      </c>
      <c r="AI13" s="101">
        <f t="shared" ref="AI13:BN13" si="7">IF(AI12=0,AH13,AH13+(AI12*$B$9))</f>
        <v>63219.204400000002</v>
      </c>
      <c r="AJ13" s="101">
        <f t="shared" si="7"/>
        <v>63219.204400000002</v>
      </c>
      <c r="AK13" s="101">
        <f t="shared" si="7"/>
        <v>63219.204400000002</v>
      </c>
      <c r="AL13" s="101">
        <f t="shared" si="7"/>
        <v>105260.77444125</v>
      </c>
      <c r="AM13" s="101">
        <f t="shared" si="7"/>
        <v>105260.77444125</v>
      </c>
      <c r="AN13" s="101">
        <f t="shared" si="7"/>
        <v>105260.77444125</v>
      </c>
      <c r="AO13" s="101">
        <f t="shared" si="7"/>
        <v>139982.34448249999</v>
      </c>
      <c r="AP13" s="101">
        <f t="shared" si="7"/>
        <v>139982.34448249999</v>
      </c>
      <c r="AQ13" s="101">
        <f t="shared" si="7"/>
        <v>139982.34448249999</v>
      </c>
      <c r="AR13" s="101">
        <f t="shared" si="7"/>
        <v>161283.91452374999</v>
      </c>
      <c r="AS13" s="101">
        <f t="shared" si="7"/>
        <v>161283.91452374999</v>
      </c>
      <c r="AT13" s="101">
        <f t="shared" si="7"/>
        <v>161283.91452374999</v>
      </c>
      <c r="AU13" s="101">
        <f t="shared" si="7"/>
        <v>230969.77513124997</v>
      </c>
      <c r="AV13" s="101">
        <f t="shared" si="7"/>
        <v>230969.77513124997</v>
      </c>
      <c r="AW13" s="101">
        <f t="shared" si="7"/>
        <v>230969.77513124997</v>
      </c>
      <c r="AX13" s="101">
        <f t="shared" si="7"/>
        <v>268283.07146374998</v>
      </c>
      <c r="AY13" s="101">
        <f t="shared" si="7"/>
        <v>268283.07146374998</v>
      </c>
      <c r="AZ13" s="101">
        <f t="shared" si="7"/>
        <v>268283.07146374998</v>
      </c>
      <c r="BA13" s="101">
        <f t="shared" si="7"/>
        <v>305596.36779624998</v>
      </c>
      <c r="BB13" s="101">
        <f t="shared" si="7"/>
        <v>305596.36779624998</v>
      </c>
      <c r="BC13" s="101">
        <f t="shared" si="7"/>
        <v>305596.36779624998</v>
      </c>
      <c r="BD13" s="101">
        <f t="shared" si="7"/>
        <v>342909.66412874998</v>
      </c>
      <c r="BE13" s="101">
        <f t="shared" si="7"/>
        <v>342909.66412874998</v>
      </c>
      <c r="BF13" s="101">
        <f t="shared" si="7"/>
        <v>342909.66412874998</v>
      </c>
      <c r="BG13" s="101">
        <f t="shared" si="7"/>
        <v>379829.14041999995</v>
      </c>
      <c r="BH13" s="101">
        <f t="shared" si="7"/>
        <v>379829.14041999995</v>
      </c>
      <c r="BI13" s="101">
        <f t="shared" si="7"/>
        <v>379829.14041999995</v>
      </c>
    </row>
    <row r="14" spans="1:61" ht="12.75" customHeight="1">
      <c r="A14" s="102" t="s">
        <v>346</v>
      </c>
      <c r="B14" s="103">
        <f t="shared" ref="B14:AG14" si="8">+B11+B12-B13</f>
        <v>2564262</v>
      </c>
      <c r="C14" s="103">
        <f t="shared" si="8"/>
        <v>2548524</v>
      </c>
      <c r="D14" s="103">
        <f t="shared" si="8"/>
        <v>2532786</v>
      </c>
      <c r="E14" s="103">
        <f t="shared" si="8"/>
        <v>3924708.57</v>
      </c>
      <c r="F14" s="103">
        <f t="shared" si="8"/>
        <v>3900331.1399999997</v>
      </c>
      <c r="G14" s="103">
        <f t="shared" si="8"/>
        <v>3875953.7099999995</v>
      </c>
      <c r="H14" s="103">
        <f t="shared" si="8"/>
        <v>4440462.0299999993</v>
      </c>
      <c r="I14" s="103">
        <f t="shared" si="8"/>
        <v>4412470.3499999996</v>
      </c>
      <c r="J14" s="103">
        <f t="shared" si="8"/>
        <v>4384478.67</v>
      </c>
      <c r="K14" s="103">
        <f t="shared" si="8"/>
        <v>4448422.74</v>
      </c>
      <c r="L14" s="103">
        <f t="shared" si="8"/>
        <v>4419866.8100000005</v>
      </c>
      <c r="M14" s="103">
        <f t="shared" si="8"/>
        <v>4391310.8800000008</v>
      </c>
      <c r="N14" s="103">
        <f t="shared" si="8"/>
        <v>9489105.2907000016</v>
      </c>
      <c r="O14" s="103">
        <f t="shared" si="8"/>
        <v>9429086.7014000025</v>
      </c>
      <c r="P14" s="103">
        <f t="shared" si="8"/>
        <v>9369068.1121000033</v>
      </c>
      <c r="Q14" s="103">
        <f t="shared" si="8"/>
        <v>9485777.8635000028</v>
      </c>
      <c r="R14" s="103">
        <f t="shared" si="8"/>
        <v>9424674.6149000023</v>
      </c>
      <c r="S14" s="103">
        <f t="shared" si="8"/>
        <v>9363571.3663000017</v>
      </c>
      <c r="T14" s="103">
        <f t="shared" si="8"/>
        <v>9330111.4584000017</v>
      </c>
      <c r="U14" s="103">
        <f t="shared" si="8"/>
        <v>9268838.5505000018</v>
      </c>
      <c r="V14" s="103">
        <f t="shared" si="8"/>
        <v>9207565.6426000018</v>
      </c>
      <c r="W14" s="103">
        <f t="shared" si="8"/>
        <v>9173936.0754000023</v>
      </c>
      <c r="X14" s="103">
        <f t="shared" si="8"/>
        <v>9112493.5082000028</v>
      </c>
      <c r="Y14" s="103">
        <f t="shared" si="8"/>
        <v>9051050.9410000034</v>
      </c>
      <c r="Z14" s="103">
        <f t="shared" si="8"/>
        <v>9196153.7145000026</v>
      </c>
      <c r="AA14" s="103">
        <f t="shared" si="8"/>
        <v>9133443.4880000018</v>
      </c>
      <c r="AB14" s="103">
        <f t="shared" si="8"/>
        <v>9070733.261500001</v>
      </c>
      <c r="AC14" s="103">
        <f t="shared" si="8"/>
        <v>9035666.3757000007</v>
      </c>
      <c r="AD14" s="103">
        <f t="shared" si="8"/>
        <v>8972786.4899000004</v>
      </c>
      <c r="AE14" s="103">
        <f t="shared" si="8"/>
        <v>8909906.6041000001</v>
      </c>
      <c r="AF14" s="103">
        <f t="shared" si="8"/>
        <v>8874670.0590000004</v>
      </c>
      <c r="AG14" s="103">
        <f t="shared" si="8"/>
        <v>8811620.5139000006</v>
      </c>
      <c r="AH14" s="103">
        <f t="shared" ref="AH14:BM14" si="9">+AH11+AH12-AH13</f>
        <v>8748570.9688000008</v>
      </c>
      <c r="AI14" s="103">
        <f t="shared" si="9"/>
        <v>8713164.7644000016</v>
      </c>
      <c r="AJ14" s="103">
        <f t="shared" si="9"/>
        <v>8649945.5600000024</v>
      </c>
      <c r="AK14" s="103">
        <f t="shared" si="9"/>
        <v>8586726.3556000032</v>
      </c>
      <c r="AL14" s="103">
        <f t="shared" si="9"/>
        <v>15373526.243658753</v>
      </c>
      <c r="AM14" s="103">
        <f t="shared" si="9"/>
        <v>15268265.469217503</v>
      </c>
      <c r="AN14" s="103">
        <f t="shared" si="9"/>
        <v>15163004.694776254</v>
      </c>
      <c r="AO14" s="103">
        <f t="shared" si="9"/>
        <v>20715083.012793753</v>
      </c>
      <c r="AP14" s="103">
        <f t="shared" si="9"/>
        <v>20575100.668311253</v>
      </c>
      <c r="AQ14" s="103">
        <f t="shared" si="9"/>
        <v>20435118.323828753</v>
      </c>
      <c r="AR14" s="103">
        <f t="shared" si="9"/>
        <v>23765895.071805004</v>
      </c>
      <c r="AS14" s="103">
        <f t="shared" si="9"/>
        <v>23604611.157281253</v>
      </c>
      <c r="AT14" s="103">
        <f t="shared" si="9"/>
        <v>23443327.242757503</v>
      </c>
      <c r="AU14" s="103">
        <f t="shared" si="9"/>
        <v>34636269.042626254</v>
      </c>
      <c r="AV14" s="103">
        <f t="shared" si="9"/>
        <v>34405299.267495006</v>
      </c>
      <c r="AW14" s="103">
        <f t="shared" si="9"/>
        <v>34174329.492363758</v>
      </c>
      <c r="AX14" s="103">
        <f t="shared" si="9"/>
        <v>40022980.245900013</v>
      </c>
      <c r="AY14" s="103">
        <f t="shared" si="9"/>
        <v>39754697.174436264</v>
      </c>
      <c r="AZ14" s="103">
        <f t="shared" si="9"/>
        <v>39486414.102972515</v>
      </c>
      <c r="BA14" s="103">
        <f t="shared" si="9"/>
        <v>45297751.560176268</v>
      </c>
      <c r="BB14" s="103">
        <f t="shared" si="9"/>
        <v>44992155.192380019</v>
      </c>
      <c r="BC14" s="103">
        <f t="shared" si="9"/>
        <v>44686558.824583769</v>
      </c>
      <c r="BD14" s="103">
        <f t="shared" si="9"/>
        <v>50460582.985455021</v>
      </c>
      <c r="BE14" s="103">
        <f t="shared" si="9"/>
        <v>50117673.321326271</v>
      </c>
      <c r="BF14" s="103">
        <f t="shared" si="9"/>
        <v>49774763.65719752</v>
      </c>
      <c r="BG14" s="103">
        <f t="shared" si="9"/>
        <v>55447307.679277524</v>
      </c>
      <c r="BH14" s="103">
        <f t="shared" si="9"/>
        <v>55067478.538857527</v>
      </c>
      <c r="BI14" s="103">
        <f t="shared" si="9"/>
        <v>54687649.39843753</v>
      </c>
    </row>
    <row r="15" spans="1:61" ht="12.75" customHeight="1">
      <c r="A15" s="6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</row>
    <row r="16" spans="1:61" ht="12.75" customHeight="1">
      <c r="A16" s="252" t="s">
        <v>347</v>
      </c>
      <c r="B16" s="7"/>
      <c r="C16" s="7"/>
      <c r="D16" s="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</row>
    <row r="17" spans="1:61" ht="12.75" customHeight="1">
      <c r="A17" s="98" t="s">
        <v>342</v>
      </c>
      <c r="B17" s="256">
        <v>5.5999999999999999E-3</v>
      </c>
      <c r="C17" s="105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 ht="12.75" customHeight="1">
      <c r="A18" s="98"/>
      <c r="B18" s="355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 ht="12.75" customHeight="1">
      <c r="A19" s="99" t="s">
        <v>343</v>
      </c>
      <c r="B19" s="257">
        <v>11785800</v>
      </c>
      <c r="C19" s="100">
        <f t="shared" ref="C19:AH19" si="10">+B22</f>
        <v>17570650.239999998</v>
      </c>
      <c r="D19" s="100">
        <f t="shared" si="10"/>
        <v>17471700.479999997</v>
      </c>
      <c r="E19" s="100">
        <f t="shared" si="10"/>
        <v>17372750.719999995</v>
      </c>
      <c r="F19" s="100">
        <f t="shared" si="10"/>
        <v>17273800.959999993</v>
      </c>
      <c r="G19" s="100">
        <f t="shared" si="10"/>
        <v>17174851.199999992</v>
      </c>
      <c r="H19" s="100">
        <f t="shared" si="10"/>
        <v>17075901.43999999</v>
      </c>
      <c r="I19" s="100">
        <f t="shared" si="10"/>
        <v>16976951.679999989</v>
      </c>
      <c r="J19" s="100">
        <f t="shared" si="10"/>
        <v>16878001.919999987</v>
      </c>
      <c r="K19" s="100">
        <f t="shared" si="10"/>
        <v>16779052.159999985</v>
      </c>
      <c r="L19" s="100">
        <f t="shared" si="10"/>
        <v>16680102.399999985</v>
      </c>
      <c r="M19" s="100">
        <f t="shared" si="10"/>
        <v>16581152.639999986</v>
      </c>
      <c r="N19" s="100">
        <f t="shared" si="10"/>
        <v>16482202.879999986</v>
      </c>
      <c r="O19" s="100">
        <f t="shared" si="10"/>
        <v>16383253.119999986</v>
      </c>
      <c r="P19" s="100">
        <f t="shared" si="10"/>
        <v>16284303.359999986</v>
      </c>
      <c r="Q19" s="100">
        <f t="shared" si="10"/>
        <v>16185353.599999987</v>
      </c>
      <c r="R19" s="100">
        <f t="shared" si="10"/>
        <v>16086403.839999987</v>
      </c>
      <c r="S19" s="100">
        <f t="shared" si="10"/>
        <v>15987454.079999987</v>
      </c>
      <c r="T19" s="100">
        <f t="shared" si="10"/>
        <v>15888504.319999987</v>
      </c>
      <c r="U19" s="100">
        <f t="shared" si="10"/>
        <v>15789554.559999987</v>
      </c>
      <c r="V19" s="100">
        <f t="shared" si="10"/>
        <v>15690604.799999988</v>
      </c>
      <c r="W19" s="100">
        <f t="shared" si="10"/>
        <v>15591655.039999988</v>
      </c>
      <c r="X19" s="100">
        <f t="shared" si="10"/>
        <v>15492705.279999988</v>
      </c>
      <c r="Y19" s="100">
        <f t="shared" si="10"/>
        <v>15393755.519999988</v>
      </c>
      <c r="Z19" s="100">
        <f t="shared" si="10"/>
        <v>15294805.759999989</v>
      </c>
      <c r="AA19" s="100">
        <f t="shared" si="10"/>
        <v>15195855.999999989</v>
      </c>
      <c r="AB19" s="100">
        <f t="shared" si="10"/>
        <v>15096906.239999989</v>
      </c>
      <c r="AC19" s="100">
        <f t="shared" si="10"/>
        <v>14997956.479999989</v>
      </c>
      <c r="AD19" s="100">
        <f t="shared" si="10"/>
        <v>14899006.719999989</v>
      </c>
      <c r="AE19" s="100">
        <f t="shared" si="10"/>
        <v>14800056.95999999</v>
      </c>
      <c r="AF19" s="100">
        <f t="shared" si="10"/>
        <v>14701107.19999999</v>
      </c>
      <c r="AG19" s="100">
        <f t="shared" si="10"/>
        <v>14602157.43999999</v>
      </c>
      <c r="AH19" s="100">
        <f t="shared" si="10"/>
        <v>14503207.67999999</v>
      </c>
      <c r="AI19" s="100">
        <f t="shared" ref="AI19:BI19" si="11">+AH22</f>
        <v>14404257.919999991</v>
      </c>
      <c r="AJ19" s="100">
        <f t="shared" si="11"/>
        <v>14305308.159999991</v>
      </c>
      <c r="AK19" s="100">
        <f t="shared" si="11"/>
        <v>14206358.399999991</v>
      </c>
      <c r="AL19" s="100">
        <f t="shared" si="11"/>
        <v>14107408.639999991</v>
      </c>
      <c r="AM19" s="100">
        <f t="shared" si="11"/>
        <v>14008458.879999992</v>
      </c>
      <c r="AN19" s="100">
        <f t="shared" si="11"/>
        <v>13909509.119999992</v>
      </c>
      <c r="AO19" s="100">
        <f t="shared" si="11"/>
        <v>13810559.359999992</v>
      </c>
      <c r="AP19" s="100">
        <f t="shared" si="11"/>
        <v>13711609.599999992</v>
      </c>
      <c r="AQ19" s="100">
        <f t="shared" si="11"/>
        <v>13612659.839999992</v>
      </c>
      <c r="AR19" s="100">
        <f t="shared" si="11"/>
        <v>13513710.079999993</v>
      </c>
      <c r="AS19" s="100">
        <f t="shared" si="11"/>
        <v>13414760.319999993</v>
      </c>
      <c r="AT19" s="100">
        <f t="shared" si="11"/>
        <v>13315810.559999993</v>
      </c>
      <c r="AU19" s="100">
        <f t="shared" si="11"/>
        <v>13216860.799999993</v>
      </c>
      <c r="AV19" s="100">
        <f t="shared" si="11"/>
        <v>13117911.039999994</v>
      </c>
      <c r="AW19" s="100">
        <f t="shared" si="11"/>
        <v>13018961.279999994</v>
      </c>
      <c r="AX19" s="100">
        <f t="shared" si="11"/>
        <v>12920011.519999994</v>
      </c>
      <c r="AY19" s="100">
        <f t="shared" si="11"/>
        <v>12821061.759999994</v>
      </c>
      <c r="AZ19" s="100">
        <f t="shared" si="11"/>
        <v>12722111.999999994</v>
      </c>
      <c r="BA19" s="100">
        <f t="shared" si="11"/>
        <v>12623162.239999995</v>
      </c>
      <c r="BB19" s="100">
        <f t="shared" si="11"/>
        <v>12524212.479999995</v>
      </c>
      <c r="BC19" s="100">
        <f t="shared" si="11"/>
        <v>12425262.719999995</v>
      </c>
      <c r="BD19" s="100">
        <f t="shared" si="11"/>
        <v>12326312.959999995</v>
      </c>
      <c r="BE19" s="100">
        <f t="shared" si="11"/>
        <v>12227363.199999996</v>
      </c>
      <c r="BF19" s="100">
        <f t="shared" si="11"/>
        <v>12128413.439999996</v>
      </c>
      <c r="BG19" s="100">
        <f t="shared" si="11"/>
        <v>12029463.679999996</v>
      </c>
      <c r="BH19" s="100">
        <f t="shared" si="11"/>
        <v>11930513.919999996</v>
      </c>
      <c r="BI19" s="100">
        <f t="shared" si="11"/>
        <v>11831564.159999996</v>
      </c>
    </row>
    <row r="20" spans="1:61" ht="12.75" customHeight="1">
      <c r="A20" s="98" t="s">
        <v>344</v>
      </c>
      <c r="B20" s="257">
        <f>D47+C47+E47</f>
        <v>5883800</v>
      </c>
      <c r="C20" s="257">
        <v>0</v>
      </c>
      <c r="D20" s="257">
        <v>0</v>
      </c>
      <c r="E20" s="257">
        <v>0</v>
      </c>
      <c r="F20" s="257">
        <v>0</v>
      </c>
      <c r="G20" s="257">
        <v>0</v>
      </c>
      <c r="H20" s="257">
        <v>0</v>
      </c>
      <c r="I20" s="257">
        <v>0</v>
      </c>
      <c r="J20" s="257">
        <v>0</v>
      </c>
      <c r="K20" s="257">
        <v>0</v>
      </c>
      <c r="L20" s="257">
        <v>0</v>
      </c>
      <c r="M20" s="257">
        <v>0</v>
      </c>
      <c r="N20" s="257">
        <v>0</v>
      </c>
      <c r="O20" s="257">
        <v>0</v>
      </c>
      <c r="P20" s="257">
        <v>0</v>
      </c>
      <c r="Q20" s="257">
        <v>0</v>
      </c>
      <c r="R20" s="257">
        <v>0</v>
      </c>
      <c r="S20" s="257">
        <v>0</v>
      </c>
      <c r="T20" s="257">
        <v>0</v>
      </c>
      <c r="U20" s="257">
        <v>0</v>
      </c>
      <c r="V20" s="257">
        <v>0</v>
      </c>
      <c r="W20" s="257">
        <v>0</v>
      </c>
      <c r="X20" s="257">
        <v>0</v>
      </c>
      <c r="Y20" s="257">
        <v>0</v>
      </c>
      <c r="Z20" s="257">
        <v>0</v>
      </c>
      <c r="AA20" s="257">
        <v>0</v>
      </c>
      <c r="AB20" s="257">
        <v>0</v>
      </c>
      <c r="AC20" s="257">
        <v>0</v>
      </c>
      <c r="AD20" s="257">
        <v>0</v>
      </c>
      <c r="AE20" s="257">
        <v>0</v>
      </c>
      <c r="AF20" s="257">
        <v>0</v>
      </c>
      <c r="AG20" s="257">
        <v>0</v>
      </c>
      <c r="AH20" s="257">
        <v>0</v>
      </c>
      <c r="AI20" s="257">
        <v>0</v>
      </c>
      <c r="AJ20" s="257">
        <v>0</v>
      </c>
      <c r="AK20" s="257">
        <v>0</v>
      </c>
      <c r="AL20" s="257">
        <v>0</v>
      </c>
      <c r="AM20" s="257">
        <v>0</v>
      </c>
      <c r="AN20" s="257">
        <v>0</v>
      </c>
      <c r="AO20" s="257">
        <v>0</v>
      </c>
      <c r="AP20" s="257">
        <v>0</v>
      </c>
      <c r="AQ20" s="257">
        <v>0</v>
      </c>
      <c r="AR20" s="257">
        <v>0</v>
      </c>
      <c r="AS20" s="257">
        <v>0</v>
      </c>
      <c r="AT20" s="257">
        <v>0</v>
      </c>
      <c r="AU20" s="257">
        <v>0</v>
      </c>
      <c r="AV20" s="257">
        <v>0</v>
      </c>
      <c r="AW20" s="257">
        <v>0</v>
      </c>
      <c r="AX20" s="257">
        <v>0</v>
      </c>
      <c r="AY20" s="257">
        <v>0</v>
      </c>
      <c r="AZ20" s="257">
        <v>0</v>
      </c>
      <c r="BA20" s="257">
        <v>0</v>
      </c>
      <c r="BB20" s="257">
        <v>0</v>
      </c>
      <c r="BC20" s="257">
        <v>0</v>
      </c>
      <c r="BD20" s="257">
        <v>0</v>
      </c>
      <c r="BE20" s="257">
        <v>0</v>
      </c>
      <c r="BF20" s="257">
        <v>0</v>
      </c>
      <c r="BG20" s="257">
        <v>0</v>
      </c>
      <c r="BH20" s="257">
        <v>0</v>
      </c>
      <c r="BI20" s="257">
        <v>0</v>
      </c>
    </row>
    <row r="21" spans="1:61" ht="12.75" customHeight="1">
      <c r="A21" s="98" t="s">
        <v>345</v>
      </c>
      <c r="B21" s="101">
        <f>+(B19+B20)*$B17</f>
        <v>98949.759999999995</v>
      </c>
      <c r="C21" s="101">
        <f t="shared" ref="C21:AH21" si="12">IF(C20=0,B21,B21+(C20*$B$17))</f>
        <v>98949.759999999995</v>
      </c>
      <c r="D21" s="101">
        <f t="shared" si="12"/>
        <v>98949.759999999995</v>
      </c>
      <c r="E21" s="101">
        <f t="shared" si="12"/>
        <v>98949.759999999995</v>
      </c>
      <c r="F21" s="101">
        <f t="shared" si="12"/>
        <v>98949.759999999995</v>
      </c>
      <c r="G21" s="101">
        <f t="shared" si="12"/>
        <v>98949.759999999995</v>
      </c>
      <c r="H21" s="101">
        <f t="shared" si="12"/>
        <v>98949.759999999995</v>
      </c>
      <c r="I21" s="101">
        <f t="shared" si="12"/>
        <v>98949.759999999995</v>
      </c>
      <c r="J21" s="101">
        <f t="shared" si="12"/>
        <v>98949.759999999995</v>
      </c>
      <c r="K21" s="101">
        <f t="shared" si="12"/>
        <v>98949.759999999995</v>
      </c>
      <c r="L21" s="101">
        <f t="shared" si="12"/>
        <v>98949.759999999995</v>
      </c>
      <c r="M21" s="101">
        <f t="shared" si="12"/>
        <v>98949.759999999995</v>
      </c>
      <c r="N21" s="101">
        <f t="shared" si="12"/>
        <v>98949.759999999995</v>
      </c>
      <c r="O21" s="101">
        <f t="shared" si="12"/>
        <v>98949.759999999995</v>
      </c>
      <c r="P21" s="101">
        <f t="shared" si="12"/>
        <v>98949.759999999995</v>
      </c>
      <c r="Q21" s="101">
        <f t="shared" si="12"/>
        <v>98949.759999999995</v>
      </c>
      <c r="R21" s="101">
        <f t="shared" si="12"/>
        <v>98949.759999999995</v>
      </c>
      <c r="S21" s="101">
        <f t="shared" si="12"/>
        <v>98949.759999999995</v>
      </c>
      <c r="T21" s="101">
        <f t="shared" si="12"/>
        <v>98949.759999999995</v>
      </c>
      <c r="U21" s="101">
        <f t="shared" si="12"/>
        <v>98949.759999999995</v>
      </c>
      <c r="V21" s="101">
        <f t="shared" si="12"/>
        <v>98949.759999999995</v>
      </c>
      <c r="W21" s="101">
        <f t="shared" si="12"/>
        <v>98949.759999999995</v>
      </c>
      <c r="X21" s="101">
        <f t="shared" si="12"/>
        <v>98949.759999999995</v>
      </c>
      <c r="Y21" s="101">
        <f t="shared" si="12"/>
        <v>98949.759999999995</v>
      </c>
      <c r="Z21" s="101">
        <f t="shared" si="12"/>
        <v>98949.759999999995</v>
      </c>
      <c r="AA21" s="101">
        <f t="shared" si="12"/>
        <v>98949.759999999995</v>
      </c>
      <c r="AB21" s="101">
        <f t="shared" si="12"/>
        <v>98949.759999999995</v>
      </c>
      <c r="AC21" s="101">
        <f t="shared" si="12"/>
        <v>98949.759999999995</v>
      </c>
      <c r="AD21" s="101">
        <f t="shared" si="12"/>
        <v>98949.759999999995</v>
      </c>
      <c r="AE21" s="101">
        <f t="shared" si="12"/>
        <v>98949.759999999995</v>
      </c>
      <c r="AF21" s="101">
        <f t="shared" si="12"/>
        <v>98949.759999999995</v>
      </c>
      <c r="AG21" s="101">
        <f t="shared" si="12"/>
        <v>98949.759999999995</v>
      </c>
      <c r="AH21" s="101">
        <f t="shared" si="12"/>
        <v>98949.759999999995</v>
      </c>
      <c r="AI21" s="101">
        <f t="shared" ref="AI21:BN21" si="13">IF(AI20=0,AH21,AH21+(AI20*$B$17))</f>
        <v>98949.759999999995</v>
      </c>
      <c r="AJ21" s="101">
        <f t="shared" si="13"/>
        <v>98949.759999999995</v>
      </c>
      <c r="AK21" s="101">
        <f t="shared" si="13"/>
        <v>98949.759999999995</v>
      </c>
      <c r="AL21" s="101">
        <f t="shared" si="13"/>
        <v>98949.759999999995</v>
      </c>
      <c r="AM21" s="101">
        <f t="shared" si="13"/>
        <v>98949.759999999995</v>
      </c>
      <c r="AN21" s="101">
        <f t="shared" si="13"/>
        <v>98949.759999999995</v>
      </c>
      <c r="AO21" s="101">
        <f t="shared" si="13"/>
        <v>98949.759999999995</v>
      </c>
      <c r="AP21" s="101">
        <f t="shared" si="13"/>
        <v>98949.759999999995</v>
      </c>
      <c r="AQ21" s="101">
        <f t="shared" si="13"/>
        <v>98949.759999999995</v>
      </c>
      <c r="AR21" s="101">
        <f t="shared" si="13"/>
        <v>98949.759999999995</v>
      </c>
      <c r="AS21" s="101">
        <f t="shared" si="13"/>
        <v>98949.759999999995</v>
      </c>
      <c r="AT21" s="101">
        <f t="shared" si="13"/>
        <v>98949.759999999995</v>
      </c>
      <c r="AU21" s="101">
        <f t="shared" si="13"/>
        <v>98949.759999999995</v>
      </c>
      <c r="AV21" s="101">
        <f t="shared" si="13"/>
        <v>98949.759999999995</v>
      </c>
      <c r="AW21" s="101">
        <f t="shared" si="13"/>
        <v>98949.759999999995</v>
      </c>
      <c r="AX21" s="101">
        <f t="shared" si="13"/>
        <v>98949.759999999995</v>
      </c>
      <c r="AY21" s="101">
        <f t="shared" si="13"/>
        <v>98949.759999999995</v>
      </c>
      <c r="AZ21" s="101">
        <f t="shared" si="13"/>
        <v>98949.759999999995</v>
      </c>
      <c r="BA21" s="101">
        <f t="shared" si="13"/>
        <v>98949.759999999995</v>
      </c>
      <c r="BB21" s="101">
        <f t="shared" si="13"/>
        <v>98949.759999999995</v>
      </c>
      <c r="BC21" s="101">
        <f t="shared" si="13"/>
        <v>98949.759999999995</v>
      </c>
      <c r="BD21" s="101">
        <f t="shared" si="13"/>
        <v>98949.759999999995</v>
      </c>
      <c r="BE21" s="101">
        <f t="shared" si="13"/>
        <v>98949.759999999995</v>
      </c>
      <c r="BF21" s="101">
        <f t="shared" si="13"/>
        <v>98949.759999999995</v>
      </c>
      <c r="BG21" s="101">
        <f t="shared" si="13"/>
        <v>98949.759999999995</v>
      </c>
      <c r="BH21" s="101">
        <f t="shared" si="13"/>
        <v>98949.759999999995</v>
      </c>
      <c r="BI21" s="101">
        <f t="shared" si="13"/>
        <v>98949.759999999995</v>
      </c>
    </row>
    <row r="22" spans="1:61" ht="12.75" customHeight="1">
      <c r="A22" s="102" t="s">
        <v>346</v>
      </c>
      <c r="B22" s="103">
        <f t="shared" ref="B22:AG22" si="14">+B19+B20-B21</f>
        <v>17570650.239999998</v>
      </c>
      <c r="C22" s="103">
        <f t="shared" si="14"/>
        <v>17471700.479999997</v>
      </c>
      <c r="D22" s="103">
        <f t="shared" si="14"/>
        <v>17372750.719999995</v>
      </c>
      <c r="E22" s="103">
        <f t="shared" si="14"/>
        <v>17273800.959999993</v>
      </c>
      <c r="F22" s="103">
        <f t="shared" si="14"/>
        <v>17174851.199999992</v>
      </c>
      <c r="G22" s="103">
        <f t="shared" si="14"/>
        <v>17075901.43999999</v>
      </c>
      <c r="H22" s="103">
        <f t="shared" si="14"/>
        <v>16976951.679999989</v>
      </c>
      <c r="I22" s="103">
        <f t="shared" si="14"/>
        <v>16878001.919999987</v>
      </c>
      <c r="J22" s="103">
        <f t="shared" si="14"/>
        <v>16779052.159999985</v>
      </c>
      <c r="K22" s="103">
        <f t="shared" si="14"/>
        <v>16680102.399999985</v>
      </c>
      <c r="L22" s="103">
        <f t="shared" si="14"/>
        <v>16581152.639999986</v>
      </c>
      <c r="M22" s="103">
        <f t="shared" si="14"/>
        <v>16482202.879999986</v>
      </c>
      <c r="N22" s="103">
        <f t="shared" si="14"/>
        <v>16383253.119999986</v>
      </c>
      <c r="O22" s="103">
        <f t="shared" si="14"/>
        <v>16284303.359999986</v>
      </c>
      <c r="P22" s="103">
        <f t="shared" si="14"/>
        <v>16185353.599999987</v>
      </c>
      <c r="Q22" s="103">
        <f t="shared" si="14"/>
        <v>16086403.839999987</v>
      </c>
      <c r="R22" s="103">
        <f t="shared" si="14"/>
        <v>15987454.079999987</v>
      </c>
      <c r="S22" s="103">
        <f t="shared" si="14"/>
        <v>15888504.319999987</v>
      </c>
      <c r="T22" s="103">
        <f t="shared" si="14"/>
        <v>15789554.559999987</v>
      </c>
      <c r="U22" s="103">
        <f t="shared" si="14"/>
        <v>15690604.799999988</v>
      </c>
      <c r="V22" s="103">
        <f t="shared" si="14"/>
        <v>15591655.039999988</v>
      </c>
      <c r="W22" s="103">
        <f t="shared" si="14"/>
        <v>15492705.279999988</v>
      </c>
      <c r="X22" s="103">
        <f t="shared" si="14"/>
        <v>15393755.519999988</v>
      </c>
      <c r="Y22" s="103">
        <f t="shared" si="14"/>
        <v>15294805.759999989</v>
      </c>
      <c r="Z22" s="103">
        <f t="shared" si="14"/>
        <v>15195855.999999989</v>
      </c>
      <c r="AA22" s="103">
        <f t="shared" si="14"/>
        <v>15096906.239999989</v>
      </c>
      <c r="AB22" s="103">
        <f t="shared" si="14"/>
        <v>14997956.479999989</v>
      </c>
      <c r="AC22" s="103">
        <f t="shared" si="14"/>
        <v>14899006.719999989</v>
      </c>
      <c r="AD22" s="103">
        <f t="shared" si="14"/>
        <v>14800056.95999999</v>
      </c>
      <c r="AE22" s="103">
        <f t="shared" si="14"/>
        <v>14701107.19999999</v>
      </c>
      <c r="AF22" s="103">
        <f t="shared" si="14"/>
        <v>14602157.43999999</v>
      </c>
      <c r="AG22" s="103">
        <f t="shared" si="14"/>
        <v>14503207.67999999</v>
      </c>
      <c r="AH22" s="103">
        <f t="shared" ref="AH22:BM22" si="15">+AH19+AH20-AH21</f>
        <v>14404257.919999991</v>
      </c>
      <c r="AI22" s="103">
        <f t="shared" si="15"/>
        <v>14305308.159999991</v>
      </c>
      <c r="AJ22" s="103">
        <f t="shared" si="15"/>
        <v>14206358.399999991</v>
      </c>
      <c r="AK22" s="103">
        <f t="shared" si="15"/>
        <v>14107408.639999991</v>
      </c>
      <c r="AL22" s="103">
        <f t="shared" si="15"/>
        <v>14008458.879999992</v>
      </c>
      <c r="AM22" s="103">
        <f t="shared" si="15"/>
        <v>13909509.119999992</v>
      </c>
      <c r="AN22" s="103">
        <f t="shared" si="15"/>
        <v>13810559.359999992</v>
      </c>
      <c r="AO22" s="103">
        <f t="shared" si="15"/>
        <v>13711609.599999992</v>
      </c>
      <c r="AP22" s="103">
        <f t="shared" si="15"/>
        <v>13612659.839999992</v>
      </c>
      <c r="AQ22" s="103">
        <f t="shared" si="15"/>
        <v>13513710.079999993</v>
      </c>
      <c r="AR22" s="103">
        <f t="shared" si="15"/>
        <v>13414760.319999993</v>
      </c>
      <c r="AS22" s="103">
        <f t="shared" si="15"/>
        <v>13315810.559999993</v>
      </c>
      <c r="AT22" s="103">
        <f t="shared" si="15"/>
        <v>13216860.799999993</v>
      </c>
      <c r="AU22" s="103">
        <f t="shared" si="15"/>
        <v>13117911.039999994</v>
      </c>
      <c r="AV22" s="103">
        <f t="shared" si="15"/>
        <v>13018961.279999994</v>
      </c>
      <c r="AW22" s="103">
        <f t="shared" si="15"/>
        <v>12920011.519999994</v>
      </c>
      <c r="AX22" s="103">
        <f t="shared" si="15"/>
        <v>12821061.759999994</v>
      </c>
      <c r="AY22" s="103">
        <f t="shared" si="15"/>
        <v>12722111.999999994</v>
      </c>
      <c r="AZ22" s="103">
        <f t="shared" si="15"/>
        <v>12623162.239999995</v>
      </c>
      <c r="BA22" s="103">
        <f t="shared" si="15"/>
        <v>12524212.479999995</v>
      </c>
      <c r="BB22" s="103">
        <f t="shared" si="15"/>
        <v>12425262.719999995</v>
      </c>
      <c r="BC22" s="103">
        <f t="shared" si="15"/>
        <v>12326312.959999995</v>
      </c>
      <c r="BD22" s="103">
        <f t="shared" si="15"/>
        <v>12227363.199999996</v>
      </c>
      <c r="BE22" s="103">
        <f t="shared" si="15"/>
        <v>12128413.439999996</v>
      </c>
      <c r="BF22" s="103">
        <f t="shared" si="15"/>
        <v>12029463.679999996</v>
      </c>
      <c r="BG22" s="103">
        <f t="shared" si="15"/>
        <v>11930513.919999996</v>
      </c>
      <c r="BH22" s="103">
        <f t="shared" si="15"/>
        <v>11831564.159999996</v>
      </c>
      <c r="BI22" s="103">
        <f t="shared" si="15"/>
        <v>11732614.399999997</v>
      </c>
    </row>
    <row r="23" spans="1:61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ht="12.75" customHeight="1">
      <c r="A24" s="6"/>
      <c r="B24" s="104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t="12.75" customHeight="1">
      <c r="A36" s="258"/>
      <c r="B36" s="258"/>
      <c r="C36" s="259" t="s">
        <v>348</v>
      </c>
      <c r="D36" s="482">
        <v>2025</v>
      </c>
      <c r="E36" s="467"/>
      <c r="F36" s="467"/>
      <c r="G36" s="467"/>
      <c r="H36" s="482" t="s">
        <v>349</v>
      </c>
      <c r="I36" s="467"/>
      <c r="J36" s="467"/>
      <c r="K36" s="467"/>
      <c r="L36" s="482" t="s">
        <v>350</v>
      </c>
      <c r="M36" s="467"/>
      <c r="N36" s="467"/>
      <c r="O36" s="467"/>
      <c r="P36" s="482" t="s">
        <v>351</v>
      </c>
      <c r="Q36" s="467"/>
      <c r="R36" s="467"/>
      <c r="S36" s="467"/>
      <c r="T36" s="482" t="s">
        <v>352</v>
      </c>
      <c r="U36" s="467"/>
      <c r="V36" s="467"/>
      <c r="W36" s="467"/>
      <c r="X36" s="482" t="s">
        <v>353</v>
      </c>
      <c r="Y36" s="467"/>
      <c r="Z36" s="467"/>
      <c r="AA36" s="467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t="12.75" customHeight="1">
      <c r="A37" s="258"/>
      <c r="B37" s="258"/>
      <c r="C37" s="258" t="s">
        <v>354</v>
      </c>
      <c r="D37" s="320" t="s">
        <v>355</v>
      </c>
      <c r="E37" s="320" t="s">
        <v>356</v>
      </c>
      <c r="F37" s="320" t="s">
        <v>357</v>
      </c>
      <c r="G37" s="320" t="s">
        <v>358</v>
      </c>
      <c r="H37" s="260" t="s">
        <v>359</v>
      </c>
      <c r="I37" s="320" t="s">
        <v>360</v>
      </c>
      <c r="J37" s="320" t="s">
        <v>361</v>
      </c>
      <c r="K37" s="320" t="s">
        <v>362</v>
      </c>
      <c r="L37" s="320" t="s">
        <v>363</v>
      </c>
      <c r="M37" s="320" t="s">
        <v>364</v>
      </c>
      <c r="N37" s="320" t="s">
        <v>365</v>
      </c>
      <c r="O37" s="320" t="s">
        <v>366</v>
      </c>
      <c r="P37" s="320" t="s">
        <v>367</v>
      </c>
      <c r="Q37" s="320" t="s">
        <v>356</v>
      </c>
      <c r="R37" s="320" t="s">
        <v>357</v>
      </c>
      <c r="S37" s="320" t="s">
        <v>358</v>
      </c>
      <c r="T37" s="260" t="s">
        <v>359</v>
      </c>
      <c r="U37" s="320" t="s">
        <v>360</v>
      </c>
      <c r="V37" s="320" t="s">
        <v>361</v>
      </c>
      <c r="W37" s="320" t="s">
        <v>362</v>
      </c>
      <c r="X37" s="320" t="s">
        <v>363</v>
      </c>
      <c r="Y37" s="320" t="s">
        <v>364</v>
      </c>
      <c r="Z37" s="320" t="s">
        <v>365</v>
      </c>
      <c r="AA37" s="320" t="s">
        <v>366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t="12.75" customHeight="1">
      <c r="A38" s="67"/>
      <c r="B38" s="52"/>
      <c r="C38" s="52"/>
      <c r="D38" s="52"/>
      <c r="E38" s="52"/>
      <c r="F38" s="52"/>
      <c r="G38" s="52"/>
      <c r="H38" s="106"/>
      <c r="I38" s="52"/>
      <c r="J38" s="52"/>
      <c r="K38" s="52"/>
      <c r="L38" s="52"/>
      <c r="M38" s="52"/>
      <c r="N38" s="52"/>
      <c r="O38" s="52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t="12.75" customHeight="1">
      <c r="A39" s="107" t="s">
        <v>368</v>
      </c>
      <c r="B39" s="52"/>
      <c r="C39" s="52"/>
      <c r="D39" s="393">
        <v>2</v>
      </c>
      <c r="E39" s="393">
        <v>6</v>
      </c>
      <c r="F39" s="393"/>
      <c r="G39" s="393">
        <v>4</v>
      </c>
      <c r="H39" s="394">
        <v>4</v>
      </c>
      <c r="I39" s="395">
        <v>9</v>
      </c>
      <c r="J39" s="395">
        <v>8</v>
      </c>
      <c r="K39" s="395"/>
      <c r="L39" s="395"/>
      <c r="M39" s="395"/>
      <c r="N39" s="395"/>
      <c r="O39" s="395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t="12.75" customHeight="1">
      <c r="A40" s="107"/>
      <c r="B40" s="53"/>
      <c r="C40" s="396">
        <v>0</v>
      </c>
      <c r="D40" s="397">
        <v>0</v>
      </c>
      <c r="E40" s="397">
        <v>0</v>
      </c>
      <c r="F40" s="397">
        <v>0</v>
      </c>
      <c r="G40" s="397">
        <v>0</v>
      </c>
      <c r="H40" s="397">
        <v>0</v>
      </c>
      <c r="I40" s="397">
        <v>0</v>
      </c>
      <c r="J40" s="397">
        <v>0</v>
      </c>
      <c r="K40" s="397">
        <v>0</v>
      </c>
      <c r="L40" s="397">
        <v>0</v>
      </c>
      <c r="M40" s="397">
        <v>0</v>
      </c>
      <c r="N40" s="397">
        <v>0</v>
      </c>
      <c r="O40" s="397">
        <v>0</v>
      </c>
      <c r="P40" s="397">
        <v>29560.662500000089</v>
      </c>
      <c r="Q40" s="397">
        <v>3029560.6625000001</v>
      </c>
      <c r="R40" s="397">
        <v>3029560.6625000001</v>
      </c>
      <c r="S40" s="397">
        <v>6059121.3250000002</v>
      </c>
      <c r="T40" s="397">
        <v>6059121.3250000002</v>
      </c>
      <c r="U40" s="397">
        <v>6059121.3250000002</v>
      </c>
      <c r="V40" s="396">
        <v>6059121.3250000002</v>
      </c>
      <c r="W40" s="396">
        <v>3029560.6625000001</v>
      </c>
      <c r="X40" s="396">
        <v>750000</v>
      </c>
      <c r="Y40" s="396">
        <v>750000</v>
      </c>
      <c r="Z40" s="396">
        <v>750000</v>
      </c>
      <c r="AA40" s="396">
        <v>750000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t="12.75" customHeight="1">
      <c r="A41" s="107"/>
      <c r="B41" s="108" t="s">
        <v>369</v>
      </c>
      <c r="C41" s="396">
        <v>0</v>
      </c>
      <c r="D41" s="398">
        <v>0</v>
      </c>
      <c r="E41" s="398">
        <v>20000</v>
      </c>
      <c r="F41" s="398">
        <v>20000</v>
      </c>
      <c r="G41" s="398">
        <v>20000</v>
      </c>
      <c r="H41" s="398">
        <v>5000000</v>
      </c>
      <c r="I41" s="398">
        <v>20000</v>
      </c>
      <c r="J41" s="398">
        <v>20000</v>
      </c>
      <c r="K41" s="398">
        <v>20000</v>
      </c>
      <c r="L41" s="398">
        <v>200000</v>
      </c>
      <c r="M41" s="398">
        <v>20000</v>
      </c>
      <c r="N41" s="398">
        <v>20000</v>
      </c>
      <c r="O41" s="398">
        <v>20000</v>
      </c>
      <c r="P41" s="398">
        <v>3825000</v>
      </c>
      <c r="Q41" s="396">
        <v>150000</v>
      </c>
      <c r="R41" s="396">
        <v>50000</v>
      </c>
      <c r="S41" s="396">
        <v>50000</v>
      </c>
      <c r="T41" s="396">
        <v>50000</v>
      </c>
      <c r="U41" s="396">
        <v>50000</v>
      </c>
      <c r="V41" s="396">
        <v>50000</v>
      </c>
      <c r="W41" s="396">
        <v>50000</v>
      </c>
      <c r="X41" s="396">
        <v>20000050</v>
      </c>
      <c r="Y41" s="396">
        <v>50000</v>
      </c>
      <c r="Z41" s="396">
        <v>50000</v>
      </c>
      <c r="AA41" s="396">
        <v>50000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t="12.75" customHeight="1">
      <c r="A42" s="107"/>
      <c r="B42" s="108" t="s">
        <v>370</v>
      </c>
      <c r="C42" s="396">
        <v>0</v>
      </c>
      <c r="D42" s="399">
        <v>0</v>
      </c>
      <c r="E42" s="399">
        <v>22500</v>
      </c>
      <c r="F42" s="399">
        <v>22500</v>
      </c>
      <c r="G42" s="399">
        <v>22500</v>
      </c>
      <c r="H42" s="399">
        <v>7813</v>
      </c>
      <c r="I42" s="399">
        <v>7813</v>
      </c>
      <c r="J42" s="399">
        <v>7813</v>
      </c>
      <c r="K42" s="399">
        <v>7813</v>
      </c>
      <c r="L42" s="399">
        <v>7813</v>
      </c>
      <c r="M42" s="399">
        <v>7813</v>
      </c>
      <c r="N42" s="399">
        <v>7813</v>
      </c>
      <c r="O42" s="399">
        <v>7813</v>
      </c>
      <c r="P42" s="399">
        <v>62500</v>
      </c>
      <c r="Q42" s="400">
        <v>62500</v>
      </c>
      <c r="R42" s="400">
        <v>62500</v>
      </c>
      <c r="S42" s="399">
        <v>62500</v>
      </c>
      <c r="T42" s="401">
        <v>7812.5</v>
      </c>
      <c r="U42" s="400">
        <v>7812.5</v>
      </c>
      <c r="V42" s="400">
        <v>7812.5</v>
      </c>
      <c r="W42" s="400">
        <v>7812.5</v>
      </c>
      <c r="X42" s="400">
        <v>7812.5</v>
      </c>
      <c r="Y42" s="400">
        <v>7812.5</v>
      </c>
      <c r="Z42" s="400">
        <v>7812.5</v>
      </c>
      <c r="AA42" s="400">
        <v>7812.5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t="12.75" customHeight="1">
      <c r="A43" s="107"/>
      <c r="B43" s="108" t="s">
        <v>371</v>
      </c>
      <c r="C43" s="396">
        <v>0</v>
      </c>
      <c r="D43" s="397">
        <v>0</v>
      </c>
      <c r="E43" s="397">
        <v>750000</v>
      </c>
      <c r="F43" s="397">
        <v>500000</v>
      </c>
      <c r="G43" s="397">
        <v>0</v>
      </c>
      <c r="H43" s="397">
        <v>0</v>
      </c>
      <c r="I43" s="397">
        <v>0</v>
      </c>
      <c r="J43" s="397">
        <v>0</v>
      </c>
      <c r="K43" s="397">
        <v>0</v>
      </c>
      <c r="L43" s="397">
        <v>0</v>
      </c>
      <c r="M43" s="397">
        <v>0</v>
      </c>
      <c r="N43" s="397">
        <v>0</v>
      </c>
      <c r="O43" s="397">
        <v>0</v>
      </c>
      <c r="P43" s="402">
        <v>2275000</v>
      </c>
      <c r="Q43" s="402" t="s">
        <v>372</v>
      </c>
      <c r="R43" s="402" t="s">
        <v>372</v>
      </c>
      <c r="S43" s="396">
        <v>1275000</v>
      </c>
      <c r="T43" s="396">
        <v>0</v>
      </c>
      <c r="U43" s="396">
        <v>0</v>
      </c>
      <c r="V43" s="396">
        <v>0</v>
      </c>
      <c r="W43" s="396">
        <v>1965000</v>
      </c>
      <c r="X43" s="396">
        <v>0</v>
      </c>
      <c r="Y43" s="396">
        <v>0</v>
      </c>
      <c r="Z43" s="396">
        <v>0</v>
      </c>
      <c r="AA43" s="396">
        <v>900000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t="12.75" customHeight="1">
      <c r="A44" s="107"/>
      <c r="B44" s="108" t="s">
        <v>373</v>
      </c>
      <c r="C44" s="396">
        <v>0</v>
      </c>
      <c r="D44" s="397">
        <v>0</v>
      </c>
      <c r="E44" s="397">
        <v>0</v>
      </c>
      <c r="F44" s="397">
        <v>0</v>
      </c>
      <c r="G44" s="397">
        <v>0</v>
      </c>
      <c r="H44" s="397">
        <v>150000</v>
      </c>
      <c r="I44" s="397">
        <v>150000</v>
      </c>
      <c r="J44" s="397">
        <v>0</v>
      </c>
      <c r="K44" s="397">
        <v>0</v>
      </c>
      <c r="L44" s="397">
        <v>0</v>
      </c>
      <c r="M44" s="397">
        <v>0</v>
      </c>
      <c r="N44" s="397">
        <v>0</v>
      </c>
      <c r="O44" s="397">
        <v>0</v>
      </c>
      <c r="P44" s="403">
        <v>100000</v>
      </c>
      <c r="Q44" s="404">
        <v>100000</v>
      </c>
      <c r="R44" s="396">
        <v>0</v>
      </c>
      <c r="S44" s="396">
        <v>0</v>
      </c>
      <c r="T44" s="396">
        <v>0</v>
      </c>
      <c r="U44" s="396">
        <v>0</v>
      </c>
      <c r="V44" s="396">
        <v>0</v>
      </c>
      <c r="W44" s="396">
        <v>0</v>
      </c>
      <c r="X44" s="396">
        <v>0</v>
      </c>
      <c r="Y44" s="396">
        <v>0</v>
      </c>
      <c r="Z44" s="396">
        <v>0</v>
      </c>
      <c r="AA44" s="396">
        <v>0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t="12.75" customHeight="1">
      <c r="A45" s="107"/>
      <c r="B45" s="108" t="s">
        <v>374</v>
      </c>
      <c r="C45" s="396">
        <v>0</v>
      </c>
      <c r="D45" s="397">
        <v>0</v>
      </c>
      <c r="E45" s="397">
        <v>0</v>
      </c>
      <c r="F45" s="397">
        <v>0</v>
      </c>
      <c r="G45" s="397">
        <v>0</v>
      </c>
      <c r="H45" s="397">
        <v>0</v>
      </c>
      <c r="I45" s="397">
        <v>0</v>
      </c>
      <c r="J45" s="397">
        <v>0</v>
      </c>
      <c r="K45" s="397">
        <v>0</v>
      </c>
      <c r="L45" s="397">
        <v>0</v>
      </c>
      <c r="M45" s="397">
        <v>0</v>
      </c>
      <c r="N45" s="397">
        <v>0</v>
      </c>
      <c r="O45" s="397">
        <v>0</v>
      </c>
      <c r="P45" s="405">
        <v>350000</v>
      </c>
      <c r="Q45" s="406">
        <v>350000</v>
      </c>
      <c r="R45" s="407">
        <v>350000</v>
      </c>
      <c r="S45" s="407">
        <v>350000</v>
      </c>
      <c r="T45" s="396">
        <v>0</v>
      </c>
      <c r="U45" s="396">
        <v>0</v>
      </c>
      <c r="V45" s="396">
        <v>0</v>
      </c>
      <c r="W45" s="396">
        <v>0</v>
      </c>
      <c r="X45" s="396">
        <v>0</v>
      </c>
      <c r="Y45" s="396">
        <v>0</v>
      </c>
      <c r="Z45" s="396">
        <v>0</v>
      </c>
      <c r="AA45" s="396">
        <v>0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t="12.75" customHeight="1">
      <c r="A46" s="107"/>
      <c r="B46" s="108" t="s">
        <v>375</v>
      </c>
      <c r="C46" s="396">
        <v>0</v>
      </c>
      <c r="D46" s="397">
        <v>0</v>
      </c>
      <c r="E46" s="397">
        <v>50000</v>
      </c>
      <c r="F46" s="397">
        <v>0</v>
      </c>
      <c r="G46" s="397">
        <v>0</v>
      </c>
      <c r="H46" s="397">
        <v>0</v>
      </c>
      <c r="I46" s="397">
        <v>0</v>
      </c>
      <c r="J46" s="397">
        <v>0</v>
      </c>
      <c r="K46" s="397">
        <v>0</v>
      </c>
      <c r="L46" s="397">
        <v>0</v>
      </c>
      <c r="M46" s="397">
        <v>0</v>
      </c>
      <c r="N46" s="397">
        <v>0</v>
      </c>
      <c r="O46" s="397">
        <v>0</v>
      </c>
      <c r="P46" s="396">
        <v>250000</v>
      </c>
      <c r="Q46" s="408">
        <v>2000000</v>
      </c>
      <c r="R46" s="409">
        <v>0</v>
      </c>
      <c r="S46" s="409">
        <v>0</v>
      </c>
      <c r="T46" s="409">
        <v>0</v>
      </c>
      <c r="U46" s="409">
        <v>0</v>
      </c>
      <c r="V46" s="409">
        <v>0</v>
      </c>
      <c r="W46" s="396">
        <v>1000000</v>
      </c>
      <c r="X46" s="396">
        <v>0</v>
      </c>
      <c r="Y46" s="396">
        <v>0</v>
      </c>
      <c r="Z46" s="396">
        <v>0</v>
      </c>
      <c r="AA46" s="396">
        <v>0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t="12.75" customHeight="1">
      <c r="A47" s="107"/>
      <c r="B47" s="108" t="s">
        <v>376</v>
      </c>
      <c r="C47" s="396">
        <v>790000</v>
      </c>
      <c r="D47" s="397">
        <v>4570000</v>
      </c>
      <c r="E47" s="397">
        <v>523800</v>
      </c>
      <c r="F47" s="397">
        <v>0</v>
      </c>
      <c r="G47" s="397">
        <v>0</v>
      </c>
      <c r="H47" s="397">
        <v>0</v>
      </c>
      <c r="I47" s="397">
        <v>0</v>
      </c>
      <c r="J47" s="397">
        <v>0</v>
      </c>
      <c r="K47" s="397">
        <v>0</v>
      </c>
      <c r="L47" s="397">
        <v>0</v>
      </c>
      <c r="M47" s="397">
        <v>0</v>
      </c>
      <c r="N47" s="397">
        <v>0</v>
      </c>
      <c r="O47" s="397">
        <v>0</v>
      </c>
      <c r="P47" s="396">
        <v>0</v>
      </c>
      <c r="Q47" s="397">
        <v>0</v>
      </c>
      <c r="R47" s="409">
        <v>0</v>
      </c>
      <c r="S47" s="409">
        <v>0</v>
      </c>
      <c r="T47" s="409">
        <v>0</v>
      </c>
      <c r="U47" s="396">
        <v>0</v>
      </c>
      <c r="V47" s="396">
        <v>0</v>
      </c>
      <c r="W47" s="396">
        <v>0</v>
      </c>
      <c r="X47" s="396">
        <v>0</v>
      </c>
      <c r="Y47" s="396">
        <v>0</v>
      </c>
      <c r="Z47" s="396">
        <v>0</v>
      </c>
      <c r="AA47" s="396">
        <v>0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t="12.75" customHeight="1">
      <c r="A48" s="107"/>
      <c r="B48" s="108" t="s">
        <v>377</v>
      </c>
      <c r="C48" s="396">
        <v>0</v>
      </c>
      <c r="D48" s="397">
        <v>0</v>
      </c>
      <c r="E48" s="397">
        <v>50000</v>
      </c>
      <c r="F48" s="397">
        <v>50000</v>
      </c>
      <c r="G48" s="397">
        <v>50000</v>
      </c>
      <c r="H48" s="397">
        <v>0</v>
      </c>
      <c r="I48" s="397">
        <v>0</v>
      </c>
      <c r="J48" s="397">
        <v>0</v>
      </c>
      <c r="K48" s="397">
        <v>0</v>
      </c>
      <c r="L48" s="397">
        <v>0</v>
      </c>
      <c r="M48" s="397">
        <v>0</v>
      </c>
      <c r="N48" s="397">
        <v>0</v>
      </c>
      <c r="O48" s="397">
        <v>0</v>
      </c>
      <c r="P48" s="397">
        <v>0</v>
      </c>
      <c r="Q48" s="397">
        <v>0</v>
      </c>
      <c r="R48" s="397">
        <v>0</v>
      </c>
      <c r="S48" s="397">
        <v>0</v>
      </c>
      <c r="T48" s="397">
        <v>0</v>
      </c>
      <c r="U48" s="397">
        <v>0</v>
      </c>
      <c r="V48" s="397">
        <v>0</v>
      </c>
      <c r="W48" s="397">
        <v>0</v>
      </c>
      <c r="X48" s="397">
        <v>0</v>
      </c>
      <c r="Y48" s="397">
        <v>0</v>
      </c>
      <c r="Z48" s="397">
        <v>0</v>
      </c>
      <c r="AA48" s="397">
        <v>0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t="12.75" customHeight="1">
      <c r="A49" s="107"/>
      <c r="B49" s="108" t="s">
        <v>378</v>
      </c>
      <c r="C49" s="396">
        <v>250000</v>
      </c>
      <c r="D49" s="397">
        <v>0</v>
      </c>
      <c r="E49" s="397">
        <v>0</v>
      </c>
      <c r="F49" s="397">
        <v>0</v>
      </c>
      <c r="G49" s="397">
        <v>0</v>
      </c>
      <c r="H49" s="397">
        <v>0</v>
      </c>
      <c r="I49" s="397">
        <v>0</v>
      </c>
      <c r="J49" s="397">
        <v>0</v>
      </c>
      <c r="K49" s="397">
        <v>0</v>
      </c>
      <c r="L49" s="397">
        <v>0</v>
      </c>
      <c r="M49" s="397">
        <v>0</v>
      </c>
      <c r="N49" s="397">
        <v>0</v>
      </c>
      <c r="O49" s="397">
        <v>0</v>
      </c>
      <c r="P49" s="396">
        <v>0</v>
      </c>
      <c r="Q49" s="396">
        <v>0</v>
      </c>
      <c r="R49" s="396">
        <v>0</v>
      </c>
      <c r="S49" s="410">
        <v>3627290.25</v>
      </c>
      <c r="T49" s="409">
        <v>0</v>
      </c>
      <c r="U49" s="396">
        <v>0</v>
      </c>
      <c r="V49" s="396">
        <v>0</v>
      </c>
      <c r="W49" s="396">
        <v>0</v>
      </c>
      <c r="X49" s="396">
        <v>0</v>
      </c>
      <c r="Y49" s="396">
        <v>0</v>
      </c>
      <c r="Z49" s="396">
        <v>0</v>
      </c>
      <c r="AA49" s="396">
        <v>0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t="12.75" customHeight="1">
      <c r="A50" s="107" t="s">
        <v>379</v>
      </c>
      <c r="B50" s="109"/>
      <c r="C50" s="411">
        <f t="shared" ref="C50:AA50" si="16">SUM(C40:C49)</f>
        <v>1040000</v>
      </c>
      <c r="D50" s="411">
        <f t="shared" si="16"/>
        <v>4570000</v>
      </c>
      <c r="E50" s="411">
        <f t="shared" si="16"/>
        <v>1416300</v>
      </c>
      <c r="F50" s="411">
        <f t="shared" si="16"/>
        <v>592500</v>
      </c>
      <c r="G50" s="411">
        <f t="shared" si="16"/>
        <v>92500</v>
      </c>
      <c r="H50" s="411">
        <f t="shared" si="16"/>
        <v>5157813</v>
      </c>
      <c r="I50" s="411">
        <f t="shared" si="16"/>
        <v>177813</v>
      </c>
      <c r="J50" s="411">
        <f t="shared" si="16"/>
        <v>27813</v>
      </c>
      <c r="K50" s="411">
        <f t="shared" si="16"/>
        <v>27813</v>
      </c>
      <c r="L50" s="411">
        <f t="shared" si="16"/>
        <v>207813</v>
      </c>
      <c r="M50" s="411">
        <f t="shared" si="16"/>
        <v>27813</v>
      </c>
      <c r="N50" s="411">
        <f t="shared" si="16"/>
        <v>27813</v>
      </c>
      <c r="O50" s="411">
        <f t="shared" si="16"/>
        <v>27813</v>
      </c>
      <c r="P50" s="411">
        <f t="shared" si="16"/>
        <v>6892060.6624999996</v>
      </c>
      <c r="Q50" s="411">
        <f t="shared" si="16"/>
        <v>5692060.6624999996</v>
      </c>
      <c r="R50" s="411">
        <f t="shared" si="16"/>
        <v>3492060.6625000001</v>
      </c>
      <c r="S50" s="411">
        <f t="shared" si="16"/>
        <v>11423911.574999999</v>
      </c>
      <c r="T50" s="411">
        <f t="shared" si="16"/>
        <v>6116933.8250000002</v>
      </c>
      <c r="U50" s="411">
        <f t="shared" si="16"/>
        <v>6116933.8250000002</v>
      </c>
      <c r="V50" s="411">
        <f t="shared" si="16"/>
        <v>6116933.8250000002</v>
      </c>
      <c r="W50" s="411">
        <f t="shared" si="16"/>
        <v>6052373.1624999996</v>
      </c>
      <c r="X50" s="411">
        <f t="shared" si="16"/>
        <v>20757862.5</v>
      </c>
      <c r="Y50" s="411">
        <f t="shared" si="16"/>
        <v>807812.5</v>
      </c>
      <c r="Z50" s="411">
        <f t="shared" si="16"/>
        <v>807812.5</v>
      </c>
      <c r="AA50" s="411">
        <f t="shared" si="16"/>
        <v>1707812.5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spans="1:61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spans="1:61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spans="1:61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spans="1:6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spans="1:61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spans="1:61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spans="1:61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spans="1:61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spans="1:61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spans="1:61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spans="1:61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spans="1:61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spans="1:61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spans="1:6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spans="1:61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spans="1:61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spans="1:61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spans="1:61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spans="1:61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spans="1:61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spans="1:61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spans="1:61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spans="1:61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spans="1:6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spans="1:61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spans="1:61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spans="1:61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spans="1:61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spans="1:61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spans="1:61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spans="1:61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spans="1:61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spans="1:61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spans="1:6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spans="1:61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spans="1:61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spans="1:61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spans="1:61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spans="1:61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spans="1:61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spans="1:61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spans="1:61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spans="1:61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spans="1: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spans="1:61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spans="1:61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spans="1:61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spans="1:61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spans="1:61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spans="1:61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spans="1:61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spans="1:61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spans="1:61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spans="1:6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spans="1:61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spans="1:61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spans="1:61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spans="1:61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spans="1:61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spans="1:61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spans="1:61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spans="1:61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spans="1:61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spans="1:6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spans="1:61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spans="1:61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spans="1:61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spans="1:61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spans="1:61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spans="1:61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spans="1:61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spans="1:61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spans="1:61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spans="1:6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</row>
    <row r="257" spans="1:61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</row>
    <row r="258" spans="1:61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</row>
    <row r="259" spans="1:61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</row>
    <row r="260" spans="1:61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</row>
    <row r="261" spans="1: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</row>
    <row r="262" spans="1:61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</row>
    <row r="263" spans="1:61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</row>
    <row r="264" spans="1:61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</row>
    <row r="265" spans="1:61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</row>
    <row r="266" spans="1:61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61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61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61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61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6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61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61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61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61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</row>
    <row r="276" spans="1:61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</row>
    <row r="277" spans="1:61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</row>
    <row r="278" spans="1:61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</row>
    <row r="279" spans="1:61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</row>
    <row r="280" spans="1:61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</row>
    <row r="281" spans="1:6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</row>
    <row r="282" spans="1:61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61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61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61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</row>
    <row r="286" spans="1:61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</row>
    <row r="287" spans="1:61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</row>
    <row r="288" spans="1:61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</row>
    <row r="289" spans="1:61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</row>
    <row r="290" spans="1:61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</row>
    <row r="291" spans="1:6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</row>
    <row r="292" spans="1:61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</row>
    <row r="293" spans="1:61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</row>
    <row r="294" spans="1:61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</row>
    <row r="295" spans="1:61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</row>
    <row r="296" spans="1:61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</row>
    <row r="297" spans="1:61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</row>
    <row r="298" spans="1:61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</row>
    <row r="299" spans="1:61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</row>
    <row r="300" spans="1:61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</row>
    <row r="301" spans="1:6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</row>
    <row r="302" spans="1:61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</row>
    <row r="303" spans="1:61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</row>
    <row r="304" spans="1:61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</row>
    <row r="305" spans="1:61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</row>
    <row r="306" spans="1:61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</row>
    <row r="307" spans="1:61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</row>
    <row r="308" spans="1:61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</row>
    <row r="309" spans="1:61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</row>
    <row r="310" spans="1:61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</row>
    <row r="311" spans="1:6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</row>
    <row r="312" spans="1:61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</row>
    <row r="313" spans="1:61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</row>
    <row r="314" spans="1:61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</row>
    <row r="315" spans="1:61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</row>
    <row r="316" spans="1:61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</row>
    <row r="317" spans="1:61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</row>
    <row r="318" spans="1:61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</row>
    <row r="319" spans="1:61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</row>
    <row r="320" spans="1:61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</row>
    <row r="321" spans="1:6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</row>
    <row r="322" spans="1:61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</row>
    <row r="323" spans="1:61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</row>
    <row r="324" spans="1:61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</row>
    <row r="325" spans="1:61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</row>
    <row r="326" spans="1:61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</row>
    <row r="327" spans="1:61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</row>
    <row r="328" spans="1:61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</row>
    <row r="329" spans="1:61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</row>
    <row r="330" spans="1:61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</row>
    <row r="331" spans="1:6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</row>
    <row r="332" spans="1:61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</row>
    <row r="333" spans="1:61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</row>
    <row r="334" spans="1:61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</row>
    <row r="335" spans="1:61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</row>
    <row r="336" spans="1:61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</row>
    <row r="337" spans="1:61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</row>
    <row r="338" spans="1:61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</row>
    <row r="339" spans="1:61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</row>
    <row r="340" spans="1:61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</row>
    <row r="341" spans="1:6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</row>
    <row r="342" spans="1:61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</row>
    <row r="343" spans="1:61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</row>
    <row r="344" spans="1:61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</row>
    <row r="345" spans="1:61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</row>
    <row r="346" spans="1:61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</row>
    <row r="347" spans="1:61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</row>
    <row r="348" spans="1:61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</row>
    <row r="349" spans="1:61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</row>
    <row r="350" spans="1:61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</row>
    <row r="351" spans="1:6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</row>
    <row r="352" spans="1:61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</row>
    <row r="353" spans="1:61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</row>
    <row r="354" spans="1:61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</row>
    <row r="355" spans="1:61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</row>
    <row r="356" spans="1:61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</row>
    <row r="357" spans="1:61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</row>
    <row r="358" spans="1:61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</row>
    <row r="359" spans="1:61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</row>
    <row r="360" spans="1:61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</row>
    <row r="361" spans="1: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</row>
    <row r="362" spans="1:61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</row>
    <row r="363" spans="1:61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</row>
    <row r="364" spans="1:61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</row>
    <row r="365" spans="1:61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</row>
    <row r="366" spans="1:61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</row>
    <row r="367" spans="1:61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</row>
    <row r="368" spans="1:61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</row>
    <row r="369" spans="1:61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</row>
    <row r="370" spans="1:61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</row>
    <row r="371" spans="1:6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</row>
    <row r="372" spans="1:61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</row>
    <row r="373" spans="1:61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</row>
    <row r="374" spans="1:61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</row>
    <row r="375" spans="1:61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</row>
    <row r="376" spans="1:61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</row>
    <row r="377" spans="1:61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</row>
    <row r="378" spans="1:61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</row>
    <row r="379" spans="1:61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</row>
    <row r="380" spans="1:61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</row>
    <row r="381" spans="1:6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</row>
    <row r="382" spans="1:61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</row>
    <row r="383" spans="1:61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</row>
    <row r="384" spans="1:61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</row>
    <row r="385" spans="1:61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</row>
    <row r="386" spans="1:61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</row>
    <row r="387" spans="1:61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</row>
    <row r="388" spans="1:61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</row>
    <row r="389" spans="1:61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</row>
    <row r="390" spans="1:61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</row>
    <row r="391" spans="1:6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</row>
    <row r="392" spans="1:61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</row>
    <row r="393" spans="1:61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</row>
    <row r="394" spans="1:61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</row>
    <row r="395" spans="1:61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</row>
    <row r="396" spans="1:61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</row>
    <row r="397" spans="1:61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</row>
    <row r="398" spans="1:61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</row>
    <row r="399" spans="1:61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</row>
    <row r="400" spans="1:61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</row>
    <row r="401" spans="1:6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</row>
    <row r="402" spans="1:61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</row>
    <row r="403" spans="1:61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</row>
    <row r="404" spans="1:61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</row>
    <row r="405" spans="1:61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</row>
    <row r="406" spans="1:61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</row>
    <row r="407" spans="1:61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</row>
    <row r="408" spans="1:61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</row>
    <row r="409" spans="1:61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</row>
    <row r="410" spans="1:61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</row>
    <row r="411" spans="1:6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</row>
    <row r="412" spans="1:61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</row>
    <row r="413" spans="1:61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</row>
    <row r="414" spans="1:61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</row>
    <row r="415" spans="1:61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</row>
    <row r="416" spans="1:61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</row>
    <row r="417" spans="1:61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</row>
    <row r="418" spans="1:61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</row>
    <row r="419" spans="1:61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</row>
    <row r="420" spans="1:61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</row>
    <row r="421" spans="1:6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</row>
    <row r="422" spans="1:61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</row>
    <row r="423" spans="1:61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</row>
    <row r="424" spans="1:61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</row>
    <row r="425" spans="1:61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</row>
    <row r="426" spans="1:61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</row>
    <row r="427" spans="1:61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</row>
    <row r="428" spans="1:61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</row>
    <row r="429" spans="1:61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</row>
    <row r="430" spans="1:61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</row>
    <row r="431" spans="1:6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</row>
    <row r="432" spans="1:61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</row>
    <row r="433" spans="1:61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</row>
    <row r="434" spans="1:61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</row>
    <row r="435" spans="1:61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</row>
    <row r="436" spans="1:61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</row>
    <row r="437" spans="1:61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</row>
    <row r="438" spans="1:61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</row>
    <row r="439" spans="1:61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</row>
    <row r="440" spans="1:61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</row>
    <row r="441" spans="1:6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</row>
    <row r="442" spans="1:61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</row>
    <row r="443" spans="1:61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</row>
    <row r="444" spans="1:61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</row>
    <row r="445" spans="1:61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</row>
    <row r="446" spans="1:61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</row>
    <row r="447" spans="1:61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</row>
    <row r="448" spans="1:61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</row>
    <row r="449" spans="1:61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</row>
    <row r="450" spans="1:61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</row>
    <row r="451" spans="1:6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</row>
    <row r="452" spans="1:61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</row>
    <row r="453" spans="1:61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</row>
    <row r="454" spans="1:61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</row>
    <row r="455" spans="1:61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</row>
    <row r="456" spans="1:61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</row>
    <row r="457" spans="1:61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</row>
    <row r="458" spans="1:61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</row>
    <row r="459" spans="1:61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</row>
    <row r="460" spans="1:61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</row>
    <row r="461" spans="1: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</row>
    <row r="462" spans="1:61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</row>
    <row r="463" spans="1:61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</row>
    <row r="464" spans="1:61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</row>
    <row r="465" spans="1:61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</row>
    <row r="466" spans="1:61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</row>
    <row r="467" spans="1:61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</row>
    <row r="468" spans="1:61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</row>
    <row r="469" spans="1:61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</row>
    <row r="470" spans="1:61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</row>
    <row r="471" spans="1:6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</row>
    <row r="472" spans="1:61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</row>
    <row r="473" spans="1:61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</row>
    <row r="474" spans="1:61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</row>
    <row r="475" spans="1:61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</row>
    <row r="476" spans="1:61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</row>
    <row r="477" spans="1:61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</row>
    <row r="478" spans="1:61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</row>
    <row r="479" spans="1:61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</row>
    <row r="480" spans="1:61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</row>
    <row r="481" spans="1:6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</row>
    <row r="482" spans="1:61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</row>
    <row r="483" spans="1:61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</row>
    <row r="484" spans="1:61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</row>
    <row r="485" spans="1:61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</row>
    <row r="486" spans="1:61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</row>
    <row r="487" spans="1:61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</row>
    <row r="488" spans="1:61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</row>
    <row r="489" spans="1:61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1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1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1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1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1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1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1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1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1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1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1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1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1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1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1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</row>
    <row r="529" spans="1:61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</row>
    <row r="530" spans="1:61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</row>
    <row r="531" spans="1:6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</row>
    <row r="532" spans="1:61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</row>
    <row r="533" spans="1:61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</row>
    <row r="534" spans="1:61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</row>
    <row r="535" spans="1:61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</row>
    <row r="536" spans="1:61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</row>
    <row r="537" spans="1:61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</row>
    <row r="538" spans="1:61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</row>
    <row r="539" spans="1:61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</row>
    <row r="540" spans="1:61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</row>
    <row r="541" spans="1:6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</row>
    <row r="542" spans="1:61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</row>
    <row r="543" spans="1:61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</row>
    <row r="544" spans="1:61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</row>
    <row r="545" spans="1:61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</row>
    <row r="546" spans="1:61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</row>
    <row r="547" spans="1:61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</row>
    <row r="548" spans="1:61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</row>
    <row r="549" spans="1:61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</row>
    <row r="550" spans="1:61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</row>
    <row r="551" spans="1:6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</row>
    <row r="552" spans="1:61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</row>
    <row r="553" spans="1:61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</row>
    <row r="554" spans="1:61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</row>
    <row r="555" spans="1:61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</row>
    <row r="556" spans="1:61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</row>
    <row r="557" spans="1:61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</row>
    <row r="558" spans="1:61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</row>
    <row r="559" spans="1:61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</row>
    <row r="560" spans="1:61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</row>
    <row r="561" spans="1: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</row>
    <row r="562" spans="1:61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</row>
    <row r="563" spans="1:61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</row>
    <row r="564" spans="1:61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</row>
    <row r="565" spans="1:61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</row>
    <row r="566" spans="1:61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</row>
    <row r="567" spans="1:61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</row>
    <row r="568" spans="1:61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</row>
    <row r="569" spans="1:61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</row>
    <row r="570" spans="1:61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</row>
    <row r="571" spans="1:6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</row>
    <row r="572" spans="1:61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</row>
    <row r="573" spans="1:61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</row>
    <row r="574" spans="1:61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</row>
    <row r="575" spans="1:61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</row>
    <row r="576" spans="1:61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</row>
    <row r="577" spans="1:61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</row>
    <row r="578" spans="1:61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</row>
    <row r="579" spans="1:61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</row>
    <row r="580" spans="1:61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</row>
    <row r="581" spans="1:6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</row>
    <row r="582" spans="1:61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</row>
    <row r="583" spans="1:61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</row>
    <row r="584" spans="1:61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</row>
    <row r="585" spans="1:61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</row>
    <row r="586" spans="1:61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</row>
    <row r="587" spans="1:61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</row>
    <row r="588" spans="1:61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</row>
    <row r="589" spans="1:61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</row>
    <row r="590" spans="1:61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</row>
    <row r="591" spans="1:6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</row>
    <row r="592" spans="1:61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</row>
    <row r="593" spans="1:61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</row>
    <row r="594" spans="1:61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</row>
    <row r="595" spans="1:61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</row>
    <row r="596" spans="1:61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</row>
    <row r="597" spans="1:61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</row>
    <row r="598" spans="1:61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</row>
    <row r="599" spans="1:61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</row>
    <row r="600" spans="1:61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</row>
    <row r="601" spans="1:6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</row>
    <row r="602" spans="1:61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</row>
    <row r="603" spans="1:61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</row>
    <row r="604" spans="1:61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</row>
    <row r="605" spans="1:61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</row>
    <row r="606" spans="1:61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</row>
    <row r="607" spans="1:61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</row>
    <row r="608" spans="1:61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</row>
    <row r="609" spans="1:61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</row>
    <row r="610" spans="1:61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</row>
    <row r="611" spans="1:6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</row>
    <row r="612" spans="1:61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</row>
    <row r="613" spans="1:61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</row>
    <row r="614" spans="1:61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</row>
    <row r="615" spans="1:61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</row>
    <row r="616" spans="1:61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</row>
    <row r="617" spans="1:61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</row>
    <row r="618" spans="1:61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</row>
    <row r="619" spans="1:61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</row>
    <row r="620" spans="1:61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</row>
    <row r="621" spans="1:6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</row>
    <row r="622" spans="1:61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</row>
    <row r="623" spans="1:61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</row>
    <row r="624" spans="1:61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</row>
    <row r="625" spans="1:61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</row>
    <row r="626" spans="1:61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</row>
    <row r="627" spans="1:61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</row>
    <row r="628" spans="1:61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</row>
    <row r="629" spans="1:61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</row>
    <row r="630" spans="1:61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</row>
    <row r="631" spans="1:6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</row>
    <row r="632" spans="1:61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</row>
    <row r="633" spans="1:61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</row>
    <row r="634" spans="1:61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</row>
    <row r="635" spans="1:61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</row>
    <row r="636" spans="1:61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</row>
    <row r="637" spans="1:61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</row>
    <row r="638" spans="1:61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</row>
    <row r="639" spans="1:61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</row>
    <row r="640" spans="1:61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</row>
    <row r="641" spans="1:6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</row>
    <row r="642" spans="1:61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</row>
    <row r="643" spans="1:61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</row>
    <row r="644" spans="1:61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</row>
    <row r="645" spans="1:61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</row>
    <row r="646" spans="1:61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</row>
    <row r="647" spans="1:61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</row>
    <row r="648" spans="1:61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</row>
    <row r="649" spans="1:61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</row>
    <row r="650" spans="1:61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</row>
    <row r="651" spans="1:6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</row>
    <row r="652" spans="1:61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</row>
    <row r="653" spans="1:61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</row>
    <row r="654" spans="1:61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</row>
    <row r="655" spans="1:61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</row>
    <row r="656" spans="1:61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</row>
    <row r="657" spans="1:61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</row>
    <row r="658" spans="1:61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</row>
    <row r="659" spans="1:61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</row>
    <row r="660" spans="1:61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</row>
    <row r="661" spans="1: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</row>
    <row r="662" spans="1:61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</row>
    <row r="663" spans="1:61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</row>
    <row r="664" spans="1:61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</row>
    <row r="665" spans="1:61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</row>
    <row r="666" spans="1:61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</row>
    <row r="667" spans="1:61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</row>
    <row r="668" spans="1:61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</row>
    <row r="669" spans="1:61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</row>
    <row r="670" spans="1:61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</row>
    <row r="671" spans="1:6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</row>
    <row r="672" spans="1:61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</row>
    <row r="673" spans="1:61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</row>
    <row r="674" spans="1:61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</row>
    <row r="675" spans="1:61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</row>
    <row r="676" spans="1:61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</row>
    <row r="677" spans="1:61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</row>
    <row r="678" spans="1:61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</row>
    <row r="679" spans="1:61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</row>
    <row r="680" spans="1:61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</row>
    <row r="681" spans="1:6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</row>
    <row r="682" spans="1:61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</row>
    <row r="683" spans="1:61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</row>
    <row r="684" spans="1:61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</row>
    <row r="685" spans="1:61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</row>
    <row r="686" spans="1:61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</row>
    <row r="687" spans="1:61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</row>
    <row r="688" spans="1:61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</row>
    <row r="689" spans="1:61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</row>
    <row r="690" spans="1:61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</row>
    <row r="691" spans="1:6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</row>
    <row r="692" spans="1:61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</row>
    <row r="693" spans="1:61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</row>
    <row r="694" spans="1:61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</row>
    <row r="695" spans="1:61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</row>
    <row r="696" spans="1:61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</row>
    <row r="697" spans="1:61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</row>
    <row r="698" spans="1:61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</row>
    <row r="699" spans="1:61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</row>
    <row r="700" spans="1:61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</row>
    <row r="701" spans="1:6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</row>
    <row r="702" spans="1:61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</row>
    <row r="703" spans="1:61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</row>
    <row r="704" spans="1:61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</row>
    <row r="705" spans="1:61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</row>
    <row r="706" spans="1:61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</row>
    <row r="707" spans="1:61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</row>
    <row r="708" spans="1:61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</row>
    <row r="709" spans="1:61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</row>
    <row r="710" spans="1:61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</row>
    <row r="711" spans="1:6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</row>
    <row r="712" spans="1:61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</row>
    <row r="713" spans="1:61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</row>
    <row r="714" spans="1:61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</row>
    <row r="715" spans="1:61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</row>
    <row r="716" spans="1:61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</row>
    <row r="717" spans="1:61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</row>
    <row r="718" spans="1:61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</row>
    <row r="719" spans="1:61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</row>
    <row r="720" spans="1:61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</row>
    <row r="721" spans="1:6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</row>
    <row r="722" spans="1:61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</row>
    <row r="723" spans="1:61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</row>
    <row r="724" spans="1:61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</row>
    <row r="725" spans="1:61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</row>
    <row r="726" spans="1:61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</row>
    <row r="727" spans="1:61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</row>
    <row r="728" spans="1:61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</row>
    <row r="729" spans="1:61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</row>
    <row r="730" spans="1:61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</row>
    <row r="731" spans="1:6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</row>
    <row r="732" spans="1:61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</row>
    <row r="733" spans="1:61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</row>
    <row r="734" spans="1:61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</row>
    <row r="735" spans="1:61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</row>
    <row r="736" spans="1:61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</row>
    <row r="737" spans="1:61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</row>
    <row r="738" spans="1:61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</row>
    <row r="739" spans="1:61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</row>
    <row r="740" spans="1:61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</row>
    <row r="741" spans="1:6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</row>
    <row r="742" spans="1:61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</row>
    <row r="743" spans="1:61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</row>
    <row r="744" spans="1:61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</row>
    <row r="745" spans="1:61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</row>
    <row r="746" spans="1:61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</row>
    <row r="747" spans="1:61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</row>
    <row r="748" spans="1:61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</row>
    <row r="749" spans="1:61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</row>
    <row r="750" spans="1:61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</row>
    <row r="751" spans="1:6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</row>
    <row r="752" spans="1:61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</row>
    <row r="753" spans="1:61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</row>
    <row r="754" spans="1:61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</row>
    <row r="755" spans="1:61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</row>
    <row r="756" spans="1:61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</row>
    <row r="757" spans="1:61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</row>
    <row r="758" spans="1:61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</row>
    <row r="759" spans="1:61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</row>
    <row r="760" spans="1:61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</row>
    <row r="761" spans="1: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</row>
    <row r="762" spans="1:61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</row>
    <row r="763" spans="1:61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</row>
    <row r="764" spans="1:61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</row>
    <row r="765" spans="1:61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</row>
    <row r="766" spans="1:61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</row>
    <row r="767" spans="1:61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</row>
    <row r="768" spans="1:61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</row>
    <row r="769" spans="1:61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</row>
    <row r="770" spans="1:61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</row>
    <row r="771" spans="1:6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</row>
    <row r="772" spans="1:61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</row>
    <row r="773" spans="1:61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</row>
    <row r="774" spans="1:61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</row>
    <row r="775" spans="1:61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</row>
    <row r="776" spans="1:61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</row>
    <row r="777" spans="1:61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</row>
    <row r="778" spans="1:61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</row>
    <row r="779" spans="1:61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</row>
    <row r="780" spans="1:61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</row>
    <row r="781" spans="1:6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</row>
    <row r="782" spans="1:61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</row>
    <row r="783" spans="1:61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</row>
    <row r="784" spans="1:61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</row>
    <row r="785" spans="1:61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</row>
    <row r="786" spans="1:61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</row>
    <row r="787" spans="1:61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</row>
    <row r="788" spans="1:61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</row>
    <row r="789" spans="1:61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</row>
    <row r="790" spans="1:61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</row>
    <row r="791" spans="1:6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</row>
    <row r="792" spans="1:61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</row>
    <row r="793" spans="1:61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</row>
    <row r="794" spans="1:61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</row>
    <row r="795" spans="1:61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</row>
    <row r="796" spans="1:61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</row>
    <row r="797" spans="1:61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</row>
    <row r="798" spans="1:61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</row>
    <row r="799" spans="1:61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</row>
    <row r="800" spans="1:61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</row>
    <row r="801" spans="1:6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</row>
    <row r="802" spans="1:61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</row>
    <row r="803" spans="1:61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</row>
    <row r="804" spans="1:61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</row>
    <row r="805" spans="1:61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</row>
    <row r="806" spans="1:61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</row>
    <row r="807" spans="1:61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</row>
    <row r="808" spans="1:61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</row>
    <row r="809" spans="1:61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</row>
    <row r="810" spans="1:61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</row>
    <row r="811" spans="1:6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</row>
    <row r="812" spans="1:61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</row>
    <row r="813" spans="1:61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</row>
    <row r="814" spans="1:61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</row>
    <row r="815" spans="1:61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</row>
    <row r="816" spans="1:61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</row>
    <row r="817" spans="1:61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</row>
    <row r="818" spans="1:61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</row>
    <row r="819" spans="1:61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</row>
    <row r="820" spans="1:61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</row>
    <row r="821" spans="1:6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</row>
    <row r="822" spans="1:61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</row>
    <row r="823" spans="1:61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</row>
    <row r="824" spans="1:61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</row>
    <row r="825" spans="1:61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</row>
    <row r="826" spans="1:61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</row>
    <row r="827" spans="1:61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</row>
    <row r="828" spans="1:61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</row>
    <row r="829" spans="1:61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</row>
    <row r="830" spans="1:61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</row>
    <row r="831" spans="1:6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</row>
    <row r="832" spans="1:61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</row>
    <row r="833" spans="1:61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</row>
    <row r="834" spans="1:61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</row>
    <row r="835" spans="1:61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</row>
    <row r="836" spans="1:61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</row>
    <row r="837" spans="1:61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</row>
    <row r="838" spans="1:61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</row>
    <row r="839" spans="1:61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</row>
    <row r="840" spans="1:61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</row>
    <row r="841" spans="1:6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</row>
    <row r="842" spans="1:61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</row>
    <row r="843" spans="1:61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</row>
    <row r="844" spans="1:61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</row>
    <row r="845" spans="1:61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</row>
    <row r="846" spans="1:61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</row>
    <row r="847" spans="1:61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</row>
    <row r="848" spans="1:61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</row>
    <row r="849" spans="1:61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</row>
    <row r="850" spans="1:61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</row>
    <row r="851" spans="1:6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</row>
    <row r="852" spans="1:61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</row>
    <row r="853" spans="1:61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</row>
    <row r="854" spans="1:61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</row>
    <row r="855" spans="1:61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</row>
    <row r="856" spans="1:61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</row>
    <row r="857" spans="1:61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</row>
    <row r="858" spans="1:61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</row>
    <row r="859" spans="1:61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</row>
    <row r="860" spans="1:61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</row>
    <row r="861" spans="1: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</row>
    <row r="862" spans="1:61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</row>
    <row r="863" spans="1:61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</row>
    <row r="864" spans="1:61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</row>
    <row r="865" spans="1:61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</row>
    <row r="866" spans="1:61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</row>
    <row r="867" spans="1:61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</row>
    <row r="868" spans="1:61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</row>
    <row r="869" spans="1:61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</row>
    <row r="870" spans="1:61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</row>
    <row r="871" spans="1:6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</row>
    <row r="872" spans="1:61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</row>
    <row r="873" spans="1:61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</row>
    <row r="874" spans="1:61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</row>
    <row r="875" spans="1:61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</row>
    <row r="876" spans="1:61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</row>
    <row r="877" spans="1:61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</row>
    <row r="878" spans="1:61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</row>
    <row r="879" spans="1:61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</row>
    <row r="880" spans="1:61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</row>
    <row r="881" spans="1:6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</row>
    <row r="882" spans="1:61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</row>
    <row r="883" spans="1:61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</row>
    <row r="884" spans="1:61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</row>
    <row r="885" spans="1:61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</row>
    <row r="886" spans="1:61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</row>
    <row r="887" spans="1:61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</row>
    <row r="888" spans="1:61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</row>
    <row r="889" spans="1:61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</row>
    <row r="890" spans="1:61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</row>
    <row r="891" spans="1:6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</row>
    <row r="892" spans="1:61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</row>
    <row r="893" spans="1:61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</row>
    <row r="894" spans="1:61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</row>
    <row r="895" spans="1:61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</row>
    <row r="896" spans="1:61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</row>
    <row r="897" spans="1:61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</row>
    <row r="898" spans="1:61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</row>
    <row r="899" spans="1:61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</row>
    <row r="900" spans="1:61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</row>
    <row r="901" spans="1:6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</row>
    <row r="902" spans="1:61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</row>
    <row r="903" spans="1:61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</row>
    <row r="904" spans="1:61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</row>
    <row r="905" spans="1:61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</row>
    <row r="906" spans="1:61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</row>
    <row r="907" spans="1:61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</row>
    <row r="908" spans="1:61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</row>
    <row r="909" spans="1:61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</row>
    <row r="910" spans="1:61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</row>
    <row r="911" spans="1:6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</row>
    <row r="912" spans="1:61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</row>
    <row r="913" spans="1:61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</row>
    <row r="914" spans="1:61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</row>
    <row r="915" spans="1:61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</row>
    <row r="916" spans="1:61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</row>
    <row r="917" spans="1:61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</row>
    <row r="918" spans="1:61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</row>
    <row r="919" spans="1:61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</row>
    <row r="920" spans="1:61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</row>
    <row r="921" spans="1:6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</row>
    <row r="922" spans="1:61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</row>
    <row r="923" spans="1:61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</row>
    <row r="924" spans="1:61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</row>
    <row r="925" spans="1:61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</row>
    <row r="926" spans="1:61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</row>
    <row r="927" spans="1:61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</row>
    <row r="928" spans="1:61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</row>
    <row r="929" spans="1:61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</row>
    <row r="930" spans="1:61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</row>
    <row r="931" spans="1:6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</row>
    <row r="932" spans="1:61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</row>
    <row r="933" spans="1:61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</row>
    <row r="934" spans="1:61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</row>
    <row r="935" spans="1:61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</row>
    <row r="936" spans="1:61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</row>
    <row r="937" spans="1:61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</row>
    <row r="938" spans="1:61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</row>
    <row r="939" spans="1:61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</row>
    <row r="940" spans="1:61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</row>
    <row r="941" spans="1:6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</row>
    <row r="942" spans="1:61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</row>
    <row r="943" spans="1:61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</row>
    <row r="944" spans="1:61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</row>
    <row r="945" spans="1:61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</row>
    <row r="946" spans="1:61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</row>
    <row r="947" spans="1:61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</row>
    <row r="948" spans="1:61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</row>
    <row r="949" spans="1:61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</row>
    <row r="950" spans="1:61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</row>
    <row r="951" spans="1:6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</row>
    <row r="952" spans="1:61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</row>
    <row r="953" spans="1:61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</row>
    <row r="954" spans="1:61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</row>
    <row r="955" spans="1:61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</row>
    <row r="956" spans="1:61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</row>
    <row r="957" spans="1:61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</row>
    <row r="958" spans="1:61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</row>
    <row r="959" spans="1:61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</row>
    <row r="960" spans="1:61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</row>
    <row r="961" spans="1: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</row>
    <row r="962" spans="1:61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</row>
    <row r="963" spans="1:61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</row>
    <row r="964" spans="1:61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</row>
    <row r="965" spans="1:61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</row>
    <row r="966" spans="1:61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</row>
    <row r="967" spans="1:61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</row>
    <row r="968" spans="1:61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</row>
    <row r="969" spans="1:61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</row>
    <row r="970" spans="1:61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</row>
    <row r="971" spans="1:6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</row>
    <row r="972" spans="1:61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</row>
    <row r="973" spans="1:61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</row>
    <row r="974" spans="1:61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</row>
    <row r="975" spans="1:61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</row>
    <row r="976" spans="1:61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</row>
    <row r="977" spans="1:61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</row>
    <row r="978" spans="1:61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</row>
    <row r="979" spans="1:61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</row>
    <row r="980" spans="1:61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</row>
    <row r="981" spans="1:6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</row>
    <row r="982" spans="1:61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</row>
    <row r="983" spans="1:61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</row>
    <row r="984" spans="1:61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</row>
    <row r="985" spans="1:61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</row>
    <row r="986" spans="1:61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</row>
    <row r="987" spans="1:61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</row>
    <row r="988" spans="1:61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</row>
    <row r="989" spans="1:61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</row>
    <row r="990" spans="1:61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</row>
    <row r="991" spans="1:6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</row>
    <row r="992" spans="1:61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</row>
    <row r="993" spans="1:61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</row>
    <row r="994" spans="1:61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</row>
    <row r="995" spans="1:61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</row>
    <row r="996" spans="1:61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</row>
    <row r="997" spans="1:61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</row>
    <row r="998" spans="1:61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</row>
    <row r="999" spans="1:61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</row>
    <row r="1000" spans="1:61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</row>
    <row r="1001" spans="1:61" ht="12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</row>
    <row r="1002" spans="1:61" ht="12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</row>
  </sheetData>
  <mergeCells count="6">
    <mergeCell ref="D36:G36"/>
    <mergeCell ref="T36:W36"/>
    <mergeCell ref="H36:K36"/>
    <mergeCell ref="L36:O36"/>
    <mergeCell ref="P36:S36"/>
    <mergeCell ref="X36:AA36"/>
  </mergeCells>
  <hyperlinks>
    <hyperlink ref="A4" location="Index!A1" display="Back To Index" xr:uid="{00000000-0004-0000-0900-000000000000}"/>
  </hyperlinks>
  <pageMargins left="0.7" right="0.7" top="0.75" bottom="0.75" header="0" footer="0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BI1000"/>
  <sheetViews>
    <sheetView showGridLines="0" tabSelected="1" workbookViewId="0">
      <pane xSplit="1" ySplit="5" topLeftCell="AZ6" activePane="bottomRight" state="frozen"/>
      <selection pane="topRight" activeCell="B1" sqref="B1"/>
      <selection pane="bottomLeft" activeCell="A6" sqref="A6"/>
      <selection pane="bottomRight" activeCell="A29" sqref="A29:BI29"/>
    </sheetView>
  </sheetViews>
  <sheetFormatPr defaultColWidth="12.5546875" defaultRowHeight="15" customHeight="1"/>
  <cols>
    <col min="1" max="1" width="38.83203125" style="318" customWidth="1"/>
    <col min="2" max="61" width="15.5546875" style="318" customWidth="1"/>
  </cols>
  <sheetData>
    <row r="1" spans="1:61" ht="26.25" customHeight="1">
      <c r="A1" s="249" t="s">
        <v>41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</row>
    <row r="2" spans="1:61" ht="11.25" customHeight="1">
      <c r="A2" s="245" t="s">
        <v>380</v>
      </c>
      <c r="B2" s="246" t="str">
        <f>Controls!C1</f>
        <v>July</v>
      </c>
      <c r="C2" s="246" t="str">
        <f>TEXT(DATE(2000, MATCH(B2, {"January","February","March","April","May","June","July","August","September","October","November","December"}, 0) + 1, 1), "mmmm")</f>
        <v>August</v>
      </c>
      <c r="D2" s="246" t="str">
        <f>TEXT(DATE(2000, MATCH(C2, {"January","February","March","April","May","June","July","August","September","October","November","December"}, 0) + 1, 1), "mmmm")</f>
        <v>September</v>
      </c>
      <c r="E2" s="246" t="str">
        <f>TEXT(DATE(2000, MATCH(D2, {"January","February","March","April","May","June","July","August","September","October","November","December"}, 0) + 1, 1), "mmmm")</f>
        <v>October</v>
      </c>
      <c r="F2" s="246" t="str">
        <f>TEXT(DATE(2000, MATCH(E2, {"January","February","March","April","May","June","July","August","September","October","November","December"}, 0) + 1, 1), "mmmm")</f>
        <v>November</v>
      </c>
      <c r="G2" s="246" t="str">
        <f>TEXT(DATE(2000, MATCH(F2, {"January","February","March","April","May","June","July","August","September","October","November","December"}, 0) + 1, 1), "mmmm")</f>
        <v>December</v>
      </c>
      <c r="H2" s="246" t="str">
        <f>TEXT(DATE(2000, MATCH(G2, {"January","February","March","April","May","June","July","August","September","October","November","December"}, 0) + 1, 1), "mmmm")</f>
        <v>January</v>
      </c>
      <c r="I2" s="246" t="str">
        <f>TEXT(DATE(2000, MATCH(H2, {"January","February","March","April","May","June","July","August","September","October","November","December"}, 0) + 1, 1), "mmmm")</f>
        <v>February</v>
      </c>
      <c r="J2" s="246" t="str">
        <f>TEXT(DATE(2000, MATCH(I2, {"January","February","March","April","May","June","July","August","September","October","November","December"}, 0) + 1, 1), "mmmm")</f>
        <v>March</v>
      </c>
      <c r="K2" s="246" t="str">
        <f>TEXT(DATE(2000, MATCH(J2, {"January","February","March","April","May","June","July","August","September","October","November","December"}, 0) + 1, 1), "mmmm")</f>
        <v>April</v>
      </c>
      <c r="L2" s="246" t="str">
        <f>TEXT(DATE(2000, MATCH(K2, {"January","February","March","April","May","June","July","August","September","October","November","December"}, 0) + 1, 1), "mmmm")</f>
        <v>May</v>
      </c>
      <c r="M2" s="246" t="str">
        <f>TEXT(DATE(2000, MATCH(L2, {"January","February","March","April","May","June","July","August","September","October","November","December"}, 0) + 1, 1), "mmmm")</f>
        <v>June</v>
      </c>
      <c r="N2" s="246" t="str">
        <f>TEXT(DATE(2000, MATCH(M2, {"January","February","March","April","May","June","July","August","September","October","November","December"}, 0) + 1, 1), "mmmm")</f>
        <v>July</v>
      </c>
      <c r="O2" s="246" t="str">
        <f>TEXT(DATE(2000, MATCH(N2, {"January","February","March","April","May","June","July","August","September","October","November","December"}, 0) + 1, 1), "mmmm")</f>
        <v>August</v>
      </c>
      <c r="P2" s="246" t="str">
        <f>TEXT(DATE(2000, MATCH(O2, {"January","February","March","April","May","June","July","August","September","October","November","December"}, 0) + 1, 1), "mmmm")</f>
        <v>September</v>
      </c>
      <c r="Q2" s="246" t="str">
        <f>TEXT(DATE(2000, MATCH(P2, {"January","February","March","April","May","June","July","August","September","October","November","December"}, 0) + 1, 1), "mmmm")</f>
        <v>October</v>
      </c>
      <c r="R2" s="246" t="str">
        <f>TEXT(DATE(2000, MATCH(Q2, {"January","February","March","April","May","June","July","August","September","October","November","December"}, 0) + 1, 1), "mmmm")</f>
        <v>November</v>
      </c>
      <c r="S2" s="246" t="str">
        <f>TEXT(DATE(2000, MATCH(R2, {"January","February","March","April","May","June","July","August","September","October","November","December"}, 0) + 1, 1), "mmmm")</f>
        <v>December</v>
      </c>
      <c r="T2" s="246" t="str">
        <f>TEXT(DATE(2000, MATCH(S2, {"January","February","March","April","May","June","July","August","September","October","November","December"}, 0) + 1, 1), "mmmm")</f>
        <v>January</v>
      </c>
      <c r="U2" s="246" t="str">
        <f>TEXT(DATE(2000, MATCH(T2, {"January","February","March","April","May","June","July","August","September","October","November","December"}, 0) + 1, 1), "mmmm")</f>
        <v>February</v>
      </c>
      <c r="V2" s="246" t="str">
        <f>TEXT(DATE(2000, MATCH(U2, {"January","February","March","April","May","June","July","August","September","October","November","December"}, 0) + 1, 1), "mmmm")</f>
        <v>March</v>
      </c>
      <c r="W2" s="246" t="str">
        <f>TEXT(DATE(2000, MATCH(V2, {"January","February","March","April","May","June","July","August","September","October","November","December"}, 0) + 1, 1), "mmmm")</f>
        <v>April</v>
      </c>
      <c r="X2" s="246" t="str">
        <f>TEXT(DATE(2000, MATCH(W2, {"January","February","March","April","May","June","July","August","September","October","November","December"}, 0) + 1, 1), "mmmm")</f>
        <v>May</v>
      </c>
      <c r="Y2" s="246" t="str">
        <f>TEXT(DATE(2000, MATCH(X2, {"January","February","March","April","May","June","July","August","September","October","November","December"}, 0) + 1, 1), "mmmm")</f>
        <v>June</v>
      </c>
      <c r="Z2" s="246" t="str">
        <f>TEXT(DATE(2000, MATCH(Y2, {"January","February","March","April","May","June","July","August","September","October","November","December"}, 0) + 1, 1), "mmmm")</f>
        <v>July</v>
      </c>
      <c r="AA2" s="246" t="str">
        <f>TEXT(DATE(2000, MATCH(Z2, {"January","February","March","April","May","June","July","August","September","October","November","December"}, 0) + 1, 1), "mmmm")</f>
        <v>August</v>
      </c>
      <c r="AB2" s="246" t="str">
        <f>TEXT(DATE(2000, MATCH(AA2, {"January","February","March","April","May","June","July","August","September","October","November","December"}, 0) + 1, 1), "mmmm")</f>
        <v>September</v>
      </c>
      <c r="AC2" s="246" t="str">
        <f>TEXT(DATE(2000, MATCH(AB2, {"January","February","March","April","May","June","July","August","September","October","November","December"}, 0) + 1, 1), "mmmm")</f>
        <v>October</v>
      </c>
      <c r="AD2" s="246" t="str">
        <f>TEXT(DATE(2000, MATCH(AC2, {"January","February","March","April","May","June","July","August","September","October","November","December"}, 0) + 1, 1), "mmmm")</f>
        <v>November</v>
      </c>
      <c r="AE2" s="246" t="str">
        <f>TEXT(DATE(2000, MATCH(AD2, {"January","February","March","April","May","June","July","August","September","October","November","December"}, 0) + 1, 1), "mmmm")</f>
        <v>December</v>
      </c>
      <c r="AF2" s="246" t="str">
        <f>TEXT(DATE(2000, MATCH(AE2, {"January","February","March","April","May","June","July","August","September","October","November","December"}, 0) + 1, 1), "mmmm")</f>
        <v>January</v>
      </c>
      <c r="AG2" s="246" t="str">
        <f>TEXT(DATE(2000, MATCH(AF2, {"January","February","March","April","May","June","July","August","September","October","November","December"}, 0) + 1, 1), "mmmm")</f>
        <v>February</v>
      </c>
      <c r="AH2" s="246" t="str">
        <f>TEXT(DATE(2000, MATCH(AG2, {"January","February","March","April","May","June","July","August","September","October","November","December"}, 0) + 1, 1), "mmmm")</f>
        <v>March</v>
      </c>
      <c r="AI2" s="246" t="str">
        <f>TEXT(DATE(2000, MATCH(AH2, {"January","February","March","April","May","June","July","August","September","October","November","December"}, 0) + 1, 1), "mmmm")</f>
        <v>April</v>
      </c>
      <c r="AJ2" s="246" t="str">
        <f>TEXT(DATE(2000, MATCH(AI2, {"January","February","March","April","May","June","July","August","September","October","November","December"}, 0) + 1, 1), "mmmm")</f>
        <v>May</v>
      </c>
      <c r="AK2" s="246" t="str">
        <f>TEXT(DATE(2000, MATCH(AJ2, {"January","February","March","April","May","June","July","August","September","October","November","December"}, 0) + 1, 1), "mmmm")</f>
        <v>June</v>
      </c>
      <c r="AL2" s="246" t="str">
        <f>TEXT(DATE(2000, MATCH(AK2, {"January","February","March","April","May","June","July","August","September","October","November","December"}, 0) + 1, 1), "mmmm")</f>
        <v>July</v>
      </c>
      <c r="AM2" s="246" t="str">
        <f>TEXT(DATE(2000, MATCH(AL2, {"January","February","March","April","May","June","July","August","September","October","November","December"}, 0) + 1, 1), "mmmm")</f>
        <v>August</v>
      </c>
      <c r="AN2" s="246" t="str">
        <f>TEXT(DATE(2000, MATCH(AM2, {"January","February","March","April","May","June","July","August","September","October","November","December"}, 0) + 1, 1), "mmmm")</f>
        <v>September</v>
      </c>
      <c r="AO2" s="246" t="str">
        <f>TEXT(DATE(2000, MATCH(AN2, {"January","February","March","April","May","June","July","August","September","October","November","December"}, 0) + 1, 1), "mmmm")</f>
        <v>October</v>
      </c>
      <c r="AP2" s="246" t="str">
        <f>TEXT(DATE(2000, MATCH(AO2, {"January","February","March","April","May","June","July","August","September","October","November","December"}, 0) + 1, 1), "mmmm")</f>
        <v>November</v>
      </c>
      <c r="AQ2" s="246" t="str">
        <f>TEXT(DATE(2000, MATCH(AP2, {"January","February","March","April","May","June","July","August","September","October","November","December"}, 0) + 1, 1), "mmmm")</f>
        <v>December</v>
      </c>
      <c r="AR2" s="246" t="str">
        <f>TEXT(DATE(2000, MATCH(AQ2, {"January","February","March","April","May","June","July","August","September","October","November","December"}, 0) + 1, 1), "mmmm")</f>
        <v>January</v>
      </c>
      <c r="AS2" s="246" t="str">
        <f>TEXT(DATE(2000, MATCH(AR2, {"January","February","March","April","May","June","July","August","September","October","November","December"}, 0) + 1, 1), "mmmm")</f>
        <v>February</v>
      </c>
      <c r="AT2" s="246" t="str">
        <f>TEXT(DATE(2000, MATCH(AS2, {"January","February","March","April","May","June","July","August","September","October","November","December"}, 0) + 1, 1), "mmmm")</f>
        <v>March</v>
      </c>
      <c r="AU2" s="246" t="str">
        <f>TEXT(DATE(2000, MATCH(AT2, {"January","February","March","April","May","June","July","August","September","October","November","December"}, 0) + 1, 1), "mmmm")</f>
        <v>April</v>
      </c>
      <c r="AV2" s="246" t="str">
        <f>TEXT(DATE(2000, MATCH(AU2, {"January","February","March","April","May","June","July","August","September","October","November","December"}, 0) + 1, 1), "mmmm")</f>
        <v>May</v>
      </c>
      <c r="AW2" s="246" t="str">
        <f>TEXT(DATE(2000, MATCH(AV2, {"January","February","March","April","May","June","July","August","September","October","November","December"}, 0) + 1, 1), "mmmm")</f>
        <v>June</v>
      </c>
      <c r="AX2" s="246" t="str">
        <f>TEXT(DATE(2000, MATCH(AW2, {"January","February","March","April","May","June","July","August","September","October","November","December"}, 0) + 1, 1), "mmmm")</f>
        <v>July</v>
      </c>
      <c r="AY2" s="246" t="str">
        <f>TEXT(DATE(2000, MATCH(AX2, {"January","February","March","April","May","June","July","August","September","October","November","December"}, 0) + 1, 1), "mmmm")</f>
        <v>August</v>
      </c>
      <c r="AZ2" s="246" t="str">
        <f>TEXT(DATE(2000, MATCH(AY2, {"January","February","March","April","May","June","July","August","September","October","November","December"}, 0) + 1, 1), "mmmm")</f>
        <v>September</v>
      </c>
      <c r="BA2" s="246" t="str">
        <f>TEXT(DATE(2000, MATCH(AZ2, {"January","February","March","April","May","June","July","August","September","October","November","December"}, 0) + 1, 1), "mmmm")</f>
        <v>October</v>
      </c>
      <c r="BB2" s="246" t="str">
        <f>TEXT(DATE(2000, MATCH(BA2, {"January","February","March","April","May","June","July","August","September","October","November","December"}, 0) + 1, 1), "mmmm")</f>
        <v>November</v>
      </c>
      <c r="BC2" s="246" t="str">
        <f>TEXT(DATE(2000, MATCH(BB2, {"January","February","March","April","May","June","July","August","September","October","November","December"}, 0) + 1, 1), "mmmm")</f>
        <v>December</v>
      </c>
      <c r="BD2" s="246" t="str">
        <f>TEXT(DATE(2000, MATCH(BC2, {"January","February","March","April","May","June","July","August","September","October","November","December"}, 0) + 1, 1), "mmmm")</f>
        <v>January</v>
      </c>
      <c r="BE2" s="246" t="str">
        <f>TEXT(DATE(2000, MATCH(BD2, {"January","February","March","April","May","June","July","August","September","October","November","December"}, 0) + 1, 1), "mmmm")</f>
        <v>February</v>
      </c>
      <c r="BF2" s="246" t="str">
        <f>TEXT(DATE(2000, MATCH(BE2, {"January","February","March","April","May","June","July","August","September","October","November","December"}, 0) + 1, 1), "mmmm")</f>
        <v>March</v>
      </c>
      <c r="BG2" s="246" t="str">
        <f>TEXT(DATE(2000, MATCH(BF2, {"January","February","March","April","May","June","July","August","September","October","November","December"}, 0) + 1, 1), "mmmm")</f>
        <v>April</v>
      </c>
      <c r="BH2" s="246" t="str">
        <f>TEXT(DATE(2000, MATCH(BG2, {"January","February","March","April","May","June","July","August","September","October","November","December"}, 0) + 1, 1), "mmmm")</f>
        <v>May</v>
      </c>
      <c r="BI2" s="246" t="str">
        <f>TEXT(DATE(2000, MATCH(BH2, {"January","February","March","April","May","June","July","August","September","October","November","December"}, 0) + 1, 1), "mmmm")</f>
        <v>June</v>
      </c>
    </row>
    <row r="3" spans="1:61" s="167" customFormat="1" ht="12.75" customHeight="1">
      <c r="A3" s="250" t="s">
        <v>46</v>
      </c>
      <c r="B3" s="344">
        <v>1</v>
      </c>
      <c r="C3" s="344">
        <f t="shared" ref="C3:AH3" si="0">IF(MOD(B4,B5) = 0,B3+1,B3)</f>
        <v>1</v>
      </c>
      <c r="D3" s="344">
        <f t="shared" si="0"/>
        <v>1</v>
      </c>
      <c r="E3" s="344">
        <f t="shared" si="0"/>
        <v>1</v>
      </c>
      <c r="F3" s="344">
        <f t="shared" si="0"/>
        <v>1</v>
      </c>
      <c r="G3" s="344">
        <f t="shared" si="0"/>
        <v>1</v>
      </c>
      <c r="H3" s="344">
        <f t="shared" si="0"/>
        <v>1</v>
      </c>
      <c r="I3" s="344">
        <f t="shared" si="0"/>
        <v>1</v>
      </c>
      <c r="J3" s="344">
        <f t="shared" si="0"/>
        <v>1</v>
      </c>
      <c r="K3" s="344">
        <f t="shared" si="0"/>
        <v>1</v>
      </c>
      <c r="L3" s="344">
        <f t="shared" si="0"/>
        <v>1</v>
      </c>
      <c r="M3" s="344">
        <f t="shared" si="0"/>
        <v>1</v>
      </c>
      <c r="N3" s="344">
        <f t="shared" si="0"/>
        <v>2</v>
      </c>
      <c r="O3" s="344">
        <f t="shared" si="0"/>
        <v>2</v>
      </c>
      <c r="P3" s="344">
        <f t="shared" si="0"/>
        <v>2</v>
      </c>
      <c r="Q3" s="344">
        <f t="shared" si="0"/>
        <v>2</v>
      </c>
      <c r="R3" s="344">
        <f t="shared" si="0"/>
        <v>2</v>
      </c>
      <c r="S3" s="344">
        <f t="shared" si="0"/>
        <v>2</v>
      </c>
      <c r="T3" s="344">
        <f t="shared" si="0"/>
        <v>2</v>
      </c>
      <c r="U3" s="344">
        <f t="shared" si="0"/>
        <v>2</v>
      </c>
      <c r="V3" s="344">
        <f t="shared" si="0"/>
        <v>2</v>
      </c>
      <c r="W3" s="344">
        <f t="shared" si="0"/>
        <v>2</v>
      </c>
      <c r="X3" s="344">
        <f t="shared" si="0"/>
        <v>2</v>
      </c>
      <c r="Y3" s="344">
        <f t="shared" si="0"/>
        <v>2</v>
      </c>
      <c r="Z3" s="344">
        <f t="shared" si="0"/>
        <v>3</v>
      </c>
      <c r="AA3" s="344">
        <f t="shared" si="0"/>
        <v>3</v>
      </c>
      <c r="AB3" s="344">
        <f t="shared" si="0"/>
        <v>3</v>
      </c>
      <c r="AC3" s="344">
        <f t="shared" si="0"/>
        <v>3</v>
      </c>
      <c r="AD3" s="344">
        <f t="shared" si="0"/>
        <v>3</v>
      </c>
      <c r="AE3" s="344">
        <f t="shared" si="0"/>
        <v>3</v>
      </c>
      <c r="AF3" s="344">
        <f t="shared" si="0"/>
        <v>3</v>
      </c>
      <c r="AG3" s="344">
        <f t="shared" si="0"/>
        <v>3</v>
      </c>
      <c r="AH3" s="344">
        <f t="shared" si="0"/>
        <v>3</v>
      </c>
      <c r="AI3" s="344">
        <f t="shared" ref="AI3:BI3" si="1">IF(MOD(AH4,AH5) = 0,AH3+1,AH3)</f>
        <v>3</v>
      </c>
      <c r="AJ3" s="344">
        <f t="shared" si="1"/>
        <v>3</v>
      </c>
      <c r="AK3" s="344">
        <f t="shared" si="1"/>
        <v>3</v>
      </c>
      <c r="AL3" s="344">
        <f t="shared" si="1"/>
        <v>4</v>
      </c>
      <c r="AM3" s="344">
        <f t="shared" si="1"/>
        <v>4</v>
      </c>
      <c r="AN3" s="344">
        <f t="shared" si="1"/>
        <v>4</v>
      </c>
      <c r="AO3" s="344">
        <f t="shared" si="1"/>
        <v>4</v>
      </c>
      <c r="AP3" s="344">
        <f t="shared" si="1"/>
        <v>4</v>
      </c>
      <c r="AQ3" s="344">
        <f t="shared" si="1"/>
        <v>4</v>
      </c>
      <c r="AR3" s="344">
        <f t="shared" si="1"/>
        <v>4</v>
      </c>
      <c r="AS3" s="344">
        <f t="shared" si="1"/>
        <v>4</v>
      </c>
      <c r="AT3" s="344">
        <f t="shared" si="1"/>
        <v>4</v>
      </c>
      <c r="AU3" s="344">
        <f t="shared" si="1"/>
        <v>4</v>
      </c>
      <c r="AV3" s="344">
        <f t="shared" si="1"/>
        <v>4</v>
      </c>
      <c r="AW3" s="344">
        <f t="shared" si="1"/>
        <v>4</v>
      </c>
      <c r="AX3" s="344">
        <f t="shared" si="1"/>
        <v>5</v>
      </c>
      <c r="AY3" s="344">
        <f t="shared" si="1"/>
        <v>5</v>
      </c>
      <c r="AZ3" s="344">
        <f t="shared" si="1"/>
        <v>5</v>
      </c>
      <c r="BA3" s="344">
        <f t="shared" si="1"/>
        <v>5</v>
      </c>
      <c r="BB3" s="344">
        <f t="shared" si="1"/>
        <v>5</v>
      </c>
      <c r="BC3" s="344">
        <f t="shared" si="1"/>
        <v>5</v>
      </c>
      <c r="BD3" s="344">
        <f t="shared" si="1"/>
        <v>5</v>
      </c>
      <c r="BE3" s="344">
        <f t="shared" si="1"/>
        <v>5</v>
      </c>
      <c r="BF3" s="344">
        <f t="shared" si="1"/>
        <v>5</v>
      </c>
      <c r="BG3" s="344">
        <f t="shared" si="1"/>
        <v>5</v>
      </c>
      <c r="BH3" s="344">
        <f t="shared" si="1"/>
        <v>5</v>
      </c>
      <c r="BI3" s="344">
        <f t="shared" si="1"/>
        <v>5</v>
      </c>
    </row>
    <row r="4" spans="1:61" ht="12.75" customHeight="1">
      <c r="A4" s="31" t="s">
        <v>28</v>
      </c>
      <c r="B4" s="345">
        <v>1</v>
      </c>
      <c r="C4" s="345">
        <f t="shared" ref="C4:AH4" si="2">B4+1</f>
        <v>2</v>
      </c>
      <c r="D4" s="345">
        <f t="shared" si="2"/>
        <v>3</v>
      </c>
      <c r="E4" s="345">
        <f t="shared" si="2"/>
        <v>4</v>
      </c>
      <c r="F4" s="345">
        <f t="shared" si="2"/>
        <v>5</v>
      </c>
      <c r="G4" s="345">
        <f t="shared" si="2"/>
        <v>6</v>
      </c>
      <c r="H4" s="345">
        <f t="shared" si="2"/>
        <v>7</v>
      </c>
      <c r="I4" s="345">
        <f t="shared" si="2"/>
        <v>8</v>
      </c>
      <c r="J4" s="345">
        <f t="shared" si="2"/>
        <v>9</v>
      </c>
      <c r="K4" s="345">
        <f t="shared" si="2"/>
        <v>10</v>
      </c>
      <c r="L4" s="345">
        <f t="shared" si="2"/>
        <v>11</v>
      </c>
      <c r="M4" s="345">
        <f t="shared" si="2"/>
        <v>12</v>
      </c>
      <c r="N4" s="345">
        <f t="shared" si="2"/>
        <v>13</v>
      </c>
      <c r="O4" s="345">
        <f t="shared" si="2"/>
        <v>14</v>
      </c>
      <c r="P4" s="345">
        <f t="shared" si="2"/>
        <v>15</v>
      </c>
      <c r="Q4" s="345">
        <f t="shared" si="2"/>
        <v>16</v>
      </c>
      <c r="R4" s="345">
        <f t="shared" si="2"/>
        <v>17</v>
      </c>
      <c r="S4" s="345">
        <f t="shared" si="2"/>
        <v>18</v>
      </c>
      <c r="T4" s="345">
        <f t="shared" si="2"/>
        <v>19</v>
      </c>
      <c r="U4" s="345">
        <f t="shared" si="2"/>
        <v>20</v>
      </c>
      <c r="V4" s="345">
        <f t="shared" si="2"/>
        <v>21</v>
      </c>
      <c r="W4" s="345">
        <f t="shared" si="2"/>
        <v>22</v>
      </c>
      <c r="X4" s="345">
        <f t="shared" si="2"/>
        <v>23</v>
      </c>
      <c r="Y4" s="345">
        <f t="shared" si="2"/>
        <v>24</v>
      </c>
      <c r="Z4" s="345">
        <f t="shared" si="2"/>
        <v>25</v>
      </c>
      <c r="AA4" s="345">
        <f t="shared" si="2"/>
        <v>26</v>
      </c>
      <c r="AB4" s="345">
        <f t="shared" si="2"/>
        <v>27</v>
      </c>
      <c r="AC4" s="345">
        <f t="shared" si="2"/>
        <v>28</v>
      </c>
      <c r="AD4" s="345">
        <f t="shared" si="2"/>
        <v>29</v>
      </c>
      <c r="AE4" s="345">
        <f t="shared" si="2"/>
        <v>30</v>
      </c>
      <c r="AF4" s="345">
        <f t="shared" si="2"/>
        <v>31</v>
      </c>
      <c r="AG4" s="345">
        <f t="shared" si="2"/>
        <v>32</v>
      </c>
      <c r="AH4" s="345">
        <f t="shared" si="2"/>
        <v>33</v>
      </c>
      <c r="AI4" s="345">
        <f t="shared" ref="AI4:BI4" si="3">AH4+1</f>
        <v>34</v>
      </c>
      <c r="AJ4" s="345">
        <f t="shared" si="3"/>
        <v>35</v>
      </c>
      <c r="AK4" s="345">
        <f t="shared" si="3"/>
        <v>36</v>
      </c>
      <c r="AL4" s="345">
        <f t="shared" si="3"/>
        <v>37</v>
      </c>
      <c r="AM4" s="345">
        <f t="shared" si="3"/>
        <v>38</v>
      </c>
      <c r="AN4" s="345">
        <f t="shared" si="3"/>
        <v>39</v>
      </c>
      <c r="AO4" s="345">
        <f t="shared" si="3"/>
        <v>40</v>
      </c>
      <c r="AP4" s="345">
        <f t="shared" si="3"/>
        <v>41</v>
      </c>
      <c r="AQ4" s="345">
        <f t="shared" si="3"/>
        <v>42</v>
      </c>
      <c r="AR4" s="345">
        <f t="shared" si="3"/>
        <v>43</v>
      </c>
      <c r="AS4" s="345">
        <f t="shared" si="3"/>
        <v>44</v>
      </c>
      <c r="AT4" s="345">
        <f t="shared" si="3"/>
        <v>45</v>
      </c>
      <c r="AU4" s="345">
        <f t="shared" si="3"/>
        <v>46</v>
      </c>
      <c r="AV4" s="345">
        <f t="shared" si="3"/>
        <v>47</v>
      </c>
      <c r="AW4" s="345">
        <f t="shared" si="3"/>
        <v>48</v>
      </c>
      <c r="AX4" s="345">
        <f t="shared" si="3"/>
        <v>49</v>
      </c>
      <c r="AY4" s="345">
        <f t="shared" si="3"/>
        <v>50</v>
      </c>
      <c r="AZ4" s="345">
        <f t="shared" si="3"/>
        <v>51</v>
      </c>
      <c r="BA4" s="345">
        <f t="shared" si="3"/>
        <v>52</v>
      </c>
      <c r="BB4" s="345">
        <f t="shared" si="3"/>
        <v>53</v>
      </c>
      <c r="BC4" s="345">
        <f t="shared" si="3"/>
        <v>54</v>
      </c>
      <c r="BD4" s="345">
        <f t="shared" si="3"/>
        <v>55</v>
      </c>
      <c r="BE4" s="345">
        <f t="shared" si="3"/>
        <v>56</v>
      </c>
      <c r="BF4" s="345">
        <f t="shared" si="3"/>
        <v>57</v>
      </c>
      <c r="BG4" s="345">
        <f t="shared" si="3"/>
        <v>58</v>
      </c>
      <c r="BH4" s="345">
        <f t="shared" si="3"/>
        <v>59</v>
      </c>
      <c r="BI4" s="345">
        <f t="shared" si="3"/>
        <v>60</v>
      </c>
    </row>
    <row r="5" spans="1:61" ht="12.75" customHeight="1">
      <c r="A5" s="247" t="s">
        <v>186</v>
      </c>
      <c r="B5" s="346">
        <v>12</v>
      </c>
      <c r="C5" s="346">
        <v>12</v>
      </c>
      <c r="D5" s="346">
        <v>12</v>
      </c>
      <c r="E5" s="346">
        <v>12</v>
      </c>
      <c r="F5" s="346">
        <v>12</v>
      </c>
      <c r="G5" s="346">
        <v>12</v>
      </c>
      <c r="H5" s="346">
        <v>12</v>
      </c>
      <c r="I5" s="346">
        <v>12</v>
      </c>
      <c r="J5" s="346">
        <v>12</v>
      </c>
      <c r="K5" s="346">
        <v>12</v>
      </c>
      <c r="L5" s="346">
        <v>12</v>
      </c>
      <c r="M5" s="346">
        <v>12</v>
      </c>
      <c r="N5" s="346">
        <v>12</v>
      </c>
      <c r="O5" s="346">
        <v>12</v>
      </c>
      <c r="P5" s="346">
        <v>12</v>
      </c>
      <c r="Q5" s="346">
        <v>12</v>
      </c>
      <c r="R5" s="346">
        <v>12</v>
      </c>
      <c r="S5" s="346">
        <v>12</v>
      </c>
      <c r="T5" s="346">
        <v>12</v>
      </c>
      <c r="U5" s="346">
        <v>12</v>
      </c>
      <c r="V5" s="346">
        <v>12</v>
      </c>
      <c r="W5" s="346">
        <v>12</v>
      </c>
      <c r="X5" s="346">
        <v>12</v>
      </c>
      <c r="Y5" s="346">
        <v>12</v>
      </c>
      <c r="Z5" s="346">
        <v>12</v>
      </c>
      <c r="AA5" s="346">
        <v>12</v>
      </c>
      <c r="AB5" s="346">
        <v>12</v>
      </c>
      <c r="AC5" s="346">
        <v>12</v>
      </c>
      <c r="AD5" s="346">
        <v>12</v>
      </c>
      <c r="AE5" s="346">
        <v>12</v>
      </c>
      <c r="AF5" s="346">
        <v>12</v>
      </c>
      <c r="AG5" s="346">
        <v>12</v>
      </c>
      <c r="AH5" s="346">
        <v>12</v>
      </c>
      <c r="AI5" s="346">
        <v>12</v>
      </c>
      <c r="AJ5" s="346">
        <v>12</v>
      </c>
      <c r="AK5" s="346">
        <v>12</v>
      </c>
      <c r="AL5" s="346">
        <v>12</v>
      </c>
      <c r="AM5" s="346">
        <v>12</v>
      </c>
      <c r="AN5" s="346">
        <v>12</v>
      </c>
      <c r="AO5" s="346">
        <v>12</v>
      </c>
      <c r="AP5" s="346">
        <v>12</v>
      </c>
      <c r="AQ5" s="346">
        <v>12</v>
      </c>
      <c r="AR5" s="346">
        <v>12</v>
      </c>
      <c r="AS5" s="346">
        <v>12</v>
      </c>
      <c r="AT5" s="346">
        <v>12</v>
      </c>
      <c r="AU5" s="346">
        <v>12</v>
      </c>
      <c r="AV5" s="346">
        <v>12</v>
      </c>
      <c r="AW5" s="346">
        <v>12</v>
      </c>
      <c r="AX5" s="346">
        <v>12</v>
      </c>
      <c r="AY5" s="346">
        <v>12</v>
      </c>
      <c r="AZ5" s="346">
        <v>12</v>
      </c>
      <c r="BA5" s="346">
        <v>12</v>
      </c>
      <c r="BB5" s="346">
        <v>12</v>
      </c>
      <c r="BC5" s="346">
        <v>12</v>
      </c>
      <c r="BD5" s="346">
        <v>12</v>
      </c>
      <c r="BE5" s="346">
        <v>12</v>
      </c>
      <c r="BF5" s="346">
        <v>12</v>
      </c>
      <c r="BG5" s="346">
        <v>12</v>
      </c>
      <c r="BH5" s="346">
        <v>12</v>
      </c>
      <c r="BI5" s="346">
        <v>12</v>
      </c>
    </row>
    <row r="6" spans="1:61" ht="12.75" customHeight="1">
      <c r="A6" s="7"/>
      <c r="B6" s="110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61" ht="12.75" customHeight="1">
      <c r="A7" s="7"/>
      <c r="B7" s="111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</row>
    <row r="8" spans="1:61" ht="12.75" customHeight="1">
      <c r="A8" s="7"/>
      <c r="B8" s="110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61" ht="12.75" customHeight="1">
      <c r="A9" s="38" t="s">
        <v>380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61" ht="12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61" ht="12.75" customHeight="1">
      <c r="A11" s="112" t="s">
        <v>381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61" ht="12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61" ht="12.75" customHeight="1">
      <c r="A13" s="6" t="s">
        <v>382</v>
      </c>
      <c r="B13" s="355">
        <f>' Balance Sheet'!D10-' Balance Sheet'!C10</f>
        <v>-30200</v>
      </c>
      <c r="C13" s="355">
        <f>' Balance Sheet'!E10-' Balance Sheet'!D10</f>
        <v>0</v>
      </c>
      <c r="D13" s="355">
        <f>' Balance Sheet'!F10-' Balance Sheet'!E10</f>
        <v>0</v>
      </c>
      <c r="E13" s="355">
        <f>' Balance Sheet'!G10-' Balance Sheet'!F10</f>
        <v>0</v>
      </c>
      <c r="F13" s="355">
        <f>' Balance Sheet'!H10-' Balance Sheet'!G10</f>
        <v>0</v>
      </c>
      <c r="G13" s="355">
        <f>' Balance Sheet'!I10-' Balance Sheet'!H10</f>
        <v>0</v>
      </c>
      <c r="H13" s="355">
        <f>' Balance Sheet'!J10-' Balance Sheet'!I10</f>
        <v>0</v>
      </c>
      <c r="I13" s="355">
        <f>' Balance Sheet'!K10-' Balance Sheet'!J10</f>
        <v>0</v>
      </c>
      <c r="J13" s="355">
        <f>' Balance Sheet'!L10-' Balance Sheet'!K10</f>
        <v>0</v>
      </c>
      <c r="K13" s="355">
        <f>' Balance Sheet'!M10-' Balance Sheet'!L10</f>
        <v>0</v>
      </c>
      <c r="L13" s="355">
        <f>' Balance Sheet'!N10-' Balance Sheet'!M10</f>
        <v>0</v>
      </c>
      <c r="M13" s="355">
        <f>' Balance Sheet'!O10-' Balance Sheet'!N10</f>
        <v>0</v>
      </c>
      <c r="N13" s="355">
        <f>' Balance Sheet'!P10-' Balance Sheet'!O10</f>
        <v>0</v>
      </c>
      <c r="O13" s="355">
        <f>' Balance Sheet'!Q10-' Balance Sheet'!P10</f>
        <v>0</v>
      </c>
      <c r="P13" s="355">
        <f>' Balance Sheet'!R10-' Balance Sheet'!Q10</f>
        <v>0</v>
      </c>
      <c r="Q13" s="355">
        <f>' Balance Sheet'!S10-' Balance Sheet'!R10</f>
        <v>0</v>
      </c>
      <c r="R13" s="355">
        <f>' Balance Sheet'!T10-' Balance Sheet'!S10</f>
        <v>0</v>
      </c>
      <c r="S13" s="355">
        <f>' Balance Sheet'!U10-' Balance Sheet'!T10</f>
        <v>0</v>
      </c>
      <c r="T13" s="355">
        <f>' Balance Sheet'!V10-' Balance Sheet'!U10</f>
        <v>0</v>
      </c>
      <c r="U13" s="355">
        <f>' Balance Sheet'!W10-' Balance Sheet'!V10</f>
        <v>0</v>
      </c>
      <c r="V13" s="355">
        <f>' Balance Sheet'!X10-' Balance Sheet'!W10</f>
        <v>0</v>
      </c>
      <c r="W13" s="355">
        <f>' Balance Sheet'!Y10-' Balance Sheet'!X10</f>
        <v>0</v>
      </c>
      <c r="X13" s="355">
        <f>' Balance Sheet'!Z10-' Balance Sheet'!Y10</f>
        <v>0</v>
      </c>
      <c r="Y13" s="355">
        <f>' Balance Sheet'!AA10-' Balance Sheet'!Z10</f>
        <v>0</v>
      </c>
      <c r="Z13" s="355">
        <f>' Balance Sheet'!AB10-' Balance Sheet'!AA10</f>
        <v>0</v>
      </c>
      <c r="AA13" s="355">
        <f>' Balance Sheet'!AC10-' Balance Sheet'!AB10</f>
        <v>0</v>
      </c>
      <c r="AB13" s="355">
        <f>' Balance Sheet'!AD10-' Balance Sheet'!AC10</f>
        <v>0</v>
      </c>
      <c r="AC13" s="355">
        <f>' Balance Sheet'!AE10-' Balance Sheet'!AD10</f>
        <v>0</v>
      </c>
      <c r="AD13" s="355">
        <f>' Balance Sheet'!AF10-' Balance Sheet'!AE10</f>
        <v>0</v>
      </c>
      <c r="AE13" s="355">
        <f>' Balance Sheet'!AG10-' Balance Sheet'!AF10</f>
        <v>0</v>
      </c>
      <c r="AF13" s="355">
        <f>' Balance Sheet'!AH10-' Balance Sheet'!AG10</f>
        <v>0</v>
      </c>
      <c r="AG13" s="355">
        <f>' Balance Sheet'!AI10-' Balance Sheet'!AH10</f>
        <v>0</v>
      </c>
      <c r="AH13" s="355">
        <f>' Balance Sheet'!AJ10-' Balance Sheet'!AI10</f>
        <v>0</v>
      </c>
      <c r="AI13" s="355">
        <f>' Balance Sheet'!AK10-' Balance Sheet'!AJ10</f>
        <v>0</v>
      </c>
      <c r="AJ13" s="355">
        <f>' Balance Sheet'!AL10-' Balance Sheet'!AK10</f>
        <v>0</v>
      </c>
      <c r="AK13" s="355">
        <f>' Balance Sheet'!AM10-' Balance Sheet'!AL10</f>
        <v>0</v>
      </c>
      <c r="AL13" s="355">
        <f>' Balance Sheet'!AN10-' Balance Sheet'!AM10</f>
        <v>0</v>
      </c>
      <c r="AM13" s="355">
        <f>' Balance Sheet'!AO10-' Balance Sheet'!AN10</f>
        <v>0</v>
      </c>
      <c r="AN13" s="355">
        <f>' Balance Sheet'!AP10-' Balance Sheet'!AO10</f>
        <v>0</v>
      </c>
      <c r="AO13" s="355">
        <f>' Balance Sheet'!AQ10-' Balance Sheet'!AP10</f>
        <v>0</v>
      </c>
      <c r="AP13" s="355">
        <f>' Balance Sheet'!AR10-' Balance Sheet'!AQ10</f>
        <v>0</v>
      </c>
      <c r="AQ13" s="355">
        <f>' Balance Sheet'!AS10-' Balance Sheet'!AR10</f>
        <v>0</v>
      </c>
      <c r="AR13" s="355">
        <f>' Balance Sheet'!AT10-' Balance Sheet'!AS10</f>
        <v>0</v>
      </c>
      <c r="AS13" s="355">
        <f>' Balance Sheet'!AU10-' Balance Sheet'!AT10</f>
        <v>0</v>
      </c>
      <c r="AT13" s="355">
        <f>' Balance Sheet'!AV10-' Balance Sheet'!AU10</f>
        <v>0</v>
      </c>
      <c r="AU13" s="355">
        <f>' Balance Sheet'!AW10-' Balance Sheet'!AV10</f>
        <v>0</v>
      </c>
      <c r="AV13" s="355">
        <f>' Balance Sheet'!AX10-' Balance Sheet'!AW10</f>
        <v>0</v>
      </c>
      <c r="AW13" s="355">
        <f>' Balance Sheet'!AY10-' Balance Sheet'!AX10</f>
        <v>0</v>
      </c>
      <c r="AX13" s="355">
        <f>' Balance Sheet'!AZ10-' Balance Sheet'!AY10</f>
        <v>0</v>
      </c>
      <c r="AY13" s="355">
        <f>' Balance Sheet'!BA10-' Balance Sheet'!AZ10</f>
        <v>0</v>
      </c>
      <c r="AZ13" s="355">
        <f>' Balance Sheet'!BB10-' Balance Sheet'!BA10</f>
        <v>0</v>
      </c>
      <c r="BA13" s="355">
        <f>' Balance Sheet'!BC10-' Balance Sheet'!BB10</f>
        <v>0</v>
      </c>
      <c r="BB13" s="355">
        <f>' Balance Sheet'!BD10-' Balance Sheet'!BC10</f>
        <v>0</v>
      </c>
      <c r="BC13" s="355">
        <f>' Balance Sheet'!BE10-' Balance Sheet'!BD10</f>
        <v>0</v>
      </c>
      <c r="BD13" s="355">
        <f>' Balance Sheet'!BF10-' Balance Sheet'!BE10</f>
        <v>0</v>
      </c>
      <c r="BE13" s="355">
        <f>' Balance Sheet'!BG10-' Balance Sheet'!BF10</f>
        <v>0</v>
      </c>
      <c r="BF13" s="355">
        <f>' Balance Sheet'!BH10-' Balance Sheet'!BG10</f>
        <v>0</v>
      </c>
      <c r="BG13" s="355">
        <f>' Balance Sheet'!BI10-' Balance Sheet'!BH10</f>
        <v>0</v>
      </c>
      <c r="BH13" s="355">
        <f>' Balance Sheet'!BJ10-' Balance Sheet'!BI10</f>
        <v>0</v>
      </c>
      <c r="BI13" s="355">
        <f>' Balance Sheet'!BK10-' Balance Sheet'!BJ10</f>
        <v>0</v>
      </c>
    </row>
    <row r="14" spans="1:61" ht="12.75" customHeight="1">
      <c r="A14" s="6"/>
      <c r="B14" s="412"/>
      <c r="C14" s="412"/>
      <c r="D14" s="412"/>
      <c r="E14" s="412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  <c r="AA14" s="412"/>
      <c r="AB14" s="412"/>
      <c r="AC14" s="412"/>
      <c r="AD14" s="412"/>
      <c r="AE14" s="412"/>
      <c r="AF14" s="412"/>
      <c r="AG14" s="412"/>
      <c r="AH14" s="412"/>
      <c r="AI14" s="412"/>
      <c r="AJ14" s="412"/>
      <c r="AK14" s="412"/>
      <c r="AL14" s="412"/>
      <c r="AM14" s="412"/>
      <c r="AN14" s="412"/>
      <c r="AO14" s="412"/>
      <c r="AP14" s="412"/>
      <c r="AQ14" s="412"/>
      <c r="AR14" s="412"/>
      <c r="AS14" s="412"/>
      <c r="AT14" s="412"/>
      <c r="AU14" s="412"/>
      <c r="AV14" s="412"/>
      <c r="AW14" s="412"/>
      <c r="AX14" s="412"/>
      <c r="AY14" s="412"/>
      <c r="AZ14" s="412"/>
      <c r="BA14" s="412"/>
      <c r="BB14" s="412"/>
      <c r="BC14" s="412"/>
      <c r="BD14" s="412"/>
      <c r="BE14" s="412"/>
      <c r="BF14" s="412"/>
      <c r="BG14" s="412"/>
      <c r="BH14" s="412"/>
      <c r="BI14" s="412"/>
    </row>
    <row r="15" spans="1:61" ht="12.75" customHeight="1">
      <c r="A15" s="6" t="s">
        <v>383</v>
      </c>
      <c r="B15" s="355">
        <f>' Balance Sheet'!D11-' Balance Sheet'!C11</f>
        <v>0</v>
      </c>
      <c r="C15" s="355">
        <f>' Balance Sheet'!E11-' Balance Sheet'!D11</f>
        <v>0</v>
      </c>
      <c r="D15" s="355">
        <f>' Balance Sheet'!F11-' Balance Sheet'!E11</f>
        <v>0</v>
      </c>
      <c r="E15" s="355">
        <f>' Balance Sheet'!G11-' Balance Sheet'!F11</f>
        <v>0</v>
      </c>
      <c r="F15" s="355">
        <f>' Balance Sheet'!H11-' Balance Sheet'!G11</f>
        <v>0</v>
      </c>
      <c r="G15" s="355">
        <f>' Balance Sheet'!I11-' Balance Sheet'!H11</f>
        <v>0</v>
      </c>
      <c r="H15" s="355">
        <f>' Balance Sheet'!J11-' Balance Sheet'!I11</f>
        <v>0</v>
      </c>
      <c r="I15" s="355">
        <f>' Balance Sheet'!K11-' Balance Sheet'!J11</f>
        <v>0</v>
      </c>
      <c r="J15" s="355">
        <f>' Balance Sheet'!L11-' Balance Sheet'!K11</f>
        <v>0</v>
      </c>
      <c r="K15" s="355">
        <f>' Balance Sheet'!M11-' Balance Sheet'!L11</f>
        <v>0</v>
      </c>
      <c r="L15" s="355">
        <f>' Balance Sheet'!N11-' Balance Sheet'!M11</f>
        <v>0</v>
      </c>
      <c r="M15" s="355">
        <f>' Balance Sheet'!O11-' Balance Sheet'!N11</f>
        <v>0</v>
      </c>
      <c r="N15" s="355">
        <f>' Balance Sheet'!P11-' Balance Sheet'!O11</f>
        <v>0</v>
      </c>
      <c r="O15" s="355">
        <f>' Balance Sheet'!Q11-' Balance Sheet'!P11</f>
        <v>0</v>
      </c>
      <c r="P15" s="355">
        <f>' Balance Sheet'!R11-' Balance Sheet'!Q11</f>
        <v>0</v>
      </c>
      <c r="Q15" s="355">
        <f>' Balance Sheet'!S11-' Balance Sheet'!R11</f>
        <v>0</v>
      </c>
      <c r="R15" s="355">
        <f>' Balance Sheet'!T11-' Balance Sheet'!S11</f>
        <v>0</v>
      </c>
      <c r="S15" s="355">
        <f>' Balance Sheet'!U11-' Balance Sheet'!T11</f>
        <v>0</v>
      </c>
      <c r="T15" s="355">
        <f>' Balance Sheet'!V11-' Balance Sheet'!U11</f>
        <v>0</v>
      </c>
      <c r="U15" s="355">
        <f>' Balance Sheet'!W11-' Balance Sheet'!V11</f>
        <v>0</v>
      </c>
      <c r="V15" s="355">
        <f>' Balance Sheet'!X11-' Balance Sheet'!W11</f>
        <v>0</v>
      </c>
      <c r="W15" s="355">
        <f>' Balance Sheet'!Y11-' Balance Sheet'!X11</f>
        <v>0</v>
      </c>
      <c r="X15" s="355">
        <f>' Balance Sheet'!Z11-' Balance Sheet'!Y11</f>
        <v>0</v>
      </c>
      <c r="Y15" s="355">
        <f>' Balance Sheet'!AA11-' Balance Sheet'!Z11</f>
        <v>0</v>
      </c>
      <c r="Z15" s="355">
        <f>' Balance Sheet'!AB11-' Balance Sheet'!AA11</f>
        <v>0</v>
      </c>
      <c r="AA15" s="355">
        <f>' Balance Sheet'!AC11-' Balance Sheet'!AB11</f>
        <v>0</v>
      </c>
      <c r="AB15" s="355">
        <f>' Balance Sheet'!AD11-' Balance Sheet'!AC11</f>
        <v>0</v>
      </c>
      <c r="AC15" s="355">
        <f>' Balance Sheet'!AE11-' Balance Sheet'!AD11</f>
        <v>0</v>
      </c>
      <c r="AD15" s="355">
        <f>' Balance Sheet'!AF11-' Balance Sheet'!AE11</f>
        <v>0</v>
      </c>
      <c r="AE15" s="355">
        <f>' Balance Sheet'!AG11-' Balance Sheet'!AF11</f>
        <v>0</v>
      </c>
      <c r="AF15" s="355">
        <f>' Balance Sheet'!AH11-' Balance Sheet'!AG11</f>
        <v>0</v>
      </c>
      <c r="AG15" s="355">
        <f>' Balance Sheet'!AI11-' Balance Sheet'!AH11</f>
        <v>0</v>
      </c>
      <c r="AH15" s="355">
        <f>' Balance Sheet'!AJ11-' Balance Sheet'!AI11</f>
        <v>0</v>
      </c>
      <c r="AI15" s="355">
        <f>' Balance Sheet'!AK11-' Balance Sheet'!AJ11</f>
        <v>0</v>
      </c>
      <c r="AJ15" s="355">
        <f>' Balance Sheet'!AL11-' Balance Sheet'!AK11</f>
        <v>0</v>
      </c>
      <c r="AK15" s="355">
        <f>' Balance Sheet'!AM11-' Balance Sheet'!AL11</f>
        <v>0</v>
      </c>
      <c r="AL15" s="355">
        <f>' Balance Sheet'!AN11-' Balance Sheet'!AM11</f>
        <v>0</v>
      </c>
      <c r="AM15" s="355">
        <f>' Balance Sheet'!AO11-' Balance Sheet'!AN11</f>
        <v>0</v>
      </c>
      <c r="AN15" s="355">
        <f>' Balance Sheet'!AP11-' Balance Sheet'!AO11</f>
        <v>0</v>
      </c>
      <c r="AO15" s="355">
        <f>' Balance Sheet'!AQ11-' Balance Sheet'!AP11</f>
        <v>0</v>
      </c>
      <c r="AP15" s="355">
        <f>' Balance Sheet'!AR11-' Balance Sheet'!AQ11</f>
        <v>0</v>
      </c>
      <c r="AQ15" s="355">
        <f>' Balance Sheet'!AS11-' Balance Sheet'!AR11</f>
        <v>0</v>
      </c>
      <c r="AR15" s="355">
        <f>' Balance Sheet'!AT11-' Balance Sheet'!AS11</f>
        <v>0</v>
      </c>
      <c r="AS15" s="355">
        <f>' Balance Sheet'!AU11-' Balance Sheet'!AT11</f>
        <v>0</v>
      </c>
      <c r="AT15" s="355">
        <f>' Balance Sheet'!AV11-' Balance Sheet'!AU11</f>
        <v>0</v>
      </c>
      <c r="AU15" s="355">
        <f>' Balance Sheet'!AW11-' Balance Sheet'!AV11</f>
        <v>0</v>
      </c>
      <c r="AV15" s="355">
        <f>' Balance Sheet'!AX11-' Balance Sheet'!AW11</f>
        <v>0</v>
      </c>
      <c r="AW15" s="355">
        <f>' Balance Sheet'!AY11-' Balance Sheet'!AX11</f>
        <v>0</v>
      </c>
      <c r="AX15" s="355">
        <f>' Balance Sheet'!AZ11-' Balance Sheet'!AY11</f>
        <v>0</v>
      </c>
      <c r="AY15" s="355">
        <f>' Balance Sheet'!BA11-' Balance Sheet'!AZ11</f>
        <v>0</v>
      </c>
      <c r="AZ15" s="355">
        <f>' Balance Sheet'!BB11-' Balance Sheet'!BA11</f>
        <v>0</v>
      </c>
      <c r="BA15" s="355">
        <f>' Balance Sheet'!BC11-' Balance Sheet'!BB11</f>
        <v>0</v>
      </c>
      <c r="BB15" s="355">
        <f>' Balance Sheet'!BD11-' Balance Sheet'!BC11</f>
        <v>0</v>
      </c>
      <c r="BC15" s="355">
        <f>' Balance Sheet'!BE11-' Balance Sheet'!BD11</f>
        <v>0</v>
      </c>
      <c r="BD15" s="355">
        <f>' Balance Sheet'!BF11-' Balance Sheet'!BE11</f>
        <v>0</v>
      </c>
      <c r="BE15" s="355">
        <f>' Balance Sheet'!BG11-' Balance Sheet'!BF11</f>
        <v>0</v>
      </c>
      <c r="BF15" s="355">
        <f>' Balance Sheet'!BH11-' Balance Sheet'!BG11</f>
        <v>0</v>
      </c>
      <c r="BG15" s="355">
        <f>' Balance Sheet'!BI11-' Balance Sheet'!BH11</f>
        <v>0</v>
      </c>
      <c r="BH15" s="355">
        <f>' Balance Sheet'!BJ11-' Balance Sheet'!BI11</f>
        <v>0</v>
      </c>
      <c r="BI15" s="355">
        <f>' Balance Sheet'!BK11-' Balance Sheet'!BJ11</f>
        <v>0</v>
      </c>
    </row>
    <row r="16" spans="1:61" ht="12.75" customHeight="1">
      <c r="A16" s="6"/>
      <c r="B16" s="412"/>
      <c r="C16" s="412"/>
      <c r="D16" s="412"/>
      <c r="E16" s="412"/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412"/>
      <c r="Q16" s="412"/>
      <c r="R16" s="412"/>
      <c r="S16" s="412"/>
      <c r="T16" s="412"/>
      <c r="U16" s="412"/>
      <c r="V16" s="412"/>
      <c r="W16" s="412"/>
      <c r="X16" s="412"/>
      <c r="Y16" s="412"/>
      <c r="Z16" s="412"/>
      <c r="AA16" s="412"/>
      <c r="AB16" s="412"/>
      <c r="AC16" s="412"/>
      <c r="AD16" s="412"/>
      <c r="AE16" s="412"/>
      <c r="AF16" s="412"/>
      <c r="AG16" s="412"/>
      <c r="AH16" s="412"/>
      <c r="AI16" s="412"/>
      <c r="AJ16" s="412"/>
      <c r="AK16" s="412"/>
      <c r="AL16" s="412"/>
      <c r="AM16" s="412"/>
      <c r="AN16" s="412"/>
      <c r="AO16" s="412"/>
      <c r="AP16" s="412"/>
      <c r="AQ16" s="412"/>
      <c r="AR16" s="412"/>
      <c r="AS16" s="412"/>
      <c r="AT16" s="412"/>
      <c r="AU16" s="412"/>
      <c r="AV16" s="412"/>
      <c r="AW16" s="412"/>
      <c r="AX16" s="412"/>
      <c r="AY16" s="412"/>
      <c r="AZ16" s="412"/>
      <c r="BA16" s="412"/>
      <c r="BB16" s="412"/>
      <c r="BC16" s="412"/>
      <c r="BD16" s="412"/>
      <c r="BE16" s="412"/>
      <c r="BF16" s="412"/>
      <c r="BG16" s="412"/>
      <c r="BH16" s="412"/>
      <c r="BI16" s="412"/>
    </row>
    <row r="17" spans="1:61" ht="12.75" customHeight="1">
      <c r="A17" s="6" t="s">
        <v>384</v>
      </c>
      <c r="B17" s="355" t="e">
        <f>' Balance Sheet'!D9-' Balance Sheet'!C9</f>
        <v>#N/A</v>
      </c>
      <c r="C17" s="355" t="e">
        <f>' Balance Sheet'!E9-' Balance Sheet'!D9</f>
        <v>#N/A</v>
      </c>
      <c r="D17" s="355" t="e">
        <f>' Balance Sheet'!F9-' Balance Sheet'!E9</f>
        <v>#N/A</v>
      </c>
      <c r="E17" s="355" t="e">
        <f>' Balance Sheet'!G9-' Balance Sheet'!F9</f>
        <v>#N/A</v>
      </c>
      <c r="F17" s="355" t="e">
        <f>' Balance Sheet'!H9-' Balance Sheet'!G9</f>
        <v>#N/A</v>
      </c>
      <c r="G17" s="355" t="e">
        <f>' Balance Sheet'!I9-' Balance Sheet'!H9</f>
        <v>#N/A</v>
      </c>
      <c r="H17" s="355" t="e">
        <f>' Balance Sheet'!J9-' Balance Sheet'!I9</f>
        <v>#N/A</v>
      </c>
      <c r="I17" s="355" t="e">
        <f>' Balance Sheet'!K9-' Balance Sheet'!J9</f>
        <v>#N/A</v>
      </c>
      <c r="J17" s="355" t="e">
        <f>' Balance Sheet'!L9-' Balance Sheet'!K9</f>
        <v>#N/A</v>
      </c>
      <c r="K17" s="355" t="e">
        <f>' Balance Sheet'!M9-' Balance Sheet'!L9</f>
        <v>#N/A</v>
      </c>
      <c r="L17" s="355" t="e">
        <f>' Balance Sheet'!N9-' Balance Sheet'!M9</f>
        <v>#N/A</v>
      </c>
      <c r="M17" s="355" t="e">
        <f>' Balance Sheet'!O9-' Balance Sheet'!N9</f>
        <v>#N/A</v>
      </c>
      <c r="N17" s="355" t="e">
        <f>' Balance Sheet'!P9-' Balance Sheet'!O9</f>
        <v>#N/A</v>
      </c>
      <c r="O17" s="355" t="e">
        <f>' Balance Sheet'!Q9-' Balance Sheet'!P9</f>
        <v>#N/A</v>
      </c>
      <c r="P17" s="355" t="e">
        <f>' Balance Sheet'!R9-' Balance Sheet'!Q9</f>
        <v>#N/A</v>
      </c>
      <c r="Q17" s="355" t="e">
        <f>' Balance Sheet'!S9-' Balance Sheet'!R9</f>
        <v>#N/A</v>
      </c>
      <c r="R17" s="355" t="e">
        <f>' Balance Sheet'!T9-' Balance Sheet'!S9</f>
        <v>#N/A</v>
      </c>
      <c r="S17" s="355" t="e">
        <f>' Balance Sheet'!U9-' Balance Sheet'!T9</f>
        <v>#N/A</v>
      </c>
      <c r="T17" s="355" t="e">
        <f>' Balance Sheet'!V9-' Balance Sheet'!U9</f>
        <v>#N/A</v>
      </c>
      <c r="U17" s="355" t="e">
        <f>' Balance Sheet'!W9-' Balance Sheet'!V9</f>
        <v>#N/A</v>
      </c>
      <c r="V17" s="355" t="e">
        <f>' Balance Sheet'!X9-' Balance Sheet'!W9</f>
        <v>#N/A</v>
      </c>
      <c r="W17" s="355" t="e">
        <f>' Balance Sheet'!Y9-' Balance Sheet'!X9</f>
        <v>#N/A</v>
      </c>
      <c r="X17" s="355" t="e">
        <f>' Balance Sheet'!Z9-' Balance Sheet'!Y9</f>
        <v>#N/A</v>
      </c>
      <c r="Y17" s="355" t="e">
        <f>' Balance Sheet'!AA9-' Balance Sheet'!Z9</f>
        <v>#N/A</v>
      </c>
      <c r="Z17" s="355" t="e">
        <f>' Balance Sheet'!AB9-' Balance Sheet'!AA9</f>
        <v>#N/A</v>
      </c>
      <c r="AA17" s="355" t="e">
        <f>' Balance Sheet'!AC9-' Balance Sheet'!AB9</f>
        <v>#N/A</v>
      </c>
      <c r="AB17" s="355" t="e">
        <f>' Balance Sheet'!AD9-' Balance Sheet'!AC9</f>
        <v>#N/A</v>
      </c>
      <c r="AC17" s="355" t="e">
        <f>' Balance Sheet'!AE9-' Balance Sheet'!AD9</f>
        <v>#N/A</v>
      </c>
      <c r="AD17" s="355" t="e">
        <f>' Balance Sheet'!AF9-' Balance Sheet'!AE9</f>
        <v>#N/A</v>
      </c>
      <c r="AE17" s="355" t="e">
        <f>' Balance Sheet'!AG9-' Balance Sheet'!AF9</f>
        <v>#N/A</v>
      </c>
      <c r="AF17" s="355" t="e">
        <f>' Balance Sheet'!AH9-' Balance Sheet'!AG9</f>
        <v>#N/A</v>
      </c>
      <c r="AG17" s="355" t="e">
        <f>' Balance Sheet'!AI9-' Balance Sheet'!AH9</f>
        <v>#N/A</v>
      </c>
      <c r="AH17" s="355" t="e">
        <f>' Balance Sheet'!AJ9-' Balance Sheet'!AI9</f>
        <v>#N/A</v>
      </c>
      <c r="AI17" s="355" t="e">
        <f>' Balance Sheet'!AK9-' Balance Sheet'!AJ9</f>
        <v>#N/A</v>
      </c>
      <c r="AJ17" s="355" t="e">
        <f>' Balance Sheet'!AL9-' Balance Sheet'!AK9</f>
        <v>#N/A</v>
      </c>
      <c r="AK17" s="355" t="e">
        <f>' Balance Sheet'!AM9-' Balance Sheet'!AL9</f>
        <v>#N/A</v>
      </c>
      <c r="AL17" s="355" t="e">
        <f>' Balance Sheet'!AN9-' Balance Sheet'!AM9</f>
        <v>#N/A</v>
      </c>
      <c r="AM17" s="355" t="e">
        <f>' Balance Sheet'!AO9-' Balance Sheet'!AN9</f>
        <v>#N/A</v>
      </c>
      <c r="AN17" s="355" t="e">
        <f>' Balance Sheet'!AP9-' Balance Sheet'!AO9</f>
        <v>#N/A</v>
      </c>
      <c r="AO17" s="355" t="e">
        <f>' Balance Sheet'!AQ9-' Balance Sheet'!AP9</f>
        <v>#N/A</v>
      </c>
      <c r="AP17" s="355" t="e">
        <f>' Balance Sheet'!AR9-' Balance Sheet'!AQ9</f>
        <v>#N/A</v>
      </c>
      <c r="AQ17" s="355" t="e">
        <f>' Balance Sheet'!AS9-' Balance Sheet'!AR9</f>
        <v>#N/A</v>
      </c>
      <c r="AR17" s="355" t="e">
        <f>' Balance Sheet'!AT9-' Balance Sheet'!AS9</f>
        <v>#N/A</v>
      </c>
      <c r="AS17" s="355" t="e">
        <f>' Balance Sheet'!AU9-' Balance Sheet'!AT9</f>
        <v>#N/A</v>
      </c>
      <c r="AT17" s="355" t="e">
        <f>' Balance Sheet'!AV9-' Balance Sheet'!AU9</f>
        <v>#N/A</v>
      </c>
      <c r="AU17" s="355" t="e">
        <f>' Balance Sheet'!AW9-' Balance Sheet'!AV9</f>
        <v>#N/A</v>
      </c>
      <c r="AV17" s="355" t="e">
        <f>' Balance Sheet'!AX9-' Balance Sheet'!AW9</f>
        <v>#N/A</v>
      </c>
      <c r="AW17" s="355" t="e">
        <f>' Balance Sheet'!AY9-' Balance Sheet'!AX9</f>
        <v>#N/A</v>
      </c>
      <c r="AX17" s="355" t="e">
        <f>' Balance Sheet'!AZ9-' Balance Sheet'!AY9</f>
        <v>#N/A</v>
      </c>
      <c r="AY17" s="355" t="e">
        <f>' Balance Sheet'!BA9-' Balance Sheet'!AZ9</f>
        <v>#N/A</v>
      </c>
      <c r="AZ17" s="355" t="e">
        <f>' Balance Sheet'!BB9-' Balance Sheet'!BA9</f>
        <v>#N/A</v>
      </c>
      <c r="BA17" s="355" t="e">
        <f>' Balance Sheet'!BC9-' Balance Sheet'!BB9</f>
        <v>#N/A</v>
      </c>
      <c r="BB17" s="355" t="e">
        <f>' Balance Sheet'!BD9-' Balance Sheet'!BC9</f>
        <v>#N/A</v>
      </c>
      <c r="BC17" s="355" t="e">
        <f>' Balance Sheet'!BE9-' Balance Sheet'!BD9</f>
        <v>#N/A</v>
      </c>
      <c r="BD17" s="355" t="e">
        <f>' Balance Sheet'!BF9-' Balance Sheet'!BE9</f>
        <v>#N/A</v>
      </c>
      <c r="BE17" s="355" t="e">
        <f>' Balance Sheet'!BG9-' Balance Sheet'!BF9</f>
        <v>#N/A</v>
      </c>
      <c r="BF17" s="355" t="e">
        <f>' Balance Sheet'!BH9-' Balance Sheet'!BG9</f>
        <v>#N/A</v>
      </c>
      <c r="BG17" s="355" t="e">
        <f>' Balance Sheet'!BI9-' Balance Sheet'!BH9</f>
        <v>#N/A</v>
      </c>
      <c r="BH17" s="355" t="e">
        <f>' Balance Sheet'!BJ9-' Balance Sheet'!BI9</f>
        <v>#N/A</v>
      </c>
      <c r="BI17" s="355" t="e">
        <f>' Balance Sheet'!BK9-' Balance Sheet'!BJ9</f>
        <v>#N/A</v>
      </c>
    </row>
    <row r="18" spans="1:61" ht="12.75" customHeight="1">
      <c r="A18" s="6"/>
      <c r="B18" s="412"/>
      <c r="C18" s="412"/>
      <c r="D18" s="412"/>
      <c r="E18" s="41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  <c r="AC18" s="412"/>
      <c r="AD18" s="412"/>
      <c r="AE18" s="412"/>
      <c r="AF18" s="412"/>
      <c r="AG18" s="412"/>
      <c r="AH18" s="412"/>
      <c r="AI18" s="412"/>
      <c r="AJ18" s="412"/>
      <c r="AK18" s="412"/>
      <c r="AL18" s="412"/>
      <c r="AM18" s="412"/>
      <c r="AN18" s="412"/>
      <c r="AO18" s="412"/>
      <c r="AP18" s="412"/>
      <c r="AQ18" s="412"/>
      <c r="AR18" s="412"/>
      <c r="AS18" s="412"/>
      <c r="AT18" s="412"/>
      <c r="AU18" s="412"/>
      <c r="AV18" s="412"/>
      <c r="AW18" s="412"/>
      <c r="AX18" s="412"/>
      <c r="AY18" s="412"/>
      <c r="AZ18" s="412"/>
      <c r="BA18" s="412"/>
      <c r="BB18" s="412"/>
      <c r="BC18" s="412"/>
      <c r="BD18" s="412"/>
      <c r="BE18" s="412"/>
      <c r="BF18" s="412"/>
      <c r="BG18" s="412"/>
      <c r="BH18" s="412"/>
      <c r="BI18" s="412"/>
    </row>
    <row r="19" spans="1:61" ht="12.75" customHeight="1">
      <c r="A19" s="6" t="s">
        <v>385</v>
      </c>
      <c r="B19" s="355">
        <f>' Balance Sheet'!D12-' Balance Sheet'!C12</f>
        <v>0</v>
      </c>
      <c r="C19" s="355">
        <f>' Balance Sheet'!E12-' Balance Sheet'!D12</f>
        <v>0</v>
      </c>
      <c r="D19" s="355">
        <f>' Balance Sheet'!F12-' Balance Sheet'!E12</f>
        <v>0</v>
      </c>
      <c r="E19" s="355">
        <f>' Balance Sheet'!G12-' Balance Sheet'!F12</f>
        <v>0</v>
      </c>
      <c r="F19" s="355">
        <f>' Balance Sheet'!H12-' Balance Sheet'!G12</f>
        <v>0</v>
      </c>
      <c r="G19" s="355">
        <f>' Balance Sheet'!I12-' Balance Sheet'!H12</f>
        <v>0</v>
      </c>
      <c r="H19" s="355">
        <f>' Balance Sheet'!J12-' Balance Sheet'!I12</f>
        <v>0</v>
      </c>
      <c r="I19" s="355">
        <f>' Balance Sheet'!K12-' Balance Sheet'!J12</f>
        <v>0</v>
      </c>
      <c r="J19" s="355">
        <f>' Balance Sheet'!L12-' Balance Sheet'!K12</f>
        <v>0</v>
      </c>
      <c r="K19" s="355">
        <f>' Balance Sheet'!M12-' Balance Sheet'!L12</f>
        <v>0</v>
      </c>
      <c r="L19" s="355">
        <f>' Balance Sheet'!N12-' Balance Sheet'!M12</f>
        <v>0</v>
      </c>
      <c r="M19" s="355">
        <f>' Balance Sheet'!O12-' Balance Sheet'!N12</f>
        <v>0</v>
      </c>
      <c r="N19" s="355">
        <f>' Balance Sheet'!P12-' Balance Sheet'!O12</f>
        <v>0</v>
      </c>
      <c r="O19" s="355">
        <f>' Balance Sheet'!Q12-' Balance Sheet'!P12</f>
        <v>0</v>
      </c>
      <c r="P19" s="355">
        <f>' Balance Sheet'!R12-' Balance Sheet'!Q12</f>
        <v>0</v>
      </c>
      <c r="Q19" s="355">
        <f>' Balance Sheet'!S12-' Balance Sheet'!R12</f>
        <v>0</v>
      </c>
      <c r="R19" s="355">
        <f>' Balance Sheet'!T12-' Balance Sheet'!S12</f>
        <v>0</v>
      </c>
      <c r="S19" s="355">
        <f>' Balance Sheet'!U12-' Balance Sheet'!T12</f>
        <v>0</v>
      </c>
      <c r="T19" s="355">
        <f>' Balance Sheet'!V12-' Balance Sheet'!U12</f>
        <v>0</v>
      </c>
      <c r="U19" s="355">
        <f>' Balance Sheet'!W12-' Balance Sheet'!V12</f>
        <v>0</v>
      </c>
      <c r="V19" s="355">
        <f>' Balance Sheet'!X12-' Balance Sheet'!W12</f>
        <v>0</v>
      </c>
      <c r="W19" s="355">
        <f>' Balance Sheet'!Y12-' Balance Sheet'!X12</f>
        <v>0</v>
      </c>
      <c r="X19" s="355">
        <f>' Balance Sheet'!Z12-' Balance Sheet'!Y12</f>
        <v>0</v>
      </c>
      <c r="Y19" s="355">
        <f>' Balance Sheet'!AA12-' Balance Sheet'!Z12</f>
        <v>0</v>
      </c>
      <c r="Z19" s="355">
        <f>' Balance Sheet'!AB12-' Balance Sheet'!AA12</f>
        <v>0</v>
      </c>
      <c r="AA19" s="355">
        <f>' Balance Sheet'!AC12-' Balance Sheet'!AB12</f>
        <v>0</v>
      </c>
      <c r="AB19" s="355">
        <f>' Balance Sheet'!AD12-' Balance Sheet'!AC12</f>
        <v>0</v>
      </c>
      <c r="AC19" s="355">
        <f>' Balance Sheet'!AE12-' Balance Sheet'!AD12</f>
        <v>0</v>
      </c>
      <c r="AD19" s="355">
        <f>' Balance Sheet'!AF12-' Balance Sheet'!AE12</f>
        <v>0</v>
      </c>
      <c r="AE19" s="355">
        <f>' Balance Sheet'!AG12-' Balance Sheet'!AF12</f>
        <v>0</v>
      </c>
      <c r="AF19" s="355">
        <f>' Balance Sheet'!AH12-' Balance Sheet'!AG12</f>
        <v>0</v>
      </c>
      <c r="AG19" s="355">
        <f>' Balance Sheet'!AI12-' Balance Sheet'!AH12</f>
        <v>0</v>
      </c>
      <c r="AH19" s="355">
        <f>' Balance Sheet'!AJ12-' Balance Sheet'!AI12</f>
        <v>0</v>
      </c>
      <c r="AI19" s="355">
        <f>' Balance Sheet'!AK12-' Balance Sheet'!AJ12</f>
        <v>0</v>
      </c>
      <c r="AJ19" s="355">
        <f>' Balance Sheet'!AL12-' Balance Sheet'!AK12</f>
        <v>0</v>
      </c>
      <c r="AK19" s="355">
        <f>' Balance Sheet'!AM12-' Balance Sheet'!AL12</f>
        <v>0</v>
      </c>
      <c r="AL19" s="355">
        <f>' Balance Sheet'!AN12-' Balance Sheet'!AM12</f>
        <v>0</v>
      </c>
      <c r="AM19" s="355">
        <f>' Balance Sheet'!AO12-' Balance Sheet'!AN12</f>
        <v>0</v>
      </c>
      <c r="AN19" s="355">
        <f>' Balance Sheet'!AP12-' Balance Sheet'!AO12</f>
        <v>0</v>
      </c>
      <c r="AO19" s="355">
        <f>' Balance Sheet'!AQ12-' Balance Sheet'!AP12</f>
        <v>0</v>
      </c>
      <c r="AP19" s="355">
        <f>' Balance Sheet'!AR12-' Balance Sheet'!AQ12</f>
        <v>0</v>
      </c>
      <c r="AQ19" s="355">
        <f>' Balance Sheet'!AS12-' Balance Sheet'!AR12</f>
        <v>0</v>
      </c>
      <c r="AR19" s="355">
        <f>' Balance Sheet'!AT12-' Balance Sheet'!AS12</f>
        <v>0</v>
      </c>
      <c r="AS19" s="355">
        <f>' Balance Sheet'!AU12-' Balance Sheet'!AT12</f>
        <v>0</v>
      </c>
      <c r="AT19" s="355">
        <f>' Balance Sheet'!AV12-' Balance Sheet'!AU12</f>
        <v>0</v>
      </c>
      <c r="AU19" s="355">
        <f>' Balance Sheet'!AW12-' Balance Sheet'!AV12</f>
        <v>0</v>
      </c>
      <c r="AV19" s="355">
        <f>' Balance Sheet'!AX12-' Balance Sheet'!AW12</f>
        <v>0</v>
      </c>
      <c r="AW19" s="355">
        <f>' Balance Sheet'!AY12-' Balance Sheet'!AX12</f>
        <v>0</v>
      </c>
      <c r="AX19" s="355">
        <f>' Balance Sheet'!AZ12-' Balance Sheet'!AY12</f>
        <v>0</v>
      </c>
      <c r="AY19" s="355">
        <f>' Balance Sheet'!BA12-' Balance Sheet'!AZ12</f>
        <v>0</v>
      </c>
      <c r="AZ19" s="355">
        <f>' Balance Sheet'!BB12-' Balance Sheet'!BA12</f>
        <v>0</v>
      </c>
      <c r="BA19" s="355">
        <f>' Balance Sheet'!BC12-' Balance Sheet'!BB12</f>
        <v>0</v>
      </c>
      <c r="BB19" s="355">
        <f>' Balance Sheet'!BD12-' Balance Sheet'!BC12</f>
        <v>0</v>
      </c>
      <c r="BC19" s="355">
        <f>' Balance Sheet'!BE12-' Balance Sheet'!BD12</f>
        <v>0</v>
      </c>
      <c r="BD19" s="355">
        <f>' Balance Sheet'!BF12-' Balance Sheet'!BE12</f>
        <v>0</v>
      </c>
      <c r="BE19" s="355">
        <f>' Balance Sheet'!BG12-' Balance Sheet'!BF12</f>
        <v>0</v>
      </c>
      <c r="BF19" s="355">
        <f>' Balance Sheet'!BH12-' Balance Sheet'!BG12</f>
        <v>0</v>
      </c>
      <c r="BG19" s="355">
        <f>' Balance Sheet'!BI12-' Balance Sheet'!BH12</f>
        <v>0</v>
      </c>
      <c r="BH19" s="355">
        <f>' Balance Sheet'!BJ12-' Balance Sheet'!BI12</f>
        <v>0</v>
      </c>
      <c r="BI19" s="355">
        <f>' Balance Sheet'!BK12-' Balance Sheet'!BJ12</f>
        <v>0</v>
      </c>
    </row>
    <row r="20" spans="1:61" ht="12.75" customHeight="1">
      <c r="A20" s="6"/>
      <c r="B20" s="412"/>
      <c r="C20" s="412"/>
      <c r="D20" s="412"/>
      <c r="E20" s="412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2"/>
      <c r="Q20" s="412"/>
      <c r="R20" s="412"/>
      <c r="S20" s="412"/>
      <c r="T20" s="412"/>
      <c r="U20" s="412"/>
      <c r="V20" s="412"/>
      <c r="W20" s="412"/>
      <c r="X20" s="412"/>
      <c r="Y20" s="412"/>
      <c r="Z20" s="412"/>
      <c r="AA20" s="412"/>
      <c r="AB20" s="412"/>
      <c r="AC20" s="412"/>
      <c r="AD20" s="412"/>
      <c r="AE20" s="412"/>
      <c r="AF20" s="412"/>
      <c r="AG20" s="412"/>
      <c r="AH20" s="412"/>
      <c r="AI20" s="412"/>
      <c r="AJ20" s="412"/>
      <c r="AK20" s="412"/>
      <c r="AL20" s="412"/>
      <c r="AM20" s="412"/>
      <c r="AN20" s="412"/>
      <c r="AO20" s="412"/>
      <c r="AP20" s="412"/>
      <c r="AQ20" s="412"/>
      <c r="AR20" s="412"/>
      <c r="AS20" s="412"/>
      <c r="AT20" s="412"/>
      <c r="AU20" s="412"/>
      <c r="AV20" s="412"/>
      <c r="AW20" s="412"/>
      <c r="AX20" s="412"/>
      <c r="AY20" s="412"/>
      <c r="AZ20" s="412"/>
      <c r="BA20" s="412"/>
      <c r="BB20" s="412"/>
      <c r="BC20" s="412"/>
      <c r="BD20" s="412"/>
      <c r="BE20" s="412"/>
      <c r="BF20" s="412"/>
      <c r="BG20" s="412"/>
      <c r="BH20" s="412"/>
      <c r="BI20" s="412"/>
    </row>
    <row r="21" spans="1:61" ht="12.75" customHeight="1">
      <c r="A21" s="112" t="s">
        <v>386</v>
      </c>
      <c r="B21" s="412"/>
      <c r="C21" s="412"/>
      <c r="D21" s="412"/>
      <c r="E21" s="412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412"/>
      <c r="Q21" s="412"/>
      <c r="R21" s="412"/>
      <c r="S21" s="412"/>
      <c r="T21" s="412"/>
      <c r="U21" s="412"/>
      <c r="V21" s="412"/>
      <c r="W21" s="412"/>
      <c r="X21" s="412"/>
      <c r="Y21" s="412"/>
      <c r="Z21" s="412"/>
      <c r="AA21" s="412"/>
      <c r="AB21" s="412"/>
      <c r="AC21" s="412"/>
      <c r="AD21" s="412"/>
      <c r="AE21" s="412"/>
      <c r="AF21" s="412"/>
      <c r="AG21" s="412"/>
      <c r="AH21" s="412"/>
      <c r="AI21" s="412"/>
      <c r="AJ21" s="412"/>
      <c r="AK21" s="412"/>
      <c r="AL21" s="412"/>
      <c r="AM21" s="412"/>
      <c r="AN21" s="412"/>
      <c r="AO21" s="412"/>
      <c r="AP21" s="412"/>
      <c r="AQ21" s="412"/>
      <c r="AR21" s="412"/>
      <c r="AS21" s="412"/>
      <c r="AT21" s="412"/>
      <c r="AU21" s="412"/>
      <c r="AV21" s="412"/>
      <c r="AW21" s="412"/>
      <c r="AX21" s="412"/>
      <c r="AY21" s="412"/>
      <c r="AZ21" s="412"/>
      <c r="BA21" s="412"/>
      <c r="BB21" s="412"/>
      <c r="BC21" s="412"/>
      <c r="BD21" s="412"/>
      <c r="BE21" s="412"/>
      <c r="BF21" s="412"/>
      <c r="BG21" s="412"/>
      <c r="BH21" s="412"/>
      <c r="BI21" s="412"/>
    </row>
    <row r="22" spans="1:61" ht="12.75" customHeight="1">
      <c r="A22" s="6"/>
      <c r="B22" s="412"/>
      <c r="C22" s="412"/>
      <c r="D22" s="412"/>
      <c r="E22" s="412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412"/>
      <c r="X22" s="412"/>
      <c r="Y22" s="412"/>
      <c r="Z22" s="412"/>
      <c r="AA22" s="412"/>
      <c r="AB22" s="412"/>
      <c r="AC22" s="412"/>
      <c r="AD22" s="412"/>
      <c r="AE22" s="412"/>
      <c r="AF22" s="412"/>
      <c r="AG22" s="412"/>
      <c r="AH22" s="412"/>
      <c r="AI22" s="412"/>
      <c r="AJ22" s="412"/>
      <c r="AK22" s="412"/>
      <c r="AL22" s="412"/>
      <c r="AM22" s="412"/>
      <c r="AN22" s="412"/>
      <c r="AO22" s="412"/>
      <c r="AP22" s="412"/>
      <c r="AQ22" s="412"/>
      <c r="AR22" s="412"/>
      <c r="AS22" s="412"/>
      <c r="AT22" s="412"/>
      <c r="AU22" s="412"/>
      <c r="AV22" s="412"/>
      <c r="AW22" s="412"/>
      <c r="AX22" s="412"/>
      <c r="AY22" s="412"/>
      <c r="AZ22" s="412"/>
      <c r="BA22" s="412"/>
      <c r="BB22" s="412"/>
      <c r="BC22" s="412"/>
      <c r="BD22" s="412"/>
      <c r="BE22" s="412"/>
      <c r="BF22" s="412"/>
      <c r="BG22" s="412"/>
      <c r="BH22" s="412"/>
      <c r="BI22" s="412"/>
    </row>
    <row r="23" spans="1:61" ht="12.75" customHeight="1">
      <c r="A23" s="6" t="s">
        <v>387</v>
      </c>
      <c r="B23" s="355" t="e">
        <f>' Balance Sheet'!D24-' Balance Sheet'!C24</f>
        <v>#N/A</v>
      </c>
      <c r="C23" s="355" t="e">
        <f>' Balance Sheet'!E24-' Balance Sheet'!D24</f>
        <v>#N/A</v>
      </c>
      <c r="D23" s="355" t="e">
        <f>' Balance Sheet'!F24-' Balance Sheet'!E24</f>
        <v>#N/A</v>
      </c>
      <c r="E23" s="355" t="e">
        <f>' Balance Sheet'!G24-' Balance Sheet'!F24</f>
        <v>#N/A</v>
      </c>
      <c r="F23" s="355" t="e">
        <f>' Balance Sheet'!H24-' Balance Sheet'!G24</f>
        <v>#N/A</v>
      </c>
      <c r="G23" s="355" t="e">
        <f>' Balance Sheet'!I24-' Balance Sheet'!H24</f>
        <v>#N/A</v>
      </c>
      <c r="H23" s="355" t="e">
        <f>' Balance Sheet'!J24-' Balance Sheet'!I24</f>
        <v>#N/A</v>
      </c>
      <c r="I23" s="355" t="e">
        <f>' Balance Sheet'!K24-' Balance Sheet'!J24</f>
        <v>#N/A</v>
      </c>
      <c r="J23" s="355" t="e">
        <f>' Balance Sheet'!L24-' Balance Sheet'!K24</f>
        <v>#N/A</v>
      </c>
      <c r="K23" s="355" t="e">
        <f>' Balance Sheet'!M24-' Balance Sheet'!L24</f>
        <v>#N/A</v>
      </c>
      <c r="L23" s="355" t="e">
        <f>' Balance Sheet'!N24-' Balance Sheet'!M24</f>
        <v>#N/A</v>
      </c>
      <c r="M23" s="355" t="e">
        <f>' Balance Sheet'!O24-' Balance Sheet'!N24</f>
        <v>#N/A</v>
      </c>
      <c r="N23" s="355" t="e">
        <f>' Balance Sheet'!P24-' Balance Sheet'!O24</f>
        <v>#N/A</v>
      </c>
      <c r="O23" s="355" t="e">
        <f>' Balance Sheet'!Q24-' Balance Sheet'!P24</f>
        <v>#N/A</v>
      </c>
      <c r="P23" s="355" t="e">
        <f>' Balance Sheet'!R24-' Balance Sheet'!Q24</f>
        <v>#N/A</v>
      </c>
      <c r="Q23" s="355" t="e">
        <f>' Balance Sheet'!S24-' Balance Sheet'!R24</f>
        <v>#N/A</v>
      </c>
      <c r="R23" s="355" t="e">
        <f>' Balance Sheet'!T24-' Balance Sheet'!S24</f>
        <v>#N/A</v>
      </c>
      <c r="S23" s="355" t="e">
        <f>' Balance Sheet'!U24-' Balance Sheet'!T24</f>
        <v>#N/A</v>
      </c>
      <c r="T23" s="355" t="e">
        <f>' Balance Sheet'!V24-' Balance Sheet'!U24</f>
        <v>#N/A</v>
      </c>
      <c r="U23" s="355" t="e">
        <f>' Balance Sheet'!W24-' Balance Sheet'!V24</f>
        <v>#N/A</v>
      </c>
      <c r="V23" s="355" t="e">
        <f>' Balance Sheet'!X24-' Balance Sheet'!W24</f>
        <v>#N/A</v>
      </c>
      <c r="W23" s="355" t="e">
        <f>' Balance Sheet'!Y24-' Balance Sheet'!X24</f>
        <v>#N/A</v>
      </c>
      <c r="X23" s="355" t="e">
        <f>' Balance Sheet'!Z24-' Balance Sheet'!Y24</f>
        <v>#N/A</v>
      </c>
      <c r="Y23" s="355" t="e">
        <f>' Balance Sheet'!AA24-' Balance Sheet'!Z24</f>
        <v>#N/A</v>
      </c>
      <c r="Z23" s="355" t="e">
        <f>' Balance Sheet'!AB24-' Balance Sheet'!AA24</f>
        <v>#N/A</v>
      </c>
      <c r="AA23" s="355" t="e">
        <f>' Balance Sheet'!AC24-' Balance Sheet'!AB24</f>
        <v>#N/A</v>
      </c>
      <c r="AB23" s="355" t="e">
        <f>' Balance Sheet'!AD24-' Balance Sheet'!AC24</f>
        <v>#N/A</v>
      </c>
      <c r="AC23" s="355" t="e">
        <f>' Balance Sheet'!AE24-' Balance Sheet'!AD24</f>
        <v>#N/A</v>
      </c>
      <c r="AD23" s="355" t="e">
        <f>' Balance Sheet'!AF24-' Balance Sheet'!AE24</f>
        <v>#N/A</v>
      </c>
      <c r="AE23" s="355" t="e">
        <f>' Balance Sheet'!AG24-' Balance Sheet'!AF24</f>
        <v>#N/A</v>
      </c>
      <c r="AF23" s="355" t="e">
        <f>' Balance Sheet'!AH24-' Balance Sheet'!AG24</f>
        <v>#N/A</v>
      </c>
      <c r="AG23" s="355" t="e">
        <f>' Balance Sheet'!AI24-' Balance Sheet'!AH24</f>
        <v>#N/A</v>
      </c>
      <c r="AH23" s="355" t="e">
        <f>' Balance Sheet'!AJ24-' Balance Sheet'!AI24</f>
        <v>#N/A</v>
      </c>
      <c r="AI23" s="355" t="e">
        <f>' Balance Sheet'!AK24-' Balance Sheet'!AJ24</f>
        <v>#N/A</v>
      </c>
      <c r="AJ23" s="355" t="e">
        <f>' Balance Sheet'!AL24-' Balance Sheet'!AK24</f>
        <v>#N/A</v>
      </c>
      <c r="AK23" s="355" t="e">
        <f>' Balance Sheet'!AM24-' Balance Sheet'!AL24</f>
        <v>#N/A</v>
      </c>
      <c r="AL23" s="355" t="e">
        <f>' Balance Sheet'!AN24-' Balance Sheet'!AM24</f>
        <v>#N/A</v>
      </c>
      <c r="AM23" s="355" t="e">
        <f>' Balance Sheet'!AO24-' Balance Sheet'!AN24</f>
        <v>#N/A</v>
      </c>
      <c r="AN23" s="355" t="e">
        <f>' Balance Sheet'!AP24-' Balance Sheet'!AO24</f>
        <v>#N/A</v>
      </c>
      <c r="AO23" s="355" t="e">
        <f>' Balance Sheet'!AQ24-' Balance Sheet'!AP24</f>
        <v>#N/A</v>
      </c>
      <c r="AP23" s="355" t="e">
        <f>' Balance Sheet'!AR24-' Balance Sheet'!AQ24</f>
        <v>#N/A</v>
      </c>
      <c r="AQ23" s="355" t="e">
        <f>' Balance Sheet'!AS24-' Balance Sheet'!AR24</f>
        <v>#N/A</v>
      </c>
      <c r="AR23" s="355" t="e">
        <f>' Balance Sheet'!AT24-' Balance Sheet'!AS24</f>
        <v>#N/A</v>
      </c>
      <c r="AS23" s="355" t="e">
        <f>' Balance Sheet'!AU24-' Balance Sheet'!AT24</f>
        <v>#N/A</v>
      </c>
      <c r="AT23" s="355" t="e">
        <f>' Balance Sheet'!AV24-' Balance Sheet'!AU24</f>
        <v>#N/A</v>
      </c>
      <c r="AU23" s="355" t="e">
        <f>' Balance Sheet'!AW24-' Balance Sheet'!AV24</f>
        <v>#N/A</v>
      </c>
      <c r="AV23" s="355" t="e">
        <f>' Balance Sheet'!AX24-' Balance Sheet'!AW24</f>
        <v>#N/A</v>
      </c>
      <c r="AW23" s="355" t="e">
        <f>' Balance Sheet'!AY24-' Balance Sheet'!AX24</f>
        <v>#N/A</v>
      </c>
      <c r="AX23" s="355" t="e">
        <f>' Balance Sheet'!AZ24-' Balance Sheet'!AY24</f>
        <v>#N/A</v>
      </c>
      <c r="AY23" s="355" t="e">
        <f>' Balance Sheet'!BA24-' Balance Sheet'!AZ24</f>
        <v>#N/A</v>
      </c>
      <c r="AZ23" s="355" t="e">
        <f>' Balance Sheet'!BB24-' Balance Sheet'!BA24</f>
        <v>#N/A</v>
      </c>
      <c r="BA23" s="355" t="e">
        <f>' Balance Sheet'!BC24-' Balance Sheet'!BB24</f>
        <v>#N/A</v>
      </c>
      <c r="BB23" s="355" t="e">
        <f>' Balance Sheet'!BD24-' Balance Sheet'!BC24</f>
        <v>#N/A</v>
      </c>
      <c r="BC23" s="355" t="e">
        <f>' Balance Sheet'!BE24-' Balance Sheet'!BD24</f>
        <v>#N/A</v>
      </c>
      <c r="BD23" s="355" t="e">
        <f>' Balance Sheet'!BF24-' Balance Sheet'!BE24</f>
        <v>#N/A</v>
      </c>
      <c r="BE23" s="355" t="e">
        <f>' Balance Sheet'!BG24-' Balance Sheet'!BF24</f>
        <v>#N/A</v>
      </c>
      <c r="BF23" s="355" t="e">
        <f>' Balance Sheet'!BH24-' Balance Sheet'!BG24</f>
        <v>#N/A</v>
      </c>
      <c r="BG23" s="355" t="e">
        <f>' Balance Sheet'!BI24-' Balance Sheet'!BH24</f>
        <v>#N/A</v>
      </c>
      <c r="BH23" s="355" t="e">
        <f>' Balance Sheet'!BJ24-' Balance Sheet'!BI24</f>
        <v>#N/A</v>
      </c>
      <c r="BI23" s="355" t="e">
        <f>' Balance Sheet'!BK24-' Balance Sheet'!BJ24</f>
        <v>#N/A</v>
      </c>
    </row>
    <row r="24" spans="1:61" ht="12.75" customHeight="1">
      <c r="A24" s="6"/>
      <c r="B24" s="412"/>
      <c r="C24" s="412"/>
      <c r="D24" s="412"/>
      <c r="E24" s="412"/>
      <c r="F24" s="412"/>
      <c r="G24" s="412"/>
      <c r="H24" s="412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  <c r="AA24" s="412"/>
      <c r="AB24" s="412"/>
      <c r="AC24" s="412"/>
      <c r="AD24" s="412"/>
      <c r="AE24" s="412"/>
      <c r="AF24" s="412"/>
      <c r="AG24" s="412"/>
      <c r="AH24" s="412"/>
      <c r="AI24" s="412"/>
      <c r="AJ24" s="412"/>
      <c r="AK24" s="412"/>
      <c r="AL24" s="412"/>
      <c r="AM24" s="412"/>
      <c r="AN24" s="412"/>
      <c r="AO24" s="412"/>
      <c r="AP24" s="412"/>
      <c r="AQ24" s="412"/>
      <c r="AR24" s="412"/>
      <c r="AS24" s="412"/>
      <c r="AT24" s="412"/>
      <c r="AU24" s="412"/>
      <c r="AV24" s="412"/>
      <c r="AW24" s="412"/>
      <c r="AX24" s="412"/>
      <c r="AY24" s="412"/>
      <c r="AZ24" s="412"/>
      <c r="BA24" s="412"/>
      <c r="BB24" s="412"/>
      <c r="BC24" s="412"/>
      <c r="BD24" s="412"/>
      <c r="BE24" s="412"/>
      <c r="BF24" s="412"/>
      <c r="BG24" s="412"/>
      <c r="BH24" s="412"/>
      <c r="BI24" s="412"/>
    </row>
    <row r="25" spans="1:61" ht="12.75" customHeight="1">
      <c r="A25" s="6" t="s">
        <v>388</v>
      </c>
      <c r="B25" s="355" t="e">
        <f>' Balance Sheet'!D25-' Balance Sheet'!C25</f>
        <v>#N/A</v>
      </c>
      <c r="C25" s="355" t="e">
        <f>' Balance Sheet'!E25-' Balance Sheet'!D25</f>
        <v>#N/A</v>
      </c>
      <c r="D25" s="355" t="e">
        <f>' Balance Sheet'!F25-' Balance Sheet'!E25</f>
        <v>#N/A</v>
      </c>
      <c r="E25" s="355" t="e">
        <f>' Balance Sheet'!G25-' Balance Sheet'!F25</f>
        <v>#N/A</v>
      </c>
      <c r="F25" s="355" t="e">
        <f>' Balance Sheet'!H25-' Balance Sheet'!G25</f>
        <v>#N/A</v>
      </c>
      <c r="G25" s="355" t="e">
        <f>' Balance Sheet'!I25-' Balance Sheet'!H25</f>
        <v>#N/A</v>
      </c>
      <c r="H25" s="355" t="e">
        <f>' Balance Sheet'!J25-' Balance Sheet'!I25</f>
        <v>#N/A</v>
      </c>
      <c r="I25" s="355" t="e">
        <f>' Balance Sheet'!K25-' Balance Sheet'!J25</f>
        <v>#N/A</v>
      </c>
      <c r="J25" s="355" t="e">
        <f>' Balance Sheet'!L25-' Balance Sheet'!K25</f>
        <v>#N/A</v>
      </c>
      <c r="K25" s="355" t="e">
        <f>' Balance Sheet'!M25-' Balance Sheet'!L25</f>
        <v>#N/A</v>
      </c>
      <c r="L25" s="355" t="e">
        <f>' Balance Sheet'!N25-' Balance Sheet'!M25</f>
        <v>#N/A</v>
      </c>
      <c r="M25" s="355" t="e">
        <f>' Balance Sheet'!O25-' Balance Sheet'!N25</f>
        <v>#N/A</v>
      </c>
      <c r="N25" s="355" t="e">
        <f>' Balance Sheet'!P25-' Balance Sheet'!O25</f>
        <v>#N/A</v>
      </c>
      <c r="O25" s="355" t="e">
        <f>' Balance Sheet'!Q25-' Balance Sheet'!P25</f>
        <v>#N/A</v>
      </c>
      <c r="P25" s="355" t="e">
        <f>' Balance Sheet'!R25-' Balance Sheet'!Q25</f>
        <v>#N/A</v>
      </c>
      <c r="Q25" s="355" t="e">
        <f>' Balance Sheet'!S25-' Balance Sheet'!R25</f>
        <v>#N/A</v>
      </c>
      <c r="R25" s="355" t="e">
        <f>' Balance Sheet'!T25-' Balance Sheet'!S25</f>
        <v>#N/A</v>
      </c>
      <c r="S25" s="355" t="e">
        <f>' Balance Sheet'!U25-' Balance Sheet'!T25</f>
        <v>#N/A</v>
      </c>
      <c r="T25" s="355" t="e">
        <f>' Balance Sheet'!V25-' Balance Sheet'!U25</f>
        <v>#N/A</v>
      </c>
      <c r="U25" s="355" t="e">
        <f>' Balance Sheet'!W25-' Balance Sheet'!V25</f>
        <v>#N/A</v>
      </c>
      <c r="V25" s="355" t="e">
        <f>' Balance Sheet'!X25-' Balance Sheet'!W25</f>
        <v>#N/A</v>
      </c>
      <c r="W25" s="355" t="e">
        <f>' Balance Sheet'!Y25-' Balance Sheet'!X25</f>
        <v>#N/A</v>
      </c>
      <c r="X25" s="355" t="e">
        <f>' Balance Sheet'!Z25-' Balance Sheet'!Y25</f>
        <v>#N/A</v>
      </c>
      <c r="Y25" s="355" t="e">
        <f>' Balance Sheet'!AA25-' Balance Sheet'!Z25</f>
        <v>#N/A</v>
      </c>
      <c r="Z25" s="355" t="e">
        <f>' Balance Sheet'!AB25-' Balance Sheet'!AA25</f>
        <v>#N/A</v>
      </c>
      <c r="AA25" s="355" t="e">
        <f>' Balance Sheet'!AC25-' Balance Sheet'!AB25</f>
        <v>#N/A</v>
      </c>
      <c r="AB25" s="355" t="e">
        <f>' Balance Sheet'!AD25-' Balance Sheet'!AC25</f>
        <v>#N/A</v>
      </c>
      <c r="AC25" s="355" t="e">
        <f>' Balance Sheet'!AE25-' Balance Sheet'!AD25</f>
        <v>#N/A</v>
      </c>
      <c r="AD25" s="355" t="e">
        <f>' Balance Sheet'!AF25-' Balance Sheet'!AE25</f>
        <v>#N/A</v>
      </c>
      <c r="AE25" s="355" t="e">
        <f>' Balance Sheet'!AG25-' Balance Sheet'!AF25</f>
        <v>#N/A</v>
      </c>
      <c r="AF25" s="355" t="e">
        <f>' Balance Sheet'!AH25-' Balance Sheet'!AG25</f>
        <v>#N/A</v>
      </c>
      <c r="AG25" s="355" t="e">
        <f>' Balance Sheet'!AI25-' Balance Sheet'!AH25</f>
        <v>#N/A</v>
      </c>
      <c r="AH25" s="355" t="e">
        <f>' Balance Sheet'!AJ25-' Balance Sheet'!AI25</f>
        <v>#N/A</v>
      </c>
      <c r="AI25" s="355" t="e">
        <f>' Balance Sheet'!AK25-' Balance Sheet'!AJ25</f>
        <v>#N/A</v>
      </c>
      <c r="AJ25" s="355" t="e">
        <f>' Balance Sheet'!AL25-' Balance Sheet'!AK25</f>
        <v>#N/A</v>
      </c>
      <c r="AK25" s="355" t="e">
        <f>' Balance Sheet'!AM25-' Balance Sheet'!AL25</f>
        <v>#N/A</v>
      </c>
      <c r="AL25" s="355" t="e">
        <f>' Balance Sheet'!AN25-' Balance Sheet'!AM25</f>
        <v>#N/A</v>
      </c>
      <c r="AM25" s="355" t="e">
        <f>' Balance Sheet'!AO25-' Balance Sheet'!AN25</f>
        <v>#N/A</v>
      </c>
      <c r="AN25" s="355" t="e">
        <f>' Balance Sheet'!AP25-' Balance Sheet'!AO25</f>
        <v>#N/A</v>
      </c>
      <c r="AO25" s="355" t="e">
        <f>' Balance Sheet'!AQ25-' Balance Sheet'!AP25</f>
        <v>#N/A</v>
      </c>
      <c r="AP25" s="355" t="e">
        <f>' Balance Sheet'!AR25-' Balance Sheet'!AQ25</f>
        <v>#N/A</v>
      </c>
      <c r="AQ25" s="355" t="e">
        <f>' Balance Sheet'!AS25-' Balance Sheet'!AR25</f>
        <v>#N/A</v>
      </c>
      <c r="AR25" s="355" t="e">
        <f>' Balance Sheet'!AT25-' Balance Sheet'!AS25</f>
        <v>#N/A</v>
      </c>
      <c r="AS25" s="355" t="e">
        <f>' Balance Sheet'!AU25-' Balance Sheet'!AT25</f>
        <v>#N/A</v>
      </c>
      <c r="AT25" s="355" t="e">
        <f>' Balance Sheet'!AV25-' Balance Sheet'!AU25</f>
        <v>#N/A</v>
      </c>
      <c r="AU25" s="355" t="e">
        <f>' Balance Sheet'!AW25-' Balance Sheet'!AV25</f>
        <v>#N/A</v>
      </c>
      <c r="AV25" s="355" t="e">
        <f>' Balance Sheet'!AX25-' Balance Sheet'!AW25</f>
        <v>#N/A</v>
      </c>
      <c r="AW25" s="355" t="e">
        <f>' Balance Sheet'!AY25-' Balance Sheet'!AX25</f>
        <v>#N/A</v>
      </c>
      <c r="AX25" s="355" t="e">
        <f>' Balance Sheet'!AZ25-' Balance Sheet'!AY25</f>
        <v>#N/A</v>
      </c>
      <c r="AY25" s="355" t="e">
        <f>' Balance Sheet'!BA25-' Balance Sheet'!AZ25</f>
        <v>#N/A</v>
      </c>
      <c r="AZ25" s="355" t="e">
        <f>' Balance Sheet'!BB25-' Balance Sheet'!BA25</f>
        <v>#N/A</v>
      </c>
      <c r="BA25" s="355" t="e">
        <f>' Balance Sheet'!BC25-' Balance Sheet'!BB25</f>
        <v>#N/A</v>
      </c>
      <c r="BB25" s="355" t="e">
        <f>' Balance Sheet'!BD25-' Balance Sheet'!BC25</f>
        <v>#N/A</v>
      </c>
      <c r="BC25" s="355" t="e">
        <f>' Balance Sheet'!BE25-' Balance Sheet'!BD25</f>
        <v>#N/A</v>
      </c>
      <c r="BD25" s="355" t="e">
        <f>' Balance Sheet'!BF25-' Balance Sheet'!BE25</f>
        <v>#N/A</v>
      </c>
      <c r="BE25" s="355" t="e">
        <f>' Balance Sheet'!BG25-' Balance Sheet'!BF25</f>
        <v>#N/A</v>
      </c>
      <c r="BF25" s="355" t="e">
        <f>' Balance Sheet'!BH25-' Balance Sheet'!BG25</f>
        <v>#N/A</v>
      </c>
      <c r="BG25" s="355" t="e">
        <f>' Balance Sheet'!BI25-' Balance Sheet'!BH25</f>
        <v>#N/A</v>
      </c>
      <c r="BH25" s="355" t="e">
        <f>' Balance Sheet'!BJ25-' Balance Sheet'!BI25</f>
        <v>#N/A</v>
      </c>
      <c r="BI25" s="355" t="e">
        <f>' Balance Sheet'!BK25-' Balance Sheet'!BJ25</f>
        <v>#N/A</v>
      </c>
    </row>
    <row r="26" spans="1:61" ht="12.75" customHeight="1">
      <c r="A26" s="6"/>
      <c r="B26" s="412"/>
      <c r="C26" s="412"/>
      <c r="D26" s="412"/>
      <c r="E26" s="412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  <c r="AA26" s="412"/>
      <c r="AB26" s="412"/>
      <c r="AC26" s="412"/>
      <c r="AD26" s="412"/>
      <c r="AE26" s="412"/>
      <c r="AF26" s="412"/>
      <c r="AG26" s="412"/>
      <c r="AH26" s="412"/>
      <c r="AI26" s="412"/>
      <c r="AJ26" s="412"/>
      <c r="AK26" s="412"/>
      <c r="AL26" s="412"/>
      <c r="AM26" s="412"/>
      <c r="AN26" s="412"/>
      <c r="AO26" s="412"/>
      <c r="AP26" s="412"/>
      <c r="AQ26" s="412"/>
      <c r="AR26" s="412"/>
      <c r="AS26" s="412"/>
      <c r="AT26" s="412"/>
      <c r="AU26" s="412"/>
      <c r="AV26" s="412"/>
      <c r="AW26" s="412"/>
      <c r="AX26" s="412"/>
      <c r="AY26" s="412"/>
      <c r="AZ26" s="412"/>
      <c r="BA26" s="412"/>
      <c r="BB26" s="412"/>
      <c r="BC26" s="412"/>
      <c r="BD26" s="412"/>
      <c r="BE26" s="412"/>
      <c r="BF26" s="412"/>
      <c r="BG26" s="412"/>
      <c r="BH26" s="412"/>
      <c r="BI26" s="412"/>
    </row>
    <row r="27" spans="1:61" ht="12.75" customHeight="1">
      <c r="A27" s="6" t="s">
        <v>389</v>
      </c>
      <c r="B27" s="355">
        <f>' Balance Sheet'!D27-' Balance Sheet'!C27</f>
        <v>0</v>
      </c>
      <c r="C27" s="355">
        <f>' Balance Sheet'!E27-' Balance Sheet'!D27</f>
        <v>0</v>
      </c>
      <c r="D27" s="355">
        <f>' Balance Sheet'!F27-' Balance Sheet'!E27</f>
        <v>0</v>
      </c>
      <c r="E27" s="355">
        <f>' Balance Sheet'!G27-' Balance Sheet'!F27</f>
        <v>0</v>
      </c>
      <c r="F27" s="355">
        <f>' Balance Sheet'!H27-' Balance Sheet'!G27</f>
        <v>0</v>
      </c>
      <c r="G27" s="355">
        <f>' Balance Sheet'!I27-' Balance Sheet'!H27</f>
        <v>0</v>
      </c>
      <c r="H27" s="355">
        <f>' Balance Sheet'!J27-' Balance Sheet'!I27</f>
        <v>0</v>
      </c>
      <c r="I27" s="355">
        <f>' Balance Sheet'!K27-' Balance Sheet'!J27</f>
        <v>0</v>
      </c>
      <c r="J27" s="355">
        <f>' Balance Sheet'!L27-' Balance Sheet'!K27</f>
        <v>0</v>
      </c>
      <c r="K27" s="355">
        <f>' Balance Sheet'!M27-' Balance Sheet'!L27</f>
        <v>0</v>
      </c>
      <c r="L27" s="355">
        <f>' Balance Sheet'!N27-' Balance Sheet'!M27</f>
        <v>0</v>
      </c>
      <c r="M27" s="355">
        <f>' Balance Sheet'!O27-' Balance Sheet'!N27</f>
        <v>0</v>
      </c>
      <c r="N27" s="355">
        <f>' Balance Sheet'!P27-' Balance Sheet'!O27</f>
        <v>0</v>
      </c>
      <c r="O27" s="355">
        <f>' Balance Sheet'!Q27-' Balance Sheet'!P27</f>
        <v>0</v>
      </c>
      <c r="P27" s="355">
        <f>' Balance Sheet'!R27-' Balance Sheet'!Q27</f>
        <v>0</v>
      </c>
      <c r="Q27" s="355">
        <f>' Balance Sheet'!S27-' Balance Sheet'!R27</f>
        <v>0</v>
      </c>
      <c r="R27" s="355">
        <f>' Balance Sheet'!T27-' Balance Sheet'!S27</f>
        <v>0</v>
      </c>
      <c r="S27" s="355">
        <f>' Balance Sheet'!U27-' Balance Sheet'!T27</f>
        <v>0</v>
      </c>
      <c r="T27" s="355">
        <f>' Balance Sheet'!V27-' Balance Sheet'!U27</f>
        <v>0</v>
      </c>
      <c r="U27" s="355">
        <f>' Balance Sheet'!W27-' Balance Sheet'!V27</f>
        <v>0</v>
      </c>
      <c r="V27" s="355">
        <f>' Balance Sheet'!X27-' Balance Sheet'!W27</f>
        <v>0</v>
      </c>
      <c r="W27" s="355">
        <f>' Balance Sheet'!Y27-' Balance Sheet'!X27</f>
        <v>0</v>
      </c>
      <c r="X27" s="355">
        <f>' Balance Sheet'!Z27-' Balance Sheet'!Y27</f>
        <v>0</v>
      </c>
      <c r="Y27" s="355">
        <f>' Balance Sheet'!AA27-' Balance Sheet'!Z27</f>
        <v>0</v>
      </c>
      <c r="Z27" s="355">
        <f>' Balance Sheet'!AB27-' Balance Sheet'!AA27</f>
        <v>0</v>
      </c>
      <c r="AA27" s="355">
        <f>' Balance Sheet'!AC27-' Balance Sheet'!AB27</f>
        <v>0</v>
      </c>
      <c r="AB27" s="355">
        <f>' Balance Sheet'!AD27-' Balance Sheet'!AC27</f>
        <v>0</v>
      </c>
      <c r="AC27" s="355">
        <f>' Balance Sheet'!AE27-' Balance Sheet'!AD27</f>
        <v>0</v>
      </c>
      <c r="AD27" s="355">
        <f>' Balance Sheet'!AF27-' Balance Sheet'!AE27</f>
        <v>0</v>
      </c>
      <c r="AE27" s="355">
        <f>' Balance Sheet'!AG27-' Balance Sheet'!AF27</f>
        <v>0</v>
      </c>
      <c r="AF27" s="355">
        <f>' Balance Sheet'!AH27-' Balance Sheet'!AG27</f>
        <v>0</v>
      </c>
      <c r="AG27" s="355">
        <f>' Balance Sheet'!AI27-' Balance Sheet'!AH27</f>
        <v>0</v>
      </c>
      <c r="AH27" s="355">
        <f>' Balance Sheet'!AJ27-' Balance Sheet'!AI27</f>
        <v>0</v>
      </c>
      <c r="AI27" s="355">
        <f>' Balance Sheet'!AK27-' Balance Sheet'!AJ27</f>
        <v>0</v>
      </c>
      <c r="AJ27" s="355">
        <f>' Balance Sheet'!AL27-' Balance Sheet'!AK27</f>
        <v>0</v>
      </c>
      <c r="AK27" s="355">
        <f>' Balance Sheet'!AM27-' Balance Sheet'!AL27</f>
        <v>0</v>
      </c>
      <c r="AL27" s="355">
        <f>' Balance Sheet'!AN27-' Balance Sheet'!AM27</f>
        <v>0</v>
      </c>
      <c r="AM27" s="355">
        <f>' Balance Sheet'!AO27-' Balance Sheet'!AN27</f>
        <v>0</v>
      </c>
      <c r="AN27" s="355">
        <f>' Balance Sheet'!AP27-' Balance Sheet'!AO27</f>
        <v>0</v>
      </c>
      <c r="AO27" s="355">
        <f>' Balance Sheet'!AQ27-' Balance Sheet'!AP27</f>
        <v>0</v>
      </c>
      <c r="AP27" s="355">
        <f>' Balance Sheet'!AR27-' Balance Sheet'!AQ27</f>
        <v>0</v>
      </c>
      <c r="AQ27" s="355">
        <f>' Balance Sheet'!AS27-' Balance Sheet'!AR27</f>
        <v>0</v>
      </c>
      <c r="AR27" s="355">
        <f>' Balance Sheet'!AT27-' Balance Sheet'!AS27</f>
        <v>0</v>
      </c>
      <c r="AS27" s="355">
        <f>' Balance Sheet'!AU27-' Balance Sheet'!AT27</f>
        <v>0</v>
      </c>
      <c r="AT27" s="355">
        <f>' Balance Sheet'!AV27-' Balance Sheet'!AU27</f>
        <v>0</v>
      </c>
      <c r="AU27" s="355">
        <f>' Balance Sheet'!AW27-' Balance Sheet'!AV27</f>
        <v>0</v>
      </c>
      <c r="AV27" s="355">
        <f>' Balance Sheet'!AX27-' Balance Sheet'!AW27</f>
        <v>0</v>
      </c>
      <c r="AW27" s="355">
        <f>' Balance Sheet'!AY27-' Balance Sheet'!AX27</f>
        <v>0</v>
      </c>
      <c r="AX27" s="355">
        <f>' Balance Sheet'!AZ27-' Balance Sheet'!AY27</f>
        <v>0</v>
      </c>
      <c r="AY27" s="355">
        <f>' Balance Sheet'!BA27-' Balance Sheet'!AZ27</f>
        <v>0</v>
      </c>
      <c r="AZ27" s="355">
        <f>' Balance Sheet'!BB27-' Balance Sheet'!BA27</f>
        <v>0</v>
      </c>
      <c r="BA27" s="355">
        <f>' Balance Sheet'!BC27-' Balance Sheet'!BB27</f>
        <v>0</v>
      </c>
      <c r="BB27" s="355">
        <f>' Balance Sheet'!BD27-' Balance Sheet'!BC27</f>
        <v>0</v>
      </c>
      <c r="BC27" s="355">
        <f>' Balance Sheet'!BE27-' Balance Sheet'!BD27</f>
        <v>0</v>
      </c>
      <c r="BD27" s="355">
        <f>' Balance Sheet'!BF27-' Balance Sheet'!BE27</f>
        <v>0</v>
      </c>
      <c r="BE27" s="355">
        <f>' Balance Sheet'!BG27-' Balance Sheet'!BF27</f>
        <v>0</v>
      </c>
      <c r="BF27" s="355">
        <f>' Balance Sheet'!BH27-' Balance Sheet'!BG27</f>
        <v>0</v>
      </c>
      <c r="BG27" s="355">
        <f>' Balance Sheet'!BI27-' Balance Sheet'!BH27</f>
        <v>0</v>
      </c>
      <c r="BH27" s="355">
        <f>' Balance Sheet'!BJ27-' Balance Sheet'!BI27</f>
        <v>0</v>
      </c>
      <c r="BI27" s="355">
        <f>' Balance Sheet'!BK27-' Balance Sheet'!BJ27</f>
        <v>0</v>
      </c>
    </row>
    <row r="28" spans="1:61" ht="12.75" customHeight="1">
      <c r="A28" s="6"/>
      <c r="B28" s="412"/>
      <c r="C28" s="412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2"/>
      <c r="AE28" s="412"/>
      <c r="AF28" s="412"/>
      <c r="AG28" s="412"/>
      <c r="AH28" s="412"/>
      <c r="AI28" s="412"/>
      <c r="AJ28" s="412"/>
      <c r="AK28" s="412"/>
      <c r="AL28" s="412"/>
      <c r="AM28" s="412"/>
      <c r="AN28" s="412"/>
      <c r="AO28" s="412"/>
      <c r="AP28" s="412"/>
      <c r="AQ28" s="412"/>
      <c r="AR28" s="412"/>
      <c r="AS28" s="412"/>
      <c r="AT28" s="412"/>
      <c r="AU28" s="412"/>
      <c r="AV28" s="412"/>
      <c r="AW28" s="412"/>
      <c r="AX28" s="412"/>
      <c r="AY28" s="412"/>
      <c r="AZ28" s="412"/>
      <c r="BA28" s="412"/>
      <c r="BB28" s="412"/>
      <c r="BC28" s="412"/>
      <c r="BD28" s="412"/>
      <c r="BE28" s="412"/>
      <c r="BF28" s="412"/>
      <c r="BG28" s="412"/>
      <c r="BH28" s="412"/>
      <c r="BI28" s="412"/>
    </row>
    <row r="29" spans="1:61" ht="12.75" customHeight="1">
      <c r="A29" s="113" t="s">
        <v>390</v>
      </c>
      <c r="B29" s="413" t="e">
        <f t="shared" ref="B29:AG29" si="4">SUM(B13:B19)-SUM(B23:B27)</f>
        <v>#N/A</v>
      </c>
      <c r="C29" s="413" t="e">
        <f t="shared" si="4"/>
        <v>#N/A</v>
      </c>
      <c r="D29" s="413" t="e">
        <f t="shared" si="4"/>
        <v>#N/A</v>
      </c>
      <c r="E29" s="413" t="e">
        <f t="shared" si="4"/>
        <v>#N/A</v>
      </c>
      <c r="F29" s="413" t="e">
        <f t="shared" si="4"/>
        <v>#N/A</v>
      </c>
      <c r="G29" s="413" t="e">
        <f t="shared" si="4"/>
        <v>#N/A</v>
      </c>
      <c r="H29" s="413" t="e">
        <f t="shared" si="4"/>
        <v>#N/A</v>
      </c>
      <c r="I29" s="413" t="e">
        <f t="shared" si="4"/>
        <v>#N/A</v>
      </c>
      <c r="J29" s="413" t="e">
        <f t="shared" si="4"/>
        <v>#N/A</v>
      </c>
      <c r="K29" s="413" t="e">
        <f t="shared" si="4"/>
        <v>#N/A</v>
      </c>
      <c r="L29" s="413" t="e">
        <f t="shared" si="4"/>
        <v>#N/A</v>
      </c>
      <c r="M29" s="413" t="e">
        <f t="shared" si="4"/>
        <v>#N/A</v>
      </c>
      <c r="N29" s="413" t="e">
        <f t="shared" si="4"/>
        <v>#N/A</v>
      </c>
      <c r="O29" s="413" t="e">
        <f t="shared" si="4"/>
        <v>#N/A</v>
      </c>
      <c r="P29" s="413" t="e">
        <f t="shared" si="4"/>
        <v>#N/A</v>
      </c>
      <c r="Q29" s="413" t="e">
        <f t="shared" si="4"/>
        <v>#N/A</v>
      </c>
      <c r="R29" s="413" t="e">
        <f t="shared" si="4"/>
        <v>#N/A</v>
      </c>
      <c r="S29" s="413" t="e">
        <f t="shared" si="4"/>
        <v>#N/A</v>
      </c>
      <c r="T29" s="413" t="e">
        <f t="shared" si="4"/>
        <v>#N/A</v>
      </c>
      <c r="U29" s="413" t="e">
        <f t="shared" si="4"/>
        <v>#N/A</v>
      </c>
      <c r="V29" s="413" t="e">
        <f t="shared" si="4"/>
        <v>#N/A</v>
      </c>
      <c r="W29" s="413" t="e">
        <f t="shared" si="4"/>
        <v>#N/A</v>
      </c>
      <c r="X29" s="413" t="e">
        <f t="shared" si="4"/>
        <v>#N/A</v>
      </c>
      <c r="Y29" s="413" t="e">
        <f t="shared" si="4"/>
        <v>#N/A</v>
      </c>
      <c r="Z29" s="413" t="e">
        <f t="shared" si="4"/>
        <v>#N/A</v>
      </c>
      <c r="AA29" s="413" t="e">
        <f t="shared" si="4"/>
        <v>#N/A</v>
      </c>
      <c r="AB29" s="413" t="e">
        <f t="shared" si="4"/>
        <v>#N/A</v>
      </c>
      <c r="AC29" s="413" t="e">
        <f t="shared" si="4"/>
        <v>#N/A</v>
      </c>
      <c r="AD29" s="413" t="e">
        <f t="shared" si="4"/>
        <v>#N/A</v>
      </c>
      <c r="AE29" s="413" t="e">
        <f t="shared" si="4"/>
        <v>#N/A</v>
      </c>
      <c r="AF29" s="413" t="e">
        <f t="shared" si="4"/>
        <v>#N/A</v>
      </c>
      <c r="AG29" s="413" t="e">
        <f t="shared" si="4"/>
        <v>#N/A</v>
      </c>
      <c r="AH29" s="413" t="e">
        <f t="shared" ref="AH29:BI29" si="5">SUM(AH13:AH19)-SUM(AH23:AH27)</f>
        <v>#N/A</v>
      </c>
      <c r="AI29" s="413" t="e">
        <f t="shared" si="5"/>
        <v>#N/A</v>
      </c>
      <c r="AJ29" s="413" t="e">
        <f t="shared" si="5"/>
        <v>#N/A</v>
      </c>
      <c r="AK29" s="413" t="e">
        <f t="shared" si="5"/>
        <v>#N/A</v>
      </c>
      <c r="AL29" s="413" t="e">
        <f t="shared" si="5"/>
        <v>#N/A</v>
      </c>
      <c r="AM29" s="413" t="e">
        <f t="shared" si="5"/>
        <v>#N/A</v>
      </c>
      <c r="AN29" s="413" t="e">
        <f t="shared" si="5"/>
        <v>#N/A</v>
      </c>
      <c r="AO29" s="413" t="e">
        <f t="shared" si="5"/>
        <v>#N/A</v>
      </c>
      <c r="AP29" s="413" t="e">
        <f t="shared" si="5"/>
        <v>#N/A</v>
      </c>
      <c r="AQ29" s="413" t="e">
        <f t="shared" si="5"/>
        <v>#N/A</v>
      </c>
      <c r="AR29" s="413" t="e">
        <f t="shared" si="5"/>
        <v>#N/A</v>
      </c>
      <c r="AS29" s="413" t="e">
        <f t="shared" si="5"/>
        <v>#N/A</v>
      </c>
      <c r="AT29" s="413" t="e">
        <f t="shared" si="5"/>
        <v>#N/A</v>
      </c>
      <c r="AU29" s="413" t="e">
        <f t="shared" si="5"/>
        <v>#N/A</v>
      </c>
      <c r="AV29" s="413" t="e">
        <f t="shared" si="5"/>
        <v>#N/A</v>
      </c>
      <c r="AW29" s="413" t="e">
        <f t="shared" si="5"/>
        <v>#N/A</v>
      </c>
      <c r="AX29" s="413" t="e">
        <f t="shared" si="5"/>
        <v>#N/A</v>
      </c>
      <c r="AY29" s="413" t="e">
        <f t="shared" si="5"/>
        <v>#N/A</v>
      </c>
      <c r="AZ29" s="413" t="e">
        <f t="shared" si="5"/>
        <v>#N/A</v>
      </c>
      <c r="BA29" s="413" t="e">
        <f t="shared" si="5"/>
        <v>#N/A</v>
      </c>
      <c r="BB29" s="413" t="e">
        <f t="shared" si="5"/>
        <v>#N/A</v>
      </c>
      <c r="BC29" s="413" t="e">
        <f t="shared" si="5"/>
        <v>#N/A</v>
      </c>
      <c r="BD29" s="413" t="e">
        <f t="shared" si="5"/>
        <v>#N/A</v>
      </c>
      <c r="BE29" s="413" t="e">
        <f t="shared" si="5"/>
        <v>#N/A</v>
      </c>
      <c r="BF29" s="413" t="e">
        <f t="shared" si="5"/>
        <v>#N/A</v>
      </c>
      <c r="BG29" s="413" t="e">
        <f t="shared" si="5"/>
        <v>#N/A</v>
      </c>
      <c r="BH29" s="413" t="e">
        <f t="shared" si="5"/>
        <v>#N/A</v>
      </c>
      <c r="BI29" s="413" t="s">
        <v>372</v>
      </c>
    </row>
    <row r="30" spans="1:61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spans="1:61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spans="1:61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spans="1:61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spans="1:6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spans="1:61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spans="1:61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spans="1:61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spans="1:61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spans="1:61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spans="1:61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spans="1:61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spans="1:61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spans="1:61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spans="1:6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spans="1:61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spans="1:61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spans="1:61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spans="1:61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spans="1:61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spans="1:61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spans="1:61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spans="1:61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spans="1:61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spans="1:6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spans="1:61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spans="1:61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spans="1:61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spans="1:61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spans="1:61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spans="1:61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spans="1:61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spans="1:61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spans="1:61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spans="1:6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spans="1:61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spans="1:61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spans="1:61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spans="1:61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spans="1:61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spans="1:61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spans="1:61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spans="1:61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spans="1:61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spans="1: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spans="1:61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spans="1:61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spans="1:61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spans="1:61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spans="1:61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spans="1:61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spans="1:61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spans="1:61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spans="1:61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spans="1:6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spans="1:61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spans="1:61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spans="1:61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spans="1:61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spans="1:61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spans="1:61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spans="1:61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spans="1:61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spans="1:61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spans="1:6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spans="1:61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spans="1:61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spans="1:61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spans="1:61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spans="1:61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spans="1:61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spans="1:61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spans="1:61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spans="1:61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spans="1:6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</row>
    <row r="257" spans="1:61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</row>
    <row r="258" spans="1:61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</row>
    <row r="259" spans="1:61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</row>
    <row r="260" spans="1:61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</row>
    <row r="261" spans="1: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</row>
    <row r="262" spans="1:61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</row>
    <row r="263" spans="1:61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</row>
    <row r="264" spans="1:61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</row>
    <row r="265" spans="1:61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</row>
    <row r="266" spans="1:61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61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61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61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61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6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61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61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61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61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</row>
    <row r="276" spans="1:61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</row>
    <row r="277" spans="1:61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</row>
    <row r="278" spans="1:61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</row>
    <row r="279" spans="1:61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</row>
    <row r="280" spans="1:61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</row>
    <row r="281" spans="1:6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</row>
    <row r="282" spans="1:61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61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61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61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</row>
    <row r="286" spans="1:61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</row>
    <row r="287" spans="1:61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</row>
    <row r="288" spans="1:61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</row>
    <row r="289" spans="1:61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</row>
    <row r="290" spans="1:61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</row>
    <row r="291" spans="1:6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</row>
    <row r="292" spans="1:61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</row>
    <row r="293" spans="1:61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</row>
    <row r="294" spans="1:61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</row>
    <row r="295" spans="1:61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</row>
    <row r="296" spans="1:61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</row>
    <row r="297" spans="1:61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</row>
    <row r="298" spans="1:61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</row>
    <row r="299" spans="1:61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</row>
    <row r="300" spans="1:61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</row>
    <row r="301" spans="1:6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</row>
    <row r="302" spans="1:61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</row>
    <row r="303" spans="1:61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</row>
    <row r="304" spans="1:61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</row>
    <row r="305" spans="1:61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</row>
    <row r="306" spans="1:61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</row>
    <row r="307" spans="1:61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</row>
    <row r="308" spans="1:61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</row>
    <row r="309" spans="1:61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</row>
    <row r="310" spans="1:61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</row>
    <row r="311" spans="1:6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</row>
    <row r="312" spans="1:61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</row>
    <row r="313" spans="1:61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</row>
    <row r="314" spans="1:61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</row>
    <row r="315" spans="1:61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</row>
    <row r="316" spans="1:61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</row>
    <row r="317" spans="1:61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</row>
    <row r="318" spans="1:61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</row>
    <row r="319" spans="1:61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</row>
    <row r="320" spans="1:61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</row>
    <row r="321" spans="1:6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</row>
    <row r="322" spans="1:61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</row>
    <row r="323" spans="1:61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</row>
    <row r="324" spans="1:61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</row>
    <row r="325" spans="1:61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</row>
    <row r="326" spans="1:61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</row>
    <row r="327" spans="1:61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</row>
    <row r="328" spans="1:61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</row>
    <row r="329" spans="1:61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</row>
    <row r="330" spans="1:61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</row>
    <row r="331" spans="1:6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</row>
    <row r="332" spans="1:61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</row>
    <row r="333" spans="1:61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</row>
    <row r="334" spans="1:61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</row>
    <row r="335" spans="1:61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</row>
    <row r="336" spans="1:61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</row>
    <row r="337" spans="1:61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</row>
    <row r="338" spans="1:61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</row>
    <row r="339" spans="1:61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</row>
    <row r="340" spans="1:61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</row>
    <row r="341" spans="1:6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</row>
    <row r="342" spans="1:61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</row>
    <row r="343" spans="1:61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</row>
    <row r="344" spans="1:61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</row>
    <row r="345" spans="1:61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</row>
    <row r="346" spans="1:61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</row>
    <row r="347" spans="1:61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</row>
    <row r="348" spans="1:61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</row>
    <row r="349" spans="1:61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</row>
    <row r="350" spans="1:61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</row>
    <row r="351" spans="1:6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</row>
    <row r="352" spans="1:61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</row>
    <row r="353" spans="1:61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</row>
    <row r="354" spans="1:61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</row>
    <row r="355" spans="1:61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</row>
    <row r="356" spans="1:61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</row>
    <row r="357" spans="1:61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</row>
    <row r="358" spans="1:61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</row>
    <row r="359" spans="1:61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</row>
    <row r="360" spans="1:61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</row>
    <row r="361" spans="1: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</row>
    <row r="362" spans="1:61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</row>
    <row r="363" spans="1:61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</row>
    <row r="364" spans="1:61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</row>
    <row r="365" spans="1:61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</row>
    <row r="366" spans="1:61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</row>
    <row r="367" spans="1:61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</row>
    <row r="368" spans="1:61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</row>
    <row r="369" spans="1:61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</row>
    <row r="370" spans="1:61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</row>
    <row r="371" spans="1:6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</row>
    <row r="372" spans="1:61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</row>
    <row r="373" spans="1:61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</row>
    <row r="374" spans="1:61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</row>
    <row r="375" spans="1:61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</row>
    <row r="376" spans="1:61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</row>
    <row r="377" spans="1:61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</row>
    <row r="378" spans="1:61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</row>
    <row r="379" spans="1:61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</row>
    <row r="380" spans="1:61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</row>
    <row r="381" spans="1:6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</row>
    <row r="382" spans="1:61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</row>
    <row r="383" spans="1:61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</row>
    <row r="384" spans="1:61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</row>
    <row r="385" spans="1:61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</row>
    <row r="386" spans="1:61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</row>
    <row r="387" spans="1:61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</row>
    <row r="388" spans="1:61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</row>
    <row r="389" spans="1:61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</row>
    <row r="390" spans="1:61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</row>
    <row r="391" spans="1:6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</row>
    <row r="392" spans="1:61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</row>
    <row r="393" spans="1:61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</row>
    <row r="394" spans="1:61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</row>
    <row r="395" spans="1:61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</row>
    <row r="396" spans="1:61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</row>
    <row r="397" spans="1:61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</row>
    <row r="398" spans="1:61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</row>
    <row r="399" spans="1:61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</row>
    <row r="400" spans="1:61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</row>
    <row r="401" spans="1:6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</row>
    <row r="402" spans="1:61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</row>
    <row r="403" spans="1:61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</row>
    <row r="404" spans="1:61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</row>
    <row r="405" spans="1:61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</row>
    <row r="406" spans="1:61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</row>
    <row r="407" spans="1:61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</row>
    <row r="408" spans="1:61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</row>
    <row r="409" spans="1:61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</row>
    <row r="410" spans="1:61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</row>
    <row r="411" spans="1:6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</row>
    <row r="412" spans="1:61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</row>
    <row r="413" spans="1:61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</row>
    <row r="414" spans="1:61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</row>
    <row r="415" spans="1:61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</row>
    <row r="416" spans="1:61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</row>
    <row r="417" spans="1:61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</row>
    <row r="418" spans="1:61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</row>
    <row r="419" spans="1:61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</row>
    <row r="420" spans="1:61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</row>
    <row r="421" spans="1:6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</row>
    <row r="422" spans="1:61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</row>
    <row r="423" spans="1:61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</row>
    <row r="424" spans="1:61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</row>
    <row r="425" spans="1:61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</row>
    <row r="426" spans="1:61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</row>
    <row r="427" spans="1:61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</row>
    <row r="428" spans="1:61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</row>
    <row r="429" spans="1:61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</row>
    <row r="430" spans="1:61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</row>
    <row r="431" spans="1:6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</row>
    <row r="432" spans="1:61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</row>
    <row r="433" spans="1:61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</row>
    <row r="434" spans="1:61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</row>
    <row r="435" spans="1:61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</row>
    <row r="436" spans="1:61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</row>
    <row r="437" spans="1:61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</row>
    <row r="438" spans="1:61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</row>
    <row r="439" spans="1:61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</row>
    <row r="440" spans="1:61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</row>
    <row r="441" spans="1:6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</row>
    <row r="442" spans="1:61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</row>
    <row r="443" spans="1:61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</row>
    <row r="444" spans="1:61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</row>
    <row r="445" spans="1:61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</row>
    <row r="446" spans="1:61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</row>
    <row r="447" spans="1:61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</row>
    <row r="448" spans="1:61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</row>
    <row r="449" spans="1:61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</row>
    <row r="450" spans="1:61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</row>
    <row r="451" spans="1:6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</row>
    <row r="452" spans="1:61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</row>
    <row r="453" spans="1:61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</row>
    <row r="454" spans="1:61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</row>
    <row r="455" spans="1:61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</row>
    <row r="456" spans="1:61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</row>
    <row r="457" spans="1:61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</row>
    <row r="458" spans="1:61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</row>
    <row r="459" spans="1:61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</row>
    <row r="460" spans="1:61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</row>
    <row r="461" spans="1: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</row>
    <row r="462" spans="1:61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</row>
    <row r="463" spans="1:61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</row>
    <row r="464" spans="1:61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</row>
    <row r="465" spans="1:61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</row>
    <row r="466" spans="1:61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</row>
    <row r="467" spans="1:61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</row>
    <row r="468" spans="1:61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</row>
    <row r="469" spans="1:61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</row>
    <row r="470" spans="1:61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</row>
    <row r="471" spans="1:6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</row>
    <row r="472" spans="1:61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</row>
    <row r="473" spans="1:61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</row>
    <row r="474" spans="1:61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</row>
    <row r="475" spans="1:61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</row>
    <row r="476" spans="1:61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</row>
    <row r="477" spans="1:61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</row>
    <row r="478" spans="1:61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</row>
    <row r="479" spans="1:61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</row>
    <row r="480" spans="1:61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</row>
    <row r="481" spans="1:6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</row>
    <row r="482" spans="1:61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</row>
    <row r="483" spans="1:61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</row>
    <row r="484" spans="1:61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</row>
    <row r="485" spans="1:61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</row>
    <row r="486" spans="1:61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</row>
    <row r="487" spans="1:61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</row>
    <row r="488" spans="1:61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</row>
    <row r="489" spans="1:61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1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1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1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1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1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1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1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1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1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1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1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1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1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1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1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</row>
    <row r="529" spans="1:61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</row>
    <row r="530" spans="1:61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</row>
    <row r="531" spans="1:6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</row>
    <row r="532" spans="1:61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</row>
    <row r="533" spans="1:61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</row>
    <row r="534" spans="1:61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</row>
    <row r="535" spans="1:61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</row>
    <row r="536" spans="1:61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</row>
    <row r="537" spans="1:61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</row>
    <row r="538" spans="1:61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</row>
    <row r="539" spans="1:61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</row>
    <row r="540" spans="1:61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</row>
    <row r="541" spans="1:6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</row>
    <row r="542" spans="1:61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</row>
    <row r="543" spans="1:61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</row>
    <row r="544" spans="1:61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</row>
    <row r="545" spans="1:61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</row>
    <row r="546" spans="1:61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</row>
    <row r="547" spans="1:61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</row>
    <row r="548" spans="1:61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</row>
    <row r="549" spans="1:61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</row>
    <row r="550" spans="1:61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</row>
    <row r="551" spans="1:6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</row>
    <row r="552" spans="1:61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</row>
    <row r="553" spans="1:61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</row>
    <row r="554" spans="1:61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</row>
    <row r="555" spans="1:61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</row>
    <row r="556" spans="1:61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</row>
    <row r="557" spans="1:61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</row>
    <row r="558" spans="1:61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</row>
    <row r="559" spans="1:61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</row>
    <row r="560" spans="1:61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</row>
    <row r="561" spans="1: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</row>
    <row r="562" spans="1:61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</row>
    <row r="563" spans="1:61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</row>
    <row r="564" spans="1:61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</row>
    <row r="565" spans="1:61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</row>
    <row r="566" spans="1:61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</row>
    <row r="567" spans="1:61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</row>
    <row r="568" spans="1:61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</row>
    <row r="569" spans="1:61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</row>
    <row r="570" spans="1:61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</row>
    <row r="571" spans="1:6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</row>
    <row r="572" spans="1:61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</row>
    <row r="573" spans="1:61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</row>
    <row r="574" spans="1:61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</row>
    <row r="575" spans="1:61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</row>
    <row r="576" spans="1:61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</row>
    <row r="577" spans="1:61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</row>
    <row r="578" spans="1:61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</row>
    <row r="579" spans="1:61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</row>
    <row r="580" spans="1:61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</row>
    <row r="581" spans="1:6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</row>
    <row r="582" spans="1:61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</row>
    <row r="583" spans="1:61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</row>
    <row r="584" spans="1:61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</row>
    <row r="585" spans="1:61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</row>
    <row r="586" spans="1:61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</row>
    <row r="587" spans="1:61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</row>
    <row r="588" spans="1:61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</row>
    <row r="589" spans="1:61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</row>
    <row r="590" spans="1:61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</row>
    <row r="591" spans="1:6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</row>
    <row r="592" spans="1:61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</row>
    <row r="593" spans="1:61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</row>
    <row r="594" spans="1:61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</row>
    <row r="595" spans="1:61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</row>
    <row r="596" spans="1:61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</row>
    <row r="597" spans="1:61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</row>
    <row r="598" spans="1:61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</row>
    <row r="599" spans="1:61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</row>
    <row r="600" spans="1:61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</row>
    <row r="601" spans="1:6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</row>
    <row r="602" spans="1:61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</row>
    <row r="603" spans="1:61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</row>
    <row r="604" spans="1:61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</row>
    <row r="605" spans="1:61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</row>
    <row r="606" spans="1:61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</row>
    <row r="607" spans="1:61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</row>
    <row r="608" spans="1:61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</row>
    <row r="609" spans="1:61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</row>
    <row r="610" spans="1:61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</row>
    <row r="611" spans="1:6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</row>
    <row r="612" spans="1:61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</row>
    <row r="613" spans="1:61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</row>
    <row r="614" spans="1:61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</row>
    <row r="615" spans="1:61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</row>
    <row r="616" spans="1:61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</row>
    <row r="617" spans="1:61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</row>
    <row r="618" spans="1:61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</row>
    <row r="619" spans="1:61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</row>
    <row r="620" spans="1:61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</row>
    <row r="621" spans="1:6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</row>
    <row r="622" spans="1:61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</row>
    <row r="623" spans="1:61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</row>
    <row r="624" spans="1:61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</row>
    <row r="625" spans="1:61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</row>
    <row r="626" spans="1:61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</row>
    <row r="627" spans="1:61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</row>
    <row r="628" spans="1:61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</row>
    <row r="629" spans="1:61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</row>
    <row r="630" spans="1:61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</row>
    <row r="631" spans="1:6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</row>
    <row r="632" spans="1:61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</row>
    <row r="633" spans="1:61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</row>
    <row r="634" spans="1:61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</row>
    <row r="635" spans="1:61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</row>
    <row r="636" spans="1:61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</row>
    <row r="637" spans="1:61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</row>
    <row r="638" spans="1:61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</row>
    <row r="639" spans="1:61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</row>
    <row r="640" spans="1:61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</row>
    <row r="641" spans="1:6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</row>
    <row r="642" spans="1:61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</row>
    <row r="643" spans="1:61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</row>
    <row r="644" spans="1:61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</row>
    <row r="645" spans="1:61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</row>
    <row r="646" spans="1:61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</row>
    <row r="647" spans="1:61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</row>
    <row r="648" spans="1:61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</row>
    <row r="649" spans="1:61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</row>
    <row r="650" spans="1:61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</row>
    <row r="651" spans="1:6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</row>
    <row r="652" spans="1:61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</row>
    <row r="653" spans="1:61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</row>
    <row r="654" spans="1:61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</row>
    <row r="655" spans="1:61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</row>
    <row r="656" spans="1:61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</row>
    <row r="657" spans="1:61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</row>
    <row r="658" spans="1:61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</row>
    <row r="659" spans="1:61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</row>
    <row r="660" spans="1:61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</row>
    <row r="661" spans="1: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</row>
    <row r="662" spans="1:61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</row>
    <row r="663" spans="1:61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</row>
    <row r="664" spans="1:61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</row>
    <row r="665" spans="1:61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</row>
    <row r="666" spans="1:61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</row>
    <row r="667" spans="1:61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</row>
    <row r="668" spans="1:61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</row>
    <row r="669" spans="1:61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</row>
    <row r="670" spans="1:61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</row>
    <row r="671" spans="1:6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</row>
    <row r="672" spans="1:61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</row>
    <row r="673" spans="1:61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</row>
    <row r="674" spans="1:61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</row>
    <row r="675" spans="1:61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</row>
    <row r="676" spans="1:61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</row>
    <row r="677" spans="1:61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</row>
    <row r="678" spans="1:61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</row>
    <row r="679" spans="1:61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</row>
    <row r="680" spans="1:61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</row>
    <row r="681" spans="1:6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</row>
    <row r="682" spans="1:61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</row>
    <row r="683" spans="1:61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</row>
    <row r="684" spans="1:61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</row>
    <row r="685" spans="1:61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</row>
    <row r="686" spans="1:61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</row>
    <row r="687" spans="1:61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</row>
    <row r="688" spans="1:61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</row>
    <row r="689" spans="1:61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</row>
    <row r="690" spans="1:61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</row>
    <row r="691" spans="1:6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</row>
    <row r="692" spans="1:61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</row>
    <row r="693" spans="1:61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</row>
    <row r="694" spans="1:61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</row>
    <row r="695" spans="1:61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</row>
    <row r="696" spans="1:61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</row>
    <row r="697" spans="1:61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</row>
    <row r="698" spans="1:61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</row>
    <row r="699" spans="1:61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</row>
    <row r="700" spans="1:61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</row>
    <row r="701" spans="1:6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</row>
    <row r="702" spans="1:61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</row>
    <row r="703" spans="1:61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</row>
    <row r="704" spans="1:61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</row>
    <row r="705" spans="1:61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</row>
    <row r="706" spans="1:61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</row>
    <row r="707" spans="1:61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</row>
    <row r="708" spans="1:61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</row>
    <row r="709" spans="1:61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</row>
    <row r="710" spans="1:61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</row>
    <row r="711" spans="1:6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</row>
    <row r="712" spans="1:61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</row>
    <row r="713" spans="1:61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</row>
    <row r="714" spans="1:61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</row>
    <row r="715" spans="1:61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</row>
    <row r="716" spans="1:61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</row>
    <row r="717" spans="1:61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</row>
    <row r="718" spans="1:61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</row>
    <row r="719" spans="1:61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</row>
    <row r="720" spans="1:61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</row>
    <row r="721" spans="1:6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</row>
    <row r="722" spans="1:61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</row>
    <row r="723" spans="1:61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</row>
    <row r="724" spans="1:61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</row>
    <row r="725" spans="1:61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</row>
    <row r="726" spans="1:61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</row>
    <row r="727" spans="1:61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</row>
    <row r="728" spans="1:61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</row>
    <row r="729" spans="1:61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</row>
    <row r="730" spans="1:61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</row>
    <row r="731" spans="1:6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</row>
    <row r="732" spans="1:61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</row>
    <row r="733" spans="1:61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</row>
    <row r="734" spans="1:61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</row>
    <row r="735" spans="1:61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</row>
    <row r="736" spans="1:61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</row>
    <row r="737" spans="1:61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</row>
    <row r="738" spans="1:61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</row>
    <row r="739" spans="1:61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</row>
    <row r="740" spans="1:61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</row>
    <row r="741" spans="1:6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</row>
    <row r="742" spans="1:61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</row>
    <row r="743" spans="1:61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</row>
    <row r="744" spans="1:61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</row>
    <row r="745" spans="1:61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</row>
    <row r="746" spans="1:61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</row>
    <row r="747" spans="1:61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</row>
    <row r="748" spans="1:61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</row>
    <row r="749" spans="1:61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</row>
    <row r="750" spans="1:61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</row>
    <row r="751" spans="1:6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</row>
    <row r="752" spans="1:61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</row>
    <row r="753" spans="1:61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</row>
    <row r="754" spans="1:61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</row>
    <row r="755" spans="1:61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</row>
    <row r="756" spans="1:61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</row>
    <row r="757" spans="1:61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</row>
    <row r="758" spans="1:61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</row>
    <row r="759" spans="1:61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</row>
    <row r="760" spans="1:61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</row>
    <row r="761" spans="1: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</row>
    <row r="762" spans="1:61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</row>
    <row r="763" spans="1:61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</row>
    <row r="764" spans="1:61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</row>
    <row r="765" spans="1:61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</row>
    <row r="766" spans="1:61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</row>
    <row r="767" spans="1:61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</row>
    <row r="768" spans="1:61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</row>
    <row r="769" spans="1:61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</row>
    <row r="770" spans="1:61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</row>
    <row r="771" spans="1:6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</row>
    <row r="772" spans="1:61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</row>
    <row r="773" spans="1:61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</row>
    <row r="774" spans="1:61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</row>
    <row r="775" spans="1:61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</row>
    <row r="776" spans="1:61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</row>
    <row r="777" spans="1:61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</row>
    <row r="778" spans="1:61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</row>
    <row r="779" spans="1:61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</row>
    <row r="780" spans="1:61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</row>
    <row r="781" spans="1:6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</row>
    <row r="782" spans="1:61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</row>
    <row r="783" spans="1:61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</row>
    <row r="784" spans="1:61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</row>
    <row r="785" spans="1:61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</row>
    <row r="786" spans="1:61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</row>
    <row r="787" spans="1:61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</row>
    <row r="788" spans="1:61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</row>
    <row r="789" spans="1:61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</row>
    <row r="790" spans="1:61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</row>
    <row r="791" spans="1:6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</row>
    <row r="792" spans="1:61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</row>
    <row r="793" spans="1:61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</row>
    <row r="794" spans="1:61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</row>
    <row r="795" spans="1:61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</row>
    <row r="796" spans="1:61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</row>
    <row r="797" spans="1:61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</row>
    <row r="798" spans="1:61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</row>
    <row r="799" spans="1:61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</row>
    <row r="800" spans="1:61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</row>
    <row r="801" spans="1:6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</row>
    <row r="802" spans="1:61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</row>
    <row r="803" spans="1:61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</row>
    <row r="804" spans="1:61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</row>
    <row r="805" spans="1:61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</row>
    <row r="806" spans="1:61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</row>
    <row r="807" spans="1:61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</row>
    <row r="808" spans="1:61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</row>
    <row r="809" spans="1:61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</row>
    <row r="810" spans="1:61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</row>
    <row r="811" spans="1:6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</row>
    <row r="812" spans="1:61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</row>
    <row r="813" spans="1:61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</row>
    <row r="814" spans="1:61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</row>
    <row r="815" spans="1:61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</row>
    <row r="816" spans="1:61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</row>
    <row r="817" spans="1:61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</row>
    <row r="818" spans="1:61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</row>
    <row r="819" spans="1:61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</row>
    <row r="820" spans="1:61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</row>
    <row r="821" spans="1:6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</row>
    <row r="822" spans="1:61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</row>
    <row r="823" spans="1:61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</row>
    <row r="824" spans="1:61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</row>
    <row r="825" spans="1:61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</row>
    <row r="826" spans="1:61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</row>
    <row r="827" spans="1:61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</row>
    <row r="828" spans="1:61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</row>
    <row r="829" spans="1:61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</row>
    <row r="830" spans="1:61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</row>
    <row r="831" spans="1:6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</row>
    <row r="832" spans="1:61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</row>
    <row r="833" spans="1:61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</row>
    <row r="834" spans="1:61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</row>
    <row r="835" spans="1:61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</row>
    <row r="836" spans="1:61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</row>
    <row r="837" spans="1:61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</row>
    <row r="838" spans="1:61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</row>
    <row r="839" spans="1:61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</row>
    <row r="840" spans="1:61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</row>
    <row r="841" spans="1:6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</row>
    <row r="842" spans="1:61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</row>
    <row r="843" spans="1:61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</row>
    <row r="844" spans="1:61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</row>
    <row r="845" spans="1:61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</row>
    <row r="846" spans="1:61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</row>
    <row r="847" spans="1:61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</row>
    <row r="848" spans="1:61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</row>
    <row r="849" spans="1:61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</row>
    <row r="850" spans="1:61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</row>
    <row r="851" spans="1:6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</row>
    <row r="852" spans="1:61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</row>
    <row r="853" spans="1:61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</row>
    <row r="854" spans="1:61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</row>
    <row r="855" spans="1:61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</row>
    <row r="856" spans="1:61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</row>
    <row r="857" spans="1:61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</row>
    <row r="858" spans="1:61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</row>
    <row r="859" spans="1:61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</row>
    <row r="860" spans="1:61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</row>
    <row r="861" spans="1: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</row>
    <row r="862" spans="1:61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</row>
    <row r="863" spans="1:61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</row>
    <row r="864" spans="1:61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</row>
    <row r="865" spans="1:61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</row>
    <row r="866" spans="1:61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</row>
    <row r="867" spans="1:61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</row>
    <row r="868" spans="1:61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</row>
    <row r="869" spans="1:61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</row>
    <row r="870" spans="1:61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</row>
    <row r="871" spans="1:6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</row>
    <row r="872" spans="1:61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</row>
    <row r="873" spans="1:61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</row>
    <row r="874" spans="1:61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</row>
    <row r="875" spans="1:61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</row>
    <row r="876" spans="1:61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</row>
    <row r="877" spans="1:61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</row>
    <row r="878" spans="1:61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</row>
    <row r="879" spans="1:61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</row>
    <row r="880" spans="1:61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</row>
    <row r="881" spans="1:6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</row>
    <row r="882" spans="1:61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</row>
    <row r="883" spans="1:61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</row>
    <row r="884" spans="1:61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</row>
    <row r="885" spans="1:61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</row>
    <row r="886" spans="1:61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</row>
    <row r="887" spans="1:61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</row>
    <row r="888" spans="1:61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</row>
    <row r="889" spans="1:61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</row>
    <row r="890" spans="1:61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</row>
    <row r="891" spans="1:6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</row>
    <row r="892" spans="1:61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</row>
    <row r="893" spans="1:61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</row>
    <row r="894" spans="1:61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</row>
    <row r="895" spans="1:61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</row>
    <row r="896" spans="1:61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</row>
    <row r="897" spans="1:61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</row>
    <row r="898" spans="1:61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</row>
    <row r="899" spans="1:61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</row>
    <row r="900" spans="1:61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</row>
    <row r="901" spans="1:6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</row>
    <row r="902" spans="1:61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</row>
    <row r="903" spans="1:61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</row>
    <row r="904" spans="1:61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</row>
    <row r="905" spans="1:61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</row>
    <row r="906" spans="1:61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</row>
    <row r="907" spans="1:61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</row>
    <row r="908" spans="1:61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</row>
    <row r="909" spans="1:61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</row>
    <row r="910" spans="1:61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</row>
    <row r="911" spans="1:6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</row>
    <row r="912" spans="1:61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</row>
    <row r="913" spans="1:61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</row>
    <row r="914" spans="1:61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</row>
    <row r="915" spans="1:61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</row>
    <row r="916" spans="1:61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</row>
    <row r="917" spans="1:61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</row>
    <row r="918" spans="1:61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</row>
    <row r="919" spans="1:61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</row>
    <row r="920" spans="1:61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</row>
    <row r="921" spans="1:6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</row>
    <row r="922" spans="1:61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</row>
    <row r="923" spans="1:61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</row>
    <row r="924" spans="1:61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</row>
    <row r="925" spans="1:61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</row>
    <row r="926" spans="1:61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</row>
    <row r="927" spans="1:61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</row>
    <row r="928" spans="1:61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</row>
    <row r="929" spans="1:61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</row>
    <row r="930" spans="1:61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</row>
    <row r="931" spans="1:6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</row>
    <row r="932" spans="1:61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</row>
    <row r="933" spans="1:61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</row>
    <row r="934" spans="1:61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</row>
    <row r="935" spans="1:61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</row>
    <row r="936" spans="1:61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</row>
    <row r="937" spans="1:61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</row>
    <row r="938" spans="1:61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</row>
    <row r="939" spans="1:61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</row>
    <row r="940" spans="1:61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</row>
    <row r="941" spans="1:6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</row>
    <row r="942" spans="1:61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</row>
    <row r="943" spans="1:61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</row>
    <row r="944" spans="1:61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</row>
    <row r="945" spans="1:61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</row>
    <row r="946" spans="1:61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</row>
    <row r="947" spans="1:61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</row>
    <row r="948" spans="1:61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</row>
    <row r="949" spans="1:61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</row>
    <row r="950" spans="1:61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</row>
    <row r="951" spans="1:6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</row>
    <row r="952" spans="1:61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</row>
    <row r="953" spans="1:61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</row>
    <row r="954" spans="1:61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</row>
    <row r="955" spans="1:61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</row>
    <row r="956" spans="1:61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</row>
    <row r="957" spans="1:61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</row>
    <row r="958" spans="1:61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</row>
    <row r="959" spans="1:61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</row>
    <row r="960" spans="1:61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</row>
    <row r="961" spans="1: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</row>
    <row r="962" spans="1:61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</row>
    <row r="963" spans="1:61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</row>
    <row r="964" spans="1:61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</row>
    <row r="965" spans="1:61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</row>
    <row r="966" spans="1:61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</row>
    <row r="967" spans="1:61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</row>
    <row r="968" spans="1:61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</row>
    <row r="969" spans="1:61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</row>
    <row r="970" spans="1:61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</row>
    <row r="971" spans="1:6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</row>
    <row r="972" spans="1:61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</row>
    <row r="973" spans="1:61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</row>
    <row r="974" spans="1:61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</row>
    <row r="975" spans="1:61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</row>
    <row r="976" spans="1:61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</row>
    <row r="977" spans="1:61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</row>
    <row r="978" spans="1:61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</row>
    <row r="979" spans="1:61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</row>
    <row r="980" spans="1:61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</row>
    <row r="981" spans="1:6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</row>
    <row r="982" spans="1:61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</row>
    <row r="983" spans="1:61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</row>
    <row r="984" spans="1:61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</row>
    <row r="985" spans="1:61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</row>
    <row r="986" spans="1:61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</row>
    <row r="987" spans="1:61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</row>
    <row r="988" spans="1:61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</row>
    <row r="989" spans="1:61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</row>
    <row r="990" spans="1:61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</row>
    <row r="991" spans="1:6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</row>
    <row r="992" spans="1:61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</row>
    <row r="993" spans="1:61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</row>
    <row r="994" spans="1:61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</row>
    <row r="995" spans="1:61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</row>
    <row r="996" spans="1:61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</row>
    <row r="997" spans="1:61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</row>
    <row r="998" spans="1:61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</row>
    <row r="999" spans="1:61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</row>
    <row r="1000" spans="1:61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</row>
  </sheetData>
  <hyperlinks>
    <hyperlink ref="A4" location="Index!A1" display="Back To Index" xr:uid="{00000000-0004-0000-0A00-000000000000}"/>
  </hyperlink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BI1000"/>
  <sheetViews>
    <sheetView showGridLines="0" workbookViewId="0">
      <pane xSplit="1" ySplit="5" topLeftCell="AL30" activePane="bottomRight" state="frozen"/>
      <selection pane="topRight" activeCell="B1" sqref="B1"/>
      <selection pane="bottomLeft" activeCell="A6" sqref="A6"/>
      <selection pane="bottomRight" activeCell="AQ34" sqref="AQ34"/>
    </sheetView>
  </sheetViews>
  <sheetFormatPr defaultColWidth="12.5546875" defaultRowHeight="15" customHeight="1"/>
  <cols>
    <col min="1" max="1" width="40.44140625" style="318" customWidth="1"/>
    <col min="2" max="22" width="13.44140625" style="318" customWidth="1"/>
    <col min="23" max="61" width="14.1640625" style="318" customWidth="1"/>
  </cols>
  <sheetData>
    <row r="1" spans="1:61" ht="26.25" customHeight="1">
      <c r="A1" s="249" t="s">
        <v>41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</row>
    <row r="2" spans="1:61" ht="11.25" customHeight="1">
      <c r="A2" s="245" t="s">
        <v>391</v>
      </c>
      <c r="B2" s="246" t="str">
        <f>Controls!C1</f>
        <v>July</v>
      </c>
      <c r="C2" s="246" t="str">
        <f>TEXT(DATE(2000, MATCH(B2, {"January","February","March","April","May","June","July","August","September","October","November","December"}, 0) + 1, 1), "mmmm")</f>
        <v>August</v>
      </c>
      <c r="D2" s="246" t="str">
        <f>TEXT(DATE(2000, MATCH(C2, {"January","February","March","April","May","June","July","August","September","October","November","December"}, 0) + 1, 1), "mmmm")</f>
        <v>September</v>
      </c>
      <c r="E2" s="246" t="str">
        <f>TEXT(DATE(2000, MATCH(D2, {"January","February","March","April","May","June","July","August","September","October","November","December"}, 0) + 1, 1), "mmmm")</f>
        <v>October</v>
      </c>
      <c r="F2" s="246" t="str">
        <f>TEXT(DATE(2000, MATCH(E2, {"January","February","March","April","May","June","July","August","September","October","November","December"}, 0) + 1, 1), "mmmm")</f>
        <v>November</v>
      </c>
      <c r="G2" s="246" t="str">
        <f>TEXT(DATE(2000, MATCH(F2, {"January","February","March","April","May","June","July","August","September","October","November","December"}, 0) + 1, 1), "mmmm")</f>
        <v>December</v>
      </c>
      <c r="H2" s="246" t="str">
        <f>TEXT(DATE(2000, MATCH(G2, {"January","February","March","April","May","June","July","August","September","October","November","December"}, 0) + 1, 1), "mmmm")</f>
        <v>January</v>
      </c>
      <c r="I2" s="246" t="str">
        <f>TEXT(DATE(2000, MATCH(H2, {"January","February","March","April","May","June","July","August","September","October","November","December"}, 0) + 1, 1), "mmmm")</f>
        <v>February</v>
      </c>
      <c r="J2" s="246" t="str">
        <f>TEXT(DATE(2000, MATCH(I2, {"January","February","March","April","May","June","July","August","September","October","November","December"}, 0) + 1, 1), "mmmm")</f>
        <v>March</v>
      </c>
      <c r="K2" s="246" t="str">
        <f>TEXT(DATE(2000, MATCH(J2, {"January","February","March","April","May","June","July","August","September","October","November","December"}, 0) + 1, 1), "mmmm")</f>
        <v>April</v>
      </c>
      <c r="L2" s="246" t="str">
        <f>TEXT(DATE(2000, MATCH(K2, {"January","February","March","April","May","June","July","August","September","October","November","December"}, 0) + 1, 1), "mmmm")</f>
        <v>May</v>
      </c>
      <c r="M2" s="246" t="str">
        <f>TEXT(DATE(2000, MATCH(L2, {"January","February","March","April","May","June","July","August","September","October","November","December"}, 0) + 1, 1), "mmmm")</f>
        <v>June</v>
      </c>
      <c r="N2" s="246" t="str">
        <f>TEXT(DATE(2000, MATCH(M2, {"January","February","March","April","May","June","July","August","September","October","November","December"}, 0) + 1, 1), "mmmm")</f>
        <v>July</v>
      </c>
      <c r="O2" s="246" t="str">
        <f>TEXT(DATE(2000, MATCH(N2, {"January","February","March","April","May","June","July","August","September","October","November","December"}, 0) + 1, 1), "mmmm")</f>
        <v>August</v>
      </c>
      <c r="P2" s="246" t="str">
        <f>TEXT(DATE(2000, MATCH(O2, {"January","February","March","April","May","June","July","August","September","October","November","December"}, 0) + 1, 1), "mmmm")</f>
        <v>September</v>
      </c>
      <c r="Q2" s="246" t="str">
        <f>TEXT(DATE(2000, MATCH(P2, {"January","February","March","April","May","June","July","August","September","October","November","December"}, 0) + 1, 1), "mmmm")</f>
        <v>October</v>
      </c>
      <c r="R2" s="246" t="str">
        <f>TEXT(DATE(2000, MATCH(Q2, {"January","February","March","April","May","June","July","August","September","October","November","December"}, 0) + 1, 1), "mmmm")</f>
        <v>November</v>
      </c>
      <c r="S2" s="246" t="str">
        <f>TEXT(DATE(2000, MATCH(R2, {"January","February","March","April","May","June","July","August","September","October","November","December"}, 0) + 1, 1), "mmmm")</f>
        <v>December</v>
      </c>
      <c r="T2" s="246" t="str">
        <f>TEXT(DATE(2000, MATCH(S2, {"January","February","March","April","May","June","July","August","September","October","November","December"}, 0) + 1, 1), "mmmm")</f>
        <v>January</v>
      </c>
      <c r="U2" s="246" t="str">
        <f>TEXT(DATE(2000, MATCH(T2, {"January","February","March","April","May","June","July","August","September","October","November","December"}, 0) + 1, 1), "mmmm")</f>
        <v>February</v>
      </c>
      <c r="V2" s="246" t="str">
        <f>TEXT(DATE(2000, MATCH(U2, {"January","February","March","April","May","June","July","August","September","October","November","December"}, 0) + 1, 1), "mmmm")</f>
        <v>March</v>
      </c>
      <c r="W2" s="246" t="str">
        <f>TEXT(DATE(2000, MATCH(V2, {"January","February","March","April","May","June","July","August","September","October","November","December"}, 0) + 1, 1), "mmmm")</f>
        <v>April</v>
      </c>
      <c r="X2" s="246" t="str">
        <f>TEXT(DATE(2000, MATCH(W2, {"January","February","March","April","May","June","July","August","September","October","November","December"}, 0) + 1, 1), "mmmm")</f>
        <v>May</v>
      </c>
      <c r="Y2" s="246" t="str">
        <f>TEXT(DATE(2000, MATCH(X2, {"January","February","March","April","May","June","July","August","September","October","November","December"}, 0) + 1, 1), "mmmm")</f>
        <v>June</v>
      </c>
      <c r="Z2" s="246" t="str">
        <f>TEXT(DATE(2000, MATCH(Y2, {"January","February","March","April","May","June","July","August","September","October","November","December"}, 0) + 1, 1), "mmmm")</f>
        <v>July</v>
      </c>
      <c r="AA2" s="246" t="str">
        <f>TEXT(DATE(2000, MATCH(Z2, {"January","February","March","April","May","June","July","August","September","October","November","December"}, 0) + 1, 1), "mmmm")</f>
        <v>August</v>
      </c>
      <c r="AB2" s="246" t="str">
        <f>TEXT(DATE(2000, MATCH(AA2, {"January","February","March","April","May","June","July","August","September","October","November","December"}, 0) + 1, 1), "mmmm")</f>
        <v>September</v>
      </c>
      <c r="AC2" s="246" t="str">
        <f>TEXT(DATE(2000, MATCH(AB2, {"January","February","March","April","May","June","July","August","September","October","November","December"}, 0) + 1, 1), "mmmm")</f>
        <v>October</v>
      </c>
      <c r="AD2" s="246" t="str">
        <f>TEXT(DATE(2000, MATCH(AC2, {"January","February","March","April","May","June","July","August","September","October","November","December"}, 0) + 1, 1), "mmmm")</f>
        <v>November</v>
      </c>
      <c r="AE2" s="246" t="str">
        <f>TEXT(DATE(2000, MATCH(AD2, {"January","February","March","April","May","June","July","August","September","October","November","December"}, 0) + 1, 1), "mmmm")</f>
        <v>December</v>
      </c>
      <c r="AF2" s="246" t="str">
        <f>TEXT(DATE(2000, MATCH(AE2, {"January","February","March","April","May","June","July","August","September","October","November","December"}, 0) + 1, 1), "mmmm")</f>
        <v>January</v>
      </c>
      <c r="AG2" s="246" t="str">
        <f>TEXT(DATE(2000, MATCH(AF2, {"January","February","March","April","May","June","July","August","September","October","November","December"}, 0) + 1, 1), "mmmm")</f>
        <v>February</v>
      </c>
      <c r="AH2" s="246" t="str">
        <f>TEXT(DATE(2000, MATCH(AG2, {"January","February","March","April","May","June","July","August","September","October","November","December"}, 0) + 1, 1), "mmmm")</f>
        <v>March</v>
      </c>
      <c r="AI2" s="246" t="str">
        <f>TEXT(DATE(2000, MATCH(AH2, {"January","February","March","April","May","June","July","August","September","October","November","December"}, 0) + 1, 1), "mmmm")</f>
        <v>April</v>
      </c>
      <c r="AJ2" s="246" t="str">
        <f>TEXT(DATE(2000, MATCH(AI2, {"January","February","March","April","May","June","July","August","September","October","November","December"}, 0) + 1, 1), "mmmm")</f>
        <v>May</v>
      </c>
      <c r="AK2" s="246" t="str">
        <f>TEXT(DATE(2000, MATCH(AJ2, {"January","February","March","April","May","June","July","August","September","October","November","December"}, 0) + 1, 1), "mmmm")</f>
        <v>June</v>
      </c>
      <c r="AL2" s="246" t="str">
        <f>TEXT(DATE(2000, MATCH(AK2, {"January","February","March","April","May","June","July","August","September","October","November","December"}, 0) + 1, 1), "mmmm")</f>
        <v>July</v>
      </c>
      <c r="AM2" s="246" t="str">
        <f>TEXT(DATE(2000, MATCH(AL2, {"January","February","March","April","May","June","July","August","September","October","November","December"}, 0) + 1, 1), "mmmm")</f>
        <v>August</v>
      </c>
      <c r="AN2" s="246" t="str">
        <f>TEXT(DATE(2000, MATCH(AM2, {"January","February","March","April","May","June","July","August","September","October","November","December"}, 0) + 1, 1), "mmmm")</f>
        <v>September</v>
      </c>
      <c r="AO2" s="246" t="str">
        <f>TEXT(DATE(2000, MATCH(AN2, {"January","February","March","April","May","June","July","August","September","October","November","December"}, 0) + 1, 1), "mmmm")</f>
        <v>October</v>
      </c>
      <c r="AP2" s="246" t="str">
        <f>TEXT(DATE(2000, MATCH(AO2, {"January","February","March","April","May","June","July","August","September","October","November","December"}, 0) + 1, 1), "mmmm")</f>
        <v>November</v>
      </c>
      <c r="AQ2" s="246" t="str">
        <f>TEXT(DATE(2000, MATCH(AP2, {"January","February","March","April","May","June","July","August","September","October","November","December"}, 0) + 1, 1), "mmmm")</f>
        <v>December</v>
      </c>
      <c r="AR2" s="246" t="str">
        <f>TEXT(DATE(2000, MATCH(AQ2, {"January","February","March","April","May","June","July","August","September","October","November","December"}, 0) + 1, 1), "mmmm")</f>
        <v>January</v>
      </c>
      <c r="AS2" s="246" t="str">
        <f>TEXT(DATE(2000, MATCH(AR2, {"January","February","March","April","May","June","July","August","September","October","November","December"}, 0) + 1, 1), "mmmm")</f>
        <v>February</v>
      </c>
      <c r="AT2" s="246" t="str">
        <f>TEXT(DATE(2000, MATCH(AS2, {"January","February","March","April","May","June","July","August","September","October","November","December"}, 0) + 1, 1), "mmmm")</f>
        <v>March</v>
      </c>
      <c r="AU2" s="246" t="str">
        <f>TEXT(DATE(2000, MATCH(AT2, {"January","February","March","April","May","June","July","August","September","October","November","December"}, 0) + 1, 1), "mmmm")</f>
        <v>April</v>
      </c>
      <c r="AV2" s="246" t="str">
        <f>TEXT(DATE(2000, MATCH(AU2, {"January","February","March","April","May","June","July","August","September","October","November","December"}, 0) + 1, 1), "mmmm")</f>
        <v>May</v>
      </c>
      <c r="AW2" s="246" t="str">
        <f>TEXT(DATE(2000, MATCH(AV2, {"January","February","March","April","May","June","July","August","September","October","November","December"}, 0) + 1, 1), "mmmm")</f>
        <v>June</v>
      </c>
      <c r="AX2" s="246" t="str">
        <f>TEXT(DATE(2000, MATCH(AW2, {"January","February","March","April","May","June","July","August","September","October","November","December"}, 0) + 1, 1), "mmmm")</f>
        <v>July</v>
      </c>
      <c r="AY2" s="246" t="str">
        <f>TEXT(DATE(2000, MATCH(AX2, {"January","February","March","April","May","June","July","August","September","October","November","December"}, 0) + 1, 1), "mmmm")</f>
        <v>August</v>
      </c>
      <c r="AZ2" s="246" t="str">
        <f>TEXT(DATE(2000, MATCH(AY2, {"January","February","March","April","May","June","July","August","September","October","November","December"}, 0) + 1, 1), "mmmm")</f>
        <v>September</v>
      </c>
      <c r="BA2" s="246" t="str">
        <f>TEXT(DATE(2000, MATCH(AZ2, {"January","February","March","April","May","June","July","August","September","October","November","December"}, 0) + 1, 1), "mmmm")</f>
        <v>October</v>
      </c>
      <c r="BB2" s="246" t="str">
        <f>TEXT(DATE(2000, MATCH(BA2, {"January","February","March","April","May","June","July","August","September","October","November","December"}, 0) + 1, 1), "mmmm")</f>
        <v>November</v>
      </c>
      <c r="BC2" s="246" t="str">
        <f>TEXT(DATE(2000, MATCH(BB2, {"January","February","March","April","May","June","July","August","September","October","November","December"}, 0) + 1, 1), "mmmm")</f>
        <v>December</v>
      </c>
      <c r="BD2" s="246" t="str">
        <f>TEXT(DATE(2000, MATCH(BC2, {"January","February","March","April","May","June","July","August","September","October","November","December"}, 0) + 1, 1), "mmmm")</f>
        <v>January</v>
      </c>
      <c r="BE2" s="246" t="str">
        <f>TEXT(DATE(2000, MATCH(BD2, {"January","February","March","April","May","June","July","August","September","October","November","December"}, 0) + 1, 1), "mmmm")</f>
        <v>February</v>
      </c>
      <c r="BF2" s="246" t="str">
        <f>TEXT(DATE(2000, MATCH(BE2, {"January","February","March","April","May","June","July","August","September","October","November","December"}, 0) + 1, 1), "mmmm")</f>
        <v>March</v>
      </c>
      <c r="BG2" s="246" t="str">
        <f>TEXT(DATE(2000, MATCH(BF2, {"January","February","March","April","May","June","July","August","September","October","November","December"}, 0) + 1, 1), "mmmm")</f>
        <v>April</v>
      </c>
      <c r="BH2" s="246" t="str">
        <f>TEXT(DATE(2000, MATCH(BG2, {"January","February","March","April","May","June","July","August","September","October","November","December"}, 0) + 1, 1), "mmmm")</f>
        <v>May</v>
      </c>
      <c r="BI2" s="246" t="str">
        <f>TEXT(DATE(2000, MATCH(BH2, {"January","February","March","April","May","June","July","August","September","October","November","December"}, 0) + 1, 1), "mmmm")</f>
        <v>June</v>
      </c>
    </row>
    <row r="3" spans="1:61" s="167" customFormat="1" ht="11.25" customHeight="1">
      <c r="A3" s="250" t="s">
        <v>46</v>
      </c>
      <c r="B3" s="344">
        <v>1</v>
      </c>
      <c r="C3" s="344">
        <f t="shared" ref="C3:AH3" si="0">IF(MOD(B4,B5) = 0,B3+1,B3)</f>
        <v>1</v>
      </c>
      <c r="D3" s="344">
        <f t="shared" si="0"/>
        <v>1</v>
      </c>
      <c r="E3" s="344">
        <f t="shared" si="0"/>
        <v>1</v>
      </c>
      <c r="F3" s="344">
        <f t="shared" si="0"/>
        <v>1</v>
      </c>
      <c r="G3" s="344">
        <f t="shared" si="0"/>
        <v>1</v>
      </c>
      <c r="H3" s="344">
        <f t="shared" si="0"/>
        <v>1</v>
      </c>
      <c r="I3" s="344">
        <f t="shared" si="0"/>
        <v>1</v>
      </c>
      <c r="J3" s="344">
        <f t="shared" si="0"/>
        <v>1</v>
      </c>
      <c r="K3" s="344">
        <f t="shared" si="0"/>
        <v>1</v>
      </c>
      <c r="L3" s="344">
        <f t="shared" si="0"/>
        <v>1</v>
      </c>
      <c r="M3" s="344">
        <f t="shared" si="0"/>
        <v>1</v>
      </c>
      <c r="N3" s="344">
        <f t="shared" si="0"/>
        <v>2</v>
      </c>
      <c r="O3" s="344">
        <f t="shared" si="0"/>
        <v>2</v>
      </c>
      <c r="P3" s="344">
        <f t="shared" si="0"/>
        <v>2</v>
      </c>
      <c r="Q3" s="344">
        <f t="shared" si="0"/>
        <v>2</v>
      </c>
      <c r="R3" s="344">
        <f t="shared" si="0"/>
        <v>2</v>
      </c>
      <c r="S3" s="344">
        <f t="shared" si="0"/>
        <v>2</v>
      </c>
      <c r="T3" s="344">
        <f t="shared" si="0"/>
        <v>2</v>
      </c>
      <c r="U3" s="344">
        <f t="shared" si="0"/>
        <v>2</v>
      </c>
      <c r="V3" s="344">
        <f t="shared" si="0"/>
        <v>2</v>
      </c>
      <c r="W3" s="344">
        <f t="shared" si="0"/>
        <v>2</v>
      </c>
      <c r="X3" s="344">
        <f t="shared" si="0"/>
        <v>2</v>
      </c>
      <c r="Y3" s="344">
        <f t="shared" si="0"/>
        <v>2</v>
      </c>
      <c r="Z3" s="344">
        <f t="shared" si="0"/>
        <v>3</v>
      </c>
      <c r="AA3" s="344">
        <f t="shared" si="0"/>
        <v>3</v>
      </c>
      <c r="AB3" s="344">
        <f t="shared" si="0"/>
        <v>3</v>
      </c>
      <c r="AC3" s="344">
        <f t="shared" si="0"/>
        <v>3</v>
      </c>
      <c r="AD3" s="344">
        <f t="shared" si="0"/>
        <v>3</v>
      </c>
      <c r="AE3" s="344">
        <f t="shared" si="0"/>
        <v>3</v>
      </c>
      <c r="AF3" s="344">
        <f t="shared" si="0"/>
        <v>3</v>
      </c>
      <c r="AG3" s="344">
        <f t="shared" si="0"/>
        <v>3</v>
      </c>
      <c r="AH3" s="344">
        <f t="shared" si="0"/>
        <v>3</v>
      </c>
      <c r="AI3" s="344">
        <f t="shared" ref="AI3:BI3" si="1">IF(MOD(AH4,AH5) = 0,AH3+1,AH3)</f>
        <v>3</v>
      </c>
      <c r="AJ3" s="344">
        <f t="shared" si="1"/>
        <v>3</v>
      </c>
      <c r="AK3" s="344">
        <f t="shared" si="1"/>
        <v>3</v>
      </c>
      <c r="AL3" s="344">
        <f t="shared" si="1"/>
        <v>4</v>
      </c>
      <c r="AM3" s="344">
        <f t="shared" si="1"/>
        <v>4</v>
      </c>
      <c r="AN3" s="344">
        <f t="shared" si="1"/>
        <v>4</v>
      </c>
      <c r="AO3" s="344">
        <f t="shared" si="1"/>
        <v>4</v>
      </c>
      <c r="AP3" s="344">
        <f t="shared" si="1"/>
        <v>4</v>
      </c>
      <c r="AQ3" s="344">
        <f t="shared" si="1"/>
        <v>4</v>
      </c>
      <c r="AR3" s="344">
        <f t="shared" si="1"/>
        <v>4</v>
      </c>
      <c r="AS3" s="344">
        <f t="shared" si="1"/>
        <v>4</v>
      </c>
      <c r="AT3" s="344">
        <f t="shared" si="1"/>
        <v>4</v>
      </c>
      <c r="AU3" s="344">
        <f t="shared" si="1"/>
        <v>4</v>
      </c>
      <c r="AV3" s="344">
        <f t="shared" si="1"/>
        <v>4</v>
      </c>
      <c r="AW3" s="344">
        <f t="shared" si="1"/>
        <v>4</v>
      </c>
      <c r="AX3" s="344">
        <f t="shared" si="1"/>
        <v>5</v>
      </c>
      <c r="AY3" s="344">
        <f t="shared" si="1"/>
        <v>5</v>
      </c>
      <c r="AZ3" s="344">
        <f t="shared" si="1"/>
        <v>5</v>
      </c>
      <c r="BA3" s="344">
        <f t="shared" si="1"/>
        <v>5</v>
      </c>
      <c r="BB3" s="344">
        <f t="shared" si="1"/>
        <v>5</v>
      </c>
      <c r="BC3" s="344">
        <f t="shared" si="1"/>
        <v>5</v>
      </c>
      <c r="BD3" s="344">
        <f t="shared" si="1"/>
        <v>5</v>
      </c>
      <c r="BE3" s="344">
        <f t="shared" si="1"/>
        <v>5</v>
      </c>
      <c r="BF3" s="344">
        <f t="shared" si="1"/>
        <v>5</v>
      </c>
      <c r="BG3" s="344">
        <f t="shared" si="1"/>
        <v>5</v>
      </c>
      <c r="BH3" s="344">
        <f t="shared" si="1"/>
        <v>5</v>
      </c>
      <c r="BI3" s="344">
        <f t="shared" si="1"/>
        <v>5</v>
      </c>
    </row>
    <row r="4" spans="1:61" ht="11.25" customHeight="1">
      <c r="A4" s="31" t="s">
        <v>28</v>
      </c>
      <c r="B4" s="345">
        <v>1</v>
      </c>
      <c r="C4" s="345">
        <f t="shared" ref="C4:AH4" si="2">B4+1</f>
        <v>2</v>
      </c>
      <c r="D4" s="345">
        <f t="shared" si="2"/>
        <v>3</v>
      </c>
      <c r="E4" s="345">
        <f t="shared" si="2"/>
        <v>4</v>
      </c>
      <c r="F4" s="345">
        <f t="shared" si="2"/>
        <v>5</v>
      </c>
      <c r="G4" s="345">
        <f t="shared" si="2"/>
        <v>6</v>
      </c>
      <c r="H4" s="345">
        <f t="shared" si="2"/>
        <v>7</v>
      </c>
      <c r="I4" s="345">
        <f t="shared" si="2"/>
        <v>8</v>
      </c>
      <c r="J4" s="345">
        <f t="shared" si="2"/>
        <v>9</v>
      </c>
      <c r="K4" s="345">
        <f t="shared" si="2"/>
        <v>10</v>
      </c>
      <c r="L4" s="345">
        <f t="shared" si="2"/>
        <v>11</v>
      </c>
      <c r="M4" s="345">
        <f t="shared" si="2"/>
        <v>12</v>
      </c>
      <c r="N4" s="345">
        <f t="shared" si="2"/>
        <v>13</v>
      </c>
      <c r="O4" s="345">
        <f t="shared" si="2"/>
        <v>14</v>
      </c>
      <c r="P4" s="345">
        <f t="shared" si="2"/>
        <v>15</v>
      </c>
      <c r="Q4" s="345">
        <f t="shared" si="2"/>
        <v>16</v>
      </c>
      <c r="R4" s="345">
        <f t="shared" si="2"/>
        <v>17</v>
      </c>
      <c r="S4" s="345">
        <f t="shared" si="2"/>
        <v>18</v>
      </c>
      <c r="T4" s="345">
        <f t="shared" si="2"/>
        <v>19</v>
      </c>
      <c r="U4" s="345">
        <f t="shared" si="2"/>
        <v>20</v>
      </c>
      <c r="V4" s="345">
        <f t="shared" si="2"/>
        <v>21</v>
      </c>
      <c r="W4" s="345">
        <f t="shared" si="2"/>
        <v>22</v>
      </c>
      <c r="X4" s="345">
        <f t="shared" si="2"/>
        <v>23</v>
      </c>
      <c r="Y4" s="345">
        <f t="shared" si="2"/>
        <v>24</v>
      </c>
      <c r="Z4" s="345">
        <f t="shared" si="2"/>
        <v>25</v>
      </c>
      <c r="AA4" s="345">
        <f t="shared" si="2"/>
        <v>26</v>
      </c>
      <c r="AB4" s="345">
        <f t="shared" si="2"/>
        <v>27</v>
      </c>
      <c r="AC4" s="345">
        <f t="shared" si="2"/>
        <v>28</v>
      </c>
      <c r="AD4" s="345">
        <f t="shared" si="2"/>
        <v>29</v>
      </c>
      <c r="AE4" s="345">
        <f t="shared" si="2"/>
        <v>30</v>
      </c>
      <c r="AF4" s="345">
        <f t="shared" si="2"/>
        <v>31</v>
      </c>
      <c r="AG4" s="345">
        <f t="shared" si="2"/>
        <v>32</v>
      </c>
      <c r="AH4" s="345">
        <f t="shared" si="2"/>
        <v>33</v>
      </c>
      <c r="AI4" s="345">
        <f t="shared" ref="AI4:BI4" si="3">AH4+1</f>
        <v>34</v>
      </c>
      <c r="AJ4" s="345">
        <f t="shared" si="3"/>
        <v>35</v>
      </c>
      <c r="AK4" s="345">
        <f t="shared" si="3"/>
        <v>36</v>
      </c>
      <c r="AL4" s="345">
        <f t="shared" si="3"/>
        <v>37</v>
      </c>
      <c r="AM4" s="345">
        <f t="shared" si="3"/>
        <v>38</v>
      </c>
      <c r="AN4" s="345">
        <f t="shared" si="3"/>
        <v>39</v>
      </c>
      <c r="AO4" s="345">
        <f t="shared" si="3"/>
        <v>40</v>
      </c>
      <c r="AP4" s="345">
        <f t="shared" si="3"/>
        <v>41</v>
      </c>
      <c r="AQ4" s="345">
        <f t="shared" si="3"/>
        <v>42</v>
      </c>
      <c r="AR4" s="345">
        <f t="shared" si="3"/>
        <v>43</v>
      </c>
      <c r="AS4" s="345">
        <f t="shared" si="3"/>
        <v>44</v>
      </c>
      <c r="AT4" s="345">
        <f t="shared" si="3"/>
        <v>45</v>
      </c>
      <c r="AU4" s="345">
        <f t="shared" si="3"/>
        <v>46</v>
      </c>
      <c r="AV4" s="345">
        <f t="shared" si="3"/>
        <v>47</v>
      </c>
      <c r="AW4" s="345">
        <f t="shared" si="3"/>
        <v>48</v>
      </c>
      <c r="AX4" s="345">
        <f t="shared" si="3"/>
        <v>49</v>
      </c>
      <c r="AY4" s="345">
        <f t="shared" si="3"/>
        <v>50</v>
      </c>
      <c r="AZ4" s="345">
        <f t="shared" si="3"/>
        <v>51</v>
      </c>
      <c r="BA4" s="345">
        <f t="shared" si="3"/>
        <v>52</v>
      </c>
      <c r="BB4" s="345">
        <f t="shared" si="3"/>
        <v>53</v>
      </c>
      <c r="BC4" s="345">
        <f t="shared" si="3"/>
        <v>54</v>
      </c>
      <c r="BD4" s="345">
        <f t="shared" si="3"/>
        <v>55</v>
      </c>
      <c r="BE4" s="345">
        <f t="shared" si="3"/>
        <v>56</v>
      </c>
      <c r="BF4" s="345">
        <f t="shared" si="3"/>
        <v>57</v>
      </c>
      <c r="BG4" s="345">
        <f t="shared" si="3"/>
        <v>58</v>
      </c>
      <c r="BH4" s="345">
        <f t="shared" si="3"/>
        <v>59</v>
      </c>
      <c r="BI4" s="345">
        <f t="shared" si="3"/>
        <v>60</v>
      </c>
    </row>
    <row r="5" spans="1:61" ht="11.25" customHeight="1">
      <c r="A5" s="247" t="s">
        <v>186</v>
      </c>
      <c r="B5" s="346">
        <v>12</v>
      </c>
      <c r="C5" s="346">
        <v>12</v>
      </c>
      <c r="D5" s="346">
        <v>12</v>
      </c>
      <c r="E5" s="346">
        <v>12</v>
      </c>
      <c r="F5" s="346">
        <v>12</v>
      </c>
      <c r="G5" s="346">
        <v>12</v>
      </c>
      <c r="H5" s="346">
        <v>12</v>
      </c>
      <c r="I5" s="346">
        <v>12</v>
      </c>
      <c r="J5" s="346">
        <v>12</v>
      </c>
      <c r="K5" s="346">
        <v>12</v>
      </c>
      <c r="L5" s="346">
        <v>12</v>
      </c>
      <c r="M5" s="346">
        <v>12</v>
      </c>
      <c r="N5" s="346">
        <v>12</v>
      </c>
      <c r="O5" s="346">
        <v>12</v>
      </c>
      <c r="P5" s="346">
        <v>12</v>
      </c>
      <c r="Q5" s="346">
        <v>12</v>
      </c>
      <c r="R5" s="346">
        <v>12</v>
      </c>
      <c r="S5" s="346">
        <v>12</v>
      </c>
      <c r="T5" s="346">
        <v>12</v>
      </c>
      <c r="U5" s="346">
        <v>12</v>
      </c>
      <c r="V5" s="346">
        <v>12</v>
      </c>
      <c r="W5" s="346">
        <v>12</v>
      </c>
      <c r="X5" s="346">
        <v>12</v>
      </c>
      <c r="Y5" s="346">
        <v>12</v>
      </c>
      <c r="Z5" s="346">
        <v>12</v>
      </c>
      <c r="AA5" s="346">
        <v>12</v>
      </c>
      <c r="AB5" s="346">
        <v>12</v>
      </c>
      <c r="AC5" s="346">
        <v>12</v>
      </c>
      <c r="AD5" s="346">
        <v>12</v>
      </c>
      <c r="AE5" s="346">
        <v>12</v>
      </c>
      <c r="AF5" s="346">
        <v>12</v>
      </c>
      <c r="AG5" s="346">
        <v>12</v>
      </c>
      <c r="AH5" s="346">
        <v>12</v>
      </c>
      <c r="AI5" s="346">
        <v>12</v>
      </c>
      <c r="AJ5" s="346">
        <v>12</v>
      </c>
      <c r="AK5" s="346">
        <v>12</v>
      </c>
      <c r="AL5" s="346">
        <v>12</v>
      </c>
      <c r="AM5" s="346">
        <v>12</v>
      </c>
      <c r="AN5" s="346">
        <v>12</v>
      </c>
      <c r="AO5" s="346">
        <v>12</v>
      </c>
      <c r="AP5" s="346">
        <v>12</v>
      </c>
      <c r="AQ5" s="346">
        <v>12</v>
      </c>
      <c r="AR5" s="346">
        <v>12</v>
      </c>
      <c r="AS5" s="346">
        <v>12</v>
      </c>
      <c r="AT5" s="346">
        <v>12</v>
      </c>
      <c r="AU5" s="346">
        <v>12</v>
      </c>
      <c r="AV5" s="346">
        <v>12</v>
      </c>
      <c r="AW5" s="346">
        <v>12</v>
      </c>
      <c r="AX5" s="346">
        <v>12</v>
      </c>
      <c r="AY5" s="346">
        <v>12</v>
      </c>
      <c r="AZ5" s="346">
        <v>12</v>
      </c>
      <c r="BA5" s="346">
        <v>12</v>
      </c>
      <c r="BB5" s="346">
        <v>12</v>
      </c>
      <c r="BC5" s="346">
        <v>12</v>
      </c>
      <c r="BD5" s="346">
        <v>12</v>
      </c>
      <c r="BE5" s="346">
        <v>12</v>
      </c>
      <c r="BF5" s="346">
        <v>12</v>
      </c>
      <c r="BG5" s="346">
        <v>12</v>
      </c>
      <c r="BH5" s="346">
        <v>12</v>
      </c>
      <c r="BI5" s="346">
        <v>12</v>
      </c>
    </row>
    <row r="6" spans="1:61" ht="11.25" customHeight="1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</row>
    <row r="7" spans="1:61" ht="11.25" customHeight="1">
      <c r="A7" s="1" t="s">
        <v>193</v>
      </c>
      <c r="B7" s="349">
        <f>'Revenue Asumptions'!B33</f>
        <v>0</v>
      </c>
      <c r="C7" s="349">
        <f>'Revenue Asumptions'!C33</f>
        <v>0</v>
      </c>
      <c r="D7" s="349">
        <f>'Revenue Asumptions'!D33</f>
        <v>0</v>
      </c>
      <c r="E7" s="349">
        <f>'Revenue Asumptions'!E33</f>
        <v>0</v>
      </c>
      <c r="F7" s="349">
        <f>'Revenue Asumptions'!F33</f>
        <v>0</v>
      </c>
      <c r="G7" s="349">
        <f>'Revenue Asumptions'!G33</f>
        <v>0</v>
      </c>
      <c r="H7" s="349">
        <f>'Revenue Asumptions'!H33</f>
        <v>0</v>
      </c>
      <c r="I7" s="349">
        <f>'Revenue Asumptions'!I33</f>
        <v>0</v>
      </c>
      <c r="J7" s="349">
        <f>'Revenue Asumptions'!J33</f>
        <v>0</v>
      </c>
      <c r="K7" s="349">
        <f>'Revenue Asumptions'!K33</f>
        <v>0</v>
      </c>
      <c r="L7" s="349">
        <f>'Revenue Asumptions'!L33</f>
        <v>0</v>
      </c>
      <c r="M7" s="349">
        <f>'Revenue Asumptions'!M33</f>
        <v>0</v>
      </c>
      <c r="N7" s="349">
        <f>'Revenue Asumptions'!N33</f>
        <v>0</v>
      </c>
      <c r="O7" s="349">
        <f>'Revenue Asumptions'!O33</f>
        <v>0</v>
      </c>
      <c r="P7" s="349">
        <f>'Revenue Asumptions'!P33</f>
        <v>0</v>
      </c>
      <c r="Q7" s="349">
        <f>'Revenue Asumptions'!Q33</f>
        <v>0</v>
      </c>
      <c r="R7" s="349">
        <f>'Revenue Asumptions'!R33</f>
        <v>0</v>
      </c>
      <c r="S7" s="349">
        <f>'Revenue Asumptions'!S33</f>
        <v>0</v>
      </c>
      <c r="T7" s="349">
        <f>'Revenue Asumptions'!T33</f>
        <v>0</v>
      </c>
      <c r="U7" s="349">
        <f>'Revenue Asumptions'!U33</f>
        <v>0</v>
      </c>
      <c r="V7" s="349">
        <f>'Revenue Asumptions'!V33</f>
        <v>0</v>
      </c>
      <c r="W7" s="349">
        <f>'Revenue Asumptions'!W33</f>
        <v>0</v>
      </c>
      <c r="X7" s="349">
        <f>'Revenue Asumptions'!X33</f>
        <v>0</v>
      </c>
      <c r="Y7" s="349">
        <f>'Revenue Asumptions'!Y33</f>
        <v>0</v>
      </c>
      <c r="Z7" s="349">
        <f>'Revenue Asumptions'!Z33</f>
        <v>0</v>
      </c>
      <c r="AA7" s="349">
        <f>'Revenue Asumptions'!AA33</f>
        <v>0</v>
      </c>
      <c r="AB7" s="349">
        <f>'Revenue Asumptions'!AB33</f>
        <v>0</v>
      </c>
      <c r="AC7" s="349">
        <f>'Revenue Asumptions'!AC33</f>
        <v>0</v>
      </c>
      <c r="AD7" s="349">
        <f>'Revenue Asumptions'!AD33</f>
        <v>0</v>
      </c>
      <c r="AE7" s="349">
        <f>'Revenue Asumptions'!AE33</f>
        <v>0</v>
      </c>
      <c r="AF7" s="349">
        <f>'Revenue Asumptions'!AF33</f>
        <v>0</v>
      </c>
      <c r="AG7" s="349">
        <f>'Revenue Asumptions'!AG33</f>
        <v>0</v>
      </c>
      <c r="AH7" s="349">
        <f>'Revenue Asumptions'!AH33</f>
        <v>0</v>
      </c>
      <c r="AI7" s="349">
        <f>'Revenue Asumptions'!AI33</f>
        <v>1092592.27</v>
      </c>
      <c r="AJ7" s="349">
        <f>'Revenue Asumptions'!AJ33</f>
        <v>1092592.27</v>
      </c>
      <c r="AK7" s="349">
        <f>'Revenue Asumptions'!AK33</f>
        <v>1092592.27</v>
      </c>
      <c r="AL7" s="349">
        <f>'Revenue Asumptions'!AL33</f>
        <v>1092592.27</v>
      </c>
      <c r="AM7" s="349">
        <f>'Revenue Asumptions'!AM33</f>
        <v>1092592.27</v>
      </c>
      <c r="AN7" s="349">
        <f>'Revenue Asumptions'!AN33</f>
        <v>1092592.27</v>
      </c>
      <c r="AO7" s="349">
        <f>'Revenue Asumptions'!AO33</f>
        <v>1092592.27</v>
      </c>
      <c r="AP7" s="349">
        <f>'Revenue Asumptions'!AP33</f>
        <v>1092592.27</v>
      </c>
      <c r="AQ7" s="349">
        <f>'Revenue Asumptions'!AQ33</f>
        <v>1092592.27</v>
      </c>
      <c r="AR7" s="349">
        <f>'Revenue Asumptions'!AR33</f>
        <v>2583333</v>
      </c>
      <c r="AS7" s="349">
        <f>'Revenue Asumptions'!AS33</f>
        <v>2583333</v>
      </c>
      <c r="AT7" s="349">
        <f>'Revenue Asumptions'!AT33</f>
        <v>2583333</v>
      </c>
      <c r="AU7" s="349">
        <f>'Revenue Asumptions'!AU33</f>
        <v>2583333</v>
      </c>
      <c r="AV7" s="349">
        <f>'Revenue Asumptions'!AV33</f>
        <v>2583333</v>
      </c>
      <c r="AW7" s="349">
        <f>'Revenue Asumptions'!AW33</f>
        <v>2583333</v>
      </c>
      <c r="AX7" s="349">
        <f>'Revenue Asumptions'!AX33</f>
        <v>2583333</v>
      </c>
      <c r="AY7" s="349">
        <f>'Revenue Asumptions'!AY33</f>
        <v>2583333</v>
      </c>
      <c r="AZ7" s="349">
        <f>'Revenue Asumptions'!AZ33</f>
        <v>2583333</v>
      </c>
      <c r="BA7" s="349">
        <f>'Revenue Asumptions'!BA33</f>
        <v>2583333</v>
      </c>
      <c r="BB7" s="349">
        <f>'Revenue Asumptions'!BB33</f>
        <v>2583333</v>
      </c>
      <c r="BC7" s="349">
        <f>'Revenue Asumptions'!BC33</f>
        <v>2583333</v>
      </c>
      <c r="BD7" s="349">
        <f>'Revenue Asumptions'!BD33</f>
        <v>6833332.8399999999</v>
      </c>
      <c r="BE7" s="349">
        <f>'Revenue Asumptions'!BE33</f>
        <v>6833332.8399999999</v>
      </c>
      <c r="BF7" s="349">
        <f>'Revenue Asumptions'!BF33</f>
        <v>6833332.8399999999</v>
      </c>
      <c r="BG7" s="349">
        <f>'Revenue Asumptions'!BG33</f>
        <v>6833332.8399999999</v>
      </c>
      <c r="BH7" s="349">
        <f>'Revenue Asumptions'!BH33</f>
        <v>6833332.8399999999</v>
      </c>
      <c r="BI7" s="349">
        <f>'Revenue Asumptions'!BI33</f>
        <v>6833332.8399999999</v>
      </c>
    </row>
    <row r="8" spans="1:61" ht="11.25" customHeight="1">
      <c r="A8" s="1" t="s">
        <v>202</v>
      </c>
      <c r="B8" s="114">
        <f>'Revenue Asumptions'!B46</f>
        <v>0</v>
      </c>
      <c r="C8" s="114">
        <f>'Revenue Asumptions'!C46</f>
        <v>0</v>
      </c>
      <c r="D8" s="114">
        <f>'Revenue Asumptions'!D46</f>
        <v>250000</v>
      </c>
      <c r="E8" s="114">
        <f>'Revenue Asumptions'!E46</f>
        <v>100000</v>
      </c>
      <c r="F8" s="114">
        <f>'Revenue Asumptions'!F46</f>
        <v>250000</v>
      </c>
      <c r="G8" s="114">
        <f>'Revenue Asumptions'!G46</f>
        <v>500000</v>
      </c>
      <c r="H8" s="114">
        <f>'Revenue Asumptions'!H46</f>
        <v>400000</v>
      </c>
      <c r="I8" s="114">
        <f>'Revenue Asumptions'!I46</f>
        <v>400000</v>
      </c>
      <c r="J8" s="114">
        <f>'Revenue Asumptions'!J46</f>
        <v>300000</v>
      </c>
      <c r="K8" s="114">
        <f>'Revenue Asumptions'!K46</f>
        <v>300000</v>
      </c>
      <c r="L8" s="114">
        <f>'Revenue Asumptions'!L46</f>
        <v>382000</v>
      </c>
      <c r="M8" s="114">
        <f>'Revenue Asumptions'!M46</f>
        <v>578000</v>
      </c>
      <c r="N8" s="114">
        <f>'Revenue Asumptions'!N46</f>
        <v>434666.67</v>
      </c>
      <c r="O8" s="114">
        <f>'Revenue Asumptions'!O46</f>
        <v>434666.67</v>
      </c>
      <c r="P8" s="114">
        <f>'Revenue Asumptions'!P46</f>
        <v>435666.67</v>
      </c>
      <c r="Q8" s="114">
        <f>'Revenue Asumptions'!Q46</f>
        <v>513888.89</v>
      </c>
      <c r="R8" s="114">
        <f>'Revenue Asumptions'!R46</f>
        <v>513888.89</v>
      </c>
      <c r="S8" s="114">
        <f>'Revenue Asumptions'!S46</f>
        <v>513888.89</v>
      </c>
      <c r="T8" s="114">
        <f>'Revenue Asumptions'!T46</f>
        <v>513888.89</v>
      </c>
      <c r="U8" s="114">
        <f>'Revenue Asumptions'!U46</f>
        <v>513888.89</v>
      </c>
      <c r="V8" s="114">
        <f>'Revenue Asumptions'!V46</f>
        <v>763888.89</v>
      </c>
      <c r="W8" s="114">
        <f>'Revenue Asumptions'!W46</f>
        <v>513888.89</v>
      </c>
      <c r="X8" s="114">
        <f>'Revenue Asumptions'!X46</f>
        <v>513888.89</v>
      </c>
      <c r="Y8" s="114">
        <f>'Revenue Asumptions'!Y46</f>
        <v>763888.89</v>
      </c>
      <c r="Z8" s="114">
        <f>'Revenue Asumptions'!Z46</f>
        <v>513888.89</v>
      </c>
      <c r="AA8" s="114">
        <f>'Revenue Asumptions'!AA46</f>
        <v>513888.89</v>
      </c>
      <c r="AB8" s="114">
        <f>'Revenue Asumptions'!AB46</f>
        <v>763888.89</v>
      </c>
      <c r="AC8" s="114">
        <f>'Revenue Asumptions'!AC46</f>
        <v>513888.89</v>
      </c>
      <c r="AD8" s="114">
        <f>'Revenue Asumptions'!AD46</f>
        <v>513888.89</v>
      </c>
      <c r="AE8" s="114">
        <f>'Revenue Asumptions'!AE46</f>
        <v>513888.89</v>
      </c>
      <c r="AF8" s="114">
        <f>'Revenue Asumptions'!AF46</f>
        <v>805555.54999999993</v>
      </c>
      <c r="AG8" s="114">
        <f>'Revenue Asumptions'!AG46</f>
        <v>805555.54999999993</v>
      </c>
      <c r="AH8" s="114">
        <f>'Revenue Asumptions'!AH46</f>
        <v>805555.54999999993</v>
      </c>
      <c r="AI8" s="114">
        <f>'Revenue Asumptions'!AI46</f>
        <v>1416666.66</v>
      </c>
      <c r="AJ8" s="114">
        <f>'Revenue Asumptions'!AJ46</f>
        <v>1416666.66</v>
      </c>
      <c r="AK8" s="114">
        <f>'Revenue Asumptions'!AK46</f>
        <v>1666666.66</v>
      </c>
      <c r="AL8" s="114">
        <f>'Revenue Asumptions'!AL46</f>
        <v>1416666.66</v>
      </c>
      <c r="AM8" s="114">
        <f>'Revenue Asumptions'!AM46</f>
        <v>1666666.66</v>
      </c>
      <c r="AN8" s="114">
        <f>'Revenue Asumptions'!AN46</f>
        <v>1416666.66</v>
      </c>
      <c r="AO8" s="114">
        <f>'Revenue Asumptions'!AO46</f>
        <v>1666666.66</v>
      </c>
      <c r="AP8" s="114">
        <f>'Revenue Asumptions'!AP46</f>
        <v>1416666.66</v>
      </c>
      <c r="AQ8" s="114">
        <f>'Revenue Asumptions'!AQ46</f>
        <v>1416666.66</v>
      </c>
      <c r="AR8" s="114">
        <f>'Revenue Asumptions'!AR46</f>
        <v>2250000</v>
      </c>
      <c r="AS8" s="114">
        <f>'Revenue Asumptions'!AS46</f>
        <v>2000000</v>
      </c>
      <c r="AT8" s="114">
        <f>'Revenue Asumptions'!AT46</f>
        <v>2000000</v>
      </c>
      <c r="AU8" s="114">
        <f>'Revenue Asumptions'!AU46</f>
        <v>2250000</v>
      </c>
      <c r="AV8" s="114">
        <f>'Revenue Asumptions'!AV46</f>
        <v>2000000</v>
      </c>
      <c r="AW8" s="114">
        <f>'Revenue Asumptions'!AW46</f>
        <v>2000000</v>
      </c>
      <c r="AX8" s="114">
        <f>'Revenue Asumptions'!AX46</f>
        <v>2250000</v>
      </c>
      <c r="AY8" s="114">
        <f>'Revenue Asumptions'!AY46</f>
        <v>2000000</v>
      </c>
      <c r="AZ8" s="114">
        <f>'Revenue Asumptions'!AZ46</f>
        <v>2000000</v>
      </c>
      <c r="BA8" s="114">
        <f>'Revenue Asumptions'!BA46</f>
        <v>2250000</v>
      </c>
      <c r="BB8" s="114">
        <f>'Revenue Asumptions'!BB46</f>
        <v>2000000</v>
      </c>
      <c r="BC8" s="114">
        <f>'Revenue Asumptions'!BC46</f>
        <v>2000000</v>
      </c>
      <c r="BD8" s="114">
        <f>'Revenue Asumptions'!BD46</f>
        <v>3416666.66</v>
      </c>
      <c r="BE8" s="114">
        <f>'Revenue Asumptions'!BE46</f>
        <v>3166666.66</v>
      </c>
      <c r="BF8" s="114">
        <f>'Revenue Asumptions'!BF46</f>
        <v>3166666.66</v>
      </c>
      <c r="BG8" s="114">
        <f>'Revenue Asumptions'!BG46</f>
        <v>3416666.66</v>
      </c>
      <c r="BH8" s="114">
        <f>'Revenue Asumptions'!BH46</f>
        <v>3166666.66</v>
      </c>
      <c r="BI8" s="114">
        <f>'Revenue Asumptions'!BI46</f>
        <v>3416666.66</v>
      </c>
    </row>
    <row r="9" spans="1:61" ht="11.25" customHeight="1">
      <c r="A9" s="96" t="s">
        <v>392</v>
      </c>
      <c r="B9" s="114">
        <f>'Revenue Asumptions'!B61</f>
        <v>0</v>
      </c>
      <c r="C9" s="114">
        <f>'Revenue Asumptions'!C61</f>
        <v>0</v>
      </c>
      <c r="D9" s="114">
        <f>'Revenue Asumptions'!D61</f>
        <v>0</v>
      </c>
      <c r="E9" s="114">
        <f>'Revenue Asumptions'!E61</f>
        <v>0</v>
      </c>
      <c r="F9" s="114">
        <f>'Revenue Asumptions'!F61</f>
        <v>0</v>
      </c>
      <c r="G9" s="114">
        <f>'Revenue Asumptions'!G61</f>
        <v>0</v>
      </c>
      <c r="H9" s="114">
        <f>'Revenue Asumptions'!H61</f>
        <v>0</v>
      </c>
      <c r="I9" s="114">
        <f>'Revenue Asumptions'!I61</f>
        <v>0</v>
      </c>
      <c r="J9" s="114">
        <f>'Revenue Asumptions'!J61</f>
        <v>0</v>
      </c>
      <c r="K9" s="114">
        <f>'Revenue Asumptions'!K61</f>
        <v>0</v>
      </c>
      <c r="L9" s="114">
        <f>'Revenue Asumptions'!L61</f>
        <v>0</v>
      </c>
      <c r="M9" s="114">
        <f>'Revenue Asumptions'!M61</f>
        <v>0</v>
      </c>
      <c r="N9" s="114">
        <f>'Revenue Asumptions'!N61</f>
        <v>0</v>
      </c>
      <c r="O9" s="114">
        <f>'Revenue Asumptions'!O61</f>
        <v>0</v>
      </c>
      <c r="P9" s="114">
        <f>'Revenue Asumptions'!P61</f>
        <v>0</v>
      </c>
      <c r="Q9" s="114">
        <f>'Revenue Asumptions'!Q61</f>
        <v>0</v>
      </c>
      <c r="R9" s="114">
        <f>'Revenue Asumptions'!R61</f>
        <v>0</v>
      </c>
      <c r="S9" s="114">
        <f>'Revenue Asumptions'!S61</f>
        <v>0</v>
      </c>
      <c r="T9" s="114">
        <f>'Revenue Asumptions'!T61</f>
        <v>0</v>
      </c>
      <c r="U9" s="114">
        <f>'Revenue Asumptions'!U61</f>
        <v>0</v>
      </c>
      <c r="V9" s="114">
        <f>'Revenue Asumptions'!V61</f>
        <v>0</v>
      </c>
      <c r="W9" s="114">
        <f>'Revenue Asumptions'!W61</f>
        <v>0</v>
      </c>
      <c r="X9" s="114">
        <f>'Revenue Asumptions'!X61</f>
        <v>0</v>
      </c>
      <c r="Y9" s="114">
        <f>'Revenue Asumptions'!Y61</f>
        <v>0</v>
      </c>
      <c r="Z9" s="114">
        <f>'Revenue Asumptions'!Z61</f>
        <v>375000</v>
      </c>
      <c r="AA9" s="114">
        <f>'Revenue Asumptions'!AA61</f>
        <v>375000</v>
      </c>
      <c r="AB9" s="114">
        <f>'Revenue Asumptions'!AB61</f>
        <v>0</v>
      </c>
      <c r="AC9" s="114">
        <f>'Revenue Asumptions'!AC61</f>
        <v>0</v>
      </c>
      <c r="AD9" s="114">
        <f>'Revenue Asumptions'!AD61</f>
        <v>0</v>
      </c>
      <c r="AE9" s="114">
        <f>'Revenue Asumptions'!AE61</f>
        <v>0</v>
      </c>
      <c r="AF9" s="114">
        <f>'Revenue Asumptions'!AF61</f>
        <v>0</v>
      </c>
      <c r="AG9" s="114">
        <f>'Revenue Asumptions'!AG61</f>
        <v>0</v>
      </c>
      <c r="AH9" s="114">
        <f>'Revenue Asumptions'!AH61</f>
        <v>0</v>
      </c>
      <c r="AI9" s="114">
        <f>'Revenue Asumptions'!AI61</f>
        <v>0</v>
      </c>
      <c r="AJ9" s="114">
        <f>'Revenue Asumptions'!AJ61</f>
        <v>0</v>
      </c>
      <c r="AK9" s="114">
        <f>'Revenue Asumptions'!AK61</f>
        <v>0</v>
      </c>
      <c r="AL9" s="114">
        <f>'Revenue Asumptions'!AL61</f>
        <v>0</v>
      </c>
      <c r="AM9" s="114">
        <f>'Revenue Asumptions'!AM61</f>
        <v>1200000</v>
      </c>
      <c r="AN9" s="114">
        <f>'Revenue Asumptions'!AN61</f>
        <v>0</v>
      </c>
      <c r="AO9" s="114">
        <f>'Revenue Asumptions'!AO61</f>
        <v>0</v>
      </c>
      <c r="AP9" s="114">
        <f>'Revenue Asumptions'!AP61</f>
        <v>0</v>
      </c>
      <c r="AQ9" s="114">
        <f>'Revenue Asumptions'!AQ61</f>
        <v>0</v>
      </c>
      <c r="AR9" s="114">
        <f>'Revenue Asumptions'!AR61</f>
        <v>0</v>
      </c>
      <c r="AS9" s="114">
        <f>'Revenue Asumptions'!AS61</f>
        <v>0</v>
      </c>
      <c r="AT9" s="114">
        <f>'Revenue Asumptions'!AT61</f>
        <v>0</v>
      </c>
      <c r="AU9" s="114">
        <f>'Revenue Asumptions'!AU61</f>
        <v>0</v>
      </c>
      <c r="AV9" s="114">
        <f>'Revenue Asumptions'!AV61</f>
        <v>0</v>
      </c>
      <c r="AW9" s="114">
        <f>'Revenue Asumptions'!AW61</f>
        <v>0</v>
      </c>
      <c r="AX9" s="114">
        <f>'Revenue Asumptions'!AX61</f>
        <v>0</v>
      </c>
      <c r="AY9" s="114">
        <f>'Revenue Asumptions'!AY61</f>
        <v>0</v>
      </c>
      <c r="AZ9" s="114">
        <f>'Revenue Asumptions'!AZ61</f>
        <v>750000</v>
      </c>
      <c r="BA9" s="114">
        <f>'Revenue Asumptions'!BA61</f>
        <v>0</v>
      </c>
      <c r="BB9" s="114">
        <f>'Revenue Asumptions'!BB61</f>
        <v>750000</v>
      </c>
      <c r="BC9" s="114">
        <f>'Revenue Asumptions'!BC61</f>
        <v>0</v>
      </c>
      <c r="BD9" s="114">
        <f>'Revenue Asumptions'!BD61</f>
        <v>1500000</v>
      </c>
      <c r="BE9" s="114">
        <f>'Revenue Asumptions'!BE61</f>
        <v>0</v>
      </c>
      <c r="BF9" s="114">
        <f>'Revenue Asumptions'!BF61</f>
        <v>0</v>
      </c>
      <c r="BG9" s="114">
        <f>'Revenue Asumptions'!BG61</f>
        <v>0</v>
      </c>
      <c r="BH9" s="114">
        <f>'Revenue Asumptions'!BH61</f>
        <v>1800000</v>
      </c>
      <c r="BI9" s="114">
        <f>'Revenue Asumptions'!BI61</f>
        <v>0</v>
      </c>
    </row>
    <row r="10" spans="1:61" ht="11.25" customHeight="1">
      <c r="A10" s="96" t="s">
        <v>220</v>
      </c>
      <c r="B10" s="114">
        <f>'Revenue Asumptions'!B76</f>
        <v>0</v>
      </c>
      <c r="C10" s="114">
        <f>'Revenue Asumptions'!C76</f>
        <v>0</v>
      </c>
      <c r="D10" s="114">
        <f>'Revenue Asumptions'!D76</f>
        <v>0</v>
      </c>
      <c r="E10" s="114">
        <f>'Revenue Asumptions'!E76</f>
        <v>0</v>
      </c>
      <c r="F10" s="114">
        <f>'Revenue Asumptions'!F76</f>
        <v>0</v>
      </c>
      <c r="G10" s="114">
        <f>'Revenue Asumptions'!G76</f>
        <v>0</v>
      </c>
      <c r="H10" s="114">
        <f>'Revenue Asumptions'!H76</f>
        <v>0</v>
      </c>
      <c r="I10" s="114">
        <f>'Revenue Asumptions'!I76</f>
        <v>0</v>
      </c>
      <c r="J10" s="114">
        <f>'Revenue Asumptions'!J76</f>
        <v>0</v>
      </c>
      <c r="K10" s="114">
        <f>'Revenue Asumptions'!K76</f>
        <v>0</v>
      </c>
      <c r="L10" s="114">
        <f>'Revenue Asumptions'!L76</f>
        <v>0</v>
      </c>
      <c r="M10" s="114">
        <f>'Revenue Asumptions'!M76</f>
        <v>0</v>
      </c>
      <c r="N10" s="114">
        <f>'Revenue Asumptions'!N76</f>
        <v>0</v>
      </c>
      <c r="O10" s="114">
        <f>'Revenue Asumptions'!O76</f>
        <v>0</v>
      </c>
      <c r="P10" s="114">
        <f>'Revenue Asumptions'!P76</f>
        <v>0</v>
      </c>
      <c r="Q10" s="114">
        <f>'Revenue Asumptions'!Q76</f>
        <v>0</v>
      </c>
      <c r="R10" s="114">
        <f>'Revenue Asumptions'!R76</f>
        <v>0</v>
      </c>
      <c r="S10" s="114">
        <f>'Revenue Asumptions'!S76</f>
        <v>0</v>
      </c>
      <c r="T10" s="114">
        <f>'Revenue Asumptions'!T76</f>
        <v>0</v>
      </c>
      <c r="U10" s="114">
        <f>'Revenue Asumptions'!U76</f>
        <v>0</v>
      </c>
      <c r="V10" s="114">
        <f>'Revenue Asumptions'!V76</f>
        <v>0</v>
      </c>
      <c r="W10" s="114">
        <f>'Revenue Asumptions'!W76</f>
        <v>0</v>
      </c>
      <c r="X10" s="114">
        <f>'Revenue Asumptions'!X76</f>
        <v>0</v>
      </c>
      <c r="Y10" s="114">
        <f>'Revenue Asumptions'!Y76</f>
        <v>0</v>
      </c>
      <c r="Z10" s="114">
        <f>'Revenue Asumptions'!Z76</f>
        <v>0</v>
      </c>
      <c r="AA10" s="114">
        <f>'Revenue Asumptions'!AA76</f>
        <v>0</v>
      </c>
      <c r="AB10" s="114">
        <f>'Revenue Asumptions'!AB76</f>
        <v>0</v>
      </c>
      <c r="AC10" s="114">
        <f>'Revenue Asumptions'!AC76</f>
        <v>0</v>
      </c>
      <c r="AD10" s="114">
        <f>'Revenue Asumptions'!AD76</f>
        <v>0</v>
      </c>
      <c r="AE10" s="114">
        <f>'Revenue Asumptions'!AE76</f>
        <v>0</v>
      </c>
      <c r="AF10" s="114">
        <f>'Revenue Asumptions'!AF76</f>
        <v>0</v>
      </c>
      <c r="AG10" s="114">
        <f>'Revenue Asumptions'!AG76</f>
        <v>0</v>
      </c>
      <c r="AH10" s="114">
        <f>'Revenue Asumptions'!AH76</f>
        <v>0</v>
      </c>
      <c r="AI10" s="114">
        <f>'Revenue Asumptions'!AI76</f>
        <v>0</v>
      </c>
      <c r="AJ10" s="114">
        <f>'Revenue Asumptions'!AJ76</f>
        <v>0</v>
      </c>
      <c r="AK10" s="114">
        <f>'Revenue Asumptions'!AK76</f>
        <v>0</v>
      </c>
      <c r="AL10" s="114">
        <f>'Revenue Asumptions'!AL76</f>
        <v>0</v>
      </c>
      <c r="AM10" s="114">
        <f>'Revenue Asumptions'!AM76</f>
        <v>0</v>
      </c>
      <c r="AN10" s="114">
        <f>'Revenue Asumptions'!AN76</f>
        <v>0</v>
      </c>
      <c r="AO10" s="114">
        <f>'Revenue Asumptions'!AO76</f>
        <v>0</v>
      </c>
      <c r="AP10" s="114">
        <f>'Revenue Asumptions'!AP76</f>
        <v>0</v>
      </c>
      <c r="AQ10" s="114">
        <f>'Revenue Asumptions'!AQ76</f>
        <v>0</v>
      </c>
      <c r="AR10" s="114">
        <f>'Revenue Asumptions'!AR76</f>
        <v>0</v>
      </c>
      <c r="AS10" s="114">
        <f>'Revenue Asumptions'!AS76</f>
        <v>0</v>
      </c>
      <c r="AT10" s="114">
        <f>'Revenue Asumptions'!AT76</f>
        <v>0</v>
      </c>
      <c r="AU10" s="114">
        <f>'Revenue Asumptions'!AU76</f>
        <v>0</v>
      </c>
      <c r="AV10" s="114">
        <f>'Revenue Asumptions'!AV76</f>
        <v>0</v>
      </c>
      <c r="AW10" s="114">
        <f>'Revenue Asumptions'!AW76</f>
        <v>0</v>
      </c>
      <c r="AX10" s="114">
        <f>'Revenue Asumptions'!AX76</f>
        <v>0</v>
      </c>
      <c r="AY10" s="114">
        <f>'Revenue Asumptions'!AY76</f>
        <v>0</v>
      </c>
      <c r="AZ10" s="114">
        <f>'Revenue Asumptions'!AZ76</f>
        <v>0</v>
      </c>
      <c r="BA10" s="114">
        <f>'Revenue Asumptions'!BA76</f>
        <v>0</v>
      </c>
      <c r="BB10" s="114">
        <f>'Revenue Asumptions'!BB76</f>
        <v>0</v>
      </c>
      <c r="BC10" s="114">
        <f>'Revenue Asumptions'!BC76</f>
        <v>0</v>
      </c>
      <c r="BD10" s="114">
        <f>'Revenue Asumptions'!BD76</f>
        <v>0</v>
      </c>
      <c r="BE10" s="114">
        <f>'Revenue Asumptions'!BE76</f>
        <v>0</v>
      </c>
      <c r="BF10" s="114">
        <f>'Revenue Asumptions'!BF76</f>
        <v>0</v>
      </c>
      <c r="BG10" s="114">
        <f>'Revenue Asumptions'!BG76</f>
        <v>0</v>
      </c>
      <c r="BH10" s="114">
        <f>'Revenue Asumptions'!BH76</f>
        <v>0</v>
      </c>
      <c r="BI10" s="114">
        <f>'Revenue Asumptions'!BI76</f>
        <v>350000</v>
      </c>
    </row>
    <row r="11" spans="1:61" ht="11.25" customHeight="1">
      <c r="A11" s="96" t="s">
        <v>229</v>
      </c>
      <c r="B11" s="114">
        <f>'Revenue Asumptions'!B89</f>
        <v>265600</v>
      </c>
      <c r="C11" s="114">
        <f>'Revenue Asumptions'!C89</f>
        <v>135300</v>
      </c>
      <c r="D11" s="114">
        <f>'Revenue Asumptions'!D89</f>
        <v>215000</v>
      </c>
      <c r="E11" s="114">
        <f>'Revenue Asumptions'!E89</f>
        <v>541840</v>
      </c>
      <c r="F11" s="114">
        <f>'Revenue Asumptions'!F89</f>
        <v>578500</v>
      </c>
      <c r="G11" s="114">
        <f>'Revenue Asumptions'!G89</f>
        <v>549600</v>
      </c>
      <c r="H11" s="114">
        <f>'Revenue Asumptions'!H89</f>
        <v>324200</v>
      </c>
      <c r="I11" s="114">
        <f>'Revenue Asumptions'!I89</f>
        <v>537500</v>
      </c>
      <c r="J11" s="114">
        <f>'Revenue Asumptions'!J89</f>
        <v>615000</v>
      </c>
      <c r="K11" s="114">
        <f>'Revenue Asumptions'!K89</f>
        <v>605000</v>
      </c>
      <c r="L11" s="114">
        <f>'Revenue Asumptions'!L89</f>
        <v>320000</v>
      </c>
      <c r="M11" s="114">
        <f>'Revenue Asumptions'!M89</f>
        <v>220000</v>
      </c>
      <c r="N11" s="114">
        <f>'Revenue Asumptions'!N89</f>
        <v>631750</v>
      </c>
      <c r="O11" s="114">
        <f>'Revenue Asumptions'!O89</f>
        <v>461750</v>
      </c>
      <c r="P11" s="114">
        <f>'Revenue Asumptions'!P89</f>
        <v>599000</v>
      </c>
      <c r="Q11" s="114">
        <f>'Revenue Asumptions'!Q89</f>
        <v>549000</v>
      </c>
      <c r="R11" s="114">
        <f>'Revenue Asumptions'!R89</f>
        <v>686250</v>
      </c>
      <c r="S11" s="114">
        <f>'Revenue Asumptions'!S89</f>
        <v>686250</v>
      </c>
      <c r="T11" s="114">
        <f>'Revenue Asumptions'!T89</f>
        <v>754875</v>
      </c>
      <c r="U11" s="114">
        <f>'Revenue Asumptions'!U89</f>
        <v>823500</v>
      </c>
      <c r="V11" s="114">
        <f>'Revenue Asumptions'!V89</f>
        <v>823500</v>
      </c>
      <c r="W11" s="114">
        <f>'Revenue Asumptions'!W89</f>
        <v>823500</v>
      </c>
      <c r="X11" s="114">
        <f>'Revenue Asumptions'!X89</f>
        <v>919575</v>
      </c>
      <c r="Y11" s="114">
        <f>'Revenue Asumptions'!Y89</f>
        <v>919575</v>
      </c>
      <c r="Z11" s="114">
        <f>'Revenue Asumptions'!Z89</f>
        <v>1372500</v>
      </c>
      <c r="AA11" s="114">
        <f>'Revenue Asumptions'!AA89</f>
        <v>1372500</v>
      </c>
      <c r="AB11" s="114">
        <f>'Revenue Asumptions'!AB89</f>
        <v>1458281.25</v>
      </c>
      <c r="AC11" s="114">
        <f>'Revenue Asumptions'!AC89</f>
        <v>1544062.5</v>
      </c>
      <c r="AD11" s="114">
        <f>'Revenue Asumptions'!AD89</f>
        <v>1544062.5</v>
      </c>
      <c r="AE11" s="114">
        <f>'Revenue Asumptions'!AE89</f>
        <v>1544062.5</v>
      </c>
      <c r="AF11" s="114">
        <f>'Revenue Asumptions'!AF89</f>
        <v>1629843.75</v>
      </c>
      <c r="AG11" s="114">
        <f>'Revenue Asumptions'!AG89</f>
        <v>1629843.75</v>
      </c>
      <c r="AH11" s="114">
        <f>'Revenue Asumptions'!AH89</f>
        <v>1715625</v>
      </c>
      <c r="AI11" s="114">
        <f>'Revenue Asumptions'!AI89</f>
        <v>1801406.25</v>
      </c>
      <c r="AJ11" s="114">
        <f>'Revenue Asumptions'!AJ89</f>
        <v>1801406.25</v>
      </c>
      <c r="AK11" s="114">
        <f>'Revenue Asumptions'!AK89</f>
        <v>1801406.25</v>
      </c>
      <c r="AL11" s="114">
        <f>'Revenue Asumptions'!AL89</f>
        <v>2358984.375</v>
      </c>
      <c r="AM11" s="114">
        <f>'Revenue Asumptions'!AM89</f>
        <v>2466210.9375</v>
      </c>
      <c r="AN11" s="114">
        <f>'Revenue Asumptions'!AN89</f>
        <v>2466210.9375</v>
      </c>
      <c r="AO11" s="114">
        <f>'Revenue Asumptions'!AO89</f>
        <v>2573437.5</v>
      </c>
      <c r="AP11" s="114">
        <f>'Revenue Asumptions'!AP89</f>
        <v>2680664.0625</v>
      </c>
      <c r="AQ11" s="114">
        <f>'Revenue Asumptions'!AQ89</f>
        <v>2787890.625</v>
      </c>
      <c r="AR11" s="114">
        <f>'Revenue Asumptions'!AR89</f>
        <v>2895117.1875</v>
      </c>
      <c r="AS11" s="114">
        <f>'Revenue Asumptions'!AS89</f>
        <v>2895117.1875</v>
      </c>
      <c r="AT11" s="114">
        <f>'Revenue Asumptions'!AT89</f>
        <v>3002343.75</v>
      </c>
      <c r="AU11" s="114">
        <f>'Revenue Asumptions'!AU89</f>
        <v>3216796.875</v>
      </c>
      <c r="AV11" s="114">
        <f>'Revenue Asumptions'!AV89</f>
        <v>3216796.875</v>
      </c>
      <c r="AW11" s="114">
        <f>'Revenue Asumptions'!AW89</f>
        <v>3324023.4375</v>
      </c>
      <c r="AX11" s="114">
        <f>'Revenue Asumptions'!AX89</f>
        <v>4155029.296875</v>
      </c>
      <c r="AY11" s="114">
        <f>'Revenue Asumptions'!AY89</f>
        <v>4289062.5</v>
      </c>
      <c r="AZ11" s="114">
        <f>'Revenue Asumptions'!AZ89</f>
        <v>4289062.5</v>
      </c>
      <c r="BA11" s="114">
        <f>'Revenue Asumptions'!BA89</f>
        <v>4289062.5</v>
      </c>
      <c r="BB11" s="114">
        <f>'Revenue Asumptions'!BB89</f>
        <v>4289062.5</v>
      </c>
      <c r="BC11" s="114">
        <f>'Revenue Asumptions'!BC89</f>
        <v>4557128.90625</v>
      </c>
      <c r="BD11" s="114">
        <f>'Revenue Asumptions'!BD89</f>
        <v>4691162.109375</v>
      </c>
      <c r="BE11" s="114">
        <f>'Revenue Asumptions'!BE89</f>
        <v>4825195.3125</v>
      </c>
      <c r="BF11" s="114">
        <f>'Revenue Asumptions'!BF89</f>
        <v>4825195.3125</v>
      </c>
      <c r="BG11" s="114">
        <f>'Revenue Asumptions'!BG89</f>
        <v>4825195.3125</v>
      </c>
      <c r="BH11" s="114">
        <f>'Revenue Asumptions'!BH89</f>
        <v>4825195.3125</v>
      </c>
      <c r="BI11" s="114">
        <f>'Revenue Asumptions'!BI89</f>
        <v>4825195.3125</v>
      </c>
    </row>
    <row r="12" spans="1:61" ht="11.25" customHeight="1">
      <c r="A12" s="96" t="s">
        <v>231</v>
      </c>
      <c r="B12" s="114">
        <f>'Revenue Asumptions'!B102</f>
        <v>0</v>
      </c>
      <c r="C12" s="114">
        <f>'Revenue Asumptions'!C102</f>
        <v>0</v>
      </c>
      <c r="D12" s="114">
        <f>'Revenue Asumptions'!D102</f>
        <v>0</v>
      </c>
      <c r="E12" s="114">
        <f>'Revenue Asumptions'!E102</f>
        <v>0</v>
      </c>
      <c r="F12" s="114">
        <f>'Revenue Asumptions'!F102</f>
        <v>0</v>
      </c>
      <c r="G12" s="114">
        <f>'Revenue Asumptions'!G102</f>
        <v>0</v>
      </c>
      <c r="H12" s="114">
        <f>'Revenue Asumptions'!H102</f>
        <v>0</v>
      </c>
      <c r="I12" s="114">
        <f>'Revenue Asumptions'!I102</f>
        <v>0</v>
      </c>
      <c r="J12" s="114">
        <f>'Revenue Asumptions'!J102</f>
        <v>0</v>
      </c>
      <c r="K12" s="114">
        <f>'Revenue Asumptions'!K102</f>
        <v>0</v>
      </c>
      <c r="L12" s="114">
        <f>'Revenue Asumptions'!L102</f>
        <v>0</v>
      </c>
      <c r="M12" s="114">
        <f>'Revenue Asumptions'!M102</f>
        <v>500000</v>
      </c>
      <c r="N12" s="114">
        <f>'Revenue Asumptions'!N102</f>
        <v>0</v>
      </c>
      <c r="O12" s="114">
        <f>'Revenue Asumptions'!O102</f>
        <v>0</v>
      </c>
      <c r="P12" s="114">
        <f>'Revenue Asumptions'!P102</f>
        <v>0</v>
      </c>
      <c r="Q12" s="114">
        <f>'Revenue Asumptions'!Q102</f>
        <v>2000000</v>
      </c>
      <c r="R12" s="114">
        <f>'Revenue Asumptions'!R102</f>
        <v>0</v>
      </c>
      <c r="S12" s="114">
        <f>'Revenue Asumptions'!S102</f>
        <v>0</v>
      </c>
      <c r="T12" s="114">
        <f>'Revenue Asumptions'!T102</f>
        <v>2000000</v>
      </c>
      <c r="U12" s="114">
        <f>'Revenue Asumptions'!U102</f>
        <v>0</v>
      </c>
      <c r="V12" s="114">
        <f>'Revenue Asumptions'!V102</f>
        <v>0</v>
      </c>
      <c r="W12" s="114">
        <f>'Revenue Asumptions'!W102</f>
        <v>2000000</v>
      </c>
      <c r="X12" s="114">
        <f>'Revenue Asumptions'!X102</f>
        <v>0</v>
      </c>
      <c r="Y12" s="114">
        <f>'Revenue Asumptions'!Y102</f>
        <v>0</v>
      </c>
      <c r="Z12" s="114">
        <f>'Revenue Asumptions'!Z102</f>
        <v>2400000</v>
      </c>
      <c r="AA12" s="114">
        <f>'Revenue Asumptions'!AA102</f>
        <v>0</v>
      </c>
      <c r="AB12" s="114">
        <f>'Revenue Asumptions'!AB102</f>
        <v>0</v>
      </c>
      <c r="AC12" s="114">
        <f>'Revenue Asumptions'!AC102</f>
        <v>2400000</v>
      </c>
      <c r="AD12" s="114">
        <f>'Revenue Asumptions'!AD102</f>
        <v>0</v>
      </c>
      <c r="AE12" s="114">
        <f>'Revenue Asumptions'!AE102</f>
        <v>0</v>
      </c>
      <c r="AF12" s="114">
        <f>'Revenue Asumptions'!AF102</f>
        <v>2400000</v>
      </c>
      <c r="AG12" s="114">
        <f>'Revenue Asumptions'!AG102</f>
        <v>0</v>
      </c>
      <c r="AH12" s="114">
        <f>'Revenue Asumptions'!AH102</f>
        <v>0</v>
      </c>
      <c r="AI12" s="114">
        <f>'Revenue Asumptions'!AI102</f>
        <v>2400000</v>
      </c>
      <c r="AJ12" s="114">
        <f>'Revenue Asumptions'!AJ102</f>
        <v>0</v>
      </c>
      <c r="AK12" s="114">
        <f>'Revenue Asumptions'!AK102</f>
        <v>0</v>
      </c>
      <c r="AL12" s="114">
        <f>'Revenue Asumptions'!AL102</f>
        <v>4320000</v>
      </c>
      <c r="AM12" s="114">
        <f>'Revenue Asumptions'!AM102</f>
        <v>0</v>
      </c>
      <c r="AN12" s="114">
        <f>'Revenue Asumptions'!AN102</f>
        <v>0</v>
      </c>
      <c r="AO12" s="114">
        <f>'Revenue Asumptions'!AO102</f>
        <v>4320000</v>
      </c>
      <c r="AP12" s="114">
        <f>'Revenue Asumptions'!AP102</f>
        <v>0</v>
      </c>
      <c r="AQ12" s="114">
        <f>'Revenue Asumptions'!AQ102</f>
        <v>0</v>
      </c>
      <c r="AR12" s="114">
        <f>'Revenue Asumptions'!AR102</f>
        <v>4320000</v>
      </c>
      <c r="AS12" s="114">
        <f>'Revenue Asumptions'!AS102</f>
        <v>0</v>
      </c>
      <c r="AT12" s="114">
        <f>'Revenue Asumptions'!AT102</f>
        <v>0</v>
      </c>
      <c r="AU12" s="114">
        <f>'Revenue Asumptions'!AU102</f>
        <v>4320000</v>
      </c>
      <c r="AV12" s="114">
        <f>'Revenue Asumptions'!AV102</f>
        <v>0</v>
      </c>
      <c r="AW12" s="114">
        <f>'Revenue Asumptions'!AW102</f>
        <v>0</v>
      </c>
      <c r="AX12" s="114">
        <f>'Revenue Asumptions'!AX102</f>
        <v>7200000</v>
      </c>
      <c r="AY12" s="114">
        <f>'Revenue Asumptions'!AY102</f>
        <v>0</v>
      </c>
      <c r="AZ12" s="114">
        <f>'Revenue Asumptions'!AZ102</f>
        <v>0</v>
      </c>
      <c r="BA12" s="114">
        <f>'Revenue Asumptions'!BA102</f>
        <v>7200000</v>
      </c>
      <c r="BB12" s="114">
        <f>'Revenue Asumptions'!BB102</f>
        <v>0</v>
      </c>
      <c r="BC12" s="114">
        <f>'Revenue Asumptions'!BC102</f>
        <v>0</v>
      </c>
      <c r="BD12" s="114">
        <f>'Revenue Asumptions'!BD102</f>
        <v>7200000</v>
      </c>
      <c r="BE12" s="114">
        <f>'Revenue Asumptions'!BE102</f>
        <v>0</v>
      </c>
      <c r="BF12" s="114">
        <f>'Revenue Asumptions'!BF102</f>
        <v>0</v>
      </c>
      <c r="BG12" s="114">
        <f>'Revenue Asumptions'!BG102</f>
        <v>9000000</v>
      </c>
      <c r="BH12" s="114">
        <f>'Revenue Asumptions'!BH102</f>
        <v>0</v>
      </c>
      <c r="BI12" s="114">
        <f>'Revenue Asumptions'!BI102</f>
        <v>0</v>
      </c>
    </row>
    <row r="13" spans="1:61" ht="11.25" customHeight="1">
      <c r="A13" s="115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</row>
    <row r="14" spans="1:61" ht="11.25" customHeight="1">
      <c r="A14" s="116" t="s">
        <v>30</v>
      </c>
      <c r="B14" s="117">
        <f t="shared" ref="B14:AG14" si="4">SUM(B7:B12)</f>
        <v>265600</v>
      </c>
      <c r="C14" s="117">
        <f t="shared" si="4"/>
        <v>135300</v>
      </c>
      <c r="D14" s="117">
        <f t="shared" si="4"/>
        <v>465000</v>
      </c>
      <c r="E14" s="117">
        <f t="shared" si="4"/>
        <v>641840</v>
      </c>
      <c r="F14" s="117">
        <f t="shared" si="4"/>
        <v>828500</v>
      </c>
      <c r="G14" s="117">
        <f t="shared" si="4"/>
        <v>1049600</v>
      </c>
      <c r="H14" s="117">
        <f t="shared" si="4"/>
        <v>724200</v>
      </c>
      <c r="I14" s="117">
        <f t="shared" si="4"/>
        <v>937500</v>
      </c>
      <c r="J14" s="117">
        <f t="shared" si="4"/>
        <v>915000</v>
      </c>
      <c r="K14" s="117">
        <f t="shared" si="4"/>
        <v>905000</v>
      </c>
      <c r="L14" s="117">
        <f t="shared" si="4"/>
        <v>702000</v>
      </c>
      <c r="M14" s="117">
        <f t="shared" si="4"/>
        <v>1298000</v>
      </c>
      <c r="N14" s="117">
        <f t="shared" si="4"/>
        <v>1066416.67</v>
      </c>
      <c r="O14" s="117">
        <f t="shared" si="4"/>
        <v>896416.66999999993</v>
      </c>
      <c r="P14" s="117">
        <f t="shared" si="4"/>
        <v>1034666.6699999999</v>
      </c>
      <c r="Q14" s="117">
        <f t="shared" si="4"/>
        <v>3062888.89</v>
      </c>
      <c r="R14" s="117">
        <f t="shared" si="4"/>
        <v>1200138.8900000001</v>
      </c>
      <c r="S14" s="117">
        <f t="shared" si="4"/>
        <v>1200138.8900000001</v>
      </c>
      <c r="T14" s="117">
        <f t="shared" si="4"/>
        <v>3268763.89</v>
      </c>
      <c r="U14" s="117">
        <f t="shared" si="4"/>
        <v>1337388.8900000001</v>
      </c>
      <c r="V14" s="117">
        <f t="shared" si="4"/>
        <v>1587388.8900000001</v>
      </c>
      <c r="W14" s="117">
        <f t="shared" si="4"/>
        <v>3337388.89</v>
      </c>
      <c r="X14" s="117">
        <f t="shared" si="4"/>
        <v>1433463.8900000001</v>
      </c>
      <c r="Y14" s="117">
        <f t="shared" si="4"/>
        <v>1683463.8900000001</v>
      </c>
      <c r="Z14" s="117">
        <f t="shared" si="4"/>
        <v>4661388.8900000006</v>
      </c>
      <c r="AA14" s="117">
        <f t="shared" si="4"/>
        <v>2261388.89</v>
      </c>
      <c r="AB14" s="117">
        <f t="shared" si="4"/>
        <v>2222170.14</v>
      </c>
      <c r="AC14" s="117">
        <f t="shared" si="4"/>
        <v>4457951.3900000006</v>
      </c>
      <c r="AD14" s="117">
        <f t="shared" si="4"/>
        <v>2057951.3900000001</v>
      </c>
      <c r="AE14" s="117">
        <f t="shared" si="4"/>
        <v>2057951.3900000001</v>
      </c>
      <c r="AF14" s="117">
        <f t="shared" si="4"/>
        <v>4835399.3</v>
      </c>
      <c r="AG14" s="117">
        <f t="shared" si="4"/>
        <v>2435399.2999999998</v>
      </c>
      <c r="AH14" s="117">
        <f t="shared" ref="AH14:BI14" si="5">SUM(AH7:AH12)</f>
        <v>2521180.5499999998</v>
      </c>
      <c r="AI14" s="117">
        <f t="shared" si="5"/>
        <v>6710665.1799999997</v>
      </c>
      <c r="AJ14" s="117">
        <f t="shared" si="5"/>
        <v>4310665.18</v>
      </c>
      <c r="AK14" s="117">
        <f t="shared" si="5"/>
        <v>4560665.18</v>
      </c>
      <c r="AL14" s="117">
        <f t="shared" si="5"/>
        <v>9188243.3049999997</v>
      </c>
      <c r="AM14" s="117">
        <f t="shared" si="5"/>
        <v>6425469.8674999997</v>
      </c>
      <c r="AN14" s="117">
        <f t="shared" si="5"/>
        <v>4975469.8674999997</v>
      </c>
      <c r="AO14" s="117">
        <f t="shared" si="5"/>
        <v>9652696.4299999997</v>
      </c>
      <c r="AP14" s="117">
        <f t="shared" si="5"/>
        <v>5189922.9924999997</v>
      </c>
      <c r="AQ14" s="117">
        <f t="shared" si="5"/>
        <v>5297149.5549999997</v>
      </c>
      <c r="AR14" s="117">
        <f t="shared" si="5"/>
        <v>12048450.1875</v>
      </c>
      <c r="AS14" s="117">
        <f t="shared" si="5"/>
        <v>7478450.1875</v>
      </c>
      <c r="AT14" s="117">
        <f t="shared" si="5"/>
        <v>7585676.75</v>
      </c>
      <c r="AU14" s="117">
        <f t="shared" si="5"/>
        <v>12370129.875</v>
      </c>
      <c r="AV14" s="117">
        <f t="shared" si="5"/>
        <v>7800129.875</v>
      </c>
      <c r="AW14" s="117">
        <f t="shared" si="5"/>
        <v>7907356.4375</v>
      </c>
      <c r="AX14" s="117">
        <f t="shared" si="5"/>
        <v>16188362.296875</v>
      </c>
      <c r="AY14" s="117">
        <f t="shared" si="5"/>
        <v>8872395.5</v>
      </c>
      <c r="AZ14" s="117">
        <f t="shared" si="5"/>
        <v>9622395.5</v>
      </c>
      <c r="BA14" s="117">
        <f t="shared" si="5"/>
        <v>16322395.5</v>
      </c>
      <c r="BB14" s="117">
        <f t="shared" si="5"/>
        <v>9622395.5</v>
      </c>
      <c r="BC14" s="117">
        <f t="shared" si="5"/>
        <v>9140461.90625</v>
      </c>
      <c r="BD14" s="117">
        <f t="shared" si="5"/>
        <v>23641161.609375</v>
      </c>
      <c r="BE14" s="117">
        <f t="shared" si="5"/>
        <v>14825194.8125</v>
      </c>
      <c r="BF14" s="117">
        <f t="shared" si="5"/>
        <v>14825194.8125</v>
      </c>
      <c r="BG14" s="117">
        <f t="shared" si="5"/>
        <v>24075194.8125</v>
      </c>
      <c r="BH14" s="117">
        <f t="shared" si="5"/>
        <v>16625194.8125</v>
      </c>
      <c r="BI14" s="117">
        <f t="shared" si="5"/>
        <v>15425194.8125</v>
      </c>
    </row>
    <row r="15" spans="1:61" ht="11.25" customHeight="1">
      <c r="A15" s="118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</row>
    <row r="16" spans="1:61" ht="11.25" customHeight="1">
      <c r="A16" s="120" t="s">
        <v>393</v>
      </c>
      <c r="B16" s="103" t="e">
        <f>'Expense Assumptions'!B18</f>
        <v>#N/A</v>
      </c>
      <c r="C16" s="103" t="e">
        <f>'Expense Assumptions'!C18</f>
        <v>#N/A</v>
      </c>
      <c r="D16" s="103" t="e">
        <f>'Expense Assumptions'!D18</f>
        <v>#N/A</v>
      </c>
      <c r="E16" s="103" t="e">
        <f>'Expense Assumptions'!E18</f>
        <v>#N/A</v>
      </c>
      <c r="F16" s="103" t="e">
        <f>'Expense Assumptions'!F18</f>
        <v>#N/A</v>
      </c>
      <c r="G16" s="103" t="e">
        <f>'Expense Assumptions'!G18</f>
        <v>#N/A</v>
      </c>
      <c r="H16" s="103" t="e">
        <f>'Expense Assumptions'!H18</f>
        <v>#N/A</v>
      </c>
      <c r="I16" s="103" t="e">
        <f>'Expense Assumptions'!I18</f>
        <v>#N/A</v>
      </c>
      <c r="J16" s="103" t="e">
        <f>'Expense Assumptions'!J18</f>
        <v>#N/A</v>
      </c>
      <c r="K16" s="103" t="e">
        <f>'Expense Assumptions'!K18</f>
        <v>#N/A</v>
      </c>
      <c r="L16" s="103" t="e">
        <f>'Expense Assumptions'!L18</f>
        <v>#N/A</v>
      </c>
      <c r="M16" s="103" t="e">
        <f>'Expense Assumptions'!M18</f>
        <v>#N/A</v>
      </c>
      <c r="N16" s="103" t="e">
        <f>'Expense Assumptions'!N18</f>
        <v>#N/A</v>
      </c>
      <c r="O16" s="103" t="e">
        <f>'Expense Assumptions'!O18</f>
        <v>#N/A</v>
      </c>
      <c r="P16" s="103" t="e">
        <f>'Expense Assumptions'!P18</f>
        <v>#N/A</v>
      </c>
      <c r="Q16" s="103" t="e">
        <f>'Expense Assumptions'!Q18</f>
        <v>#N/A</v>
      </c>
      <c r="R16" s="103" t="e">
        <f>'Expense Assumptions'!R18</f>
        <v>#N/A</v>
      </c>
      <c r="S16" s="103" t="e">
        <f>'Expense Assumptions'!S18</f>
        <v>#N/A</v>
      </c>
      <c r="T16" s="103" t="e">
        <f>'Expense Assumptions'!T18</f>
        <v>#N/A</v>
      </c>
      <c r="U16" s="103" t="e">
        <f>'Expense Assumptions'!U18</f>
        <v>#N/A</v>
      </c>
      <c r="V16" s="103" t="e">
        <f>'Expense Assumptions'!V18</f>
        <v>#N/A</v>
      </c>
      <c r="W16" s="103" t="e">
        <f>'Expense Assumptions'!W18</f>
        <v>#N/A</v>
      </c>
      <c r="X16" s="103" t="e">
        <f>'Expense Assumptions'!X18</f>
        <v>#N/A</v>
      </c>
      <c r="Y16" s="103" t="e">
        <f>'Expense Assumptions'!Y18</f>
        <v>#N/A</v>
      </c>
      <c r="Z16" s="103" t="e">
        <f>'Expense Assumptions'!Z18</f>
        <v>#N/A</v>
      </c>
      <c r="AA16" s="103" t="e">
        <f>'Expense Assumptions'!AA18</f>
        <v>#N/A</v>
      </c>
      <c r="AB16" s="103" t="e">
        <f>'Expense Assumptions'!AB18</f>
        <v>#N/A</v>
      </c>
      <c r="AC16" s="103" t="e">
        <f>'Expense Assumptions'!AC18</f>
        <v>#N/A</v>
      </c>
      <c r="AD16" s="103" t="e">
        <f>'Expense Assumptions'!AD18</f>
        <v>#N/A</v>
      </c>
      <c r="AE16" s="103" t="e">
        <f>'Expense Assumptions'!AE18</f>
        <v>#N/A</v>
      </c>
      <c r="AF16" s="103" t="e">
        <f>'Expense Assumptions'!AF18</f>
        <v>#N/A</v>
      </c>
      <c r="AG16" s="103" t="e">
        <f>'Expense Assumptions'!AG18</f>
        <v>#N/A</v>
      </c>
      <c r="AH16" s="103" t="e">
        <f>'Expense Assumptions'!AH18</f>
        <v>#N/A</v>
      </c>
      <c r="AI16" s="103" t="e">
        <f>'Expense Assumptions'!AI18</f>
        <v>#N/A</v>
      </c>
      <c r="AJ16" s="103" t="e">
        <f>'Expense Assumptions'!AJ18</f>
        <v>#N/A</v>
      </c>
      <c r="AK16" s="103" t="e">
        <f>'Expense Assumptions'!AK18</f>
        <v>#N/A</v>
      </c>
      <c r="AL16" s="103" t="e">
        <f>'Expense Assumptions'!AL18</f>
        <v>#N/A</v>
      </c>
      <c r="AM16" s="103" t="e">
        <f>'Expense Assumptions'!AM18</f>
        <v>#N/A</v>
      </c>
      <c r="AN16" s="103" t="e">
        <f>'Expense Assumptions'!AN18</f>
        <v>#N/A</v>
      </c>
      <c r="AO16" s="103" t="e">
        <f>'Expense Assumptions'!AO18</f>
        <v>#N/A</v>
      </c>
      <c r="AP16" s="103" t="e">
        <f>'Expense Assumptions'!AP18</f>
        <v>#N/A</v>
      </c>
      <c r="AQ16" s="103" t="e">
        <f>'Expense Assumptions'!AQ18</f>
        <v>#N/A</v>
      </c>
      <c r="AR16" s="103" t="e">
        <f>'Expense Assumptions'!AR18</f>
        <v>#N/A</v>
      </c>
      <c r="AS16" s="103" t="e">
        <f>'Expense Assumptions'!AS18</f>
        <v>#N/A</v>
      </c>
      <c r="AT16" s="103" t="e">
        <f>'Expense Assumptions'!AT18</f>
        <v>#N/A</v>
      </c>
      <c r="AU16" s="103" t="e">
        <f>'Expense Assumptions'!AU18</f>
        <v>#N/A</v>
      </c>
      <c r="AV16" s="103" t="e">
        <f>'Expense Assumptions'!AV18</f>
        <v>#N/A</v>
      </c>
      <c r="AW16" s="103" t="e">
        <f>'Expense Assumptions'!AW18</f>
        <v>#N/A</v>
      </c>
      <c r="AX16" s="103" t="e">
        <f>'Expense Assumptions'!AX18</f>
        <v>#N/A</v>
      </c>
      <c r="AY16" s="103" t="e">
        <f>'Expense Assumptions'!AY18</f>
        <v>#N/A</v>
      </c>
      <c r="AZ16" s="103" t="e">
        <f>'Expense Assumptions'!AZ18</f>
        <v>#N/A</v>
      </c>
      <c r="BA16" s="103" t="e">
        <f>'Expense Assumptions'!BA18</f>
        <v>#N/A</v>
      </c>
      <c r="BB16" s="103" t="e">
        <f>'Expense Assumptions'!BB18</f>
        <v>#N/A</v>
      </c>
      <c r="BC16" s="103" t="e">
        <f>'Expense Assumptions'!BC18</f>
        <v>#N/A</v>
      </c>
      <c r="BD16" s="103" t="e">
        <f>'Expense Assumptions'!BD18</f>
        <v>#N/A</v>
      </c>
      <c r="BE16" s="103" t="e">
        <f>'Expense Assumptions'!BE18</f>
        <v>#N/A</v>
      </c>
      <c r="BF16" s="103" t="e">
        <f>'Expense Assumptions'!BF18</f>
        <v>#N/A</v>
      </c>
      <c r="BG16" s="103" t="e">
        <f>'Expense Assumptions'!BG18</f>
        <v>#N/A</v>
      </c>
      <c r="BH16" s="103" t="e">
        <f>'Expense Assumptions'!BH18</f>
        <v>#N/A</v>
      </c>
      <c r="BI16" s="103" t="e">
        <f>'Expense Assumptions'!BI18</f>
        <v>#N/A</v>
      </c>
    </row>
    <row r="17" spans="1:61" ht="11.25" customHeight="1">
      <c r="A17" s="121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</row>
    <row r="18" spans="1:61" ht="11.25" customHeight="1">
      <c r="A18" s="120" t="s">
        <v>32</v>
      </c>
      <c r="B18" s="123" t="e">
        <f t="shared" ref="B18:AG18" si="6">B14-B16</f>
        <v>#N/A</v>
      </c>
      <c r="C18" s="123" t="e">
        <f t="shared" si="6"/>
        <v>#N/A</v>
      </c>
      <c r="D18" s="123" t="e">
        <f t="shared" si="6"/>
        <v>#N/A</v>
      </c>
      <c r="E18" s="123" t="e">
        <f t="shared" si="6"/>
        <v>#N/A</v>
      </c>
      <c r="F18" s="123" t="e">
        <f t="shared" si="6"/>
        <v>#N/A</v>
      </c>
      <c r="G18" s="123" t="e">
        <f t="shared" si="6"/>
        <v>#N/A</v>
      </c>
      <c r="H18" s="123" t="e">
        <f t="shared" si="6"/>
        <v>#N/A</v>
      </c>
      <c r="I18" s="123" t="e">
        <f t="shared" si="6"/>
        <v>#N/A</v>
      </c>
      <c r="J18" s="123" t="e">
        <f t="shared" si="6"/>
        <v>#N/A</v>
      </c>
      <c r="K18" s="123" t="e">
        <f t="shared" si="6"/>
        <v>#N/A</v>
      </c>
      <c r="L18" s="123" t="e">
        <f t="shared" si="6"/>
        <v>#N/A</v>
      </c>
      <c r="M18" s="123" t="e">
        <f t="shared" si="6"/>
        <v>#N/A</v>
      </c>
      <c r="N18" s="123" t="e">
        <f t="shared" si="6"/>
        <v>#N/A</v>
      </c>
      <c r="O18" s="123" t="e">
        <f t="shared" si="6"/>
        <v>#N/A</v>
      </c>
      <c r="P18" s="123" t="e">
        <f t="shared" si="6"/>
        <v>#N/A</v>
      </c>
      <c r="Q18" s="123" t="e">
        <f t="shared" si="6"/>
        <v>#N/A</v>
      </c>
      <c r="R18" s="123" t="e">
        <f t="shared" si="6"/>
        <v>#N/A</v>
      </c>
      <c r="S18" s="123" t="e">
        <f t="shared" si="6"/>
        <v>#N/A</v>
      </c>
      <c r="T18" s="123" t="e">
        <f t="shared" si="6"/>
        <v>#N/A</v>
      </c>
      <c r="U18" s="123" t="e">
        <f t="shared" si="6"/>
        <v>#N/A</v>
      </c>
      <c r="V18" s="123" t="e">
        <f t="shared" si="6"/>
        <v>#N/A</v>
      </c>
      <c r="W18" s="123" t="e">
        <f t="shared" si="6"/>
        <v>#N/A</v>
      </c>
      <c r="X18" s="123" t="e">
        <f t="shared" si="6"/>
        <v>#N/A</v>
      </c>
      <c r="Y18" s="123" t="e">
        <f t="shared" si="6"/>
        <v>#N/A</v>
      </c>
      <c r="Z18" s="123" t="e">
        <f t="shared" si="6"/>
        <v>#N/A</v>
      </c>
      <c r="AA18" s="123" t="e">
        <f t="shared" si="6"/>
        <v>#N/A</v>
      </c>
      <c r="AB18" s="123" t="e">
        <f t="shared" si="6"/>
        <v>#N/A</v>
      </c>
      <c r="AC18" s="123" t="e">
        <f t="shared" si="6"/>
        <v>#N/A</v>
      </c>
      <c r="AD18" s="123" t="e">
        <f t="shared" si="6"/>
        <v>#N/A</v>
      </c>
      <c r="AE18" s="123" t="e">
        <f t="shared" si="6"/>
        <v>#N/A</v>
      </c>
      <c r="AF18" s="123" t="e">
        <f t="shared" si="6"/>
        <v>#N/A</v>
      </c>
      <c r="AG18" s="123" t="e">
        <f t="shared" si="6"/>
        <v>#N/A</v>
      </c>
      <c r="AH18" s="123" t="e">
        <f t="shared" ref="AH18:BI18" si="7">AH14-AH16</f>
        <v>#N/A</v>
      </c>
      <c r="AI18" s="123" t="e">
        <f t="shared" si="7"/>
        <v>#N/A</v>
      </c>
      <c r="AJ18" s="123" t="e">
        <f t="shared" si="7"/>
        <v>#N/A</v>
      </c>
      <c r="AK18" s="123" t="e">
        <f t="shared" si="7"/>
        <v>#N/A</v>
      </c>
      <c r="AL18" s="123" t="e">
        <f t="shared" si="7"/>
        <v>#N/A</v>
      </c>
      <c r="AM18" s="123" t="e">
        <f t="shared" si="7"/>
        <v>#N/A</v>
      </c>
      <c r="AN18" s="123" t="e">
        <f t="shared" si="7"/>
        <v>#N/A</v>
      </c>
      <c r="AO18" s="123" t="e">
        <f t="shared" si="7"/>
        <v>#N/A</v>
      </c>
      <c r="AP18" s="123" t="e">
        <f t="shared" si="7"/>
        <v>#N/A</v>
      </c>
      <c r="AQ18" s="123" t="e">
        <f t="shared" si="7"/>
        <v>#N/A</v>
      </c>
      <c r="AR18" s="123" t="e">
        <f t="shared" si="7"/>
        <v>#N/A</v>
      </c>
      <c r="AS18" s="123" t="e">
        <f t="shared" si="7"/>
        <v>#N/A</v>
      </c>
      <c r="AT18" s="123" t="e">
        <f t="shared" si="7"/>
        <v>#N/A</v>
      </c>
      <c r="AU18" s="123" t="e">
        <f t="shared" si="7"/>
        <v>#N/A</v>
      </c>
      <c r="AV18" s="123" t="e">
        <f t="shared" si="7"/>
        <v>#N/A</v>
      </c>
      <c r="AW18" s="123" t="e">
        <f t="shared" si="7"/>
        <v>#N/A</v>
      </c>
      <c r="AX18" s="123" t="e">
        <f t="shared" si="7"/>
        <v>#N/A</v>
      </c>
      <c r="AY18" s="123" t="e">
        <f t="shared" si="7"/>
        <v>#N/A</v>
      </c>
      <c r="AZ18" s="123" t="e">
        <f t="shared" si="7"/>
        <v>#N/A</v>
      </c>
      <c r="BA18" s="123" t="e">
        <f t="shared" si="7"/>
        <v>#N/A</v>
      </c>
      <c r="BB18" s="123" t="e">
        <f t="shared" si="7"/>
        <v>#N/A</v>
      </c>
      <c r="BC18" s="123" t="e">
        <f t="shared" si="7"/>
        <v>#N/A</v>
      </c>
      <c r="BD18" s="123" t="e">
        <f t="shared" si="7"/>
        <v>#N/A</v>
      </c>
      <c r="BE18" s="123" t="e">
        <f t="shared" si="7"/>
        <v>#N/A</v>
      </c>
      <c r="BF18" s="123" t="e">
        <f t="shared" si="7"/>
        <v>#N/A</v>
      </c>
      <c r="BG18" s="123" t="e">
        <f t="shared" si="7"/>
        <v>#N/A</v>
      </c>
      <c r="BH18" s="123" t="e">
        <f t="shared" si="7"/>
        <v>#N/A</v>
      </c>
      <c r="BI18" s="123" t="e">
        <f t="shared" si="7"/>
        <v>#N/A</v>
      </c>
    </row>
    <row r="19" spans="1:61" ht="11.25" customHeight="1">
      <c r="A19" s="91" t="s">
        <v>394</v>
      </c>
      <c r="B19" s="124" t="e">
        <f t="shared" ref="B19:AG19" si="8">+IF(B18&gt;0,B18/B14,"NA")</f>
        <v>#N/A</v>
      </c>
      <c r="C19" s="124" t="e">
        <f t="shared" si="8"/>
        <v>#N/A</v>
      </c>
      <c r="D19" s="124" t="e">
        <f t="shared" si="8"/>
        <v>#N/A</v>
      </c>
      <c r="E19" s="124" t="e">
        <f t="shared" si="8"/>
        <v>#N/A</v>
      </c>
      <c r="F19" s="124" t="e">
        <f t="shared" si="8"/>
        <v>#N/A</v>
      </c>
      <c r="G19" s="124" t="e">
        <f t="shared" si="8"/>
        <v>#N/A</v>
      </c>
      <c r="H19" s="124" t="e">
        <f t="shared" si="8"/>
        <v>#N/A</v>
      </c>
      <c r="I19" s="124" t="e">
        <f t="shared" si="8"/>
        <v>#N/A</v>
      </c>
      <c r="J19" s="124" t="e">
        <f t="shared" si="8"/>
        <v>#N/A</v>
      </c>
      <c r="K19" s="124" t="e">
        <f t="shared" si="8"/>
        <v>#N/A</v>
      </c>
      <c r="L19" s="124" t="e">
        <f t="shared" si="8"/>
        <v>#N/A</v>
      </c>
      <c r="M19" s="124" t="e">
        <f t="shared" si="8"/>
        <v>#N/A</v>
      </c>
      <c r="N19" s="124" t="e">
        <f t="shared" si="8"/>
        <v>#N/A</v>
      </c>
      <c r="O19" s="124" t="e">
        <f t="shared" si="8"/>
        <v>#N/A</v>
      </c>
      <c r="P19" s="124" t="e">
        <f t="shared" si="8"/>
        <v>#N/A</v>
      </c>
      <c r="Q19" s="124" t="e">
        <f t="shared" si="8"/>
        <v>#N/A</v>
      </c>
      <c r="R19" s="124" t="e">
        <f t="shared" si="8"/>
        <v>#N/A</v>
      </c>
      <c r="S19" s="124" t="e">
        <f t="shared" si="8"/>
        <v>#N/A</v>
      </c>
      <c r="T19" s="124" t="e">
        <f t="shared" si="8"/>
        <v>#N/A</v>
      </c>
      <c r="U19" s="124" t="e">
        <f t="shared" si="8"/>
        <v>#N/A</v>
      </c>
      <c r="V19" s="124" t="e">
        <f t="shared" si="8"/>
        <v>#N/A</v>
      </c>
      <c r="W19" s="124" t="e">
        <f t="shared" si="8"/>
        <v>#N/A</v>
      </c>
      <c r="X19" s="124" t="e">
        <f t="shared" si="8"/>
        <v>#N/A</v>
      </c>
      <c r="Y19" s="124" t="e">
        <f t="shared" si="8"/>
        <v>#N/A</v>
      </c>
      <c r="Z19" s="124" t="e">
        <f t="shared" si="8"/>
        <v>#N/A</v>
      </c>
      <c r="AA19" s="124" t="e">
        <f t="shared" si="8"/>
        <v>#N/A</v>
      </c>
      <c r="AB19" s="124" t="e">
        <f t="shared" si="8"/>
        <v>#N/A</v>
      </c>
      <c r="AC19" s="124" t="e">
        <f t="shared" si="8"/>
        <v>#N/A</v>
      </c>
      <c r="AD19" s="124" t="e">
        <f t="shared" si="8"/>
        <v>#N/A</v>
      </c>
      <c r="AE19" s="124" t="e">
        <f t="shared" si="8"/>
        <v>#N/A</v>
      </c>
      <c r="AF19" s="124" t="e">
        <f t="shared" si="8"/>
        <v>#N/A</v>
      </c>
      <c r="AG19" s="124" t="e">
        <f t="shared" si="8"/>
        <v>#N/A</v>
      </c>
      <c r="AH19" s="124" t="e">
        <f t="shared" ref="AH19:BM19" si="9">+IF(AH18&gt;0,AH18/AH14,"NA")</f>
        <v>#N/A</v>
      </c>
      <c r="AI19" s="124" t="e">
        <f t="shared" si="9"/>
        <v>#N/A</v>
      </c>
      <c r="AJ19" s="124" t="e">
        <f t="shared" si="9"/>
        <v>#N/A</v>
      </c>
      <c r="AK19" s="124" t="e">
        <f t="shared" si="9"/>
        <v>#N/A</v>
      </c>
      <c r="AL19" s="124" t="e">
        <f t="shared" si="9"/>
        <v>#N/A</v>
      </c>
      <c r="AM19" s="124" t="e">
        <f t="shared" si="9"/>
        <v>#N/A</v>
      </c>
      <c r="AN19" s="124" t="e">
        <f t="shared" si="9"/>
        <v>#N/A</v>
      </c>
      <c r="AO19" s="124" t="e">
        <f t="shared" si="9"/>
        <v>#N/A</v>
      </c>
      <c r="AP19" s="124" t="e">
        <f t="shared" si="9"/>
        <v>#N/A</v>
      </c>
      <c r="AQ19" s="124" t="e">
        <f t="shared" si="9"/>
        <v>#N/A</v>
      </c>
      <c r="AR19" s="124" t="e">
        <f t="shared" si="9"/>
        <v>#N/A</v>
      </c>
      <c r="AS19" s="124" t="e">
        <f t="shared" si="9"/>
        <v>#N/A</v>
      </c>
      <c r="AT19" s="124" t="e">
        <f t="shared" si="9"/>
        <v>#N/A</v>
      </c>
      <c r="AU19" s="124" t="e">
        <f t="shared" si="9"/>
        <v>#N/A</v>
      </c>
      <c r="AV19" s="124" t="e">
        <f t="shared" si="9"/>
        <v>#N/A</v>
      </c>
      <c r="AW19" s="124" t="e">
        <f t="shared" si="9"/>
        <v>#N/A</v>
      </c>
      <c r="AX19" s="124" t="e">
        <f t="shared" si="9"/>
        <v>#N/A</v>
      </c>
      <c r="AY19" s="124" t="e">
        <f t="shared" si="9"/>
        <v>#N/A</v>
      </c>
      <c r="AZ19" s="124" t="e">
        <f t="shared" si="9"/>
        <v>#N/A</v>
      </c>
      <c r="BA19" s="124" t="e">
        <f t="shared" si="9"/>
        <v>#N/A</v>
      </c>
      <c r="BB19" s="124" t="e">
        <f t="shared" si="9"/>
        <v>#N/A</v>
      </c>
      <c r="BC19" s="124" t="e">
        <f t="shared" si="9"/>
        <v>#N/A</v>
      </c>
      <c r="BD19" s="124" t="e">
        <f t="shared" si="9"/>
        <v>#N/A</v>
      </c>
      <c r="BE19" s="124" t="e">
        <f t="shared" si="9"/>
        <v>#N/A</v>
      </c>
      <c r="BF19" s="124" t="e">
        <f t="shared" si="9"/>
        <v>#N/A</v>
      </c>
      <c r="BG19" s="124" t="e">
        <f t="shared" si="9"/>
        <v>#N/A</v>
      </c>
      <c r="BH19" s="124" t="e">
        <f t="shared" si="9"/>
        <v>#N/A</v>
      </c>
      <c r="BI19" s="124" t="e">
        <f t="shared" si="9"/>
        <v>#N/A</v>
      </c>
    </row>
    <row r="20" spans="1:61" ht="11.25" customHeight="1">
      <c r="A20" s="125"/>
      <c r="B20" s="7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</row>
    <row r="21" spans="1:61" ht="11.25" customHeight="1">
      <c r="A21" s="122" t="s">
        <v>395</v>
      </c>
      <c r="B21" s="119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</row>
    <row r="22" spans="1:61" ht="11.25" customHeight="1">
      <c r="A22" s="122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</row>
    <row r="23" spans="1:61" ht="11.25" customHeight="1">
      <c r="A23" s="43" t="s">
        <v>74</v>
      </c>
      <c r="B23" s="101">
        <f>'Expense Assumptions'!B22</f>
        <v>750</v>
      </c>
      <c r="C23" s="101">
        <f>'Expense Assumptions'!C22</f>
        <v>750</v>
      </c>
      <c r="D23" s="101">
        <f>'Expense Assumptions'!D22</f>
        <v>750</v>
      </c>
      <c r="E23" s="101">
        <f>'Expense Assumptions'!E22</f>
        <v>750</v>
      </c>
      <c r="F23" s="101">
        <f>'Expense Assumptions'!F22</f>
        <v>750</v>
      </c>
      <c r="G23" s="101">
        <f>'Expense Assumptions'!G22</f>
        <v>750</v>
      </c>
      <c r="H23" s="101">
        <f>'Expense Assumptions'!H22</f>
        <v>750</v>
      </c>
      <c r="I23" s="101">
        <f>'Expense Assumptions'!I22</f>
        <v>750</v>
      </c>
      <c r="J23" s="101">
        <f>'Expense Assumptions'!J22</f>
        <v>750</v>
      </c>
      <c r="K23" s="101">
        <f>'Expense Assumptions'!K22</f>
        <v>750</v>
      </c>
      <c r="L23" s="101">
        <f>'Expense Assumptions'!L22</f>
        <v>750</v>
      </c>
      <c r="M23" s="101">
        <f>'Expense Assumptions'!M22</f>
        <v>750</v>
      </c>
      <c r="N23" s="101">
        <f>'Expense Assumptions'!N22</f>
        <v>772.5</v>
      </c>
      <c r="O23" s="101">
        <f>'Expense Assumptions'!O22</f>
        <v>772.5</v>
      </c>
      <c r="P23" s="101">
        <f>'Expense Assumptions'!P22</f>
        <v>772.5</v>
      </c>
      <c r="Q23" s="101">
        <f>'Expense Assumptions'!Q22</f>
        <v>772.5</v>
      </c>
      <c r="R23" s="101">
        <f>'Expense Assumptions'!R22</f>
        <v>772.5</v>
      </c>
      <c r="S23" s="101">
        <f>'Expense Assumptions'!S22</f>
        <v>772.5</v>
      </c>
      <c r="T23" s="101">
        <f>'Expense Assumptions'!T22</f>
        <v>772.5</v>
      </c>
      <c r="U23" s="101">
        <f>'Expense Assumptions'!U22</f>
        <v>772.5</v>
      </c>
      <c r="V23" s="101">
        <f>'Expense Assumptions'!V22</f>
        <v>772.5</v>
      </c>
      <c r="W23" s="101">
        <f>'Expense Assumptions'!W22</f>
        <v>772.5</v>
      </c>
      <c r="X23" s="101">
        <f>'Expense Assumptions'!X22</f>
        <v>772.5</v>
      </c>
      <c r="Y23" s="101">
        <f>'Expense Assumptions'!Y22</f>
        <v>772.5</v>
      </c>
      <c r="Z23" s="101">
        <f>'Expense Assumptions'!Z22</f>
        <v>795.67500000000007</v>
      </c>
      <c r="AA23" s="101">
        <f>'Expense Assumptions'!AA22</f>
        <v>795.67500000000007</v>
      </c>
      <c r="AB23" s="101">
        <f>'Expense Assumptions'!AB22</f>
        <v>795.67500000000007</v>
      </c>
      <c r="AC23" s="101">
        <f>'Expense Assumptions'!AC22</f>
        <v>795.67500000000007</v>
      </c>
      <c r="AD23" s="101">
        <f>'Expense Assumptions'!AD22</f>
        <v>795.67500000000007</v>
      </c>
      <c r="AE23" s="101">
        <f>'Expense Assumptions'!AE22</f>
        <v>795.67500000000007</v>
      </c>
      <c r="AF23" s="101">
        <f>'Expense Assumptions'!AF22</f>
        <v>795.67500000000007</v>
      </c>
      <c r="AG23" s="101">
        <f>'Expense Assumptions'!AG22</f>
        <v>795.67500000000007</v>
      </c>
      <c r="AH23" s="101">
        <f>'Expense Assumptions'!AH22</f>
        <v>795.67500000000007</v>
      </c>
      <c r="AI23" s="101">
        <f>'Expense Assumptions'!AI22</f>
        <v>795.67500000000007</v>
      </c>
      <c r="AJ23" s="101">
        <f>'Expense Assumptions'!AJ22</f>
        <v>795.67500000000007</v>
      </c>
      <c r="AK23" s="101">
        <f>'Expense Assumptions'!AK22</f>
        <v>795.67500000000007</v>
      </c>
      <c r="AL23" s="101">
        <f>'Expense Assumptions'!AL22</f>
        <v>1639.0905000000002</v>
      </c>
      <c r="AM23" s="101">
        <f>'Expense Assumptions'!AM22</f>
        <v>1639.0905000000002</v>
      </c>
      <c r="AN23" s="101">
        <f>'Expense Assumptions'!AN22</f>
        <v>1639.0905000000002</v>
      </c>
      <c r="AO23" s="101">
        <f>'Expense Assumptions'!AO22</f>
        <v>1639.0905000000002</v>
      </c>
      <c r="AP23" s="101">
        <f>'Expense Assumptions'!AP22</f>
        <v>1639.0905000000002</v>
      </c>
      <c r="AQ23" s="101">
        <f>'Expense Assumptions'!AQ22</f>
        <v>1639.0905000000002</v>
      </c>
      <c r="AR23" s="101">
        <f>'Expense Assumptions'!AR22</f>
        <v>1639.0905000000002</v>
      </c>
      <c r="AS23" s="101">
        <f>'Expense Assumptions'!AS22</f>
        <v>1639.0905000000002</v>
      </c>
      <c r="AT23" s="101">
        <f>'Expense Assumptions'!AT22</f>
        <v>1639.0905000000002</v>
      </c>
      <c r="AU23" s="101">
        <f>'Expense Assumptions'!AU22</f>
        <v>1639.0905000000002</v>
      </c>
      <c r="AV23" s="101">
        <f>'Expense Assumptions'!AV22</f>
        <v>1639.0905000000002</v>
      </c>
      <c r="AW23" s="101">
        <f>'Expense Assumptions'!AW22</f>
        <v>1639.0905000000002</v>
      </c>
      <c r="AX23" s="101">
        <f>'Expense Assumptions'!AX22</f>
        <v>1688.2632150000004</v>
      </c>
      <c r="AY23" s="101">
        <f>'Expense Assumptions'!AY22</f>
        <v>1688.2632150000004</v>
      </c>
      <c r="AZ23" s="101">
        <f>'Expense Assumptions'!AZ22</f>
        <v>1688.2632150000004</v>
      </c>
      <c r="BA23" s="101">
        <f>'Expense Assumptions'!BA22</f>
        <v>1688.2632150000004</v>
      </c>
      <c r="BB23" s="101">
        <f>'Expense Assumptions'!BB22</f>
        <v>1688.2632150000004</v>
      </c>
      <c r="BC23" s="101">
        <f>'Expense Assumptions'!BC22</f>
        <v>1688.2632150000004</v>
      </c>
      <c r="BD23" s="101">
        <f>'Expense Assumptions'!BD22</f>
        <v>1688.2632150000004</v>
      </c>
      <c r="BE23" s="101">
        <f>'Expense Assumptions'!BE22</f>
        <v>1688.2632150000004</v>
      </c>
      <c r="BF23" s="101">
        <f>'Expense Assumptions'!BF22</f>
        <v>1688.2632150000004</v>
      </c>
      <c r="BG23" s="101">
        <f>'Expense Assumptions'!BG22</f>
        <v>1688.2632150000004</v>
      </c>
      <c r="BH23" s="101">
        <f>'Expense Assumptions'!BH22</f>
        <v>1688.2632150000004</v>
      </c>
      <c r="BI23" s="101">
        <f>'Expense Assumptions'!BI22</f>
        <v>1688.2632150000004</v>
      </c>
    </row>
    <row r="24" spans="1:61" ht="11.25" customHeight="1">
      <c r="A24" s="215" t="s">
        <v>75</v>
      </c>
      <c r="B24" s="101">
        <f>'Expense Assumptions'!B23</f>
        <v>3000</v>
      </c>
      <c r="C24" s="101">
        <f>'Expense Assumptions'!C23</f>
        <v>3000</v>
      </c>
      <c r="D24" s="101">
        <f>'Expense Assumptions'!D23</f>
        <v>3000</v>
      </c>
      <c r="E24" s="101">
        <f>'Expense Assumptions'!E23</f>
        <v>3000</v>
      </c>
      <c r="F24" s="101">
        <f>'Expense Assumptions'!F23</f>
        <v>3000</v>
      </c>
      <c r="G24" s="101">
        <f>'Expense Assumptions'!G23</f>
        <v>3000</v>
      </c>
      <c r="H24" s="101">
        <f>'Expense Assumptions'!H23</f>
        <v>3000</v>
      </c>
      <c r="I24" s="101">
        <f>'Expense Assumptions'!I23</f>
        <v>3000</v>
      </c>
      <c r="J24" s="101">
        <f>'Expense Assumptions'!J23</f>
        <v>3000</v>
      </c>
      <c r="K24" s="101">
        <f>'Expense Assumptions'!K23</f>
        <v>3000</v>
      </c>
      <c r="L24" s="101">
        <f>'Expense Assumptions'!L23</f>
        <v>3000</v>
      </c>
      <c r="M24" s="101">
        <f>'Expense Assumptions'!M23</f>
        <v>3000</v>
      </c>
      <c r="N24" s="101">
        <f>'Expense Assumptions'!N23</f>
        <v>6180</v>
      </c>
      <c r="O24" s="101">
        <f>'Expense Assumptions'!O23</f>
        <v>6180</v>
      </c>
      <c r="P24" s="101">
        <f>'Expense Assumptions'!P23</f>
        <v>6180</v>
      </c>
      <c r="Q24" s="101">
        <f>'Expense Assumptions'!Q23</f>
        <v>6180</v>
      </c>
      <c r="R24" s="101">
        <f>'Expense Assumptions'!R23</f>
        <v>6180</v>
      </c>
      <c r="S24" s="101">
        <f>'Expense Assumptions'!S23</f>
        <v>6180</v>
      </c>
      <c r="T24" s="101">
        <f>'Expense Assumptions'!T23</f>
        <v>6180</v>
      </c>
      <c r="U24" s="101">
        <f>'Expense Assumptions'!U23</f>
        <v>6180</v>
      </c>
      <c r="V24" s="101">
        <f>'Expense Assumptions'!V23</f>
        <v>6180</v>
      </c>
      <c r="W24" s="101">
        <f>'Expense Assumptions'!W23</f>
        <v>6180</v>
      </c>
      <c r="X24" s="101">
        <f>'Expense Assumptions'!X23</f>
        <v>6180</v>
      </c>
      <c r="Y24" s="101">
        <f>'Expense Assumptions'!Y23</f>
        <v>6180</v>
      </c>
      <c r="Z24" s="101">
        <f>'Expense Assumptions'!Z23</f>
        <v>12180</v>
      </c>
      <c r="AA24" s="101">
        <f>'Expense Assumptions'!AA23</f>
        <v>12180</v>
      </c>
      <c r="AB24" s="101">
        <f>'Expense Assumptions'!AB23</f>
        <v>12180</v>
      </c>
      <c r="AC24" s="101">
        <f>'Expense Assumptions'!AC23</f>
        <v>12180</v>
      </c>
      <c r="AD24" s="101">
        <f>'Expense Assumptions'!AD23</f>
        <v>12180</v>
      </c>
      <c r="AE24" s="101">
        <f>'Expense Assumptions'!AE23</f>
        <v>12180</v>
      </c>
      <c r="AF24" s="101">
        <f>'Expense Assumptions'!AF23</f>
        <v>12180</v>
      </c>
      <c r="AG24" s="101">
        <f>'Expense Assumptions'!AG23</f>
        <v>12180</v>
      </c>
      <c r="AH24" s="101">
        <f>'Expense Assumptions'!AH23</f>
        <v>12180</v>
      </c>
      <c r="AI24" s="101">
        <f>'Expense Assumptions'!AI23</f>
        <v>12180</v>
      </c>
      <c r="AJ24" s="101">
        <f>'Expense Assumptions'!AJ23</f>
        <v>12180</v>
      </c>
      <c r="AK24" s="101">
        <f>'Expense Assumptions'!AK23</f>
        <v>12180</v>
      </c>
      <c r="AL24" s="101">
        <f>'Expense Assumptions'!AL23</f>
        <v>37930</v>
      </c>
      <c r="AM24" s="101">
        <f>'Expense Assumptions'!AM23</f>
        <v>37930</v>
      </c>
      <c r="AN24" s="101">
        <f>'Expense Assumptions'!AN23</f>
        <v>37930</v>
      </c>
      <c r="AO24" s="101">
        <f>'Expense Assumptions'!AO23</f>
        <v>37930</v>
      </c>
      <c r="AP24" s="101">
        <f>'Expense Assumptions'!AP23</f>
        <v>37930</v>
      </c>
      <c r="AQ24" s="101">
        <f>'Expense Assumptions'!AQ23</f>
        <v>37930</v>
      </c>
      <c r="AR24" s="101">
        <f>'Expense Assumptions'!AR23</f>
        <v>37930</v>
      </c>
      <c r="AS24" s="101">
        <f>'Expense Assumptions'!AS23</f>
        <v>37930</v>
      </c>
      <c r="AT24" s="101">
        <f>'Expense Assumptions'!AT23</f>
        <v>37930</v>
      </c>
      <c r="AU24" s="101">
        <f>'Expense Assumptions'!AU23</f>
        <v>37930</v>
      </c>
      <c r="AV24" s="101">
        <f>'Expense Assumptions'!AV23</f>
        <v>37930</v>
      </c>
      <c r="AW24" s="101">
        <f>'Expense Assumptions'!AW23</f>
        <v>37930</v>
      </c>
      <c r="AX24" s="101">
        <f>'Expense Assumptions'!AX23</f>
        <v>140180</v>
      </c>
      <c r="AY24" s="101">
        <f>'Expense Assumptions'!AY23</f>
        <v>140180</v>
      </c>
      <c r="AZ24" s="101">
        <f>'Expense Assumptions'!AZ23</f>
        <v>140180</v>
      </c>
      <c r="BA24" s="101">
        <f>'Expense Assumptions'!BA23</f>
        <v>140180</v>
      </c>
      <c r="BB24" s="101">
        <f>'Expense Assumptions'!BB23</f>
        <v>140180</v>
      </c>
      <c r="BC24" s="101">
        <f>'Expense Assumptions'!BC23</f>
        <v>140180</v>
      </c>
      <c r="BD24" s="101">
        <f>'Expense Assumptions'!BD23</f>
        <v>140180</v>
      </c>
      <c r="BE24" s="101">
        <f>'Expense Assumptions'!BE23</f>
        <v>140180</v>
      </c>
      <c r="BF24" s="101">
        <f>'Expense Assumptions'!BF23</f>
        <v>140180</v>
      </c>
      <c r="BG24" s="101">
        <f>'Expense Assumptions'!BG23</f>
        <v>140180</v>
      </c>
      <c r="BH24" s="101">
        <f>'Expense Assumptions'!BH23</f>
        <v>140180</v>
      </c>
      <c r="BI24" s="101">
        <f>'Expense Assumptions'!BI23</f>
        <v>140180</v>
      </c>
    </row>
    <row r="25" spans="1:61" ht="11.25" customHeight="1">
      <c r="A25" s="215" t="s">
        <v>76</v>
      </c>
      <c r="B25" s="101">
        <f>'Expense Assumptions'!B24</f>
        <v>3500</v>
      </c>
      <c r="C25" s="101">
        <f>'Expense Assumptions'!C24</f>
        <v>3500</v>
      </c>
      <c r="D25" s="101">
        <f>'Expense Assumptions'!D24</f>
        <v>3500</v>
      </c>
      <c r="E25" s="101">
        <f>'Expense Assumptions'!E24</f>
        <v>3500</v>
      </c>
      <c r="F25" s="101">
        <f>'Expense Assumptions'!F24</f>
        <v>3500</v>
      </c>
      <c r="G25" s="101">
        <f>'Expense Assumptions'!G24</f>
        <v>3500</v>
      </c>
      <c r="H25" s="101">
        <f>'Expense Assumptions'!H24</f>
        <v>3500</v>
      </c>
      <c r="I25" s="101">
        <f>'Expense Assumptions'!I24</f>
        <v>3500</v>
      </c>
      <c r="J25" s="101">
        <f>'Expense Assumptions'!J24</f>
        <v>3500</v>
      </c>
      <c r="K25" s="101">
        <f>'Expense Assumptions'!K24</f>
        <v>3500</v>
      </c>
      <c r="L25" s="101">
        <f>'Expense Assumptions'!L24</f>
        <v>3500</v>
      </c>
      <c r="M25" s="101">
        <f>'Expense Assumptions'!M24</f>
        <v>3500</v>
      </c>
      <c r="N25" s="101">
        <f>'Expense Assumptions'!N24</f>
        <v>3605</v>
      </c>
      <c r="O25" s="101">
        <f>'Expense Assumptions'!O24</f>
        <v>3605</v>
      </c>
      <c r="P25" s="101">
        <f>'Expense Assumptions'!P24</f>
        <v>3605</v>
      </c>
      <c r="Q25" s="101">
        <f>'Expense Assumptions'!Q24</f>
        <v>3605</v>
      </c>
      <c r="R25" s="101">
        <f>'Expense Assumptions'!R24</f>
        <v>3605</v>
      </c>
      <c r="S25" s="101">
        <f>'Expense Assumptions'!S24</f>
        <v>3605</v>
      </c>
      <c r="T25" s="101">
        <f>'Expense Assumptions'!T24</f>
        <v>3605</v>
      </c>
      <c r="U25" s="101">
        <f>'Expense Assumptions'!U24</f>
        <v>3605</v>
      </c>
      <c r="V25" s="101">
        <f>'Expense Assumptions'!V24</f>
        <v>3605</v>
      </c>
      <c r="W25" s="101">
        <f>'Expense Assumptions'!W24</f>
        <v>3605</v>
      </c>
      <c r="X25" s="101">
        <f>'Expense Assumptions'!X24</f>
        <v>3605</v>
      </c>
      <c r="Y25" s="101">
        <f>'Expense Assumptions'!Y24</f>
        <v>3605</v>
      </c>
      <c r="Z25" s="101">
        <f>'Expense Assumptions'!Z24</f>
        <v>3713.15</v>
      </c>
      <c r="AA25" s="101">
        <f>'Expense Assumptions'!AA24</f>
        <v>3713.15</v>
      </c>
      <c r="AB25" s="101">
        <f>'Expense Assumptions'!AB24</f>
        <v>3713.15</v>
      </c>
      <c r="AC25" s="101">
        <f>'Expense Assumptions'!AC24</f>
        <v>3713.15</v>
      </c>
      <c r="AD25" s="101">
        <f>'Expense Assumptions'!AD24</f>
        <v>3713.15</v>
      </c>
      <c r="AE25" s="101">
        <f>'Expense Assumptions'!AE24</f>
        <v>3713.15</v>
      </c>
      <c r="AF25" s="101">
        <f>'Expense Assumptions'!AF24</f>
        <v>3713.15</v>
      </c>
      <c r="AG25" s="101">
        <f>'Expense Assumptions'!AG24</f>
        <v>3713.15</v>
      </c>
      <c r="AH25" s="101">
        <f>'Expense Assumptions'!AH24</f>
        <v>3713.15</v>
      </c>
      <c r="AI25" s="101">
        <f>'Expense Assumptions'!AI24</f>
        <v>3713.15</v>
      </c>
      <c r="AJ25" s="101">
        <f>'Expense Assumptions'!AJ24</f>
        <v>3713.15</v>
      </c>
      <c r="AK25" s="101">
        <f>'Expense Assumptions'!AK24</f>
        <v>3713.15</v>
      </c>
      <c r="AL25" s="101">
        <f>'Expense Assumptions'!AL24</f>
        <v>3824.5445</v>
      </c>
      <c r="AM25" s="101">
        <f>'Expense Assumptions'!AM24</f>
        <v>3824.5445</v>
      </c>
      <c r="AN25" s="101">
        <f>'Expense Assumptions'!AN24</f>
        <v>3824.5445</v>
      </c>
      <c r="AO25" s="101">
        <f>'Expense Assumptions'!AO24</f>
        <v>3824.5445</v>
      </c>
      <c r="AP25" s="101">
        <f>'Expense Assumptions'!AP24</f>
        <v>3824.5445</v>
      </c>
      <c r="AQ25" s="101">
        <f>'Expense Assumptions'!AQ24</f>
        <v>3824.5445</v>
      </c>
      <c r="AR25" s="101">
        <f>'Expense Assumptions'!AR24</f>
        <v>3824.5445</v>
      </c>
      <c r="AS25" s="101">
        <f>'Expense Assumptions'!AS24</f>
        <v>3824.5445</v>
      </c>
      <c r="AT25" s="101">
        <f>'Expense Assumptions'!AT24</f>
        <v>3824.5445</v>
      </c>
      <c r="AU25" s="101">
        <f>'Expense Assumptions'!AU24</f>
        <v>3824.5445</v>
      </c>
      <c r="AV25" s="101">
        <f>'Expense Assumptions'!AV24</f>
        <v>3824.5445</v>
      </c>
      <c r="AW25" s="101">
        <f>'Expense Assumptions'!AW24</f>
        <v>3824.5445</v>
      </c>
      <c r="AX25" s="101">
        <f>'Expense Assumptions'!AX24</f>
        <v>3939.280835</v>
      </c>
      <c r="AY25" s="101">
        <f>'Expense Assumptions'!AY24</f>
        <v>3939.280835</v>
      </c>
      <c r="AZ25" s="101">
        <f>'Expense Assumptions'!AZ24</f>
        <v>3939.280835</v>
      </c>
      <c r="BA25" s="101">
        <f>'Expense Assumptions'!BA24</f>
        <v>3939.280835</v>
      </c>
      <c r="BB25" s="101">
        <f>'Expense Assumptions'!BB24</f>
        <v>3939.280835</v>
      </c>
      <c r="BC25" s="101">
        <f>'Expense Assumptions'!BC24</f>
        <v>3939.280835</v>
      </c>
      <c r="BD25" s="101">
        <f>'Expense Assumptions'!BD24</f>
        <v>3939.280835</v>
      </c>
      <c r="BE25" s="101">
        <f>'Expense Assumptions'!BE24</f>
        <v>3939.280835</v>
      </c>
      <c r="BF25" s="101">
        <f>'Expense Assumptions'!BF24</f>
        <v>3939.280835</v>
      </c>
      <c r="BG25" s="101">
        <f>'Expense Assumptions'!BG24</f>
        <v>3939.280835</v>
      </c>
      <c r="BH25" s="101">
        <f>'Expense Assumptions'!BH24</f>
        <v>3939.280835</v>
      </c>
      <c r="BI25" s="101">
        <f>'Expense Assumptions'!BI24</f>
        <v>3939.280835</v>
      </c>
    </row>
    <row r="26" spans="1:61" ht="11.25" customHeight="1">
      <c r="A26" s="93" t="s">
        <v>77</v>
      </c>
      <c r="B26" s="101">
        <f>'Expense Assumptions'!B25</f>
        <v>40000</v>
      </c>
      <c r="C26" s="101">
        <f>'Expense Assumptions'!C25</f>
        <v>40000</v>
      </c>
      <c r="D26" s="101">
        <f>'Expense Assumptions'!D25</f>
        <v>40000</v>
      </c>
      <c r="E26" s="101">
        <f>'Expense Assumptions'!E25</f>
        <v>40000</v>
      </c>
      <c r="F26" s="101">
        <f>'Expense Assumptions'!F25</f>
        <v>40000</v>
      </c>
      <c r="G26" s="101">
        <f>'Expense Assumptions'!G25</f>
        <v>40000</v>
      </c>
      <c r="H26" s="101">
        <f>'Expense Assumptions'!H25</f>
        <v>40000</v>
      </c>
      <c r="I26" s="101">
        <f>'Expense Assumptions'!I25</f>
        <v>40000</v>
      </c>
      <c r="J26" s="101">
        <f>'Expense Assumptions'!J25</f>
        <v>40000</v>
      </c>
      <c r="K26" s="101">
        <f>'Expense Assumptions'!K25</f>
        <v>40000</v>
      </c>
      <c r="L26" s="101">
        <f>'Expense Assumptions'!L25</f>
        <v>40000</v>
      </c>
      <c r="M26" s="101">
        <f>'Expense Assumptions'!M25</f>
        <v>40000</v>
      </c>
      <c r="N26" s="101">
        <f>'Expense Assumptions'!N25</f>
        <v>41600</v>
      </c>
      <c r="O26" s="101">
        <f>'Expense Assumptions'!O25</f>
        <v>41600</v>
      </c>
      <c r="P26" s="101">
        <f>'Expense Assumptions'!P25</f>
        <v>41600</v>
      </c>
      <c r="Q26" s="101">
        <f>'Expense Assumptions'!Q25</f>
        <v>41600</v>
      </c>
      <c r="R26" s="101">
        <f>'Expense Assumptions'!R25</f>
        <v>41600</v>
      </c>
      <c r="S26" s="101">
        <f>'Expense Assumptions'!S25</f>
        <v>41600</v>
      </c>
      <c r="T26" s="101">
        <f>'Expense Assumptions'!T25</f>
        <v>41600</v>
      </c>
      <c r="U26" s="101">
        <f>'Expense Assumptions'!U25</f>
        <v>41600</v>
      </c>
      <c r="V26" s="101">
        <f>'Expense Assumptions'!V25</f>
        <v>41600</v>
      </c>
      <c r="W26" s="101">
        <f>'Expense Assumptions'!W25</f>
        <v>41600</v>
      </c>
      <c r="X26" s="101">
        <f>'Expense Assumptions'!X25</f>
        <v>41600</v>
      </c>
      <c r="Y26" s="101">
        <f>'Expense Assumptions'!Y25</f>
        <v>41600</v>
      </c>
      <c r="Z26" s="101">
        <f>'Expense Assumptions'!Z25</f>
        <v>43264</v>
      </c>
      <c r="AA26" s="101">
        <f>'Expense Assumptions'!AA25</f>
        <v>43264</v>
      </c>
      <c r="AB26" s="101">
        <f>'Expense Assumptions'!AB25</f>
        <v>43264</v>
      </c>
      <c r="AC26" s="101">
        <f>'Expense Assumptions'!AC25</f>
        <v>43264</v>
      </c>
      <c r="AD26" s="101">
        <f>'Expense Assumptions'!AD25</f>
        <v>43264</v>
      </c>
      <c r="AE26" s="101">
        <f>'Expense Assumptions'!AE25</f>
        <v>43264</v>
      </c>
      <c r="AF26" s="101">
        <f>'Expense Assumptions'!AF25</f>
        <v>43264</v>
      </c>
      <c r="AG26" s="101">
        <f>'Expense Assumptions'!AG25</f>
        <v>43264</v>
      </c>
      <c r="AH26" s="101">
        <f>'Expense Assumptions'!AH25</f>
        <v>43264</v>
      </c>
      <c r="AI26" s="101">
        <f>'Expense Assumptions'!AI25</f>
        <v>43264</v>
      </c>
      <c r="AJ26" s="101">
        <f>'Expense Assumptions'!AJ25</f>
        <v>43264</v>
      </c>
      <c r="AK26" s="101">
        <f>'Expense Assumptions'!AK25</f>
        <v>43264</v>
      </c>
      <c r="AL26" s="101">
        <f>'Expense Assumptions'!AL25</f>
        <v>89989.12000000001</v>
      </c>
      <c r="AM26" s="101">
        <f>'Expense Assumptions'!AM25</f>
        <v>89989.12000000001</v>
      </c>
      <c r="AN26" s="101">
        <f>'Expense Assumptions'!AN25</f>
        <v>89989.12000000001</v>
      </c>
      <c r="AO26" s="101">
        <f>'Expense Assumptions'!AO25</f>
        <v>89989.12000000001</v>
      </c>
      <c r="AP26" s="101">
        <f>'Expense Assumptions'!AP25</f>
        <v>89989.12000000001</v>
      </c>
      <c r="AQ26" s="101">
        <f>'Expense Assumptions'!AQ25</f>
        <v>89989.12000000001</v>
      </c>
      <c r="AR26" s="101">
        <f>'Expense Assumptions'!AR25</f>
        <v>89989.12000000001</v>
      </c>
      <c r="AS26" s="101">
        <f>'Expense Assumptions'!AS25</f>
        <v>89989.12000000001</v>
      </c>
      <c r="AT26" s="101">
        <f>'Expense Assumptions'!AT25</f>
        <v>89989.12000000001</v>
      </c>
      <c r="AU26" s="101">
        <f>'Expense Assumptions'!AU25</f>
        <v>89989.12000000001</v>
      </c>
      <c r="AV26" s="101">
        <f>'Expense Assumptions'!AV25</f>
        <v>89989.12000000001</v>
      </c>
      <c r="AW26" s="101">
        <f>'Expense Assumptions'!AW25</f>
        <v>89989.12000000001</v>
      </c>
      <c r="AX26" s="101">
        <f>'Expense Assumptions'!AX25</f>
        <v>93588.684800000017</v>
      </c>
      <c r="AY26" s="101">
        <f>'Expense Assumptions'!AY25</f>
        <v>93588.684800000017</v>
      </c>
      <c r="AZ26" s="101">
        <f>'Expense Assumptions'!AZ25</f>
        <v>93588.684800000017</v>
      </c>
      <c r="BA26" s="101">
        <f>'Expense Assumptions'!BA25</f>
        <v>93588.684800000017</v>
      </c>
      <c r="BB26" s="101">
        <f>'Expense Assumptions'!BB25</f>
        <v>93588.684800000017</v>
      </c>
      <c r="BC26" s="101">
        <f>'Expense Assumptions'!BC25</f>
        <v>93588.684800000017</v>
      </c>
      <c r="BD26" s="101">
        <f>'Expense Assumptions'!BD25</f>
        <v>93588.684800000017</v>
      </c>
      <c r="BE26" s="101">
        <f>'Expense Assumptions'!BE25</f>
        <v>93588.684800000017</v>
      </c>
      <c r="BF26" s="101">
        <f>'Expense Assumptions'!BF25</f>
        <v>93588.684800000017</v>
      </c>
      <c r="BG26" s="101">
        <f>'Expense Assumptions'!BG25</f>
        <v>93588.684800000017</v>
      </c>
      <c r="BH26" s="101">
        <f>'Expense Assumptions'!BH25</f>
        <v>93588.684800000017</v>
      </c>
      <c r="BI26" s="101">
        <f>'Expense Assumptions'!BI25</f>
        <v>93588.684800000017</v>
      </c>
    </row>
    <row r="27" spans="1:61" ht="11.25" customHeight="1">
      <c r="A27" s="93" t="s">
        <v>78</v>
      </c>
      <c r="B27" s="101">
        <f>'Expense Assumptions'!B26</f>
        <v>10000</v>
      </c>
      <c r="C27" s="101">
        <f>'Expense Assumptions'!C26</f>
        <v>0</v>
      </c>
      <c r="D27" s="101">
        <f>'Expense Assumptions'!D26</f>
        <v>0</v>
      </c>
      <c r="E27" s="101">
        <f>'Expense Assumptions'!E26</f>
        <v>70000</v>
      </c>
      <c r="F27" s="101">
        <f>'Expense Assumptions'!F26</f>
        <v>0</v>
      </c>
      <c r="G27" s="101">
        <f>'Expense Assumptions'!G26</f>
        <v>16824.999999999993</v>
      </c>
      <c r="H27" s="101">
        <f>'Expense Assumptions'!H26</f>
        <v>0</v>
      </c>
      <c r="I27" s="101">
        <f>'Expense Assumptions'!I26</f>
        <v>5000</v>
      </c>
      <c r="J27" s="101">
        <f>'Expense Assumptions'!J26</f>
        <v>0</v>
      </c>
      <c r="K27" s="101">
        <f>'Expense Assumptions'!K26</f>
        <v>5000</v>
      </c>
      <c r="L27" s="101">
        <f>'Expense Assumptions'!L26</f>
        <v>0</v>
      </c>
      <c r="M27" s="101">
        <f>'Expense Assumptions'!M26</f>
        <v>10000</v>
      </c>
      <c r="N27" s="101">
        <f>'Expense Assumptions'!N26</f>
        <v>19312.5</v>
      </c>
      <c r="O27" s="101">
        <f>'Expense Assumptions'!O26</f>
        <v>0</v>
      </c>
      <c r="P27" s="101">
        <f>'Expense Assumptions'!P26</f>
        <v>0</v>
      </c>
      <c r="Q27" s="101">
        <f>'Expense Assumptions'!Q26</f>
        <v>0</v>
      </c>
      <c r="R27" s="101">
        <f>'Expense Assumptions'!R26</f>
        <v>-3707.9999999999941</v>
      </c>
      <c r="S27" s="101">
        <f>'Expense Assumptions'!S26</f>
        <v>15450</v>
      </c>
      <c r="T27" s="101">
        <f>'Expense Assumptions'!T26</f>
        <v>5150</v>
      </c>
      <c r="U27" s="101">
        <f>'Expense Assumptions'!U26</f>
        <v>5150</v>
      </c>
      <c r="V27" s="101">
        <f>'Expense Assumptions'!V26</f>
        <v>5150</v>
      </c>
      <c r="W27" s="101">
        <f>'Expense Assumptions'!W26</f>
        <v>5150</v>
      </c>
      <c r="X27" s="101">
        <f>'Expense Assumptions'!X26</f>
        <v>5150</v>
      </c>
      <c r="Y27" s="101">
        <f>'Expense Assumptions'!Y26</f>
        <v>0</v>
      </c>
      <c r="Z27" s="101">
        <f>'Expense Assumptions'!Z26</f>
        <v>15913.5</v>
      </c>
      <c r="AA27" s="101">
        <f>'Expense Assumptions'!AA26</f>
        <v>21218</v>
      </c>
      <c r="AB27" s="101">
        <f>'Expense Assumptions'!AB26</f>
        <v>0</v>
      </c>
      <c r="AC27" s="101">
        <f>'Expense Assumptions'!AC26</f>
        <v>0</v>
      </c>
      <c r="AD27" s="101">
        <f>'Expense Assumptions'!AD26</f>
        <v>5304.5</v>
      </c>
      <c r="AE27" s="101">
        <f>'Expense Assumptions'!AE26</f>
        <v>5304.5</v>
      </c>
      <c r="AF27" s="101">
        <f>'Expense Assumptions'!AF26</f>
        <v>0</v>
      </c>
      <c r="AG27" s="101">
        <f>'Expense Assumptions'!AG26</f>
        <v>0</v>
      </c>
      <c r="AH27" s="101">
        <f>'Expense Assumptions'!AH26</f>
        <v>21218</v>
      </c>
      <c r="AI27" s="101">
        <f>'Expense Assumptions'!AI26</f>
        <v>-254616</v>
      </c>
      <c r="AJ27" s="101">
        <f>'Expense Assumptions'!AJ26</f>
        <v>0</v>
      </c>
      <c r="AK27" s="101">
        <f>'Expense Assumptions'!AK26</f>
        <v>0</v>
      </c>
      <c r="AL27" s="101">
        <f>'Expense Assumptions'!AL26</f>
        <v>0</v>
      </c>
      <c r="AM27" s="101">
        <f>'Expense Assumptions'!AM26</f>
        <v>0</v>
      </c>
      <c r="AN27" s="101">
        <f>'Expense Assumptions'!AN26</f>
        <v>0</v>
      </c>
      <c r="AO27" s="101">
        <f>'Expense Assumptions'!AO26</f>
        <v>0</v>
      </c>
      <c r="AP27" s="101">
        <f>'Expense Assumptions'!AP26</f>
        <v>0</v>
      </c>
      <c r="AQ27" s="101">
        <f>'Expense Assumptions'!AQ26</f>
        <v>0</v>
      </c>
      <c r="AR27" s="101">
        <f>'Expense Assumptions'!AR26</f>
        <v>0</v>
      </c>
      <c r="AS27" s="101">
        <f>'Expense Assumptions'!AS26</f>
        <v>0</v>
      </c>
      <c r="AT27" s="101">
        <f>'Expense Assumptions'!AT26</f>
        <v>0</v>
      </c>
      <c r="AU27" s="101">
        <f>'Expense Assumptions'!AU26</f>
        <v>0</v>
      </c>
      <c r="AV27" s="101">
        <f>'Expense Assumptions'!AV26</f>
        <v>0</v>
      </c>
      <c r="AW27" s="101">
        <f>'Expense Assumptions'!AW26</f>
        <v>0</v>
      </c>
      <c r="AX27" s="101">
        <f>'Expense Assumptions'!AX26</f>
        <v>1406.8860125000001</v>
      </c>
      <c r="AY27" s="101">
        <f>'Expense Assumptions'!AY26</f>
        <v>1406.8860125000001</v>
      </c>
      <c r="AZ27" s="101">
        <f>'Expense Assumptions'!AZ26</f>
        <v>1406.8860125000001</v>
      </c>
      <c r="BA27" s="101">
        <f>'Expense Assumptions'!BA26</f>
        <v>1406.8860125000001</v>
      </c>
      <c r="BB27" s="101">
        <f>'Expense Assumptions'!BB26</f>
        <v>1406.8860125000001</v>
      </c>
      <c r="BC27" s="101">
        <f>'Expense Assumptions'!BC26</f>
        <v>1406.8860125000001</v>
      </c>
      <c r="BD27" s="101">
        <f>'Expense Assumptions'!BD26</f>
        <v>1406.8860125000001</v>
      </c>
      <c r="BE27" s="101">
        <f>'Expense Assumptions'!BE26</f>
        <v>1406.8860125000001</v>
      </c>
      <c r="BF27" s="101">
        <f>'Expense Assumptions'!BF26</f>
        <v>1406.8860125000001</v>
      </c>
      <c r="BG27" s="101">
        <f>'Expense Assumptions'!BG26</f>
        <v>1406.8860125000001</v>
      </c>
      <c r="BH27" s="101">
        <f>'Expense Assumptions'!BH26</f>
        <v>1406.8860125000001</v>
      </c>
      <c r="BI27" s="101">
        <f>'Expense Assumptions'!BI26</f>
        <v>1406.8860125000001</v>
      </c>
    </row>
    <row r="28" spans="1:61" ht="11.25" customHeight="1">
      <c r="A28" s="93" t="s">
        <v>79</v>
      </c>
      <c r="B28" s="101">
        <f>'Expense Assumptions'!B27</f>
        <v>1500</v>
      </c>
      <c r="C28" s="101">
        <f>'Expense Assumptions'!C27</f>
        <v>1500</v>
      </c>
      <c r="D28" s="101">
        <f>'Expense Assumptions'!D27</f>
        <v>1500</v>
      </c>
      <c r="E28" s="101">
        <f>'Expense Assumptions'!E27</f>
        <v>1500</v>
      </c>
      <c r="F28" s="101">
        <f>'Expense Assumptions'!F27</f>
        <v>1500</v>
      </c>
      <c r="G28" s="101">
        <f>'Expense Assumptions'!G27</f>
        <v>15000</v>
      </c>
      <c r="H28" s="101">
        <f>'Expense Assumptions'!H27</f>
        <v>15000</v>
      </c>
      <c r="I28" s="101">
        <f>'Expense Assumptions'!I27</f>
        <v>15000</v>
      </c>
      <c r="J28" s="101">
        <f>'Expense Assumptions'!J27</f>
        <v>15000</v>
      </c>
      <c r="K28" s="101">
        <f>'Expense Assumptions'!K27</f>
        <v>15000</v>
      </c>
      <c r="L28" s="101">
        <f>'Expense Assumptions'!L27</f>
        <v>15000</v>
      </c>
      <c r="M28" s="101">
        <f>'Expense Assumptions'!M27</f>
        <v>15000</v>
      </c>
      <c r="N28" s="101">
        <f>'Expense Assumptions'!N27</f>
        <v>16500</v>
      </c>
      <c r="O28" s="101">
        <f>'Expense Assumptions'!O27</f>
        <v>16500</v>
      </c>
      <c r="P28" s="101">
        <f>'Expense Assumptions'!P27</f>
        <v>16500</v>
      </c>
      <c r="Q28" s="101">
        <f>'Expense Assumptions'!Q27</f>
        <v>16500</v>
      </c>
      <c r="R28" s="101">
        <f>'Expense Assumptions'!R27</f>
        <v>16500</v>
      </c>
      <c r="S28" s="101">
        <f>'Expense Assumptions'!S27</f>
        <v>16500</v>
      </c>
      <c r="T28" s="101">
        <f>'Expense Assumptions'!T27</f>
        <v>16500</v>
      </c>
      <c r="U28" s="101">
        <f>'Expense Assumptions'!U27</f>
        <v>16500</v>
      </c>
      <c r="V28" s="101">
        <f>'Expense Assumptions'!V27</f>
        <v>16500</v>
      </c>
      <c r="W28" s="101">
        <f>'Expense Assumptions'!W27</f>
        <v>16500</v>
      </c>
      <c r="X28" s="101">
        <f>'Expense Assumptions'!X27</f>
        <v>16500</v>
      </c>
      <c r="Y28" s="101">
        <f>'Expense Assumptions'!Y27</f>
        <v>16500</v>
      </c>
      <c r="Z28" s="101">
        <f>'Expense Assumptions'!Z27</f>
        <v>18150</v>
      </c>
      <c r="AA28" s="101">
        <f>'Expense Assumptions'!AA27</f>
        <v>18150</v>
      </c>
      <c r="AB28" s="101">
        <f>'Expense Assumptions'!AB27</f>
        <v>18150</v>
      </c>
      <c r="AC28" s="101">
        <f>'Expense Assumptions'!AC27</f>
        <v>18150</v>
      </c>
      <c r="AD28" s="101">
        <f>'Expense Assumptions'!AD27</f>
        <v>18150</v>
      </c>
      <c r="AE28" s="101">
        <f>'Expense Assumptions'!AE27</f>
        <v>18150</v>
      </c>
      <c r="AF28" s="101">
        <f>'Expense Assumptions'!AF27</f>
        <v>18150</v>
      </c>
      <c r="AG28" s="101">
        <f>'Expense Assumptions'!AG27</f>
        <v>18150</v>
      </c>
      <c r="AH28" s="101">
        <f>'Expense Assumptions'!AH27</f>
        <v>18150</v>
      </c>
      <c r="AI28" s="101">
        <f>'Expense Assumptions'!AI27</f>
        <v>18150</v>
      </c>
      <c r="AJ28" s="101">
        <f>'Expense Assumptions'!AJ27</f>
        <v>18150</v>
      </c>
      <c r="AK28" s="101">
        <f>'Expense Assumptions'!AK27</f>
        <v>18150</v>
      </c>
      <c r="AL28" s="101">
        <f>'Expense Assumptions'!AL27</f>
        <v>19965</v>
      </c>
      <c r="AM28" s="101">
        <f>'Expense Assumptions'!AM27</f>
        <v>19965</v>
      </c>
      <c r="AN28" s="101">
        <f>'Expense Assumptions'!AN27</f>
        <v>19965</v>
      </c>
      <c r="AO28" s="101">
        <f>'Expense Assumptions'!AO27</f>
        <v>19965</v>
      </c>
      <c r="AP28" s="101">
        <f>'Expense Assumptions'!AP27</f>
        <v>19965</v>
      </c>
      <c r="AQ28" s="101">
        <f>'Expense Assumptions'!AQ27</f>
        <v>19965</v>
      </c>
      <c r="AR28" s="101">
        <f>'Expense Assumptions'!AR27</f>
        <v>19965</v>
      </c>
      <c r="AS28" s="101">
        <f>'Expense Assumptions'!AS27</f>
        <v>19965</v>
      </c>
      <c r="AT28" s="101">
        <f>'Expense Assumptions'!AT27</f>
        <v>19965</v>
      </c>
      <c r="AU28" s="101">
        <f>'Expense Assumptions'!AU27</f>
        <v>19965</v>
      </c>
      <c r="AV28" s="101">
        <f>'Expense Assumptions'!AV27</f>
        <v>19965</v>
      </c>
      <c r="AW28" s="101">
        <f>'Expense Assumptions'!AW27</f>
        <v>19965</v>
      </c>
      <c r="AX28" s="101">
        <f>'Expense Assumptions'!AX27</f>
        <v>21961.5</v>
      </c>
      <c r="AY28" s="101">
        <f>'Expense Assumptions'!AY27</f>
        <v>21961.5</v>
      </c>
      <c r="AZ28" s="101">
        <f>'Expense Assumptions'!AZ27</f>
        <v>21961.5</v>
      </c>
      <c r="BA28" s="101">
        <f>'Expense Assumptions'!BA27</f>
        <v>21961.5</v>
      </c>
      <c r="BB28" s="101">
        <f>'Expense Assumptions'!BB27</f>
        <v>21961.5</v>
      </c>
      <c r="BC28" s="101">
        <f>'Expense Assumptions'!BC27</f>
        <v>21961.5</v>
      </c>
      <c r="BD28" s="101">
        <f>'Expense Assumptions'!BD27</f>
        <v>21961.5</v>
      </c>
      <c r="BE28" s="101">
        <f>'Expense Assumptions'!BE27</f>
        <v>21961.5</v>
      </c>
      <c r="BF28" s="101">
        <f>'Expense Assumptions'!BF27</f>
        <v>21961.5</v>
      </c>
      <c r="BG28" s="101">
        <f>'Expense Assumptions'!BG27</f>
        <v>21961.5</v>
      </c>
      <c r="BH28" s="101">
        <f>'Expense Assumptions'!BH27</f>
        <v>21961.5</v>
      </c>
      <c r="BI28" s="101">
        <f>'Expense Assumptions'!BI27</f>
        <v>21961.5</v>
      </c>
    </row>
    <row r="29" spans="1:61" ht="11.25" customHeight="1">
      <c r="A29" s="93" t="s">
        <v>80</v>
      </c>
      <c r="B29" s="101">
        <f>'Expense Assumptions'!B28</f>
        <v>3000</v>
      </c>
      <c r="C29" s="101">
        <f>'Expense Assumptions'!C28</f>
        <v>5000</v>
      </c>
      <c r="D29" s="101">
        <f>'Expense Assumptions'!D28</f>
        <v>5000</v>
      </c>
      <c r="E29" s="101">
        <f>'Expense Assumptions'!E28</f>
        <v>10000</v>
      </c>
      <c r="F29" s="101">
        <f>'Expense Assumptions'!F28</f>
        <v>10000</v>
      </c>
      <c r="G29" s="101">
        <f>'Expense Assumptions'!G28</f>
        <v>10000</v>
      </c>
      <c r="H29" s="101">
        <f>'Expense Assumptions'!H28</f>
        <v>20000</v>
      </c>
      <c r="I29" s="101">
        <f>'Expense Assumptions'!I28</f>
        <v>20000</v>
      </c>
      <c r="J29" s="101">
        <f>'Expense Assumptions'!J28</f>
        <v>20000</v>
      </c>
      <c r="K29" s="101">
        <f>'Expense Assumptions'!K28</f>
        <v>20000</v>
      </c>
      <c r="L29" s="101">
        <f>'Expense Assumptions'!L28</f>
        <v>20000</v>
      </c>
      <c r="M29" s="101">
        <f>'Expense Assumptions'!M28</f>
        <v>20000</v>
      </c>
      <c r="N29" s="101">
        <f>'Expense Assumptions'!N28</f>
        <v>20600</v>
      </c>
      <c r="O29" s="101">
        <f>'Expense Assumptions'!O28</f>
        <v>20600</v>
      </c>
      <c r="P29" s="101">
        <f>'Expense Assumptions'!P28</f>
        <v>20600</v>
      </c>
      <c r="Q29" s="101">
        <f>'Expense Assumptions'!Q28</f>
        <v>20600</v>
      </c>
      <c r="R29" s="101">
        <f>'Expense Assumptions'!R28</f>
        <v>20600</v>
      </c>
      <c r="S29" s="101">
        <f>'Expense Assumptions'!S28</f>
        <v>20600</v>
      </c>
      <c r="T29" s="101">
        <f>'Expense Assumptions'!T28</f>
        <v>20600</v>
      </c>
      <c r="U29" s="101">
        <f>'Expense Assumptions'!U28</f>
        <v>20600</v>
      </c>
      <c r="V29" s="101">
        <f>'Expense Assumptions'!V28</f>
        <v>20600</v>
      </c>
      <c r="W29" s="101">
        <f>'Expense Assumptions'!W28</f>
        <v>20600</v>
      </c>
      <c r="X29" s="101">
        <f>'Expense Assumptions'!X28</f>
        <v>20600</v>
      </c>
      <c r="Y29" s="101">
        <f>'Expense Assumptions'!Y28</f>
        <v>20600</v>
      </c>
      <c r="Z29" s="101">
        <f>'Expense Assumptions'!Z28</f>
        <v>21218</v>
      </c>
      <c r="AA29" s="101">
        <f>'Expense Assumptions'!AA28</f>
        <v>21218</v>
      </c>
      <c r="AB29" s="101">
        <f>'Expense Assumptions'!AB28</f>
        <v>21218</v>
      </c>
      <c r="AC29" s="101">
        <f>'Expense Assumptions'!AC28</f>
        <v>21218</v>
      </c>
      <c r="AD29" s="101">
        <f>'Expense Assumptions'!AD28</f>
        <v>21218</v>
      </c>
      <c r="AE29" s="101">
        <f>'Expense Assumptions'!AE28</f>
        <v>21218</v>
      </c>
      <c r="AF29" s="101">
        <f>'Expense Assumptions'!AF28</f>
        <v>21218</v>
      </c>
      <c r="AG29" s="101">
        <f>'Expense Assumptions'!AG28</f>
        <v>21218</v>
      </c>
      <c r="AH29" s="101">
        <f>'Expense Assumptions'!AH28</f>
        <v>21218</v>
      </c>
      <c r="AI29" s="101">
        <f>'Expense Assumptions'!AI28</f>
        <v>21218</v>
      </c>
      <c r="AJ29" s="101">
        <f>'Expense Assumptions'!AJ28</f>
        <v>21218</v>
      </c>
      <c r="AK29" s="101">
        <f>'Expense Assumptions'!AK28</f>
        <v>21218</v>
      </c>
      <c r="AL29" s="101">
        <f>'Expense Assumptions'!AL28</f>
        <v>21854.54</v>
      </c>
      <c r="AM29" s="101">
        <f>'Expense Assumptions'!AM28</f>
        <v>21854.54</v>
      </c>
      <c r="AN29" s="101">
        <f>'Expense Assumptions'!AN28</f>
        <v>21854.54</v>
      </c>
      <c r="AO29" s="101">
        <f>'Expense Assumptions'!AO28</f>
        <v>21854.54</v>
      </c>
      <c r="AP29" s="101">
        <f>'Expense Assumptions'!AP28</f>
        <v>21854.54</v>
      </c>
      <c r="AQ29" s="101">
        <f>'Expense Assumptions'!AQ28</f>
        <v>21854.54</v>
      </c>
      <c r="AR29" s="101">
        <f>'Expense Assumptions'!AR28</f>
        <v>21854.54</v>
      </c>
      <c r="AS29" s="101">
        <f>'Expense Assumptions'!AS28</f>
        <v>21854.54</v>
      </c>
      <c r="AT29" s="101">
        <f>'Expense Assumptions'!AT28</f>
        <v>21854.54</v>
      </c>
      <c r="AU29" s="101">
        <f>'Expense Assumptions'!AU28</f>
        <v>21854.54</v>
      </c>
      <c r="AV29" s="101">
        <f>'Expense Assumptions'!AV28</f>
        <v>21854.54</v>
      </c>
      <c r="AW29" s="101">
        <f>'Expense Assumptions'!AW28</f>
        <v>21854.54</v>
      </c>
      <c r="AX29" s="101">
        <f>'Expense Assumptions'!AX28</f>
        <v>22510.176200000002</v>
      </c>
      <c r="AY29" s="101">
        <f>'Expense Assumptions'!AY28</f>
        <v>22510.176200000002</v>
      </c>
      <c r="AZ29" s="101">
        <f>'Expense Assumptions'!AZ28</f>
        <v>22510.176200000002</v>
      </c>
      <c r="BA29" s="101">
        <f>'Expense Assumptions'!BA28</f>
        <v>22510.176200000002</v>
      </c>
      <c r="BB29" s="101">
        <f>'Expense Assumptions'!BB28</f>
        <v>22510.176200000002</v>
      </c>
      <c r="BC29" s="101">
        <f>'Expense Assumptions'!BC28</f>
        <v>22510.176200000002</v>
      </c>
      <c r="BD29" s="101">
        <f>'Expense Assumptions'!BD28</f>
        <v>22510.176200000002</v>
      </c>
      <c r="BE29" s="101">
        <f>'Expense Assumptions'!BE28</f>
        <v>22510.176200000002</v>
      </c>
      <c r="BF29" s="101">
        <f>'Expense Assumptions'!BF28</f>
        <v>22510.176200000002</v>
      </c>
      <c r="BG29" s="101">
        <f>'Expense Assumptions'!BG28</f>
        <v>22510.176200000002</v>
      </c>
      <c r="BH29" s="101">
        <f>'Expense Assumptions'!BH28</f>
        <v>22510.176200000002</v>
      </c>
      <c r="BI29" s="101">
        <f>'Expense Assumptions'!BI28</f>
        <v>22510.176200000002</v>
      </c>
    </row>
    <row r="30" spans="1:61" ht="11.25" customHeight="1">
      <c r="A30" s="93" t="s">
        <v>81</v>
      </c>
      <c r="B30" s="101">
        <f>'Expense Assumptions'!B29</f>
        <v>1000</v>
      </c>
      <c r="C30" s="101">
        <f>'Expense Assumptions'!C29</f>
        <v>1000</v>
      </c>
      <c r="D30" s="101">
        <f>'Expense Assumptions'!D29</f>
        <v>1000</v>
      </c>
      <c r="E30" s="101">
        <f>'Expense Assumptions'!E29</f>
        <v>1000</v>
      </c>
      <c r="F30" s="101">
        <f>'Expense Assumptions'!F29</f>
        <v>1000</v>
      </c>
      <c r="G30" s="101">
        <f>'Expense Assumptions'!G29</f>
        <v>5000</v>
      </c>
      <c r="H30" s="101">
        <f>'Expense Assumptions'!H29</f>
        <v>5000</v>
      </c>
      <c r="I30" s="101">
        <f>'Expense Assumptions'!I29</f>
        <v>5000</v>
      </c>
      <c r="J30" s="101">
        <f>'Expense Assumptions'!J29</f>
        <v>5000</v>
      </c>
      <c r="K30" s="101">
        <f>'Expense Assumptions'!K29</f>
        <v>5000</v>
      </c>
      <c r="L30" s="101">
        <f>'Expense Assumptions'!L29</f>
        <v>5000</v>
      </c>
      <c r="M30" s="101">
        <f>'Expense Assumptions'!M29</f>
        <v>5000</v>
      </c>
      <c r="N30" s="101">
        <f>'Expense Assumptions'!N29</f>
        <v>20000</v>
      </c>
      <c r="O30" s="101">
        <f>'Expense Assumptions'!O29</f>
        <v>20000</v>
      </c>
      <c r="P30" s="101">
        <f>'Expense Assumptions'!P29</f>
        <v>20000</v>
      </c>
      <c r="Q30" s="101">
        <f>'Expense Assumptions'!Q29</f>
        <v>20000</v>
      </c>
      <c r="R30" s="101">
        <f>'Expense Assumptions'!R29</f>
        <v>20000</v>
      </c>
      <c r="S30" s="101">
        <f>'Expense Assumptions'!S29</f>
        <v>20000</v>
      </c>
      <c r="T30" s="101">
        <f>'Expense Assumptions'!T29</f>
        <v>20000</v>
      </c>
      <c r="U30" s="101">
        <f>'Expense Assumptions'!U29</f>
        <v>20000</v>
      </c>
      <c r="V30" s="101">
        <f>'Expense Assumptions'!V29</f>
        <v>20000</v>
      </c>
      <c r="W30" s="101">
        <f>'Expense Assumptions'!W29</f>
        <v>20000</v>
      </c>
      <c r="X30" s="101">
        <f>'Expense Assumptions'!X29</f>
        <v>20000</v>
      </c>
      <c r="Y30" s="101">
        <f>'Expense Assumptions'!Y29</f>
        <v>20000</v>
      </c>
      <c r="Z30" s="101">
        <f>'Expense Assumptions'!Z29</f>
        <v>20000</v>
      </c>
      <c r="AA30" s="101">
        <f>'Expense Assumptions'!AA29</f>
        <v>20000</v>
      </c>
      <c r="AB30" s="101">
        <f>'Expense Assumptions'!AB29</f>
        <v>20000</v>
      </c>
      <c r="AC30" s="101">
        <f>'Expense Assumptions'!AC29</f>
        <v>20000</v>
      </c>
      <c r="AD30" s="101">
        <f>'Expense Assumptions'!AD29</f>
        <v>20000</v>
      </c>
      <c r="AE30" s="101">
        <f>'Expense Assumptions'!AE29</f>
        <v>20000</v>
      </c>
      <c r="AF30" s="101">
        <f>'Expense Assumptions'!AF29</f>
        <v>20000</v>
      </c>
      <c r="AG30" s="101">
        <f>'Expense Assumptions'!AG29</f>
        <v>20000</v>
      </c>
      <c r="AH30" s="101">
        <f>'Expense Assumptions'!AH29</f>
        <v>20000</v>
      </c>
      <c r="AI30" s="101">
        <f>'Expense Assumptions'!AI29</f>
        <v>20000</v>
      </c>
      <c r="AJ30" s="101">
        <f>'Expense Assumptions'!AJ29</f>
        <v>20000</v>
      </c>
      <c r="AK30" s="101">
        <f>'Expense Assumptions'!AK29</f>
        <v>20000</v>
      </c>
      <c r="AL30" s="101">
        <f>'Expense Assumptions'!AL29</f>
        <v>20000</v>
      </c>
      <c r="AM30" s="101">
        <f>'Expense Assumptions'!AM29</f>
        <v>20000</v>
      </c>
      <c r="AN30" s="101">
        <f>'Expense Assumptions'!AN29</f>
        <v>20000</v>
      </c>
      <c r="AO30" s="101">
        <f>'Expense Assumptions'!AO29</f>
        <v>20000</v>
      </c>
      <c r="AP30" s="101">
        <f>'Expense Assumptions'!AP29</f>
        <v>20000</v>
      </c>
      <c r="AQ30" s="101">
        <f>'Expense Assumptions'!AQ29</f>
        <v>20000</v>
      </c>
      <c r="AR30" s="101">
        <f>'Expense Assumptions'!AR29</f>
        <v>20000</v>
      </c>
      <c r="AS30" s="101">
        <f>'Expense Assumptions'!AS29</f>
        <v>20000</v>
      </c>
      <c r="AT30" s="101">
        <f>'Expense Assumptions'!AT29</f>
        <v>20000</v>
      </c>
      <c r="AU30" s="101">
        <f>'Expense Assumptions'!AU29</f>
        <v>20000</v>
      </c>
      <c r="AV30" s="101">
        <f>'Expense Assumptions'!AV29</f>
        <v>20000</v>
      </c>
      <c r="AW30" s="101">
        <f>'Expense Assumptions'!AW29</f>
        <v>20000</v>
      </c>
      <c r="AX30" s="101">
        <f>'Expense Assumptions'!AX29</f>
        <v>20000</v>
      </c>
      <c r="AY30" s="101">
        <f>'Expense Assumptions'!AY29</f>
        <v>20000</v>
      </c>
      <c r="AZ30" s="101">
        <f>'Expense Assumptions'!AZ29</f>
        <v>20000</v>
      </c>
      <c r="BA30" s="101">
        <f>'Expense Assumptions'!BA29</f>
        <v>20000</v>
      </c>
      <c r="BB30" s="101">
        <f>'Expense Assumptions'!BB29</f>
        <v>20000</v>
      </c>
      <c r="BC30" s="101">
        <f>'Expense Assumptions'!BC29</f>
        <v>20000</v>
      </c>
      <c r="BD30" s="101">
        <f>'Expense Assumptions'!BD29</f>
        <v>20000</v>
      </c>
      <c r="BE30" s="101">
        <f>'Expense Assumptions'!BE29</f>
        <v>20000</v>
      </c>
      <c r="BF30" s="101">
        <f>'Expense Assumptions'!BF29</f>
        <v>20000</v>
      </c>
      <c r="BG30" s="101">
        <f>'Expense Assumptions'!BG29</f>
        <v>20000</v>
      </c>
      <c r="BH30" s="101">
        <f>'Expense Assumptions'!BH29</f>
        <v>20000</v>
      </c>
      <c r="BI30" s="101">
        <f>'Expense Assumptions'!BI29</f>
        <v>20000</v>
      </c>
    </row>
    <row r="31" spans="1:61" ht="11.25" customHeight="1">
      <c r="A31" s="93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</row>
    <row r="32" spans="1:61" ht="11.25" customHeight="1">
      <c r="A32" s="127" t="s">
        <v>396</v>
      </c>
      <c r="B32" s="128">
        <f t="shared" ref="B32:AG32" si="10">SUM(B23:B30)</f>
        <v>62750</v>
      </c>
      <c r="C32" s="128">
        <f t="shared" si="10"/>
        <v>54750</v>
      </c>
      <c r="D32" s="128">
        <f t="shared" si="10"/>
        <v>54750</v>
      </c>
      <c r="E32" s="128">
        <f t="shared" si="10"/>
        <v>129750</v>
      </c>
      <c r="F32" s="128">
        <f t="shared" si="10"/>
        <v>59750</v>
      </c>
      <c r="G32" s="128">
        <f t="shared" si="10"/>
        <v>94075</v>
      </c>
      <c r="H32" s="128">
        <f t="shared" si="10"/>
        <v>87250</v>
      </c>
      <c r="I32" s="128">
        <f t="shared" si="10"/>
        <v>92250</v>
      </c>
      <c r="J32" s="128">
        <f t="shared" si="10"/>
        <v>87250</v>
      </c>
      <c r="K32" s="128">
        <f t="shared" si="10"/>
        <v>92250</v>
      </c>
      <c r="L32" s="128">
        <f t="shared" si="10"/>
        <v>87250</v>
      </c>
      <c r="M32" s="128">
        <f t="shared" si="10"/>
        <v>97250</v>
      </c>
      <c r="N32" s="128">
        <f t="shared" si="10"/>
        <v>128570</v>
      </c>
      <c r="O32" s="128">
        <f t="shared" si="10"/>
        <v>109257.5</v>
      </c>
      <c r="P32" s="128">
        <f t="shared" si="10"/>
        <v>109257.5</v>
      </c>
      <c r="Q32" s="128">
        <f t="shared" si="10"/>
        <v>109257.5</v>
      </c>
      <c r="R32" s="128">
        <f t="shared" si="10"/>
        <v>105549.5</v>
      </c>
      <c r="S32" s="128">
        <f t="shared" si="10"/>
        <v>124707.5</v>
      </c>
      <c r="T32" s="128">
        <f t="shared" si="10"/>
        <v>114407.5</v>
      </c>
      <c r="U32" s="128">
        <f t="shared" si="10"/>
        <v>114407.5</v>
      </c>
      <c r="V32" s="128">
        <f t="shared" si="10"/>
        <v>114407.5</v>
      </c>
      <c r="W32" s="128">
        <f t="shared" si="10"/>
        <v>114407.5</v>
      </c>
      <c r="X32" s="128">
        <f t="shared" si="10"/>
        <v>114407.5</v>
      </c>
      <c r="Y32" s="128">
        <f t="shared" si="10"/>
        <v>109257.5</v>
      </c>
      <c r="Z32" s="128">
        <f t="shared" si="10"/>
        <v>135234.32500000001</v>
      </c>
      <c r="AA32" s="128">
        <f t="shared" si="10"/>
        <v>140538.82500000001</v>
      </c>
      <c r="AB32" s="128">
        <f t="shared" si="10"/>
        <v>119320.825</v>
      </c>
      <c r="AC32" s="128">
        <f t="shared" si="10"/>
        <v>119320.825</v>
      </c>
      <c r="AD32" s="128">
        <f t="shared" si="10"/>
        <v>124625.325</v>
      </c>
      <c r="AE32" s="128">
        <f t="shared" si="10"/>
        <v>124625.325</v>
      </c>
      <c r="AF32" s="128">
        <f t="shared" si="10"/>
        <v>119320.825</v>
      </c>
      <c r="AG32" s="128">
        <f t="shared" si="10"/>
        <v>119320.825</v>
      </c>
      <c r="AH32" s="128">
        <f t="shared" ref="AH32:BI32" si="11">SUM(AH23:AH30)</f>
        <v>140538.82500000001</v>
      </c>
      <c r="AI32" s="128">
        <f t="shared" si="11"/>
        <v>-135295.17499999999</v>
      </c>
      <c r="AJ32" s="128">
        <f t="shared" si="11"/>
        <v>119320.825</v>
      </c>
      <c r="AK32" s="128">
        <f t="shared" si="11"/>
        <v>119320.825</v>
      </c>
      <c r="AL32" s="128">
        <f t="shared" si="11"/>
        <v>195202.29500000001</v>
      </c>
      <c r="AM32" s="128">
        <f t="shared" si="11"/>
        <v>195202.29500000001</v>
      </c>
      <c r="AN32" s="128">
        <f t="shared" si="11"/>
        <v>195202.29500000001</v>
      </c>
      <c r="AO32" s="128">
        <f t="shared" si="11"/>
        <v>195202.29500000001</v>
      </c>
      <c r="AP32" s="128">
        <f t="shared" si="11"/>
        <v>195202.29500000001</v>
      </c>
      <c r="AQ32" s="128">
        <f t="shared" si="11"/>
        <v>195202.29500000001</v>
      </c>
      <c r="AR32" s="128">
        <f t="shared" si="11"/>
        <v>195202.29500000001</v>
      </c>
      <c r="AS32" s="128">
        <f t="shared" si="11"/>
        <v>195202.29500000001</v>
      </c>
      <c r="AT32" s="128">
        <f t="shared" si="11"/>
        <v>195202.29500000001</v>
      </c>
      <c r="AU32" s="128">
        <f t="shared" si="11"/>
        <v>195202.29500000001</v>
      </c>
      <c r="AV32" s="128">
        <f t="shared" si="11"/>
        <v>195202.29500000001</v>
      </c>
      <c r="AW32" s="128">
        <f t="shared" si="11"/>
        <v>195202.29500000001</v>
      </c>
      <c r="AX32" s="128">
        <f t="shared" si="11"/>
        <v>305274.79106250004</v>
      </c>
      <c r="AY32" s="128">
        <f t="shared" si="11"/>
        <v>305274.79106250004</v>
      </c>
      <c r="AZ32" s="128">
        <f t="shared" si="11"/>
        <v>305274.79106250004</v>
      </c>
      <c r="BA32" s="128">
        <f t="shared" si="11"/>
        <v>305274.79106250004</v>
      </c>
      <c r="BB32" s="128">
        <f t="shared" si="11"/>
        <v>305274.79106250004</v>
      </c>
      <c r="BC32" s="128">
        <f t="shared" si="11"/>
        <v>305274.79106250004</v>
      </c>
      <c r="BD32" s="128">
        <f t="shared" si="11"/>
        <v>305274.79106250004</v>
      </c>
      <c r="BE32" s="128">
        <f t="shared" si="11"/>
        <v>305274.79106250004</v>
      </c>
      <c r="BF32" s="128">
        <f t="shared" si="11"/>
        <v>305274.79106250004</v>
      </c>
      <c r="BG32" s="128">
        <f t="shared" si="11"/>
        <v>305274.79106250004</v>
      </c>
      <c r="BH32" s="128">
        <f t="shared" si="11"/>
        <v>305274.79106250004</v>
      </c>
      <c r="BI32" s="128">
        <f t="shared" si="11"/>
        <v>305274.79106250004</v>
      </c>
    </row>
    <row r="33" spans="1:61" ht="11.25" customHeight="1">
      <c r="A33" s="100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</row>
    <row r="34" spans="1:61" ht="11.25" customHeight="1">
      <c r="A34" s="100" t="s">
        <v>397</v>
      </c>
      <c r="B34" s="114" t="e">
        <f>'Payroll Assumptions'!B108</f>
        <v>#N/A</v>
      </c>
      <c r="C34" s="114" t="e">
        <f>'Payroll Assumptions'!C108</f>
        <v>#N/A</v>
      </c>
      <c r="D34" s="114" t="e">
        <f>'Payroll Assumptions'!D108</f>
        <v>#N/A</v>
      </c>
      <c r="E34" s="114" t="e">
        <f>'Payroll Assumptions'!E108</f>
        <v>#N/A</v>
      </c>
      <c r="F34" s="114" t="e">
        <f>'Payroll Assumptions'!F108</f>
        <v>#N/A</v>
      </c>
      <c r="G34" s="114" t="e">
        <f>'Payroll Assumptions'!G108</f>
        <v>#N/A</v>
      </c>
      <c r="H34" s="114" t="e">
        <f>'Payroll Assumptions'!H108</f>
        <v>#N/A</v>
      </c>
      <c r="I34" s="114" t="e">
        <f>'Payroll Assumptions'!I108</f>
        <v>#N/A</v>
      </c>
      <c r="J34" s="114" t="e">
        <f>'Payroll Assumptions'!J108</f>
        <v>#N/A</v>
      </c>
      <c r="K34" s="114" t="e">
        <f>'Payroll Assumptions'!K108</f>
        <v>#N/A</v>
      </c>
      <c r="L34" s="114" t="e">
        <f>'Payroll Assumptions'!L108</f>
        <v>#N/A</v>
      </c>
      <c r="M34" s="114" t="e">
        <f>'Payroll Assumptions'!M108</f>
        <v>#N/A</v>
      </c>
      <c r="N34" s="114" t="e">
        <f>'Payroll Assumptions'!N108</f>
        <v>#N/A</v>
      </c>
      <c r="O34" s="114" t="e">
        <f>'Payroll Assumptions'!O108</f>
        <v>#N/A</v>
      </c>
      <c r="P34" s="114" t="e">
        <f>'Payroll Assumptions'!P108</f>
        <v>#N/A</v>
      </c>
      <c r="Q34" s="114" t="e">
        <f>'Payroll Assumptions'!Q108</f>
        <v>#N/A</v>
      </c>
      <c r="R34" s="114" t="e">
        <f>'Payroll Assumptions'!R108</f>
        <v>#N/A</v>
      </c>
      <c r="S34" s="114" t="e">
        <f>'Payroll Assumptions'!S108</f>
        <v>#N/A</v>
      </c>
      <c r="T34" s="114" t="e">
        <f>'Payroll Assumptions'!T108</f>
        <v>#N/A</v>
      </c>
      <c r="U34" s="114" t="e">
        <f>'Payroll Assumptions'!U108</f>
        <v>#N/A</v>
      </c>
      <c r="V34" s="114" t="e">
        <f>'Payroll Assumptions'!V108</f>
        <v>#N/A</v>
      </c>
      <c r="W34" s="114" t="e">
        <f>'Payroll Assumptions'!W108</f>
        <v>#N/A</v>
      </c>
      <c r="X34" s="114" t="e">
        <f>'Payroll Assumptions'!X108</f>
        <v>#N/A</v>
      </c>
      <c r="Y34" s="114" t="e">
        <f>'Payroll Assumptions'!Y108</f>
        <v>#N/A</v>
      </c>
      <c r="Z34" s="114" t="e">
        <f>'Payroll Assumptions'!Z108</f>
        <v>#N/A</v>
      </c>
      <c r="AA34" s="114" t="e">
        <f>'Payroll Assumptions'!AA108</f>
        <v>#N/A</v>
      </c>
      <c r="AB34" s="114" t="e">
        <f>'Payroll Assumptions'!AB108</f>
        <v>#N/A</v>
      </c>
      <c r="AC34" s="114" t="e">
        <f>'Payroll Assumptions'!AC108</f>
        <v>#N/A</v>
      </c>
      <c r="AD34" s="114" t="e">
        <f>'Payroll Assumptions'!AD108</f>
        <v>#N/A</v>
      </c>
      <c r="AE34" s="114" t="e">
        <f>'Payroll Assumptions'!AE108</f>
        <v>#N/A</v>
      </c>
      <c r="AF34" s="114" t="e">
        <f>'Payroll Assumptions'!AF108</f>
        <v>#N/A</v>
      </c>
      <c r="AG34" s="114" t="e">
        <f>'Payroll Assumptions'!AG108</f>
        <v>#N/A</v>
      </c>
      <c r="AH34" s="114" t="e">
        <f>'Payroll Assumptions'!AH108</f>
        <v>#N/A</v>
      </c>
      <c r="AI34" s="114" t="e">
        <f>'Payroll Assumptions'!AI108</f>
        <v>#N/A</v>
      </c>
      <c r="AJ34" s="114" t="e">
        <f>'Payroll Assumptions'!AJ108</f>
        <v>#N/A</v>
      </c>
      <c r="AK34" s="114" t="e">
        <f>'Payroll Assumptions'!AK108</f>
        <v>#N/A</v>
      </c>
      <c r="AL34" s="114" t="e">
        <f>'Payroll Assumptions'!AL108</f>
        <v>#N/A</v>
      </c>
      <c r="AM34" s="114" t="e">
        <f>'Payroll Assumptions'!AM108</f>
        <v>#N/A</v>
      </c>
      <c r="AN34" s="114" t="e">
        <f>'Payroll Assumptions'!AN108</f>
        <v>#N/A</v>
      </c>
      <c r="AO34" s="114" t="e">
        <f>'Payroll Assumptions'!AO108</f>
        <v>#N/A</v>
      </c>
      <c r="AP34" s="114" t="e">
        <f>'Payroll Assumptions'!AP108</f>
        <v>#N/A</v>
      </c>
      <c r="AQ34" s="114" t="e">
        <f>'Payroll Assumptions'!AQ108</f>
        <v>#N/A</v>
      </c>
      <c r="AR34" s="114" t="e">
        <f>'Payroll Assumptions'!AR108</f>
        <v>#N/A</v>
      </c>
      <c r="AS34" s="114" t="e">
        <f>'Payroll Assumptions'!AS108</f>
        <v>#N/A</v>
      </c>
      <c r="AT34" s="114" t="e">
        <f>'Payroll Assumptions'!AT108</f>
        <v>#N/A</v>
      </c>
      <c r="AU34" s="114" t="e">
        <f>'Payroll Assumptions'!AU108</f>
        <v>#N/A</v>
      </c>
      <c r="AV34" s="114" t="e">
        <f>'Payroll Assumptions'!AV108</f>
        <v>#N/A</v>
      </c>
      <c r="AW34" s="114" t="e">
        <f>'Payroll Assumptions'!AW108</f>
        <v>#N/A</v>
      </c>
      <c r="AX34" s="114" t="e">
        <f>'Payroll Assumptions'!AX108</f>
        <v>#N/A</v>
      </c>
      <c r="AY34" s="114" t="e">
        <f>'Payroll Assumptions'!AY108</f>
        <v>#N/A</v>
      </c>
      <c r="AZ34" s="114" t="e">
        <f>'Payroll Assumptions'!AZ108</f>
        <v>#N/A</v>
      </c>
      <c r="BA34" s="114" t="e">
        <f>'Payroll Assumptions'!BA108</f>
        <v>#N/A</v>
      </c>
      <c r="BB34" s="114" t="e">
        <f>'Payroll Assumptions'!BB108</f>
        <v>#N/A</v>
      </c>
      <c r="BC34" s="114" t="e">
        <f>'Payroll Assumptions'!BC108</f>
        <v>#N/A</v>
      </c>
      <c r="BD34" s="114" t="e">
        <f>'Payroll Assumptions'!BD108</f>
        <v>#N/A</v>
      </c>
      <c r="BE34" s="114" t="e">
        <f>'Payroll Assumptions'!BE108</f>
        <v>#N/A</v>
      </c>
      <c r="BF34" s="114" t="e">
        <f>'Payroll Assumptions'!BF108</f>
        <v>#N/A</v>
      </c>
      <c r="BG34" s="114" t="e">
        <f>'Payroll Assumptions'!BG108</f>
        <v>#N/A</v>
      </c>
      <c r="BH34" s="114" t="e">
        <f>'Payroll Assumptions'!BH108</f>
        <v>#N/A</v>
      </c>
      <c r="BI34" s="114" t="e">
        <f>'Payroll Assumptions'!BI108</f>
        <v>#N/A</v>
      </c>
    </row>
    <row r="35" spans="1:61" ht="11.25" customHeight="1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</row>
    <row r="36" spans="1:61" ht="11.25" customHeight="1">
      <c r="A36" s="261" t="s">
        <v>398</v>
      </c>
      <c r="B36" s="262" t="e">
        <f t="shared" ref="B36:AG36" si="12">B32+B34</f>
        <v>#N/A</v>
      </c>
      <c r="C36" s="262" t="e">
        <f t="shared" si="12"/>
        <v>#N/A</v>
      </c>
      <c r="D36" s="262" t="e">
        <f t="shared" si="12"/>
        <v>#N/A</v>
      </c>
      <c r="E36" s="262" t="e">
        <f t="shared" si="12"/>
        <v>#N/A</v>
      </c>
      <c r="F36" s="262" t="e">
        <f t="shared" si="12"/>
        <v>#N/A</v>
      </c>
      <c r="G36" s="262" t="e">
        <f t="shared" si="12"/>
        <v>#N/A</v>
      </c>
      <c r="H36" s="262" t="e">
        <f t="shared" si="12"/>
        <v>#N/A</v>
      </c>
      <c r="I36" s="262" t="e">
        <f t="shared" si="12"/>
        <v>#N/A</v>
      </c>
      <c r="J36" s="262" t="e">
        <f t="shared" si="12"/>
        <v>#N/A</v>
      </c>
      <c r="K36" s="262" t="e">
        <f t="shared" si="12"/>
        <v>#N/A</v>
      </c>
      <c r="L36" s="262" t="e">
        <f t="shared" si="12"/>
        <v>#N/A</v>
      </c>
      <c r="M36" s="262" t="e">
        <f t="shared" si="12"/>
        <v>#N/A</v>
      </c>
      <c r="N36" s="262" t="e">
        <f t="shared" si="12"/>
        <v>#N/A</v>
      </c>
      <c r="O36" s="262" t="e">
        <f t="shared" si="12"/>
        <v>#N/A</v>
      </c>
      <c r="P36" s="262" t="e">
        <f t="shared" si="12"/>
        <v>#N/A</v>
      </c>
      <c r="Q36" s="262" t="e">
        <f t="shared" si="12"/>
        <v>#N/A</v>
      </c>
      <c r="R36" s="262" t="e">
        <f t="shared" si="12"/>
        <v>#N/A</v>
      </c>
      <c r="S36" s="262" t="e">
        <f t="shared" si="12"/>
        <v>#N/A</v>
      </c>
      <c r="T36" s="262" t="e">
        <f t="shared" si="12"/>
        <v>#N/A</v>
      </c>
      <c r="U36" s="262" t="e">
        <f t="shared" si="12"/>
        <v>#N/A</v>
      </c>
      <c r="V36" s="262" t="e">
        <f t="shared" si="12"/>
        <v>#N/A</v>
      </c>
      <c r="W36" s="262" t="e">
        <f t="shared" si="12"/>
        <v>#N/A</v>
      </c>
      <c r="X36" s="262" t="e">
        <f t="shared" si="12"/>
        <v>#N/A</v>
      </c>
      <c r="Y36" s="262" t="e">
        <f t="shared" si="12"/>
        <v>#N/A</v>
      </c>
      <c r="Z36" s="262" t="e">
        <f t="shared" si="12"/>
        <v>#N/A</v>
      </c>
      <c r="AA36" s="262" t="e">
        <f t="shared" si="12"/>
        <v>#N/A</v>
      </c>
      <c r="AB36" s="262" t="e">
        <f t="shared" si="12"/>
        <v>#N/A</v>
      </c>
      <c r="AC36" s="262" t="e">
        <f t="shared" si="12"/>
        <v>#N/A</v>
      </c>
      <c r="AD36" s="262" t="e">
        <f t="shared" si="12"/>
        <v>#N/A</v>
      </c>
      <c r="AE36" s="262" t="e">
        <f t="shared" si="12"/>
        <v>#N/A</v>
      </c>
      <c r="AF36" s="262" t="e">
        <f t="shared" si="12"/>
        <v>#N/A</v>
      </c>
      <c r="AG36" s="262" t="e">
        <f t="shared" si="12"/>
        <v>#N/A</v>
      </c>
      <c r="AH36" s="262" t="e">
        <f t="shared" ref="AH36:BI36" si="13">AH32+AH34</f>
        <v>#N/A</v>
      </c>
      <c r="AI36" s="262" t="e">
        <f t="shared" si="13"/>
        <v>#N/A</v>
      </c>
      <c r="AJ36" s="262" t="e">
        <f t="shared" si="13"/>
        <v>#N/A</v>
      </c>
      <c r="AK36" s="262" t="e">
        <f t="shared" si="13"/>
        <v>#N/A</v>
      </c>
      <c r="AL36" s="262" t="e">
        <f t="shared" si="13"/>
        <v>#N/A</v>
      </c>
      <c r="AM36" s="262" t="e">
        <f t="shared" si="13"/>
        <v>#N/A</v>
      </c>
      <c r="AN36" s="262" t="e">
        <f t="shared" si="13"/>
        <v>#N/A</v>
      </c>
      <c r="AO36" s="262" t="e">
        <f t="shared" si="13"/>
        <v>#N/A</v>
      </c>
      <c r="AP36" s="262" t="e">
        <f t="shared" si="13"/>
        <v>#N/A</v>
      </c>
      <c r="AQ36" s="262" t="e">
        <f t="shared" si="13"/>
        <v>#N/A</v>
      </c>
      <c r="AR36" s="262" t="e">
        <f t="shared" si="13"/>
        <v>#N/A</v>
      </c>
      <c r="AS36" s="262" t="e">
        <f t="shared" si="13"/>
        <v>#N/A</v>
      </c>
      <c r="AT36" s="262" t="e">
        <f t="shared" si="13"/>
        <v>#N/A</v>
      </c>
      <c r="AU36" s="262" t="e">
        <f t="shared" si="13"/>
        <v>#N/A</v>
      </c>
      <c r="AV36" s="262" t="e">
        <f t="shared" si="13"/>
        <v>#N/A</v>
      </c>
      <c r="AW36" s="262" t="e">
        <f t="shared" si="13"/>
        <v>#N/A</v>
      </c>
      <c r="AX36" s="262" t="e">
        <f t="shared" si="13"/>
        <v>#N/A</v>
      </c>
      <c r="AY36" s="262" t="e">
        <f t="shared" si="13"/>
        <v>#N/A</v>
      </c>
      <c r="AZ36" s="262" t="e">
        <f t="shared" si="13"/>
        <v>#N/A</v>
      </c>
      <c r="BA36" s="262" t="e">
        <f t="shared" si="13"/>
        <v>#N/A</v>
      </c>
      <c r="BB36" s="262" t="e">
        <f t="shared" si="13"/>
        <v>#N/A</v>
      </c>
      <c r="BC36" s="262" t="e">
        <f t="shared" si="13"/>
        <v>#N/A</v>
      </c>
      <c r="BD36" s="262" t="e">
        <f t="shared" si="13"/>
        <v>#N/A</v>
      </c>
      <c r="BE36" s="262" t="e">
        <f t="shared" si="13"/>
        <v>#N/A</v>
      </c>
      <c r="BF36" s="262" t="e">
        <f t="shared" si="13"/>
        <v>#N/A</v>
      </c>
      <c r="BG36" s="262" t="e">
        <f t="shared" si="13"/>
        <v>#N/A</v>
      </c>
      <c r="BH36" s="262" t="e">
        <f t="shared" si="13"/>
        <v>#N/A</v>
      </c>
      <c r="BI36" s="262" t="e">
        <f t="shared" si="13"/>
        <v>#N/A</v>
      </c>
    </row>
    <row r="37" spans="1:61" ht="11.25" customHeight="1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</row>
    <row r="38" spans="1:61" ht="11.25" customHeight="1">
      <c r="A38" s="263" t="s">
        <v>34</v>
      </c>
      <c r="B38" s="263" t="e">
        <f t="shared" ref="B38:AG38" si="14">B18-B36</f>
        <v>#N/A</v>
      </c>
      <c r="C38" s="263" t="e">
        <f t="shared" si="14"/>
        <v>#N/A</v>
      </c>
      <c r="D38" s="263" t="e">
        <f t="shared" si="14"/>
        <v>#N/A</v>
      </c>
      <c r="E38" s="263" t="e">
        <f t="shared" si="14"/>
        <v>#N/A</v>
      </c>
      <c r="F38" s="263" t="e">
        <f t="shared" si="14"/>
        <v>#N/A</v>
      </c>
      <c r="G38" s="263" t="e">
        <f t="shared" si="14"/>
        <v>#N/A</v>
      </c>
      <c r="H38" s="263" t="e">
        <f t="shared" si="14"/>
        <v>#N/A</v>
      </c>
      <c r="I38" s="263" t="e">
        <f t="shared" si="14"/>
        <v>#N/A</v>
      </c>
      <c r="J38" s="263" t="e">
        <f t="shared" si="14"/>
        <v>#N/A</v>
      </c>
      <c r="K38" s="263" t="e">
        <f t="shared" si="14"/>
        <v>#N/A</v>
      </c>
      <c r="L38" s="263" t="e">
        <f t="shared" si="14"/>
        <v>#N/A</v>
      </c>
      <c r="M38" s="263" t="e">
        <f t="shared" si="14"/>
        <v>#N/A</v>
      </c>
      <c r="N38" s="263" t="e">
        <f t="shared" si="14"/>
        <v>#N/A</v>
      </c>
      <c r="O38" s="263" t="e">
        <f t="shared" si="14"/>
        <v>#N/A</v>
      </c>
      <c r="P38" s="263" t="e">
        <f t="shared" si="14"/>
        <v>#N/A</v>
      </c>
      <c r="Q38" s="263" t="e">
        <f t="shared" si="14"/>
        <v>#N/A</v>
      </c>
      <c r="R38" s="263" t="e">
        <f t="shared" si="14"/>
        <v>#N/A</v>
      </c>
      <c r="S38" s="263" t="e">
        <f t="shared" si="14"/>
        <v>#N/A</v>
      </c>
      <c r="T38" s="263" t="e">
        <f t="shared" si="14"/>
        <v>#N/A</v>
      </c>
      <c r="U38" s="263" t="e">
        <f t="shared" si="14"/>
        <v>#N/A</v>
      </c>
      <c r="V38" s="263" t="e">
        <f t="shared" si="14"/>
        <v>#N/A</v>
      </c>
      <c r="W38" s="263" t="e">
        <f t="shared" si="14"/>
        <v>#N/A</v>
      </c>
      <c r="X38" s="263" t="e">
        <f t="shared" si="14"/>
        <v>#N/A</v>
      </c>
      <c r="Y38" s="263" t="e">
        <f t="shared" si="14"/>
        <v>#N/A</v>
      </c>
      <c r="Z38" s="263" t="e">
        <f t="shared" si="14"/>
        <v>#N/A</v>
      </c>
      <c r="AA38" s="263" t="e">
        <f t="shared" si="14"/>
        <v>#N/A</v>
      </c>
      <c r="AB38" s="263" t="e">
        <f t="shared" si="14"/>
        <v>#N/A</v>
      </c>
      <c r="AC38" s="263" t="e">
        <f t="shared" si="14"/>
        <v>#N/A</v>
      </c>
      <c r="AD38" s="263" t="e">
        <f t="shared" si="14"/>
        <v>#N/A</v>
      </c>
      <c r="AE38" s="263" t="e">
        <f t="shared" si="14"/>
        <v>#N/A</v>
      </c>
      <c r="AF38" s="263" t="e">
        <f t="shared" si="14"/>
        <v>#N/A</v>
      </c>
      <c r="AG38" s="263" t="e">
        <f t="shared" si="14"/>
        <v>#N/A</v>
      </c>
      <c r="AH38" s="263" t="e">
        <f t="shared" ref="AH38:BI38" si="15">AH18-AH36</f>
        <v>#N/A</v>
      </c>
      <c r="AI38" s="263" t="e">
        <f t="shared" si="15"/>
        <v>#N/A</v>
      </c>
      <c r="AJ38" s="263" t="e">
        <f t="shared" si="15"/>
        <v>#N/A</v>
      </c>
      <c r="AK38" s="263" t="e">
        <f t="shared" si="15"/>
        <v>#N/A</v>
      </c>
      <c r="AL38" s="263" t="e">
        <f t="shared" si="15"/>
        <v>#N/A</v>
      </c>
      <c r="AM38" s="263" t="e">
        <f t="shared" si="15"/>
        <v>#N/A</v>
      </c>
      <c r="AN38" s="263" t="e">
        <f t="shared" si="15"/>
        <v>#N/A</v>
      </c>
      <c r="AO38" s="263" t="e">
        <f t="shared" si="15"/>
        <v>#N/A</v>
      </c>
      <c r="AP38" s="263" t="e">
        <f t="shared" si="15"/>
        <v>#N/A</v>
      </c>
      <c r="AQ38" s="263" t="e">
        <f t="shared" si="15"/>
        <v>#N/A</v>
      </c>
      <c r="AR38" s="263" t="e">
        <f t="shared" si="15"/>
        <v>#N/A</v>
      </c>
      <c r="AS38" s="263" t="e">
        <f t="shared" si="15"/>
        <v>#N/A</v>
      </c>
      <c r="AT38" s="263" t="e">
        <f t="shared" si="15"/>
        <v>#N/A</v>
      </c>
      <c r="AU38" s="263" t="e">
        <f t="shared" si="15"/>
        <v>#N/A</v>
      </c>
      <c r="AV38" s="263" t="e">
        <f t="shared" si="15"/>
        <v>#N/A</v>
      </c>
      <c r="AW38" s="263" t="e">
        <f t="shared" si="15"/>
        <v>#N/A</v>
      </c>
      <c r="AX38" s="263" t="e">
        <f t="shared" si="15"/>
        <v>#N/A</v>
      </c>
      <c r="AY38" s="263" t="e">
        <f t="shared" si="15"/>
        <v>#N/A</v>
      </c>
      <c r="AZ38" s="263" t="e">
        <f t="shared" si="15"/>
        <v>#N/A</v>
      </c>
      <c r="BA38" s="263" t="e">
        <f t="shared" si="15"/>
        <v>#N/A</v>
      </c>
      <c r="BB38" s="263" t="e">
        <f t="shared" si="15"/>
        <v>#N/A</v>
      </c>
      <c r="BC38" s="263" t="e">
        <f t="shared" si="15"/>
        <v>#N/A</v>
      </c>
      <c r="BD38" s="263" t="e">
        <f t="shared" si="15"/>
        <v>#N/A</v>
      </c>
      <c r="BE38" s="263" t="e">
        <f t="shared" si="15"/>
        <v>#N/A</v>
      </c>
      <c r="BF38" s="263" t="e">
        <f t="shared" si="15"/>
        <v>#N/A</v>
      </c>
      <c r="BG38" s="263" t="e">
        <f t="shared" si="15"/>
        <v>#N/A</v>
      </c>
      <c r="BH38" s="263" t="e">
        <f t="shared" si="15"/>
        <v>#N/A</v>
      </c>
      <c r="BI38" s="263" t="e">
        <f t="shared" si="15"/>
        <v>#N/A</v>
      </c>
    </row>
    <row r="39" spans="1:61" ht="11.25" customHeight="1">
      <c r="A39" s="91" t="s">
        <v>399</v>
      </c>
      <c r="B39" s="124" t="e">
        <f t="shared" ref="B39:AG39" si="16">+IF(B38&gt;0,B38/B14,"NA")</f>
        <v>#N/A</v>
      </c>
      <c r="C39" s="124" t="e">
        <f t="shared" si="16"/>
        <v>#N/A</v>
      </c>
      <c r="D39" s="124" t="e">
        <f t="shared" si="16"/>
        <v>#N/A</v>
      </c>
      <c r="E39" s="124" t="e">
        <f t="shared" si="16"/>
        <v>#N/A</v>
      </c>
      <c r="F39" s="124" t="e">
        <f t="shared" si="16"/>
        <v>#N/A</v>
      </c>
      <c r="G39" s="124" t="e">
        <f t="shared" si="16"/>
        <v>#N/A</v>
      </c>
      <c r="H39" s="124" t="e">
        <f t="shared" si="16"/>
        <v>#N/A</v>
      </c>
      <c r="I39" s="124" t="e">
        <f t="shared" si="16"/>
        <v>#N/A</v>
      </c>
      <c r="J39" s="124" t="e">
        <f t="shared" si="16"/>
        <v>#N/A</v>
      </c>
      <c r="K39" s="124" t="e">
        <f t="shared" si="16"/>
        <v>#N/A</v>
      </c>
      <c r="L39" s="124" t="e">
        <f t="shared" si="16"/>
        <v>#N/A</v>
      </c>
      <c r="M39" s="124" t="e">
        <f t="shared" si="16"/>
        <v>#N/A</v>
      </c>
      <c r="N39" s="124" t="e">
        <f t="shared" si="16"/>
        <v>#N/A</v>
      </c>
      <c r="O39" s="124" t="e">
        <f t="shared" si="16"/>
        <v>#N/A</v>
      </c>
      <c r="P39" s="124" t="e">
        <f t="shared" si="16"/>
        <v>#N/A</v>
      </c>
      <c r="Q39" s="124" t="e">
        <f t="shared" si="16"/>
        <v>#N/A</v>
      </c>
      <c r="R39" s="124" t="e">
        <f t="shared" si="16"/>
        <v>#N/A</v>
      </c>
      <c r="S39" s="124" t="e">
        <f t="shared" si="16"/>
        <v>#N/A</v>
      </c>
      <c r="T39" s="124" t="e">
        <f t="shared" si="16"/>
        <v>#N/A</v>
      </c>
      <c r="U39" s="124" t="e">
        <f t="shared" si="16"/>
        <v>#N/A</v>
      </c>
      <c r="V39" s="124" t="e">
        <f t="shared" si="16"/>
        <v>#N/A</v>
      </c>
      <c r="W39" s="124" t="e">
        <f t="shared" si="16"/>
        <v>#N/A</v>
      </c>
      <c r="X39" s="124" t="e">
        <f t="shared" si="16"/>
        <v>#N/A</v>
      </c>
      <c r="Y39" s="124" t="e">
        <f t="shared" si="16"/>
        <v>#N/A</v>
      </c>
      <c r="Z39" s="124" t="e">
        <f t="shared" si="16"/>
        <v>#N/A</v>
      </c>
      <c r="AA39" s="124" t="e">
        <f t="shared" si="16"/>
        <v>#N/A</v>
      </c>
      <c r="AB39" s="124" t="e">
        <f t="shared" si="16"/>
        <v>#N/A</v>
      </c>
      <c r="AC39" s="124" t="e">
        <f t="shared" si="16"/>
        <v>#N/A</v>
      </c>
      <c r="AD39" s="124" t="e">
        <f t="shared" si="16"/>
        <v>#N/A</v>
      </c>
      <c r="AE39" s="124" t="e">
        <f t="shared" si="16"/>
        <v>#N/A</v>
      </c>
      <c r="AF39" s="124" t="e">
        <f t="shared" si="16"/>
        <v>#N/A</v>
      </c>
      <c r="AG39" s="124" t="e">
        <f t="shared" si="16"/>
        <v>#N/A</v>
      </c>
      <c r="AH39" s="124" t="e">
        <f t="shared" ref="AH39:BM39" si="17">+IF(AH38&gt;0,AH38/AH14,"NA")</f>
        <v>#N/A</v>
      </c>
      <c r="AI39" s="124" t="e">
        <f t="shared" si="17"/>
        <v>#N/A</v>
      </c>
      <c r="AJ39" s="124" t="e">
        <f t="shared" si="17"/>
        <v>#N/A</v>
      </c>
      <c r="AK39" s="124" t="e">
        <f t="shared" si="17"/>
        <v>#N/A</v>
      </c>
      <c r="AL39" s="124" t="e">
        <f t="shared" si="17"/>
        <v>#N/A</v>
      </c>
      <c r="AM39" s="124" t="e">
        <f t="shared" si="17"/>
        <v>#N/A</v>
      </c>
      <c r="AN39" s="124" t="e">
        <f t="shared" si="17"/>
        <v>#N/A</v>
      </c>
      <c r="AO39" s="124" t="e">
        <f t="shared" si="17"/>
        <v>#N/A</v>
      </c>
      <c r="AP39" s="124" t="e">
        <f t="shared" si="17"/>
        <v>#N/A</v>
      </c>
      <c r="AQ39" s="124" t="e">
        <f t="shared" si="17"/>
        <v>#N/A</v>
      </c>
      <c r="AR39" s="124" t="e">
        <f t="shared" si="17"/>
        <v>#N/A</v>
      </c>
      <c r="AS39" s="124" t="e">
        <f t="shared" si="17"/>
        <v>#N/A</v>
      </c>
      <c r="AT39" s="124" t="e">
        <f t="shared" si="17"/>
        <v>#N/A</v>
      </c>
      <c r="AU39" s="124" t="e">
        <f t="shared" si="17"/>
        <v>#N/A</v>
      </c>
      <c r="AV39" s="124" t="e">
        <f t="shared" si="17"/>
        <v>#N/A</v>
      </c>
      <c r="AW39" s="124" t="e">
        <f t="shared" si="17"/>
        <v>#N/A</v>
      </c>
      <c r="AX39" s="124" t="e">
        <f t="shared" si="17"/>
        <v>#N/A</v>
      </c>
      <c r="AY39" s="124" t="e">
        <f t="shared" si="17"/>
        <v>#N/A</v>
      </c>
      <c r="AZ39" s="124" t="e">
        <f t="shared" si="17"/>
        <v>#N/A</v>
      </c>
      <c r="BA39" s="124" t="e">
        <f t="shared" si="17"/>
        <v>#N/A</v>
      </c>
      <c r="BB39" s="124" t="e">
        <f t="shared" si="17"/>
        <v>#N/A</v>
      </c>
      <c r="BC39" s="124" t="e">
        <f t="shared" si="17"/>
        <v>#N/A</v>
      </c>
      <c r="BD39" s="124" t="e">
        <f t="shared" si="17"/>
        <v>#N/A</v>
      </c>
      <c r="BE39" s="124" t="e">
        <f t="shared" si="17"/>
        <v>#N/A</v>
      </c>
      <c r="BF39" s="124" t="e">
        <f t="shared" si="17"/>
        <v>#N/A</v>
      </c>
      <c r="BG39" s="124" t="e">
        <f t="shared" si="17"/>
        <v>#N/A</v>
      </c>
      <c r="BH39" s="124" t="e">
        <f t="shared" si="17"/>
        <v>#N/A</v>
      </c>
      <c r="BI39" s="124" t="e">
        <f t="shared" si="17"/>
        <v>#N/A</v>
      </c>
    </row>
    <row r="40" spans="1:61" ht="11.25" customHeight="1">
      <c r="A40" s="129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</row>
    <row r="41" spans="1:61" ht="11.25" customHeight="1">
      <c r="A41" s="100" t="s">
        <v>400</v>
      </c>
      <c r="B41" s="114">
        <f>'Fixed Asset Schedules'!B13+'Fixed Asset Schedules'!B21</f>
        <v>114687.76</v>
      </c>
      <c r="C41" s="114">
        <f>'Fixed Asset Schedules'!C13+'Fixed Asset Schedules'!C21</f>
        <v>114687.76</v>
      </c>
      <c r="D41" s="114">
        <f>'Fixed Asset Schedules'!D13+'Fixed Asset Schedules'!D21</f>
        <v>114687.76</v>
      </c>
      <c r="E41" s="114">
        <f>'Fixed Asset Schedules'!E13+'Fixed Asset Schedules'!E21</f>
        <v>123327.19</v>
      </c>
      <c r="F41" s="114">
        <f>'Fixed Asset Schedules'!F13+'Fixed Asset Schedules'!F21</f>
        <v>123327.19</v>
      </c>
      <c r="G41" s="114">
        <f>'Fixed Asset Schedules'!G13+'Fixed Asset Schedules'!G21</f>
        <v>123327.19</v>
      </c>
      <c r="H41" s="114">
        <f>'Fixed Asset Schedules'!H13+'Fixed Asset Schedules'!H21</f>
        <v>126941.44</v>
      </c>
      <c r="I41" s="114">
        <f>'Fixed Asset Schedules'!I13+'Fixed Asset Schedules'!I21</f>
        <v>126941.44</v>
      </c>
      <c r="J41" s="114">
        <f>'Fixed Asset Schedules'!J13+'Fixed Asset Schedules'!J21</f>
        <v>126941.44</v>
      </c>
      <c r="K41" s="114">
        <f>'Fixed Asset Schedules'!K13+'Fixed Asset Schedules'!K21</f>
        <v>127505.69</v>
      </c>
      <c r="L41" s="114">
        <f>'Fixed Asset Schedules'!L13+'Fixed Asset Schedules'!L21</f>
        <v>127505.69</v>
      </c>
      <c r="M41" s="114">
        <f>'Fixed Asset Schedules'!M13+'Fixed Asset Schedules'!M21</f>
        <v>127505.69</v>
      </c>
      <c r="N41" s="114">
        <f>'Fixed Asset Schedules'!N13+'Fixed Asset Schedules'!N21</f>
        <v>158968.3493</v>
      </c>
      <c r="O41" s="114">
        <f>'Fixed Asset Schedules'!O13+'Fixed Asset Schedules'!O21</f>
        <v>158968.3493</v>
      </c>
      <c r="P41" s="114">
        <f>'Fixed Asset Schedules'!P13+'Fixed Asset Schedules'!P21</f>
        <v>158968.3493</v>
      </c>
      <c r="Q41" s="114">
        <f>'Fixed Asset Schedules'!Q13+'Fixed Asset Schedules'!Q21</f>
        <v>160053.0086</v>
      </c>
      <c r="R41" s="114">
        <f>'Fixed Asset Schedules'!R13+'Fixed Asset Schedules'!R21</f>
        <v>160053.0086</v>
      </c>
      <c r="S41" s="114">
        <f>'Fixed Asset Schedules'!S13+'Fixed Asset Schedules'!S21</f>
        <v>160053.0086</v>
      </c>
      <c r="T41" s="114">
        <f>'Fixed Asset Schedules'!T13+'Fixed Asset Schedules'!T21</f>
        <v>160222.6679</v>
      </c>
      <c r="U41" s="114">
        <f>'Fixed Asset Schedules'!U13+'Fixed Asset Schedules'!U21</f>
        <v>160222.6679</v>
      </c>
      <c r="V41" s="114">
        <f>'Fixed Asset Schedules'!V13+'Fixed Asset Schedules'!V21</f>
        <v>160222.6679</v>
      </c>
      <c r="W41" s="114">
        <f>'Fixed Asset Schedules'!W13+'Fixed Asset Schedules'!W21</f>
        <v>160392.3272</v>
      </c>
      <c r="X41" s="114">
        <f>'Fixed Asset Schedules'!X13+'Fixed Asset Schedules'!X21</f>
        <v>160392.3272</v>
      </c>
      <c r="Y41" s="114">
        <f>'Fixed Asset Schedules'!Y13+'Fixed Asset Schedules'!Y21</f>
        <v>160392.3272</v>
      </c>
      <c r="Z41" s="114">
        <f>'Fixed Asset Schedules'!Z13+'Fixed Asset Schedules'!Z21</f>
        <v>161659.9865</v>
      </c>
      <c r="AA41" s="114">
        <f>'Fixed Asset Schedules'!AA13+'Fixed Asset Schedules'!AA21</f>
        <v>161659.9865</v>
      </c>
      <c r="AB41" s="114">
        <f>'Fixed Asset Schedules'!AB13+'Fixed Asset Schedules'!AB21</f>
        <v>161659.9865</v>
      </c>
      <c r="AC41" s="114">
        <f>'Fixed Asset Schedules'!AC13+'Fixed Asset Schedules'!AC21</f>
        <v>161829.6458</v>
      </c>
      <c r="AD41" s="114">
        <f>'Fixed Asset Schedules'!AD13+'Fixed Asset Schedules'!AD21</f>
        <v>161829.6458</v>
      </c>
      <c r="AE41" s="114">
        <f>'Fixed Asset Schedules'!AE13+'Fixed Asset Schedules'!AE21</f>
        <v>161829.6458</v>
      </c>
      <c r="AF41" s="114">
        <f>'Fixed Asset Schedules'!AF13+'Fixed Asset Schedules'!AF21</f>
        <v>161999.3051</v>
      </c>
      <c r="AG41" s="114">
        <f>'Fixed Asset Schedules'!AG13+'Fixed Asset Schedules'!AG21</f>
        <v>161999.3051</v>
      </c>
      <c r="AH41" s="114">
        <f>'Fixed Asset Schedules'!AH13+'Fixed Asset Schedules'!AH21</f>
        <v>161999.3051</v>
      </c>
      <c r="AI41" s="114">
        <f>'Fixed Asset Schedules'!AI13+'Fixed Asset Schedules'!AI21</f>
        <v>162168.9644</v>
      </c>
      <c r="AJ41" s="114">
        <f>'Fixed Asset Schedules'!AJ13+'Fixed Asset Schedules'!AJ21</f>
        <v>162168.9644</v>
      </c>
      <c r="AK41" s="114">
        <f>'Fixed Asset Schedules'!AK13+'Fixed Asset Schedules'!AK21</f>
        <v>162168.9644</v>
      </c>
      <c r="AL41" s="114">
        <f>'Fixed Asset Schedules'!AL13+'Fixed Asset Schedules'!AL21</f>
        <v>204210.53444125</v>
      </c>
      <c r="AM41" s="114">
        <f>'Fixed Asset Schedules'!AM13+'Fixed Asset Schedules'!AM21</f>
        <v>204210.53444125</v>
      </c>
      <c r="AN41" s="114">
        <f>'Fixed Asset Schedules'!AN13+'Fixed Asset Schedules'!AN21</f>
        <v>204210.53444125</v>
      </c>
      <c r="AO41" s="114">
        <f>'Fixed Asset Schedules'!AO13+'Fixed Asset Schedules'!AO21</f>
        <v>238932.1044825</v>
      </c>
      <c r="AP41" s="114">
        <f>'Fixed Asset Schedules'!AP13+'Fixed Asset Schedules'!AP21</f>
        <v>238932.1044825</v>
      </c>
      <c r="AQ41" s="114">
        <f>'Fixed Asset Schedules'!AQ13+'Fixed Asset Schedules'!AQ21</f>
        <v>238932.1044825</v>
      </c>
      <c r="AR41" s="114">
        <f>'Fixed Asset Schedules'!AR13+'Fixed Asset Schedules'!AR21</f>
        <v>260233.67452374997</v>
      </c>
      <c r="AS41" s="114">
        <f>'Fixed Asset Schedules'!AS13+'Fixed Asset Schedules'!AS21</f>
        <v>260233.67452374997</v>
      </c>
      <c r="AT41" s="114">
        <f>'Fixed Asset Schedules'!AT13+'Fixed Asset Schedules'!AT21</f>
        <v>260233.67452374997</v>
      </c>
      <c r="AU41" s="114">
        <f>'Fixed Asset Schedules'!AU13+'Fixed Asset Schedules'!AU21</f>
        <v>329919.53513124998</v>
      </c>
      <c r="AV41" s="114">
        <f>'Fixed Asset Schedules'!AV13+'Fixed Asset Schedules'!AV21</f>
        <v>329919.53513124998</v>
      </c>
      <c r="AW41" s="114">
        <f>'Fixed Asset Schedules'!AW13+'Fixed Asset Schedules'!AW21</f>
        <v>329919.53513124998</v>
      </c>
      <c r="AX41" s="114">
        <f>'Fixed Asset Schedules'!AX13+'Fixed Asset Schedules'!AX21</f>
        <v>367232.83146374999</v>
      </c>
      <c r="AY41" s="114">
        <f>'Fixed Asset Schedules'!AY13+'Fixed Asset Schedules'!AY21</f>
        <v>367232.83146374999</v>
      </c>
      <c r="AZ41" s="114">
        <f>'Fixed Asset Schedules'!AZ13+'Fixed Asset Schedules'!AZ21</f>
        <v>367232.83146374999</v>
      </c>
      <c r="BA41" s="114">
        <f>'Fixed Asset Schedules'!BA13+'Fixed Asset Schedules'!BA21</f>
        <v>404546.12779624999</v>
      </c>
      <c r="BB41" s="114">
        <f>'Fixed Asset Schedules'!BB13+'Fixed Asset Schedules'!BB21</f>
        <v>404546.12779624999</v>
      </c>
      <c r="BC41" s="114">
        <f>'Fixed Asset Schedules'!BC13+'Fixed Asset Schedules'!BC21</f>
        <v>404546.12779624999</v>
      </c>
      <c r="BD41" s="114">
        <f>'Fixed Asset Schedules'!BD13+'Fixed Asset Schedules'!BD21</f>
        <v>441859.42412874999</v>
      </c>
      <c r="BE41" s="114">
        <f>'Fixed Asset Schedules'!BE13+'Fixed Asset Schedules'!BE21</f>
        <v>441859.42412874999</v>
      </c>
      <c r="BF41" s="114">
        <f>'Fixed Asset Schedules'!BF13+'Fixed Asset Schedules'!BF21</f>
        <v>441859.42412874999</v>
      </c>
      <c r="BG41" s="114">
        <f>'Fixed Asset Schedules'!BG13+'Fixed Asset Schedules'!BG21</f>
        <v>478778.90041999996</v>
      </c>
      <c r="BH41" s="114">
        <f>'Fixed Asset Schedules'!BH13+'Fixed Asset Schedules'!BH21</f>
        <v>478778.90041999996</v>
      </c>
      <c r="BI41" s="114">
        <f>'Fixed Asset Schedules'!BI13+'Fixed Asset Schedules'!BI21</f>
        <v>478778.90041999996</v>
      </c>
    </row>
    <row r="42" spans="1:61" ht="11.25" customHeight="1">
      <c r="A42" s="264"/>
      <c r="B42" s="101"/>
      <c r="C42" s="101"/>
      <c r="D42" s="101"/>
      <c r="E42" s="114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</row>
    <row r="43" spans="1:61" ht="11.25" customHeight="1">
      <c r="A43" s="123" t="s">
        <v>401</v>
      </c>
      <c r="B43" s="103" t="e">
        <f t="shared" ref="B43:AG43" si="18">+B38-B41</f>
        <v>#N/A</v>
      </c>
      <c r="C43" s="103" t="e">
        <f t="shared" si="18"/>
        <v>#N/A</v>
      </c>
      <c r="D43" s="103" t="e">
        <f t="shared" si="18"/>
        <v>#N/A</v>
      </c>
      <c r="E43" s="103" t="e">
        <f t="shared" si="18"/>
        <v>#N/A</v>
      </c>
      <c r="F43" s="103" t="e">
        <f t="shared" si="18"/>
        <v>#N/A</v>
      </c>
      <c r="G43" s="103" t="e">
        <f t="shared" si="18"/>
        <v>#N/A</v>
      </c>
      <c r="H43" s="103" t="e">
        <f t="shared" si="18"/>
        <v>#N/A</v>
      </c>
      <c r="I43" s="103" t="e">
        <f t="shared" si="18"/>
        <v>#N/A</v>
      </c>
      <c r="J43" s="103" t="e">
        <f t="shared" si="18"/>
        <v>#N/A</v>
      </c>
      <c r="K43" s="103" t="e">
        <f t="shared" si="18"/>
        <v>#N/A</v>
      </c>
      <c r="L43" s="103" t="e">
        <f t="shared" si="18"/>
        <v>#N/A</v>
      </c>
      <c r="M43" s="103" t="e">
        <f t="shared" si="18"/>
        <v>#N/A</v>
      </c>
      <c r="N43" s="103" t="e">
        <f t="shared" si="18"/>
        <v>#N/A</v>
      </c>
      <c r="O43" s="103" t="e">
        <f t="shared" si="18"/>
        <v>#N/A</v>
      </c>
      <c r="P43" s="103" t="e">
        <f t="shared" si="18"/>
        <v>#N/A</v>
      </c>
      <c r="Q43" s="103" t="e">
        <f t="shared" si="18"/>
        <v>#N/A</v>
      </c>
      <c r="R43" s="103" t="e">
        <f t="shared" si="18"/>
        <v>#N/A</v>
      </c>
      <c r="S43" s="103" t="e">
        <f t="shared" si="18"/>
        <v>#N/A</v>
      </c>
      <c r="T43" s="103" t="e">
        <f t="shared" si="18"/>
        <v>#N/A</v>
      </c>
      <c r="U43" s="103" t="e">
        <f t="shared" si="18"/>
        <v>#N/A</v>
      </c>
      <c r="V43" s="103" t="e">
        <f t="shared" si="18"/>
        <v>#N/A</v>
      </c>
      <c r="W43" s="103" t="e">
        <f t="shared" si="18"/>
        <v>#N/A</v>
      </c>
      <c r="X43" s="103" t="e">
        <f t="shared" si="18"/>
        <v>#N/A</v>
      </c>
      <c r="Y43" s="103" t="e">
        <f t="shared" si="18"/>
        <v>#N/A</v>
      </c>
      <c r="Z43" s="103" t="e">
        <f t="shared" si="18"/>
        <v>#N/A</v>
      </c>
      <c r="AA43" s="103" t="e">
        <f t="shared" si="18"/>
        <v>#N/A</v>
      </c>
      <c r="AB43" s="103" t="e">
        <f t="shared" si="18"/>
        <v>#N/A</v>
      </c>
      <c r="AC43" s="103" t="e">
        <f t="shared" si="18"/>
        <v>#N/A</v>
      </c>
      <c r="AD43" s="103" t="e">
        <f t="shared" si="18"/>
        <v>#N/A</v>
      </c>
      <c r="AE43" s="103" t="e">
        <f t="shared" si="18"/>
        <v>#N/A</v>
      </c>
      <c r="AF43" s="103" t="e">
        <f t="shared" si="18"/>
        <v>#N/A</v>
      </c>
      <c r="AG43" s="103" t="e">
        <f t="shared" si="18"/>
        <v>#N/A</v>
      </c>
      <c r="AH43" s="103" t="e">
        <f t="shared" ref="AH43:BI43" si="19">+AH38-AH41</f>
        <v>#N/A</v>
      </c>
      <c r="AI43" s="103" t="e">
        <f t="shared" si="19"/>
        <v>#N/A</v>
      </c>
      <c r="AJ43" s="103" t="e">
        <f t="shared" si="19"/>
        <v>#N/A</v>
      </c>
      <c r="AK43" s="103" t="e">
        <f t="shared" si="19"/>
        <v>#N/A</v>
      </c>
      <c r="AL43" s="103" t="e">
        <f t="shared" si="19"/>
        <v>#N/A</v>
      </c>
      <c r="AM43" s="103" t="e">
        <f t="shared" si="19"/>
        <v>#N/A</v>
      </c>
      <c r="AN43" s="103" t="e">
        <f t="shared" si="19"/>
        <v>#N/A</v>
      </c>
      <c r="AO43" s="103" t="e">
        <f t="shared" si="19"/>
        <v>#N/A</v>
      </c>
      <c r="AP43" s="103" t="e">
        <f t="shared" si="19"/>
        <v>#N/A</v>
      </c>
      <c r="AQ43" s="103" t="e">
        <f t="shared" si="19"/>
        <v>#N/A</v>
      </c>
      <c r="AR43" s="103" t="e">
        <f t="shared" si="19"/>
        <v>#N/A</v>
      </c>
      <c r="AS43" s="103" t="e">
        <f t="shared" si="19"/>
        <v>#N/A</v>
      </c>
      <c r="AT43" s="103" t="e">
        <f t="shared" si="19"/>
        <v>#N/A</v>
      </c>
      <c r="AU43" s="103" t="e">
        <f t="shared" si="19"/>
        <v>#N/A</v>
      </c>
      <c r="AV43" s="103" t="e">
        <f t="shared" si="19"/>
        <v>#N/A</v>
      </c>
      <c r="AW43" s="103" t="e">
        <f t="shared" si="19"/>
        <v>#N/A</v>
      </c>
      <c r="AX43" s="103" t="e">
        <f t="shared" si="19"/>
        <v>#N/A</v>
      </c>
      <c r="AY43" s="103" t="e">
        <f t="shared" si="19"/>
        <v>#N/A</v>
      </c>
      <c r="AZ43" s="103" t="e">
        <f t="shared" si="19"/>
        <v>#N/A</v>
      </c>
      <c r="BA43" s="103" t="e">
        <f t="shared" si="19"/>
        <v>#N/A</v>
      </c>
      <c r="BB43" s="103" t="e">
        <f t="shared" si="19"/>
        <v>#N/A</v>
      </c>
      <c r="BC43" s="103" t="e">
        <f t="shared" si="19"/>
        <v>#N/A</v>
      </c>
      <c r="BD43" s="103" t="e">
        <f t="shared" si="19"/>
        <v>#N/A</v>
      </c>
      <c r="BE43" s="103" t="e">
        <f t="shared" si="19"/>
        <v>#N/A</v>
      </c>
      <c r="BF43" s="103" t="e">
        <f t="shared" si="19"/>
        <v>#N/A</v>
      </c>
      <c r="BG43" s="103" t="e">
        <f t="shared" si="19"/>
        <v>#N/A</v>
      </c>
      <c r="BH43" s="103" t="e">
        <f t="shared" si="19"/>
        <v>#N/A</v>
      </c>
      <c r="BI43" s="103" t="e">
        <f t="shared" si="19"/>
        <v>#N/A</v>
      </c>
    </row>
    <row r="44" spans="1:61" ht="11.25" customHeight="1">
      <c r="A44" s="122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</row>
    <row r="45" spans="1:61" ht="11.25" customHeight="1">
      <c r="A45" s="122" t="s">
        <v>402</v>
      </c>
      <c r="B45" s="126" t="e">
        <f>B43</f>
        <v>#N/A</v>
      </c>
      <c r="C45" s="126" t="e">
        <f t="shared" ref="C45:AH45" si="20">B45+C43</f>
        <v>#N/A</v>
      </c>
      <c r="D45" s="126" t="e">
        <f t="shared" si="20"/>
        <v>#N/A</v>
      </c>
      <c r="E45" s="126" t="e">
        <f t="shared" si="20"/>
        <v>#N/A</v>
      </c>
      <c r="F45" s="126" t="e">
        <f t="shared" si="20"/>
        <v>#N/A</v>
      </c>
      <c r="G45" s="126" t="e">
        <f t="shared" si="20"/>
        <v>#N/A</v>
      </c>
      <c r="H45" s="126" t="e">
        <f t="shared" si="20"/>
        <v>#N/A</v>
      </c>
      <c r="I45" s="126" t="e">
        <f t="shared" si="20"/>
        <v>#N/A</v>
      </c>
      <c r="J45" s="126" t="e">
        <f t="shared" si="20"/>
        <v>#N/A</v>
      </c>
      <c r="K45" s="126" t="e">
        <f t="shared" si="20"/>
        <v>#N/A</v>
      </c>
      <c r="L45" s="126" t="e">
        <f t="shared" si="20"/>
        <v>#N/A</v>
      </c>
      <c r="M45" s="126" t="e">
        <f t="shared" si="20"/>
        <v>#N/A</v>
      </c>
      <c r="N45" s="126" t="e">
        <f t="shared" si="20"/>
        <v>#N/A</v>
      </c>
      <c r="O45" s="126" t="e">
        <f t="shared" si="20"/>
        <v>#N/A</v>
      </c>
      <c r="P45" s="126" t="e">
        <f t="shared" si="20"/>
        <v>#N/A</v>
      </c>
      <c r="Q45" s="126" t="e">
        <f t="shared" si="20"/>
        <v>#N/A</v>
      </c>
      <c r="R45" s="126" t="e">
        <f t="shared" si="20"/>
        <v>#N/A</v>
      </c>
      <c r="S45" s="126" t="e">
        <f t="shared" si="20"/>
        <v>#N/A</v>
      </c>
      <c r="T45" s="126" t="e">
        <f t="shared" si="20"/>
        <v>#N/A</v>
      </c>
      <c r="U45" s="126" t="e">
        <f t="shared" si="20"/>
        <v>#N/A</v>
      </c>
      <c r="V45" s="126" t="e">
        <f t="shared" si="20"/>
        <v>#N/A</v>
      </c>
      <c r="W45" s="126" t="e">
        <f t="shared" si="20"/>
        <v>#N/A</v>
      </c>
      <c r="X45" s="126" t="e">
        <f t="shared" si="20"/>
        <v>#N/A</v>
      </c>
      <c r="Y45" s="126" t="e">
        <f t="shared" si="20"/>
        <v>#N/A</v>
      </c>
      <c r="Z45" s="126" t="e">
        <f t="shared" si="20"/>
        <v>#N/A</v>
      </c>
      <c r="AA45" s="126" t="e">
        <f t="shared" si="20"/>
        <v>#N/A</v>
      </c>
      <c r="AB45" s="126" t="e">
        <f t="shared" si="20"/>
        <v>#N/A</v>
      </c>
      <c r="AC45" s="126" t="e">
        <f t="shared" si="20"/>
        <v>#N/A</v>
      </c>
      <c r="AD45" s="126" t="e">
        <f t="shared" si="20"/>
        <v>#N/A</v>
      </c>
      <c r="AE45" s="126" t="e">
        <f t="shared" si="20"/>
        <v>#N/A</v>
      </c>
      <c r="AF45" s="126" t="e">
        <f t="shared" si="20"/>
        <v>#N/A</v>
      </c>
      <c r="AG45" s="126" t="e">
        <f t="shared" si="20"/>
        <v>#N/A</v>
      </c>
      <c r="AH45" s="126" t="e">
        <f t="shared" si="20"/>
        <v>#N/A</v>
      </c>
      <c r="AI45" s="126" t="e">
        <f t="shared" ref="AI45:BI45" si="21">AH45+AI43</f>
        <v>#N/A</v>
      </c>
      <c r="AJ45" s="126" t="e">
        <f t="shared" si="21"/>
        <v>#N/A</v>
      </c>
      <c r="AK45" s="126" t="e">
        <f t="shared" si="21"/>
        <v>#N/A</v>
      </c>
      <c r="AL45" s="126" t="e">
        <f t="shared" si="21"/>
        <v>#N/A</v>
      </c>
      <c r="AM45" s="126" t="e">
        <f t="shared" si="21"/>
        <v>#N/A</v>
      </c>
      <c r="AN45" s="126" t="e">
        <f t="shared" si="21"/>
        <v>#N/A</v>
      </c>
      <c r="AO45" s="126" t="e">
        <f t="shared" si="21"/>
        <v>#N/A</v>
      </c>
      <c r="AP45" s="126" t="e">
        <f t="shared" si="21"/>
        <v>#N/A</v>
      </c>
      <c r="AQ45" s="126" t="e">
        <f t="shared" si="21"/>
        <v>#N/A</v>
      </c>
      <c r="AR45" s="126" t="e">
        <f t="shared" si="21"/>
        <v>#N/A</v>
      </c>
      <c r="AS45" s="126" t="e">
        <f t="shared" si="21"/>
        <v>#N/A</v>
      </c>
      <c r="AT45" s="126" t="e">
        <f t="shared" si="21"/>
        <v>#N/A</v>
      </c>
      <c r="AU45" s="126" t="e">
        <f t="shared" si="21"/>
        <v>#N/A</v>
      </c>
      <c r="AV45" s="126" t="e">
        <f t="shared" si="21"/>
        <v>#N/A</v>
      </c>
      <c r="AW45" s="126" t="e">
        <f t="shared" si="21"/>
        <v>#N/A</v>
      </c>
      <c r="AX45" s="126" t="e">
        <f t="shared" si="21"/>
        <v>#N/A</v>
      </c>
      <c r="AY45" s="126" t="e">
        <f t="shared" si="21"/>
        <v>#N/A</v>
      </c>
      <c r="AZ45" s="126" t="e">
        <f t="shared" si="21"/>
        <v>#N/A</v>
      </c>
      <c r="BA45" s="126" t="e">
        <f t="shared" si="21"/>
        <v>#N/A</v>
      </c>
      <c r="BB45" s="126" t="e">
        <f t="shared" si="21"/>
        <v>#N/A</v>
      </c>
      <c r="BC45" s="126" t="e">
        <f t="shared" si="21"/>
        <v>#N/A</v>
      </c>
      <c r="BD45" s="126" t="e">
        <f t="shared" si="21"/>
        <v>#N/A</v>
      </c>
      <c r="BE45" s="126" t="e">
        <f t="shared" si="21"/>
        <v>#N/A</v>
      </c>
      <c r="BF45" s="126" t="e">
        <f t="shared" si="21"/>
        <v>#N/A</v>
      </c>
      <c r="BG45" s="126" t="e">
        <f t="shared" si="21"/>
        <v>#N/A</v>
      </c>
      <c r="BH45" s="126" t="e">
        <f t="shared" si="21"/>
        <v>#N/A</v>
      </c>
      <c r="BI45" s="126" t="e">
        <f t="shared" si="21"/>
        <v>#N/A</v>
      </c>
    </row>
    <row r="46" spans="1:61" ht="11.25" customHeight="1">
      <c r="A46" s="122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  <c r="BC46" s="126"/>
      <c r="BD46" s="126"/>
      <c r="BE46" s="126"/>
      <c r="BF46" s="126"/>
      <c r="BG46" s="126"/>
      <c r="BH46" s="126"/>
      <c r="BI46" s="126"/>
    </row>
    <row r="47" spans="1:61" ht="11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</row>
    <row r="48" spans="1:61" ht="11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</row>
    <row r="49" spans="1:61" ht="11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414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</row>
    <row r="50" spans="1:61" ht="11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</row>
    <row r="51" spans="1:61" ht="11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</row>
    <row r="52" spans="1:61" ht="11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</row>
    <row r="53" spans="1:61" ht="11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</row>
    <row r="54" spans="1:61" ht="11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</row>
    <row r="55" spans="1:61" ht="11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</row>
    <row r="56" spans="1:61" ht="11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</row>
    <row r="57" spans="1:61" ht="11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</row>
    <row r="58" spans="1:61" ht="11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</row>
    <row r="59" spans="1:61" ht="11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</row>
    <row r="60" spans="1:61" ht="11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</row>
    <row r="61" spans="1:61" ht="11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</row>
    <row r="62" spans="1:61" ht="11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</row>
    <row r="63" spans="1:61" ht="11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</row>
    <row r="64" spans="1:61" ht="11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</row>
    <row r="65" spans="1:61" ht="11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</row>
    <row r="66" spans="1:61" ht="11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</row>
    <row r="67" spans="1:61" ht="11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</row>
    <row r="68" spans="1:61" ht="11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</row>
    <row r="69" spans="1:61" ht="11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</row>
    <row r="70" spans="1:61" ht="11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</row>
    <row r="71" spans="1:61" ht="11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</row>
    <row r="72" spans="1:61" ht="11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</row>
    <row r="73" spans="1:61" ht="11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</row>
    <row r="74" spans="1:61" ht="11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</row>
    <row r="75" spans="1:61" ht="11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</row>
    <row r="76" spans="1:61" ht="11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</row>
    <row r="77" spans="1:61" ht="11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</row>
    <row r="78" spans="1:61" ht="11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</row>
    <row r="79" spans="1:61" ht="11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</row>
    <row r="80" spans="1:61" ht="11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</row>
    <row r="81" spans="1:61" ht="11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</row>
    <row r="82" spans="1:61" ht="11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</row>
    <row r="83" spans="1:61" ht="11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</row>
    <row r="84" spans="1:61" ht="11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</row>
    <row r="85" spans="1:61" ht="11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</row>
    <row r="86" spans="1:61" ht="11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</row>
    <row r="87" spans="1:61" ht="11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</row>
    <row r="88" spans="1:61" ht="11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</row>
    <row r="89" spans="1:61" ht="11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</row>
    <row r="90" spans="1:61" ht="11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</row>
    <row r="91" spans="1:61" ht="11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</row>
    <row r="92" spans="1:61" ht="11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</row>
    <row r="93" spans="1:61" ht="11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</row>
    <row r="94" spans="1:61" ht="11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</row>
    <row r="95" spans="1:61" ht="11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</row>
    <row r="96" spans="1:61" ht="11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</row>
    <row r="97" spans="1:61" ht="11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</row>
    <row r="98" spans="1:61" ht="11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</row>
    <row r="99" spans="1:61" ht="11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</row>
    <row r="100" spans="1:61" ht="11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</row>
    <row r="101" spans="1:61" ht="11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</row>
    <row r="102" spans="1:61" ht="11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</row>
    <row r="103" spans="1:61" ht="11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</row>
    <row r="104" spans="1:61" ht="11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</row>
    <row r="105" spans="1:61" ht="11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</row>
    <row r="106" spans="1:61" ht="11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</row>
    <row r="107" spans="1:61" ht="11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</row>
    <row r="108" spans="1:61" ht="11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</row>
    <row r="109" spans="1:61" ht="11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</row>
    <row r="110" spans="1:61" ht="11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</row>
    <row r="111" spans="1:61" ht="11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</row>
    <row r="112" spans="1:61" ht="11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</row>
    <row r="113" spans="1:61" ht="11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</row>
    <row r="114" spans="1:61" ht="11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</row>
    <row r="115" spans="1:61" ht="11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</row>
    <row r="116" spans="1:61" ht="11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</row>
    <row r="117" spans="1:61" ht="11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</row>
    <row r="118" spans="1:61" ht="11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</row>
    <row r="119" spans="1:61" ht="11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</row>
    <row r="120" spans="1:61" ht="11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</row>
    <row r="121" spans="1:61" ht="11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</row>
    <row r="122" spans="1:61" ht="11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</row>
    <row r="123" spans="1:61" ht="11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</row>
    <row r="124" spans="1:61" ht="11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</row>
    <row r="125" spans="1:61" ht="11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</row>
    <row r="126" spans="1:61" ht="11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</row>
    <row r="127" spans="1:61" ht="11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</row>
    <row r="128" spans="1:61" ht="11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</row>
    <row r="129" spans="1:61" ht="11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</row>
    <row r="130" spans="1:61" ht="11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</row>
    <row r="131" spans="1:61" ht="11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</row>
    <row r="132" spans="1:61" ht="11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</row>
    <row r="133" spans="1:61" ht="11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</row>
    <row r="134" spans="1:61" ht="11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</row>
    <row r="135" spans="1:61" ht="11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</row>
    <row r="136" spans="1:61" ht="11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</row>
    <row r="137" spans="1:61" ht="11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</row>
    <row r="138" spans="1:61" ht="11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</row>
    <row r="139" spans="1:61" ht="11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</row>
    <row r="140" spans="1:61" ht="11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</row>
    <row r="141" spans="1:61" ht="11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</row>
    <row r="142" spans="1:61" ht="11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</row>
    <row r="143" spans="1:61" ht="11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</row>
    <row r="144" spans="1:61" ht="11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</row>
    <row r="145" spans="1:61" ht="11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</row>
    <row r="146" spans="1:61" ht="11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</row>
    <row r="147" spans="1:61" ht="11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</row>
    <row r="148" spans="1:61" ht="11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</row>
    <row r="149" spans="1:61" ht="11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</row>
    <row r="150" spans="1:61" ht="11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</row>
    <row r="151" spans="1:61" ht="11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</row>
    <row r="152" spans="1:61" ht="11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</row>
    <row r="153" spans="1:61" ht="11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</row>
    <row r="154" spans="1:61" ht="11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</row>
    <row r="155" spans="1:61" ht="11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</row>
    <row r="156" spans="1:61" ht="11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</row>
    <row r="157" spans="1:61" ht="11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</row>
    <row r="158" spans="1:61" ht="11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</row>
    <row r="159" spans="1:61" ht="11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</row>
    <row r="160" spans="1:61" ht="11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</row>
    <row r="161" spans="1:61" ht="11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</row>
    <row r="162" spans="1:61" ht="11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</row>
    <row r="163" spans="1:61" ht="11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</row>
    <row r="164" spans="1:61" ht="11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</row>
    <row r="165" spans="1:61" ht="11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</row>
    <row r="166" spans="1:61" ht="11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</row>
    <row r="167" spans="1:61" ht="11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</row>
    <row r="168" spans="1:61" ht="11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</row>
    <row r="169" spans="1:61" ht="11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</row>
    <row r="170" spans="1:61" ht="11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</row>
    <row r="171" spans="1:61" ht="11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</row>
    <row r="172" spans="1:61" ht="11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</row>
    <row r="173" spans="1:61" ht="11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</row>
    <row r="174" spans="1:61" ht="11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</row>
    <row r="175" spans="1:61" ht="11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</row>
    <row r="176" spans="1:61" ht="11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</row>
    <row r="177" spans="1:61" ht="11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</row>
    <row r="178" spans="1:61" ht="11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</row>
    <row r="179" spans="1:61" ht="11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</row>
    <row r="180" spans="1:61" ht="11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</row>
    <row r="181" spans="1:61" ht="11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</row>
    <row r="182" spans="1:61" ht="11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</row>
    <row r="183" spans="1:61" ht="11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</row>
    <row r="184" spans="1:61" ht="11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</row>
    <row r="185" spans="1:61" ht="11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</row>
    <row r="186" spans="1:61" ht="11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</row>
    <row r="187" spans="1:61" ht="11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</row>
    <row r="188" spans="1:61" ht="11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</row>
    <row r="189" spans="1:61" ht="11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</row>
    <row r="190" spans="1:61" ht="11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</row>
    <row r="191" spans="1:61" ht="11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</row>
    <row r="192" spans="1:61" ht="11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</row>
    <row r="193" spans="1:61" ht="11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</row>
    <row r="194" spans="1:61" ht="11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</row>
    <row r="195" spans="1:61" ht="11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</row>
    <row r="196" spans="1:61" ht="11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</row>
    <row r="197" spans="1:61" ht="11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</row>
    <row r="198" spans="1:61" ht="11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</row>
    <row r="199" spans="1:61" ht="11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</row>
    <row r="200" spans="1:61" ht="11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</row>
    <row r="201" spans="1:61" ht="11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</row>
    <row r="202" spans="1:61" ht="11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</row>
    <row r="203" spans="1:61" ht="11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</row>
    <row r="204" spans="1:61" ht="11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</row>
    <row r="205" spans="1:61" ht="11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</row>
    <row r="206" spans="1:61" ht="11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</row>
    <row r="207" spans="1:61" ht="11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</row>
    <row r="208" spans="1:61" ht="11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</row>
    <row r="209" spans="1:61" ht="11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</row>
    <row r="210" spans="1:61" ht="11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</row>
    <row r="211" spans="1:61" ht="11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</row>
    <row r="212" spans="1:61" ht="11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</row>
    <row r="213" spans="1:61" ht="11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</row>
    <row r="214" spans="1:61" ht="11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</row>
    <row r="215" spans="1:61" ht="11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</row>
    <row r="216" spans="1:61" ht="11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</row>
    <row r="217" spans="1:61" ht="11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</row>
    <row r="218" spans="1:61" ht="11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</row>
    <row r="219" spans="1:61" ht="11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</row>
    <row r="220" spans="1:61" ht="11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</row>
    <row r="221" spans="1:61" ht="11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</row>
    <row r="222" spans="1:61" ht="11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</row>
    <row r="223" spans="1:61" ht="11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</row>
    <row r="224" spans="1:61" ht="11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</row>
    <row r="225" spans="1:61" ht="11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</row>
    <row r="226" spans="1:61" ht="11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</row>
    <row r="227" spans="1:61" ht="11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</row>
    <row r="228" spans="1:61" ht="11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</row>
    <row r="229" spans="1:61" ht="11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</row>
    <row r="230" spans="1:61" ht="11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</row>
    <row r="231" spans="1:61" ht="11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</row>
    <row r="232" spans="1:61" ht="11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</row>
    <row r="233" spans="1:61" ht="11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</row>
    <row r="234" spans="1:61" ht="11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</row>
    <row r="235" spans="1:61" ht="11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</row>
    <row r="236" spans="1:61" ht="11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</row>
    <row r="237" spans="1:61" ht="11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</row>
    <row r="238" spans="1:61" ht="11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</row>
    <row r="239" spans="1:61" ht="11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</row>
    <row r="240" spans="1:61" ht="11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</row>
    <row r="241" spans="1:61" ht="11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</row>
    <row r="242" spans="1:61" ht="11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</row>
    <row r="243" spans="1:61" ht="11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</row>
    <row r="244" spans="1:61" ht="11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</row>
    <row r="245" spans="1:61" ht="11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</row>
    <row r="246" spans="1:61" ht="11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</row>
    <row r="247" spans="1:61" ht="11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</row>
    <row r="248" spans="1:61" ht="11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</row>
    <row r="249" spans="1:61" ht="11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</row>
    <row r="250" spans="1:61" ht="11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</row>
    <row r="251" spans="1:61" ht="11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</row>
    <row r="252" spans="1:61" ht="11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</row>
    <row r="253" spans="1:61" ht="11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</row>
    <row r="254" spans="1:61" ht="11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</row>
    <row r="255" spans="1:61" ht="11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</row>
    <row r="256" spans="1:61" ht="11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</row>
    <row r="257" spans="1:61" ht="11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</row>
    <row r="258" spans="1:61" ht="11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</row>
    <row r="259" spans="1:61" ht="11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</row>
    <row r="260" spans="1:61" ht="11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</row>
    <row r="261" spans="1:61" ht="11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</row>
    <row r="262" spans="1:61" ht="11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</row>
    <row r="263" spans="1:61" ht="11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</row>
    <row r="264" spans="1:61" ht="11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</row>
    <row r="265" spans="1:61" ht="11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</row>
    <row r="266" spans="1:61" ht="11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</row>
    <row r="267" spans="1:61" ht="11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</row>
    <row r="268" spans="1:61" ht="11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</row>
    <row r="269" spans="1:61" ht="11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</row>
    <row r="270" spans="1:61" ht="11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</row>
    <row r="271" spans="1:61" ht="11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</row>
    <row r="272" spans="1:61" ht="11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</row>
    <row r="273" spans="1:61" ht="11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</row>
    <row r="274" spans="1:61" ht="11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</row>
    <row r="275" spans="1:61" ht="11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</row>
    <row r="276" spans="1:61" ht="11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</row>
    <row r="277" spans="1:61" ht="11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</row>
    <row r="278" spans="1:61" ht="11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</row>
    <row r="279" spans="1:61" ht="11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</row>
    <row r="280" spans="1:61" ht="11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</row>
    <row r="281" spans="1:61" ht="11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</row>
    <row r="282" spans="1:61" ht="11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</row>
    <row r="283" spans="1:61" ht="11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</row>
    <row r="284" spans="1:61" ht="11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</row>
    <row r="285" spans="1:61" ht="11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</row>
    <row r="286" spans="1:61" ht="11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</row>
    <row r="287" spans="1:61" ht="11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</row>
    <row r="288" spans="1:61" ht="11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</row>
    <row r="289" spans="1:61" ht="11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</row>
    <row r="290" spans="1:61" ht="11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</row>
    <row r="291" spans="1:61" ht="11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</row>
    <row r="292" spans="1:61" ht="11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</row>
    <row r="293" spans="1:61" ht="11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</row>
    <row r="294" spans="1:61" ht="11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</row>
    <row r="295" spans="1:61" ht="11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</row>
    <row r="296" spans="1:61" ht="11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</row>
    <row r="297" spans="1:61" ht="11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</row>
    <row r="298" spans="1:61" ht="11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</row>
    <row r="299" spans="1:61" ht="11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</row>
    <row r="300" spans="1:61" ht="11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</row>
    <row r="301" spans="1:61" ht="11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</row>
    <row r="302" spans="1:61" ht="11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</row>
    <row r="303" spans="1:61" ht="11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</row>
    <row r="304" spans="1:61" ht="11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</row>
    <row r="305" spans="1:61" ht="11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</row>
    <row r="306" spans="1:61" ht="11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</row>
    <row r="307" spans="1:61" ht="11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</row>
    <row r="308" spans="1:61" ht="11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</row>
    <row r="309" spans="1:61" ht="11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</row>
    <row r="310" spans="1:61" ht="11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</row>
    <row r="311" spans="1:61" ht="11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</row>
    <row r="312" spans="1:61" ht="11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</row>
    <row r="313" spans="1:61" ht="11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</row>
    <row r="314" spans="1:61" ht="11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</row>
    <row r="315" spans="1:61" ht="11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</row>
    <row r="316" spans="1:61" ht="11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</row>
    <row r="317" spans="1:61" ht="11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</row>
    <row r="318" spans="1:61" ht="11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</row>
    <row r="319" spans="1:61" ht="11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</row>
    <row r="320" spans="1:61" ht="11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</row>
    <row r="321" spans="1:61" ht="11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</row>
    <row r="322" spans="1:61" ht="11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</row>
    <row r="323" spans="1:61" ht="11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</row>
    <row r="324" spans="1:61" ht="11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</row>
    <row r="325" spans="1:61" ht="11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</row>
    <row r="326" spans="1:61" ht="11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</row>
    <row r="327" spans="1:61" ht="11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</row>
    <row r="328" spans="1:61" ht="11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</row>
    <row r="329" spans="1:61" ht="11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</row>
    <row r="330" spans="1:61" ht="11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</row>
    <row r="331" spans="1:61" ht="11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</row>
    <row r="332" spans="1:61" ht="11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</row>
    <row r="333" spans="1:61" ht="11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</row>
    <row r="334" spans="1:61" ht="11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</row>
    <row r="335" spans="1:61" ht="11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</row>
    <row r="336" spans="1:61" ht="11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</row>
    <row r="337" spans="1:61" ht="11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</row>
    <row r="338" spans="1:61" ht="11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</row>
    <row r="339" spans="1:61" ht="11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</row>
    <row r="340" spans="1:61" ht="11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</row>
    <row r="341" spans="1:61" ht="11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</row>
    <row r="342" spans="1:61" ht="11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</row>
    <row r="343" spans="1:61" ht="11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</row>
    <row r="344" spans="1:61" ht="11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</row>
    <row r="345" spans="1:61" ht="11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</row>
    <row r="346" spans="1:61" ht="11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</row>
    <row r="347" spans="1:61" ht="11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</row>
    <row r="348" spans="1:61" ht="11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</row>
    <row r="349" spans="1:61" ht="11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</row>
    <row r="350" spans="1:61" ht="11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</row>
    <row r="351" spans="1:61" ht="11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</row>
    <row r="352" spans="1:61" ht="11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</row>
    <row r="353" spans="1:61" ht="11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</row>
    <row r="354" spans="1:61" ht="11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</row>
    <row r="355" spans="1:61" ht="11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</row>
    <row r="356" spans="1:61" ht="11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</row>
    <row r="357" spans="1:61" ht="11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</row>
    <row r="358" spans="1:61" ht="11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</row>
    <row r="359" spans="1:61" ht="11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</row>
    <row r="360" spans="1:61" ht="11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</row>
    <row r="361" spans="1:61" ht="11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</row>
    <row r="362" spans="1:61" ht="11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</row>
    <row r="363" spans="1:61" ht="11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</row>
    <row r="364" spans="1:61" ht="11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</row>
    <row r="365" spans="1:61" ht="11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</row>
    <row r="366" spans="1:61" ht="11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</row>
    <row r="367" spans="1:61" ht="11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</row>
    <row r="368" spans="1:61" ht="11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</row>
    <row r="369" spans="1:61" ht="11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</row>
    <row r="370" spans="1:61" ht="11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</row>
    <row r="371" spans="1:61" ht="11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</row>
    <row r="372" spans="1:61" ht="11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</row>
    <row r="373" spans="1:61" ht="11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</row>
    <row r="374" spans="1:61" ht="11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</row>
    <row r="375" spans="1:61" ht="11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</row>
    <row r="376" spans="1:61" ht="11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</row>
    <row r="377" spans="1:61" ht="11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</row>
    <row r="378" spans="1:61" ht="11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</row>
    <row r="379" spans="1:61" ht="11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</row>
    <row r="380" spans="1:61" ht="11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</row>
    <row r="381" spans="1:61" ht="11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</row>
    <row r="382" spans="1:61" ht="11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</row>
    <row r="383" spans="1:61" ht="11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</row>
    <row r="384" spans="1:61" ht="11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</row>
    <row r="385" spans="1:61" ht="11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</row>
    <row r="386" spans="1:61" ht="11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</row>
    <row r="387" spans="1:61" ht="11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</row>
    <row r="388" spans="1:61" ht="11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</row>
    <row r="389" spans="1:61" ht="11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</row>
    <row r="390" spans="1:61" ht="11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</row>
    <row r="391" spans="1:61" ht="11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</row>
    <row r="392" spans="1:61" ht="11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</row>
    <row r="393" spans="1:61" ht="11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</row>
    <row r="394" spans="1:61" ht="11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</row>
    <row r="395" spans="1:61" ht="11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</row>
    <row r="396" spans="1:61" ht="11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</row>
    <row r="397" spans="1:61" ht="11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</row>
    <row r="398" spans="1:61" ht="11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</row>
    <row r="399" spans="1:61" ht="11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</row>
    <row r="400" spans="1:61" ht="11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</row>
    <row r="401" spans="1:61" ht="11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</row>
    <row r="402" spans="1:61" ht="11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</row>
    <row r="403" spans="1:61" ht="11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</row>
    <row r="404" spans="1:61" ht="11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</row>
    <row r="405" spans="1:61" ht="11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</row>
    <row r="406" spans="1:61" ht="11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</row>
    <row r="407" spans="1:61" ht="11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</row>
    <row r="408" spans="1:61" ht="11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</row>
    <row r="409" spans="1:61" ht="11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</row>
    <row r="410" spans="1:61" ht="11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</row>
    <row r="411" spans="1:61" ht="11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</row>
    <row r="412" spans="1:61" ht="11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</row>
    <row r="413" spans="1:61" ht="11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</row>
    <row r="414" spans="1:61" ht="11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</row>
    <row r="415" spans="1:61" ht="11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</row>
    <row r="416" spans="1:61" ht="11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</row>
    <row r="417" spans="1:61" ht="11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</row>
    <row r="418" spans="1:61" ht="11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</row>
    <row r="419" spans="1:61" ht="11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</row>
    <row r="420" spans="1:61" ht="11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</row>
    <row r="421" spans="1:61" ht="11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</row>
    <row r="422" spans="1:61" ht="11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</row>
    <row r="423" spans="1:61" ht="11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</row>
    <row r="424" spans="1:61" ht="11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</row>
    <row r="425" spans="1:61" ht="11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</row>
    <row r="426" spans="1:61" ht="11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</row>
    <row r="427" spans="1:61" ht="11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</row>
    <row r="428" spans="1:61" ht="11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</row>
    <row r="429" spans="1:61" ht="11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</row>
    <row r="430" spans="1:61" ht="11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</row>
    <row r="431" spans="1:61" ht="11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</row>
    <row r="432" spans="1:61" ht="11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</row>
    <row r="433" spans="1:61" ht="11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</row>
    <row r="434" spans="1:61" ht="11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</row>
    <row r="435" spans="1:61" ht="11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</row>
    <row r="436" spans="1:61" ht="11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</row>
    <row r="437" spans="1:61" ht="11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</row>
    <row r="438" spans="1:61" ht="11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</row>
    <row r="439" spans="1:61" ht="11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</row>
    <row r="440" spans="1:61" ht="11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</row>
    <row r="441" spans="1:61" ht="11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</row>
    <row r="442" spans="1:61" ht="11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</row>
    <row r="443" spans="1:61" ht="11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</row>
    <row r="444" spans="1:61" ht="11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</row>
    <row r="445" spans="1:61" ht="11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</row>
    <row r="446" spans="1:61" ht="11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</row>
    <row r="447" spans="1:61" ht="11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</row>
    <row r="448" spans="1:61" ht="11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</row>
    <row r="449" spans="1:61" ht="11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</row>
    <row r="450" spans="1:61" ht="11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</row>
    <row r="451" spans="1:61" ht="11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</row>
    <row r="452" spans="1:61" ht="11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</row>
    <row r="453" spans="1:61" ht="11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</row>
    <row r="454" spans="1:61" ht="11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</row>
    <row r="455" spans="1:61" ht="11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</row>
    <row r="456" spans="1:61" ht="11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</row>
    <row r="457" spans="1:61" ht="11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</row>
    <row r="458" spans="1:61" ht="11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</row>
    <row r="459" spans="1:61" ht="11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</row>
    <row r="460" spans="1:61" ht="11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</row>
    <row r="461" spans="1:61" ht="11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</row>
    <row r="462" spans="1:61" ht="11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</row>
    <row r="463" spans="1:61" ht="11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</row>
    <row r="464" spans="1:61" ht="11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</row>
    <row r="465" spans="1:61" ht="11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</row>
    <row r="466" spans="1:61" ht="11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</row>
    <row r="467" spans="1:61" ht="11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</row>
    <row r="468" spans="1:61" ht="11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</row>
    <row r="469" spans="1:61" ht="11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</row>
    <row r="470" spans="1:61" ht="11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</row>
    <row r="471" spans="1:61" ht="11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</row>
    <row r="472" spans="1:61" ht="11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</row>
    <row r="473" spans="1:61" ht="11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</row>
    <row r="474" spans="1:61" ht="11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</row>
    <row r="475" spans="1:61" ht="11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</row>
    <row r="476" spans="1:61" ht="11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</row>
    <row r="477" spans="1:61" ht="11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</row>
    <row r="478" spans="1:61" ht="11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</row>
    <row r="479" spans="1:61" ht="11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</row>
    <row r="480" spans="1:61" ht="11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</row>
    <row r="481" spans="1:61" ht="11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</row>
    <row r="482" spans="1:61" ht="11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</row>
    <row r="483" spans="1:61" ht="11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</row>
    <row r="484" spans="1:61" ht="11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</row>
    <row r="485" spans="1:61" ht="11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</row>
    <row r="486" spans="1:61" ht="11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</row>
    <row r="487" spans="1:61" ht="11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</row>
    <row r="488" spans="1:61" ht="11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</row>
    <row r="489" spans="1:61" ht="11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</row>
    <row r="490" spans="1:61" ht="11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</row>
    <row r="491" spans="1:61" ht="11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</row>
    <row r="492" spans="1:61" ht="11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</row>
    <row r="493" spans="1:61" ht="11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</row>
    <row r="494" spans="1:61" ht="11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</row>
    <row r="495" spans="1:61" ht="11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</row>
    <row r="496" spans="1:61" ht="11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</row>
    <row r="497" spans="1:61" ht="11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</row>
    <row r="498" spans="1:61" ht="11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</row>
    <row r="499" spans="1:61" ht="11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</row>
    <row r="500" spans="1:61" ht="11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</row>
    <row r="501" spans="1:61" ht="11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</row>
    <row r="502" spans="1:61" ht="11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</row>
    <row r="503" spans="1:61" ht="11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</row>
    <row r="504" spans="1:61" ht="11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</row>
    <row r="505" spans="1:61" ht="11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</row>
    <row r="506" spans="1:61" ht="11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</row>
    <row r="507" spans="1:61" ht="11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</row>
    <row r="508" spans="1:61" ht="11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</row>
    <row r="509" spans="1:61" ht="11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</row>
    <row r="510" spans="1:61" ht="11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</row>
    <row r="511" spans="1:61" ht="11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</row>
    <row r="512" spans="1:61" ht="11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</row>
    <row r="513" spans="1:61" ht="11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</row>
    <row r="514" spans="1:61" ht="11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</row>
    <row r="515" spans="1:61" ht="11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</row>
    <row r="516" spans="1:61" ht="11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</row>
    <row r="517" spans="1:61" ht="11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</row>
    <row r="518" spans="1:61" ht="11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</row>
    <row r="519" spans="1:61" ht="11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</row>
    <row r="520" spans="1:61" ht="11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</row>
    <row r="521" spans="1:61" ht="11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</row>
    <row r="522" spans="1:61" ht="11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</row>
    <row r="523" spans="1:61" ht="11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</row>
    <row r="524" spans="1:61" ht="11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</row>
    <row r="525" spans="1:61" ht="11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</row>
    <row r="526" spans="1:61" ht="11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</row>
    <row r="527" spans="1:61" ht="11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</row>
    <row r="528" spans="1:61" ht="11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</row>
    <row r="529" spans="1:61" ht="11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</row>
    <row r="530" spans="1:61" ht="11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</row>
    <row r="531" spans="1:61" ht="11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</row>
    <row r="532" spans="1:61" ht="11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</row>
    <row r="533" spans="1:61" ht="11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</row>
    <row r="534" spans="1:61" ht="11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</row>
    <row r="535" spans="1:61" ht="11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</row>
    <row r="536" spans="1:61" ht="11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</row>
    <row r="537" spans="1:61" ht="11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</row>
    <row r="538" spans="1:61" ht="11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</row>
    <row r="539" spans="1:61" ht="11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</row>
    <row r="540" spans="1:61" ht="11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</row>
    <row r="541" spans="1:61" ht="11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</row>
    <row r="542" spans="1:61" ht="11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</row>
    <row r="543" spans="1:61" ht="11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</row>
    <row r="544" spans="1:61" ht="11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</row>
    <row r="545" spans="1:61" ht="11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</row>
    <row r="546" spans="1:61" ht="11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</row>
    <row r="547" spans="1:61" ht="11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</row>
    <row r="548" spans="1:61" ht="11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</row>
    <row r="549" spans="1:61" ht="11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</row>
    <row r="550" spans="1:61" ht="11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</row>
    <row r="551" spans="1:61" ht="11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</row>
    <row r="552" spans="1:61" ht="11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</row>
    <row r="553" spans="1:61" ht="11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</row>
    <row r="554" spans="1:61" ht="11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</row>
    <row r="555" spans="1:61" ht="11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</row>
    <row r="556" spans="1:61" ht="11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</row>
    <row r="557" spans="1:61" ht="11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</row>
    <row r="558" spans="1:61" ht="11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</row>
    <row r="559" spans="1:61" ht="11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</row>
    <row r="560" spans="1:61" ht="11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</row>
    <row r="561" spans="1:61" ht="11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</row>
    <row r="562" spans="1:61" ht="11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</row>
    <row r="563" spans="1:61" ht="11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</row>
    <row r="564" spans="1:61" ht="11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</row>
    <row r="565" spans="1:61" ht="11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</row>
    <row r="566" spans="1:61" ht="11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</row>
    <row r="567" spans="1:61" ht="11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</row>
    <row r="568" spans="1:61" ht="11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</row>
    <row r="569" spans="1:61" ht="11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</row>
    <row r="570" spans="1:61" ht="11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</row>
    <row r="571" spans="1:61" ht="11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</row>
    <row r="572" spans="1:61" ht="11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</row>
    <row r="573" spans="1:61" ht="11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</row>
    <row r="574" spans="1:61" ht="11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</row>
    <row r="575" spans="1:61" ht="11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</row>
    <row r="576" spans="1:61" ht="11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</row>
    <row r="577" spans="1:61" ht="11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</row>
    <row r="578" spans="1:61" ht="11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</row>
    <row r="579" spans="1:61" ht="11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</row>
    <row r="580" spans="1:61" ht="11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</row>
    <row r="581" spans="1:61" ht="11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</row>
    <row r="582" spans="1:61" ht="11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</row>
    <row r="583" spans="1:61" ht="11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</row>
    <row r="584" spans="1:61" ht="11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</row>
    <row r="585" spans="1:61" ht="11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</row>
    <row r="586" spans="1:61" ht="11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</row>
    <row r="587" spans="1:61" ht="11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</row>
    <row r="588" spans="1:61" ht="11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</row>
    <row r="589" spans="1:61" ht="11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</row>
    <row r="590" spans="1:61" ht="11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</row>
    <row r="591" spans="1:61" ht="11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</row>
    <row r="592" spans="1:61" ht="11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</row>
    <row r="593" spans="1:61" ht="11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</row>
    <row r="594" spans="1:61" ht="11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</row>
    <row r="595" spans="1:61" ht="11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</row>
    <row r="596" spans="1:61" ht="11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</row>
    <row r="597" spans="1:61" ht="11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</row>
    <row r="598" spans="1:61" ht="11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</row>
    <row r="599" spans="1:61" ht="11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</row>
    <row r="600" spans="1:61" ht="11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</row>
    <row r="601" spans="1:61" ht="11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</row>
    <row r="602" spans="1:61" ht="11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</row>
    <row r="603" spans="1:61" ht="11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</row>
    <row r="604" spans="1:61" ht="11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</row>
    <row r="605" spans="1:61" ht="11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</row>
    <row r="606" spans="1:61" ht="11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</row>
    <row r="607" spans="1:61" ht="11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</row>
    <row r="608" spans="1:61" ht="11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</row>
    <row r="609" spans="1:61" ht="11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</row>
    <row r="610" spans="1:61" ht="11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</row>
    <row r="611" spans="1:61" ht="11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</row>
    <row r="612" spans="1:61" ht="11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</row>
    <row r="613" spans="1:61" ht="11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</row>
    <row r="614" spans="1:61" ht="11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</row>
    <row r="615" spans="1:61" ht="11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</row>
    <row r="616" spans="1:61" ht="11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</row>
    <row r="617" spans="1:61" ht="11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</row>
    <row r="618" spans="1:61" ht="11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</row>
    <row r="619" spans="1:61" ht="11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</row>
    <row r="620" spans="1:61" ht="11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</row>
    <row r="621" spans="1:61" ht="11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</row>
    <row r="622" spans="1:61" ht="11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</row>
    <row r="623" spans="1:61" ht="11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</row>
    <row r="624" spans="1:61" ht="11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</row>
    <row r="625" spans="1:61" ht="11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</row>
    <row r="626" spans="1:61" ht="11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</row>
    <row r="627" spans="1:61" ht="11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</row>
    <row r="628" spans="1:61" ht="11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</row>
    <row r="629" spans="1:61" ht="11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</row>
    <row r="630" spans="1:61" ht="11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</row>
    <row r="631" spans="1:61" ht="11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</row>
    <row r="632" spans="1:61" ht="11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</row>
    <row r="633" spans="1:61" ht="11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</row>
    <row r="634" spans="1:61" ht="11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</row>
    <row r="635" spans="1:61" ht="11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</row>
    <row r="636" spans="1:61" ht="11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</row>
    <row r="637" spans="1:61" ht="11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</row>
    <row r="638" spans="1:61" ht="11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</row>
    <row r="639" spans="1:61" ht="11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</row>
    <row r="640" spans="1:61" ht="11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</row>
    <row r="641" spans="1:61" ht="11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</row>
    <row r="642" spans="1:61" ht="11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</row>
    <row r="643" spans="1:61" ht="11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</row>
    <row r="644" spans="1:61" ht="11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</row>
    <row r="645" spans="1:61" ht="11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</row>
    <row r="646" spans="1:61" ht="11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</row>
    <row r="647" spans="1:61" ht="11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</row>
    <row r="648" spans="1:61" ht="11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</row>
    <row r="649" spans="1:61" ht="11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</row>
    <row r="650" spans="1:61" ht="11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</row>
    <row r="651" spans="1:61" ht="11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</row>
    <row r="652" spans="1:61" ht="11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</row>
    <row r="653" spans="1:61" ht="11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</row>
    <row r="654" spans="1:61" ht="11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</row>
    <row r="655" spans="1:61" ht="11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</row>
    <row r="656" spans="1:61" ht="11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</row>
    <row r="657" spans="1:61" ht="11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</row>
    <row r="658" spans="1:61" ht="11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</row>
    <row r="659" spans="1:61" ht="11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</row>
    <row r="660" spans="1:61" ht="11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</row>
    <row r="661" spans="1:61" ht="11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</row>
    <row r="662" spans="1:61" ht="11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</row>
    <row r="663" spans="1:61" ht="11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</row>
    <row r="664" spans="1:61" ht="11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</row>
    <row r="665" spans="1:61" ht="11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</row>
    <row r="666" spans="1:61" ht="11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</row>
    <row r="667" spans="1:61" ht="11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</row>
    <row r="668" spans="1:61" ht="11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</row>
    <row r="669" spans="1:61" ht="11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</row>
    <row r="670" spans="1:61" ht="11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</row>
    <row r="671" spans="1:61" ht="11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</row>
    <row r="672" spans="1:61" ht="11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</row>
    <row r="673" spans="1:61" ht="11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</row>
    <row r="674" spans="1:61" ht="11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</row>
    <row r="675" spans="1:61" ht="11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</row>
    <row r="676" spans="1:61" ht="11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</row>
    <row r="677" spans="1:61" ht="11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</row>
    <row r="678" spans="1:61" ht="11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</row>
    <row r="679" spans="1:61" ht="11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</row>
    <row r="680" spans="1:61" ht="11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</row>
    <row r="681" spans="1:61" ht="11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</row>
    <row r="682" spans="1:61" ht="11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</row>
    <row r="683" spans="1:61" ht="11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</row>
    <row r="684" spans="1:61" ht="11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</row>
    <row r="685" spans="1:61" ht="11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</row>
    <row r="686" spans="1:61" ht="11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</row>
    <row r="687" spans="1:61" ht="11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</row>
    <row r="688" spans="1:61" ht="11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</row>
    <row r="689" spans="1:61" ht="11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</row>
    <row r="690" spans="1:61" ht="11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</row>
    <row r="691" spans="1:61" ht="11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</row>
    <row r="692" spans="1:61" ht="11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</row>
    <row r="693" spans="1:61" ht="11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</row>
    <row r="694" spans="1:61" ht="11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</row>
    <row r="695" spans="1:61" ht="11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</row>
    <row r="696" spans="1:61" ht="11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</row>
    <row r="697" spans="1:61" ht="11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</row>
    <row r="698" spans="1:61" ht="11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</row>
    <row r="699" spans="1:61" ht="11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</row>
    <row r="700" spans="1:61" ht="11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</row>
    <row r="701" spans="1:61" ht="11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</row>
    <row r="702" spans="1:61" ht="11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</row>
    <row r="703" spans="1:61" ht="11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</row>
    <row r="704" spans="1:61" ht="11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</row>
    <row r="705" spans="1:61" ht="11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</row>
    <row r="706" spans="1:61" ht="11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</row>
    <row r="707" spans="1:61" ht="11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</row>
    <row r="708" spans="1:61" ht="11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</row>
    <row r="709" spans="1:61" ht="11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</row>
    <row r="710" spans="1:61" ht="11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</row>
    <row r="711" spans="1:61" ht="11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</row>
    <row r="712" spans="1:61" ht="11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</row>
    <row r="713" spans="1:61" ht="11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</row>
    <row r="714" spans="1:61" ht="11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</row>
    <row r="715" spans="1:61" ht="11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</row>
    <row r="716" spans="1:61" ht="11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</row>
    <row r="717" spans="1:61" ht="11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</row>
    <row r="718" spans="1:61" ht="11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</row>
    <row r="719" spans="1:61" ht="11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</row>
    <row r="720" spans="1:61" ht="11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</row>
    <row r="721" spans="1:61" ht="11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</row>
    <row r="722" spans="1:61" ht="11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</row>
    <row r="723" spans="1:61" ht="11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</row>
    <row r="724" spans="1:61" ht="11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</row>
    <row r="725" spans="1:61" ht="11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</row>
    <row r="726" spans="1:61" ht="11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</row>
    <row r="727" spans="1:61" ht="11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</row>
    <row r="728" spans="1:61" ht="11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</row>
    <row r="729" spans="1:61" ht="11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</row>
    <row r="730" spans="1:61" ht="11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</row>
    <row r="731" spans="1:61" ht="11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</row>
    <row r="732" spans="1:61" ht="11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</row>
    <row r="733" spans="1:61" ht="11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</row>
    <row r="734" spans="1:61" ht="11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</row>
    <row r="735" spans="1:61" ht="11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</row>
    <row r="736" spans="1:61" ht="11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</row>
    <row r="737" spans="1:61" ht="11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</row>
    <row r="738" spans="1:61" ht="11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</row>
    <row r="739" spans="1:61" ht="11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</row>
    <row r="740" spans="1:61" ht="11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</row>
    <row r="741" spans="1:61" ht="11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</row>
    <row r="742" spans="1:61" ht="11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</row>
    <row r="743" spans="1:61" ht="11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</row>
    <row r="744" spans="1:61" ht="11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</row>
    <row r="745" spans="1:61" ht="11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</row>
    <row r="746" spans="1:61" ht="11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</row>
    <row r="747" spans="1:61" ht="11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</row>
    <row r="748" spans="1:61" ht="11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</row>
    <row r="749" spans="1:61" ht="11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</row>
    <row r="750" spans="1:61" ht="11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</row>
    <row r="751" spans="1:61" ht="11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</row>
    <row r="752" spans="1:61" ht="11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</row>
    <row r="753" spans="1:61" ht="11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</row>
    <row r="754" spans="1:61" ht="11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</row>
    <row r="755" spans="1:61" ht="11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</row>
    <row r="756" spans="1:61" ht="11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</row>
    <row r="757" spans="1:61" ht="11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</row>
    <row r="758" spans="1:61" ht="11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</row>
    <row r="759" spans="1:61" ht="11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</row>
    <row r="760" spans="1:61" ht="11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</row>
    <row r="761" spans="1:61" ht="11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</row>
    <row r="762" spans="1:61" ht="11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</row>
    <row r="763" spans="1:61" ht="11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</row>
    <row r="764" spans="1:61" ht="11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</row>
    <row r="765" spans="1:61" ht="11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</row>
    <row r="766" spans="1:61" ht="11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</row>
    <row r="767" spans="1:61" ht="11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</row>
    <row r="768" spans="1:61" ht="11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</row>
    <row r="769" spans="1:61" ht="11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</row>
    <row r="770" spans="1:61" ht="11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</row>
    <row r="771" spans="1:61" ht="11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</row>
    <row r="772" spans="1:61" ht="11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</row>
    <row r="773" spans="1:61" ht="11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</row>
    <row r="774" spans="1:61" ht="11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</row>
    <row r="775" spans="1:61" ht="11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</row>
    <row r="776" spans="1:61" ht="11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</row>
    <row r="777" spans="1:61" ht="11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</row>
    <row r="778" spans="1:61" ht="11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</row>
    <row r="779" spans="1:61" ht="11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</row>
    <row r="780" spans="1:61" ht="11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</row>
    <row r="781" spans="1:61" ht="11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</row>
    <row r="782" spans="1:61" ht="11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</row>
    <row r="783" spans="1:61" ht="11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</row>
    <row r="784" spans="1:61" ht="11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</row>
    <row r="785" spans="1:61" ht="11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</row>
    <row r="786" spans="1:61" ht="11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</row>
    <row r="787" spans="1:61" ht="11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</row>
    <row r="788" spans="1:61" ht="11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</row>
    <row r="789" spans="1:61" ht="11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</row>
    <row r="790" spans="1:61" ht="11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</row>
    <row r="791" spans="1:61" ht="11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</row>
    <row r="792" spans="1:61" ht="11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</row>
    <row r="793" spans="1:61" ht="11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</row>
    <row r="794" spans="1:61" ht="11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</row>
    <row r="795" spans="1:61" ht="11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</row>
    <row r="796" spans="1:61" ht="11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</row>
    <row r="797" spans="1:61" ht="11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</row>
    <row r="798" spans="1:61" ht="11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</row>
    <row r="799" spans="1:61" ht="11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</row>
    <row r="800" spans="1:61" ht="11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</row>
    <row r="801" spans="1:61" ht="11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</row>
    <row r="802" spans="1:61" ht="11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</row>
    <row r="803" spans="1:61" ht="11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</row>
    <row r="804" spans="1:61" ht="11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</row>
    <row r="805" spans="1:61" ht="11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</row>
    <row r="806" spans="1:61" ht="11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</row>
    <row r="807" spans="1:61" ht="11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</row>
    <row r="808" spans="1:61" ht="11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</row>
    <row r="809" spans="1:61" ht="11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</row>
    <row r="810" spans="1:61" ht="11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</row>
    <row r="811" spans="1:61" ht="11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</row>
    <row r="812" spans="1:61" ht="11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</row>
    <row r="813" spans="1:61" ht="11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</row>
    <row r="814" spans="1:61" ht="11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</row>
    <row r="815" spans="1:61" ht="11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</row>
    <row r="816" spans="1:61" ht="11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</row>
    <row r="817" spans="1:61" ht="11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</row>
    <row r="818" spans="1:61" ht="11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</row>
    <row r="819" spans="1:61" ht="11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</row>
    <row r="820" spans="1:61" ht="11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</row>
    <row r="821" spans="1:61" ht="11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</row>
    <row r="822" spans="1:61" ht="11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</row>
    <row r="823" spans="1:61" ht="11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</row>
    <row r="824" spans="1:61" ht="11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</row>
    <row r="825" spans="1:61" ht="11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</row>
    <row r="826" spans="1:61" ht="11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</row>
    <row r="827" spans="1:61" ht="11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</row>
    <row r="828" spans="1:61" ht="11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</row>
    <row r="829" spans="1:61" ht="11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</row>
    <row r="830" spans="1:61" ht="11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</row>
    <row r="831" spans="1:61" ht="11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</row>
    <row r="832" spans="1:61" ht="11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</row>
    <row r="833" spans="1:61" ht="11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</row>
    <row r="834" spans="1:61" ht="11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</row>
    <row r="835" spans="1:61" ht="11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</row>
    <row r="836" spans="1:61" ht="11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</row>
    <row r="837" spans="1:61" ht="11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</row>
    <row r="838" spans="1:61" ht="11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</row>
    <row r="839" spans="1:61" ht="11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</row>
    <row r="840" spans="1:61" ht="11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</row>
    <row r="841" spans="1:61" ht="11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</row>
    <row r="842" spans="1:61" ht="11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</row>
    <row r="843" spans="1:61" ht="11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</row>
    <row r="844" spans="1:61" ht="11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</row>
    <row r="845" spans="1:61" ht="11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</row>
    <row r="846" spans="1:61" ht="11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</row>
    <row r="847" spans="1:61" ht="11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</row>
    <row r="848" spans="1:61" ht="11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</row>
    <row r="849" spans="1:61" ht="11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</row>
    <row r="850" spans="1:61" ht="11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</row>
    <row r="851" spans="1:61" ht="11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</row>
    <row r="852" spans="1:61" ht="11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</row>
    <row r="853" spans="1:61" ht="11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</row>
    <row r="854" spans="1:61" ht="11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</row>
    <row r="855" spans="1:61" ht="11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</row>
    <row r="856" spans="1:61" ht="11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</row>
    <row r="857" spans="1:61" ht="11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</row>
    <row r="858" spans="1:61" ht="11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</row>
    <row r="859" spans="1:61" ht="11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</row>
    <row r="860" spans="1:61" ht="11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</row>
    <row r="861" spans="1:61" ht="11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</row>
    <row r="862" spans="1:61" ht="11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</row>
    <row r="863" spans="1:61" ht="11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</row>
    <row r="864" spans="1:61" ht="11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</row>
    <row r="865" spans="1:61" ht="11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</row>
    <row r="866" spans="1:61" ht="11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</row>
    <row r="867" spans="1:61" ht="11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</row>
    <row r="868" spans="1:61" ht="11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</row>
    <row r="869" spans="1:61" ht="11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</row>
    <row r="870" spans="1:61" ht="11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</row>
    <row r="871" spans="1:61" ht="11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</row>
    <row r="872" spans="1:61" ht="11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</row>
    <row r="873" spans="1:61" ht="11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</row>
    <row r="874" spans="1:61" ht="11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</row>
    <row r="875" spans="1:61" ht="11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</row>
    <row r="876" spans="1:61" ht="11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</row>
    <row r="877" spans="1:61" ht="11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</row>
    <row r="878" spans="1:61" ht="11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</row>
    <row r="879" spans="1:61" ht="11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</row>
    <row r="880" spans="1:61" ht="11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</row>
    <row r="881" spans="1:61" ht="11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</row>
    <row r="882" spans="1:61" ht="11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</row>
    <row r="883" spans="1:61" ht="11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</row>
    <row r="884" spans="1:61" ht="11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</row>
    <row r="885" spans="1:61" ht="11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</row>
    <row r="886" spans="1:61" ht="11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</row>
    <row r="887" spans="1:61" ht="11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</row>
    <row r="888" spans="1:61" ht="11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</row>
    <row r="889" spans="1:61" ht="11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</row>
    <row r="890" spans="1:61" ht="11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</row>
    <row r="891" spans="1:61" ht="11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</row>
    <row r="892" spans="1:61" ht="11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</row>
    <row r="893" spans="1:61" ht="11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</row>
    <row r="894" spans="1:61" ht="11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</row>
    <row r="895" spans="1:61" ht="11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</row>
    <row r="896" spans="1:61" ht="11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</row>
    <row r="897" spans="1:61" ht="11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</row>
    <row r="898" spans="1:61" ht="11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</row>
    <row r="899" spans="1:61" ht="11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</row>
    <row r="900" spans="1:61" ht="11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</row>
    <row r="901" spans="1:61" ht="11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</row>
    <row r="902" spans="1:61" ht="11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</row>
    <row r="903" spans="1:61" ht="11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</row>
    <row r="904" spans="1:61" ht="11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</row>
    <row r="905" spans="1:61" ht="11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</row>
    <row r="906" spans="1:61" ht="11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</row>
    <row r="907" spans="1:61" ht="11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</row>
    <row r="908" spans="1:61" ht="11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</row>
    <row r="909" spans="1:61" ht="11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</row>
    <row r="910" spans="1:61" ht="11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</row>
    <row r="911" spans="1:61" ht="11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</row>
    <row r="912" spans="1:61" ht="11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</row>
    <row r="913" spans="1:61" ht="11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</row>
    <row r="914" spans="1:61" ht="11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</row>
    <row r="915" spans="1:61" ht="11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</row>
    <row r="916" spans="1:61" ht="11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</row>
    <row r="917" spans="1:61" ht="11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</row>
    <row r="918" spans="1:61" ht="11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</row>
    <row r="919" spans="1:61" ht="11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</row>
    <row r="920" spans="1:61" ht="11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</row>
    <row r="921" spans="1:61" ht="11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</row>
    <row r="922" spans="1:61" ht="11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</row>
    <row r="923" spans="1:61" ht="11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</row>
    <row r="924" spans="1:61" ht="11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</row>
    <row r="925" spans="1:61" ht="11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</row>
    <row r="926" spans="1:61" ht="11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</row>
    <row r="927" spans="1:61" ht="11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</row>
    <row r="928" spans="1:61" ht="11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</row>
    <row r="929" spans="1:61" ht="11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</row>
    <row r="930" spans="1:61" ht="11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</row>
    <row r="931" spans="1:61" ht="11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</row>
    <row r="932" spans="1:61" ht="11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</row>
    <row r="933" spans="1:61" ht="11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</row>
    <row r="934" spans="1:61" ht="11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</row>
    <row r="935" spans="1:61" ht="11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</row>
    <row r="936" spans="1:61" ht="11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</row>
    <row r="937" spans="1:61" ht="11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</row>
    <row r="938" spans="1:61" ht="11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</row>
    <row r="939" spans="1:61" ht="11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</row>
    <row r="940" spans="1:61" ht="11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</row>
    <row r="941" spans="1:61" ht="11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</row>
    <row r="942" spans="1:61" ht="11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</row>
    <row r="943" spans="1:61" ht="11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</row>
    <row r="944" spans="1:61" ht="11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</row>
    <row r="945" spans="1:61" ht="11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</row>
    <row r="946" spans="1:61" ht="11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</row>
    <row r="947" spans="1:61" ht="11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</row>
    <row r="948" spans="1:61" ht="11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</row>
    <row r="949" spans="1:61" ht="11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</row>
    <row r="950" spans="1:61" ht="11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</row>
    <row r="951" spans="1:61" ht="11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</row>
    <row r="952" spans="1:61" ht="11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</row>
    <row r="953" spans="1:61" ht="11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</row>
    <row r="954" spans="1:61" ht="11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</row>
    <row r="955" spans="1:61" ht="11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</row>
    <row r="956" spans="1:61" ht="11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</row>
    <row r="957" spans="1:61" ht="11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</row>
    <row r="958" spans="1:61" ht="11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</row>
    <row r="959" spans="1:61" ht="11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</row>
    <row r="960" spans="1:61" ht="11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</row>
    <row r="961" spans="1:61" ht="11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</row>
    <row r="962" spans="1:61" ht="11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</row>
    <row r="963" spans="1:61" ht="11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</row>
    <row r="964" spans="1:61" ht="11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</row>
    <row r="965" spans="1:61" ht="11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</row>
    <row r="966" spans="1:61" ht="11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</row>
    <row r="967" spans="1:61" ht="11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</row>
    <row r="968" spans="1:61" ht="11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</row>
    <row r="969" spans="1:61" ht="11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</row>
    <row r="970" spans="1:61" ht="11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</row>
    <row r="971" spans="1:61" ht="11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</row>
    <row r="972" spans="1:61" ht="11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</row>
    <row r="973" spans="1:61" ht="11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</row>
    <row r="974" spans="1:61" ht="11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</row>
    <row r="975" spans="1:61" ht="11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</row>
    <row r="976" spans="1:61" ht="11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</row>
    <row r="977" spans="1:61" ht="11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</row>
    <row r="978" spans="1:61" ht="11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</row>
    <row r="979" spans="1:61" ht="11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</row>
    <row r="980" spans="1:61" ht="11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</row>
    <row r="981" spans="1:61" ht="11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</row>
    <row r="982" spans="1:61" ht="11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</row>
    <row r="983" spans="1:61" ht="11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</row>
    <row r="984" spans="1:61" ht="11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</row>
    <row r="985" spans="1:61" ht="11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</row>
    <row r="986" spans="1:61" ht="11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</row>
    <row r="987" spans="1:61" ht="11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</row>
    <row r="988" spans="1:61" ht="11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</row>
    <row r="989" spans="1:61" ht="11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</row>
    <row r="990" spans="1:61" ht="11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</row>
    <row r="991" spans="1:61" ht="11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</row>
    <row r="992" spans="1:61" ht="11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</row>
    <row r="993" spans="1:61" ht="11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</row>
    <row r="994" spans="1:61" ht="11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</row>
    <row r="995" spans="1:61" ht="11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</row>
    <row r="996" spans="1:61" ht="11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</row>
    <row r="997" spans="1:61" ht="11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</row>
    <row r="998" spans="1:61" ht="11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</row>
    <row r="999" spans="1:61" ht="11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</row>
    <row r="1000" spans="1:61" ht="11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</row>
  </sheetData>
  <hyperlinks>
    <hyperlink ref="A4" location="Index!A1" display="Back To Index" xr:uid="{00000000-0004-0000-0B00-000000000000}"/>
  </hyperlink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AE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35" sqref="E35"/>
    </sheetView>
  </sheetViews>
  <sheetFormatPr defaultColWidth="12.5546875" defaultRowHeight="15" customHeight="1"/>
  <cols>
    <col min="1" max="1" width="40.44140625" style="318" customWidth="1"/>
    <col min="2" max="2" width="13.5546875" style="318" customWidth="1"/>
    <col min="3" max="5" width="15.1640625" style="318" customWidth="1"/>
    <col min="6" max="6" width="16" style="318" customWidth="1"/>
    <col min="7" max="11" width="15.5546875" style="318" customWidth="1"/>
    <col min="12" max="31" width="8.44140625" style="318" customWidth="1"/>
  </cols>
  <sheetData>
    <row r="1" spans="1:31" ht="26.25" customHeight="1">
      <c r="A1" s="249" t="s">
        <v>41</v>
      </c>
      <c r="B1" s="265"/>
      <c r="C1" s="265"/>
      <c r="D1" s="265"/>
      <c r="E1" s="265"/>
      <c r="F1" s="130"/>
      <c r="G1" s="265"/>
      <c r="H1" s="265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</row>
    <row r="2" spans="1:31" ht="11.25" customHeight="1">
      <c r="A2" s="245" t="s">
        <v>403</v>
      </c>
      <c r="B2" s="267"/>
      <c r="C2" s="267"/>
      <c r="D2" s="267"/>
      <c r="E2" s="267"/>
      <c r="F2" s="131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</row>
    <row r="3" spans="1:31" ht="11.25" customHeight="1">
      <c r="A3" s="209" t="s">
        <v>46</v>
      </c>
      <c r="B3" s="267"/>
      <c r="C3" s="267"/>
      <c r="D3" s="267"/>
      <c r="E3" s="267"/>
      <c r="F3" s="131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  <c r="AC3" s="267"/>
      <c r="AD3" s="267"/>
      <c r="AE3" s="267"/>
    </row>
    <row r="4" spans="1:31" ht="11.25" customHeight="1">
      <c r="A4" s="31" t="s">
        <v>28</v>
      </c>
      <c r="B4" s="132"/>
      <c r="C4" s="132"/>
      <c r="D4" s="132"/>
      <c r="E4" s="132"/>
      <c r="F4" s="92"/>
      <c r="G4" s="212" t="s">
        <v>404</v>
      </c>
      <c r="H4" s="212"/>
      <c r="I4" s="212"/>
      <c r="J4" s="212"/>
      <c r="K4" s="21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</row>
    <row r="5" spans="1:31" ht="11.25" customHeight="1">
      <c r="A5" s="247" t="s">
        <v>48</v>
      </c>
      <c r="B5" s="344">
        <f>Controls!B5</f>
        <v>1</v>
      </c>
      <c r="C5" s="344">
        <f>Controls!C5</f>
        <v>2</v>
      </c>
      <c r="D5" s="344">
        <f>Controls!D5</f>
        <v>3</v>
      </c>
      <c r="E5" s="344">
        <f>Controls!E5</f>
        <v>4</v>
      </c>
      <c r="F5" s="415">
        <f>Controls!F5</f>
        <v>5</v>
      </c>
      <c r="G5" s="344" t="s">
        <v>405</v>
      </c>
      <c r="H5" s="416"/>
      <c r="I5" s="416"/>
      <c r="J5" s="416"/>
      <c r="K5" s="416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</row>
    <row r="6" spans="1:31" ht="11.25" customHeight="1">
      <c r="A6" s="85"/>
      <c r="B6" s="133"/>
      <c r="C6" s="134"/>
      <c r="D6" s="134"/>
      <c r="E6" s="134"/>
      <c r="F6" s="268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</row>
    <row r="7" spans="1:31" ht="11.25" customHeight="1">
      <c r="A7" s="1" t="s">
        <v>193</v>
      </c>
      <c r="B7" s="417">
        <f>SUMIF('Monthly P&amp;L'!$B$3:$BI$3,'Annual P&amp;L'!B$5,'Monthly P&amp;L'!$B7:$BI7)</f>
        <v>0</v>
      </c>
      <c r="C7" s="417">
        <f>SUMIF('Monthly P&amp;L'!$B$3:$BI$3,'Annual P&amp;L'!C$5,'Monthly P&amp;L'!$B7:$BI7)</f>
        <v>0</v>
      </c>
      <c r="D7" s="417">
        <f>SUMIF('Monthly P&amp;L'!$B$3:$BI$3,'Annual P&amp;L'!D$5,'Monthly P&amp;L'!$B7:$BI7)</f>
        <v>3277776.81</v>
      </c>
      <c r="E7" s="417">
        <f>SUMIF('Monthly P&amp;L'!$B$3:$BI$3,'Annual P&amp;L'!E$5,'Monthly P&amp;L'!$B7:$BI7)</f>
        <v>22055551.619999997</v>
      </c>
      <c r="F7" s="418">
        <f>SUMIF('Monthly P&amp;L'!$B$3:$BI$3,'Annual P&amp;L'!F$5,'Monthly P&amp;L'!$B7:$BI7)</f>
        <v>56499995.040000007</v>
      </c>
      <c r="G7" s="269"/>
      <c r="H7" s="269"/>
      <c r="I7" s="269"/>
      <c r="J7" s="269"/>
      <c r="K7" s="26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1.25" customHeight="1">
      <c r="A8" s="135" t="s">
        <v>202</v>
      </c>
      <c r="B8" s="417">
        <f>SUMIF('Monthly P&amp;L'!$B$3:$BI$3,'Annual P&amp;L'!B$5,'Monthly P&amp;L'!$B8:$BI8)</f>
        <v>3460000</v>
      </c>
      <c r="C8" s="417">
        <f>SUMIF('Monthly P&amp;L'!$B$3:$BI$3,'Annual P&amp;L'!C$5,'Monthly P&amp;L'!$B8:$BI8)</f>
        <v>6430000.0199999996</v>
      </c>
      <c r="D8" s="417">
        <f>SUMIF('Monthly P&amp;L'!$B$3:$BI$3,'Annual P&amp;L'!D$5,'Monthly P&amp;L'!$B8:$BI8)</f>
        <v>10249999.970000001</v>
      </c>
      <c r="E8" s="417">
        <f>SUMIF('Monthly P&amp;L'!$B$3:$BI$3,'Annual P&amp;L'!E$5,'Monthly P&amp;L'!$B8:$BI8)</f>
        <v>21499999.960000001</v>
      </c>
      <c r="F8" s="418">
        <f>SUMIF('Monthly P&amp;L'!$B$3:$BI$3,'Annual P&amp;L'!F$5,'Monthly P&amp;L'!$B8:$BI8)</f>
        <v>32249999.960000001</v>
      </c>
      <c r="G8" s="270"/>
      <c r="H8" s="271"/>
      <c r="I8" s="271"/>
      <c r="J8" s="271"/>
      <c r="K8" s="271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ht="11.25" customHeight="1">
      <c r="A9" s="96" t="s">
        <v>392</v>
      </c>
      <c r="B9" s="417">
        <f>SUMIF('Monthly P&amp;L'!$B$3:$BI$3,'Annual P&amp;L'!B$5,'Monthly P&amp;L'!$B9:$BI9)</f>
        <v>0</v>
      </c>
      <c r="C9" s="417">
        <f>SUMIF('Monthly P&amp;L'!$B$3:$BI$3,'Annual P&amp;L'!C$5,'Monthly P&amp;L'!$B9:$BI9)</f>
        <v>0</v>
      </c>
      <c r="D9" s="417">
        <f>SUMIF('Monthly P&amp;L'!$B$3:$BI$3,'Annual P&amp;L'!D$5,'Monthly P&amp;L'!$B9:$BI9)</f>
        <v>750000</v>
      </c>
      <c r="E9" s="417">
        <f>SUMIF('Monthly P&amp;L'!$B$3:$BI$3,'Annual P&amp;L'!E$5,'Monthly P&amp;L'!$B9:$BI9)</f>
        <v>1200000</v>
      </c>
      <c r="F9" s="418">
        <f>SUMIF('Monthly P&amp;L'!$B$3:$BI$3,'Annual P&amp;L'!F$5,'Monthly P&amp;L'!$B9:$BI9)</f>
        <v>4800000</v>
      </c>
      <c r="G9" s="270"/>
      <c r="H9" s="271"/>
      <c r="I9" s="271"/>
      <c r="J9" s="271"/>
      <c r="K9" s="271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ht="11.25" customHeight="1">
      <c r="A10" s="135" t="s">
        <v>220</v>
      </c>
      <c r="B10" s="417">
        <f>SUMIF('Monthly P&amp;L'!$B$3:$BI$3,'Annual P&amp;L'!B$5,'Monthly P&amp;L'!$B10:$BI10)</f>
        <v>0</v>
      </c>
      <c r="C10" s="417">
        <f>SUMIF('Monthly P&amp;L'!$B$3:$BI$3,'Annual P&amp;L'!C$5,'Monthly P&amp;L'!$B10:$BI10)</f>
        <v>0</v>
      </c>
      <c r="D10" s="417">
        <f>SUMIF('Monthly P&amp;L'!$B$3:$BI$3,'Annual P&amp;L'!D$5,'Monthly P&amp;L'!$B10:$BI10)</f>
        <v>0</v>
      </c>
      <c r="E10" s="417">
        <f>SUMIF('Monthly P&amp;L'!$B$3:$BI$3,'Annual P&amp;L'!E$5,'Monthly P&amp;L'!$B10:$BI10)</f>
        <v>0</v>
      </c>
      <c r="F10" s="418">
        <f>SUMIF('Monthly P&amp;L'!$B$3:$BI$3,'Annual P&amp;L'!F$5,'Monthly P&amp;L'!$B10:$BI10)</f>
        <v>350000</v>
      </c>
      <c r="G10" s="270"/>
      <c r="H10" s="271"/>
      <c r="I10" s="271"/>
      <c r="J10" s="271"/>
      <c r="K10" s="271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ht="11.25" customHeight="1">
      <c r="A11" s="135" t="s">
        <v>229</v>
      </c>
      <c r="B11" s="417">
        <f>SUMIF('Monthly P&amp;L'!$B$3:$BI$3,'Annual P&amp;L'!B$5,'Monthly P&amp;L'!$B11:$BI11)</f>
        <v>4907540</v>
      </c>
      <c r="C11" s="417">
        <f>SUMIF('Monthly P&amp;L'!$B$3:$BI$3,'Annual P&amp;L'!C$5,'Monthly P&amp;L'!$B11:$BI11)</f>
        <v>8678525</v>
      </c>
      <c r="D11" s="417">
        <f>SUMIF('Monthly P&amp;L'!$B$3:$BI$3,'Annual P&amp;L'!D$5,'Monthly P&amp;L'!$B11:$BI11)</f>
        <v>19215000</v>
      </c>
      <c r="E11" s="417">
        <f>SUMIF('Monthly P&amp;L'!$B$3:$BI$3,'Annual P&amp;L'!E$5,'Monthly P&amp;L'!$B11:$BI11)</f>
        <v>33883593.75</v>
      </c>
      <c r="F11" s="418">
        <f>SUMIF('Monthly P&amp;L'!$B$3:$BI$3,'Annual P&amp;L'!F$5,'Monthly P&amp;L'!$B11:$BI11)</f>
        <v>54685546.875</v>
      </c>
      <c r="G11" s="270"/>
      <c r="H11" s="271"/>
      <c r="I11" s="271"/>
      <c r="J11" s="271"/>
      <c r="K11" s="271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ht="11.25" customHeight="1">
      <c r="A12" s="135" t="s">
        <v>231</v>
      </c>
      <c r="B12" s="417">
        <f>SUMIF('Monthly P&amp;L'!$B$3:$BI$3,'Annual P&amp;L'!B$5,'Monthly P&amp;L'!$B12:$BI12)</f>
        <v>500000</v>
      </c>
      <c r="C12" s="417">
        <f>SUMIF('Monthly P&amp;L'!$B$3:$BI$3,'Annual P&amp;L'!C$5,'Monthly P&amp;L'!$B12:$BI12)</f>
        <v>6000000</v>
      </c>
      <c r="D12" s="417">
        <f>SUMIF('Monthly P&amp;L'!$B$3:$BI$3,'Annual P&amp;L'!D$5,'Monthly P&amp;L'!$B12:$BI12)</f>
        <v>9600000</v>
      </c>
      <c r="E12" s="417">
        <f>SUMIF('Monthly P&amp;L'!$B$3:$BI$3,'Annual P&amp;L'!E$5,'Monthly P&amp;L'!$B12:$BI12)</f>
        <v>17280000</v>
      </c>
      <c r="F12" s="418">
        <f>SUMIF('Monthly P&amp;L'!$B$3:$BI$3,'Annual P&amp;L'!F$5,'Monthly P&amp;L'!$B12:$BI12)</f>
        <v>30600000</v>
      </c>
      <c r="G12" s="270"/>
      <c r="H12" s="271"/>
      <c r="I12" s="271"/>
      <c r="J12" s="271"/>
      <c r="K12" s="271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11.25" customHeight="1">
      <c r="A13" s="135"/>
      <c r="B13" s="100"/>
      <c r="C13" s="100"/>
      <c r="D13" s="100"/>
      <c r="E13" s="100"/>
      <c r="F13" s="272"/>
      <c r="G13" s="13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11.25" customHeight="1">
      <c r="A14" s="116" t="s">
        <v>30</v>
      </c>
      <c r="B14" s="117">
        <f>SUM(B7:B12)</f>
        <v>8867540</v>
      </c>
      <c r="C14" s="117">
        <f>SUM(C7:C12)</f>
        <v>21108525.02</v>
      </c>
      <c r="D14" s="117">
        <f>SUM(D7:D12)</f>
        <v>43092776.780000001</v>
      </c>
      <c r="E14" s="117">
        <f>SUM(E7:E12)</f>
        <v>95919145.329999998</v>
      </c>
      <c r="F14" s="137">
        <f>SUM(F7:F12)</f>
        <v>179185541.875</v>
      </c>
      <c r="G14" s="273"/>
      <c r="H14" s="117"/>
      <c r="I14" s="117"/>
      <c r="J14" s="117"/>
      <c r="K14" s="11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11.25" customHeight="1">
      <c r="A15" s="91" t="s">
        <v>406</v>
      </c>
      <c r="B15" s="124"/>
      <c r="C15" s="124">
        <f>+C14/B14-1</f>
        <v>1.3804262535043539</v>
      </c>
      <c r="D15" s="124">
        <f>+D14/C14-1</f>
        <v>1.0414868750502588</v>
      </c>
      <c r="E15" s="124">
        <f>+E14/D14-1</f>
        <v>1.2258752509658999</v>
      </c>
      <c r="F15" s="274">
        <f>+F14/E14-1</f>
        <v>0.86808943364257973</v>
      </c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</row>
    <row r="16" spans="1:31" ht="11.25" customHeight="1">
      <c r="A16" s="138"/>
      <c r="B16" s="419"/>
      <c r="C16" s="419"/>
      <c r="D16" s="419"/>
      <c r="E16" s="419"/>
      <c r="F16" s="420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</row>
    <row r="17" spans="1:31" ht="11.25" customHeight="1">
      <c r="A17" s="120" t="s">
        <v>407</v>
      </c>
      <c r="B17" s="123" t="e">
        <f>SUMIF('Monthly P&amp;L'!$B$3:$BC$3,'Annual P&amp;L'!B$5,'Monthly P&amp;L'!$B16:$BC16)</f>
        <v>#N/A</v>
      </c>
      <c r="C17" s="123" t="e">
        <f>SUMIF('Monthly P&amp;L'!$B$3:$BC$3,'Annual P&amp;L'!C$5,'Monthly P&amp;L'!$B16:$BC16)</f>
        <v>#N/A</v>
      </c>
      <c r="D17" s="123" t="e">
        <f>SUMIF('Monthly P&amp;L'!$B$3:$BC$3,'Annual P&amp;L'!D$5,'Monthly P&amp;L'!$B16:$BC16)</f>
        <v>#N/A</v>
      </c>
      <c r="E17" s="123" t="e">
        <f>SUMIF('Monthly P&amp;L'!$B$3:$BC$3,'Annual P&amp;L'!E$5,'Monthly P&amp;L'!$B16:$BC16)</f>
        <v>#N/A</v>
      </c>
      <c r="F17" s="275" t="e">
        <f>SUMIF('Monthly P&amp;L'!$B$3:$BI$3,'Annual P&amp;L'!F$5,'Monthly P&amp;L'!$B16:$BI16)</f>
        <v>#N/A</v>
      </c>
      <c r="G17" s="123"/>
      <c r="H17" s="123"/>
      <c r="I17" s="123"/>
      <c r="J17" s="123"/>
      <c r="K17" s="123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</row>
    <row r="18" spans="1:31" ht="11.25" customHeight="1">
      <c r="A18" s="118"/>
      <c r="B18" s="119"/>
      <c r="C18" s="119"/>
      <c r="D18" s="119"/>
      <c r="E18" s="119"/>
      <c r="F18" s="27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1.25" customHeight="1">
      <c r="A19" s="120" t="s">
        <v>32</v>
      </c>
      <c r="B19" s="123" t="e">
        <f>B14-B17</f>
        <v>#N/A</v>
      </c>
      <c r="C19" s="123" t="e">
        <f>C14-C17</f>
        <v>#N/A</v>
      </c>
      <c r="D19" s="123" t="e">
        <f>D14-D17</f>
        <v>#N/A</v>
      </c>
      <c r="E19" s="123" t="e">
        <f>E14-E17</f>
        <v>#N/A</v>
      </c>
      <c r="F19" s="275" t="e">
        <f>F14-F17</f>
        <v>#N/A</v>
      </c>
      <c r="G19" s="123"/>
      <c r="H19" s="140"/>
      <c r="I19" s="140"/>
      <c r="J19" s="140"/>
      <c r="K19" s="140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1.25" customHeight="1">
      <c r="A20" s="91" t="s">
        <v>394</v>
      </c>
      <c r="B20" s="141" t="e">
        <f>+B19/B14</f>
        <v>#N/A</v>
      </c>
      <c r="C20" s="141" t="e">
        <f>+C19/C14</f>
        <v>#N/A</v>
      </c>
      <c r="D20" s="141" t="e">
        <f>+D19/D14</f>
        <v>#N/A</v>
      </c>
      <c r="E20" s="141" t="e">
        <f>+E19/E14</f>
        <v>#N/A</v>
      </c>
      <c r="F20" s="277" t="e">
        <f>+F19/F14</f>
        <v>#N/A</v>
      </c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</row>
    <row r="21" spans="1:31" ht="11.25" customHeight="1">
      <c r="A21" s="118"/>
      <c r="B21" s="101"/>
      <c r="C21" s="101"/>
      <c r="D21" s="101"/>
      <c r="E21" s="101"/>
      <c r="F21" s="278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1.25" customHeight="1">
      <c r="A22" s="142" t="s">
        <v>395</v>
      </c>
      <c r="B22" s="114"/>
      <c r="C22" s="114"/>
      <c r="D22" s="114"/>
      <c r="E22" s="114"/>
      <c r="F22" s="279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11.25" customHeight="1">
      <c r="A23" s="142"/>
      <c r="B23" s="114"/>
      <c r="C23" s="114"/>
      <c r="D23" s="114"/>
      <c r="E23" s="114"/>
      <c r="F23" s="279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11.25" customHeight="1">
      <c r="A24" s="43" t="s">
        <v>74</v>
      </c>
      <c r="B24" s="417">
        <f>SUMIF('Monthly P&amp;L'!$B$3:$BI$3,'Annual P&amp;L'!B$5,'Monthly P&amp;L'!$B23:$BI23)</f>
        <v>9000</v>
      </c>
      <c r="C24" s="417">
        <f>SUMIF('Monthly P&amp;L'!$B$3:$BI$3,'Annual P&amp;L'!C$5,'Monthly P&amp;L'!$B23:$BI23)</f>
        <v>9270</v>
      </c>
      <c r="D24" s="417">
        <f>SUMIF('Monthly P&amp;L'!$B$3:$BI$3,'Annual P&amp;L'!D$5,'Monthly P&amp;L'!$B23:$BI23)</f>
        <v>9548.1</v>
      </c>
      <c r="E24" s="417">
        <f>SUMIF('Monthly P&amp;L'!$B$3:$BI$3,'Annual P&amp;L'!E$5,'Monthly P&amp;L'!$B23:$BI23)</f>
        <v>19669.086000000003</v>
      </c>
      <c r="F24" s="418">
        <f>SUMIF('Monthly P&amp;L'!$B$3:$BI$3,'Annual P&amp;L'!F$5,'Monthly P&amp;L'!$B23:$BI23)</f>
        <v>20259.158580000003</v>
      </c>
      <c r="G24" s="355"/>
      <c r="H24" s="355"/>
      <c r="I24" s="355"/>
      <c r="J24" s="355"/>
      <c r="K24" s="355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ht="11.25" customHeight="1">
      <c r="A25" s="215" t="s">
        <v>75</v>
      </c>
      <c r="B25" s="417">
        <f>SUMIF('Monthly P&amp;L'!$B$3:$BI$3,'Annual P&amp;L'!B$5,'Monthly P&amp;L'!$B24:$BI24)</f>
        <v>36000</v>
      </c>
      <c r="C25" s="417">
        <f>SUMIF('Monthly P&amp;L'!$B$3:$BI$3,'Annual P&amp;L'!C$5,'Monthly P&amp;L'!$B24:$BI24)</f>
        <v>74160</v>
      </c>
      <c r="D25" s="417">
        <f>SUMIF('Monthly P&amp;L'!$B$3:$BI$3,'Annual P&amp;L'!D$5,'Monthly P&amp;L'!$B24:$BI24)</f>
        <v>146160</v>
      </c>
      <c r="E25" s="417">
        <f>SUMIF('Monthly P&amp;L'!$B$3:$BI$3,'Annual P&amp;L'!E$5,'Monthly P&amp;L'!$B24:$BI24)</f>
        <v>455160</v>
      </c>
      <c r="F25" s="418">
        <f>SUMIF('Monthly P&amp;L'!$B$3:$BI$3,'Annual P&amp;L'!F$5,'Monthly P&amp;L'!$B24:$BI24)</f>
        <v>1682160</v>
      </c>
      <c r="G25" s="355"/>
      <c r="H25" s="355"/>
      <c r="I25" s="355"/>
      <c r="J25" s="355"/>
      <c r="K25" s="355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11.25" customHeight="1">
      <c r="A26" s="215" t="s">
        <v>76</v>
      </c>
      <c r="B26" s="417">
        <f>SUMIF('Monthly P&amp;L'!$B$3:$BI$3,'Annual P&amp;L'!B$5,'Monthly P&amp;L'!$B25:$BI25)</f>
        <v>42000</v>
      </c>
      <c r="C26" s="417">
        <f>SUMIF('Monthly P&amp;L'!$B$3:$BI$3,'Annual P&amp;L'!C$5,'Monthly P&amp;L'!$B25:$BI25)</f>
        <v>43260</v>
      </c>
      <c r="D26" s="417">
        <f>SUMIF('Monthly P&amp;L'!$B$3:$BI$3,'Annual P&amp;L'!D$5,'Monthly P&amp;L'!$B25:$BI25)</f>
        <v>44557.80000000001</v>
      </c>
      <c r="E26" s="417">
        <f>SUMIF('Monthly P&amp;L'!$B$3:$BI$3,'Annual P&amp;L'!E$5,'Monthly P&amp;L'!$B25:$BI25)</f>
        <v>45894.534000000014</v>
      </c>
      <c r="F26" s="418">
        <f>SUMIF('Monthly P&amp;L'!$B$3:$BI$3,'Annual P&amp;L'!F$5,'Monthly P&amp;L'!$B25:$BI25)</f>
        <v>47271.370019999995</v>
      </c>
      <c r="G26" s="355"/>
      <c r="H26" s="355"/>
      <c r="I26" s="355"/>
      <c r="J26" s="355"/>
      <c r="K26" s="355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ht="11.25" customHeight="1">
      <c r="A27" s="93" t="s">
        <v>77</v>
      </c>
      <c r="B27" s="417">
        <f>SUMIF('Monthly P&amp;L'!$B$3:$BI$3,'Annual P&amp;L'!B$5,'Monthly P&amp;L'!$B26:$BI26)</f>
        <v>480000</v>
      </c>
      <c r="C27" s="417">
        <f>SUMIF('Monthly P&amp;L'!$B$3:$BI$3,'Annual P&amp;L'!C$5,'Monthly P&amp;L'!$B26:$BI26)</f>
        <v>499200</v>
      </c>
      <c r="D27" s="417">
        <f>SUMIF('Monthly P&amp;L'!$B$3:$BI$3,'Annual P&amp;L'!D$5,'Monthly P&amp;L'!$B26:$BI26)</f>
        <v>519168</v>
      </c>
      <c r="E27" s="417">
        <f>SUMIF('Monthly P&amp;L'!$B$3:$BI$3,'Annual P&amp;L'!E$5,'Monthly P&amp;L'!$B26:$BI26)</f>
        <v>1079869.4400000002</v>
      </c>
      <c r="F27" s="418">
        <f>SUMIF('Monthly P&amp;L'!$B$3:$BI$3,'Annual P&amp;L'!F$5,'Monthly P&amp;L'!$B26:$BI26)</f>
        <v>1123064.2176000003</v>
      </c>
      <c r="G27" s="355"/>
      <c r="H27" s="355"/>
      <c r="I27" s="355"/>
      <c r="J27" s="355"/>
      <c r="K27" s="35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ht="11.25" customHeight="1">
      <c r="A28" s="93" t="s">
        <v>78</v>
      </c>
      <c r="B28" s="417">
        <f>SUMIF('Monthly P&amp;L'!$B$3:$BI$3,'Annual P&amp;L'!B$5,'Monthly P&amp;L'!$B27:$BI27)</f>
        <v>116825</v>
      </c>
      <c r="C28" s="417">
        <f>SUMIF('Monthly P&amp;L'!$B$3:$BI$3,'Annual P&amp;L'!C$5,'Monthly P&amp;L'!$B27:$BI27)</f>
        <v>56804.500000000007</v>
      </c>
      <c r="D28" s="417">
        <f>SUMIF('Monthly P&amp;L'!$B$3:$BI$3,'Annual P&amp;L'!D$5,'Monthly P&amp;L'!$B27:$BI27)</f>
        <v>-185657.5</v>
      </c>
      <c r="E28" s="417">
        <f>SUMIF('Monthly P&amp;L'!$B$3:$BI$3,'Annual P&amp;L'!E$5,'Monthly P&amp;L'!$B27:$BI27)</f>
        <v>0</v>
      </c>
      <c r="F28" s="418">
        <f>SUMIF('Monthly P&amp;L'!$B$3:$BI$3,'Annual P&amp;L'!F$5,'Monthly P&amp;L'!$B27:$BI27)</f>
        <v>16882.632149999998</v>
      </c>
      <c r="G28" s="355"/>
      <c r="H28" s="355"/>
      <c r="I28" s="355"/>
      <c r="J28" s="355"/>
      <c r="K28" s="355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ht="11.25" customHeight="1">
      <c r="A29" s="93" t="s">
        <v>79</v>
      </c>
      <c r="B29" s="417">
        <f>SUMIF('Monthly P&amp;L'!$B$3:$BI$3,'Annual P&amp;L'!B$5,'Monthly P&amp;L'!$B28:$BI28)</f>
        <v>112500</v>
      </c>
      <c r="C29" s="417">
        <f>SUMIF('Monthly P&amp;L'!$B$3:$BI$3,'Annual P&amp;L'!C$5,'Monthly P&amp;L'!$B28:$BI28)</f>
        <v>198000</v>
      </c>
      <c r="D29" s="417">
        <f>SUMIF('Monthly P&amp;L'!$B$3:$BI$3,'Annual P&amp;L'!D$5,'Monthly P&amp;L'!$B28:$BI28)</f>
        <v>217800</v>
      </c>
      <c r="E29" s="417">
        <f>SUMIF('Monthly P&amp;L'!$B$3:$BI$3,'Annual P&amp;L'!E$5,'Monthly P&amp;L'!$B28:$BI28)</f>
        <v>239580</v>
      </c>
      <c r="F29" s="418">
        <f>SUMIF('Monthly P&amp;L'!$B$3:$BI$3,'Annual P&amp;L'!F$5,'Monthly P&amp;L'!$B28:$BI28)</f>
        <v>263538</v>
      </c>
      <c r="G29" s="355"/>
      <c r="H29" s="355"/>
      <c r="I29" s="355"/>
      <c r="J29" s="355"/>
      <c r="K29" s="355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ht="11.25" customHeight="1">
      <c r="A30" s="93" t="s">
        <v>80</v>
      </c>
      <c r="B30" s="417">
        <f>SUMIF('Monthly P&amp;L'!$B$3:$BI$3,'Annual P&amp;L'!B$5,'Monthly P&amp;L'!$B29:$BI29)</f>
        <v>163000</v>
      </c>
      <c r="C30" s="417">
        <f>SUMIF('Monthly P&amp;L'!$B$3:$BI$3,'Annual P&amp;L'!C$5,'Monthly P&amp;L'!$B29:$BI29)</f>
        <v>247200</v>
      </c>
      <c r="D30" s="417">
        <f>SUMIF('Monthly P&amp;L'!$B$3:$BI$3,'Annual P&amp;L'!D$5,'Monthly P&amp;L'!$B29:$BI29)</f>
        <v>254616</v>
      </c>
      <c r="E30" s="417">
        <f>SUMIF('Monthly P&amp;L'!$B$3:$BI$3,'Annual P&amp;L'!E$5,'Monthly P&amp;L'!$B29:$BI29)</f>
        <v>262254.48000000004</v>
      </c>
      <c r="F30" s="418">
        <f>SUMIF('Monthly P&amp;L'!$B$3:$BI$3,'Annual P&amp;L'!F$5,'Monthly P&amp;L'!$B29:$BI29)</f>
        <v>270122.11439999996</v>
      </c>
      <c r="G30" s="355"/>
      <c r="H30" s="355"/>
      <c r="I30" s="355"/>
      <c r="J30" s="355"/>
      <c r="K30" s="355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ht="11.25" customHeight="1">
      <c r="A31" s="93" t="s">
        <v>81</v>
      </c>
      <c r="B31" s="417">
        <f>SUMIF('Monthly P&amp;L'!$B$3:$BI$3,'Annual P&amp;L'!B$5,'Monthly P&amp;L'!$B30:$BI30)</f>
        <v>40000</v>
      </c>
      <c r="C31" s="417">
        <f>SUMIF('Monthly P&amp;L'!$B$3:$BI$3,'Annual P&amp;L'!C$5,'Monthly P&amp;L'!$B30:$BI30)</f>
        <v>240000</v>
      </c>
      <c r="D31" s="417">
        <f>SUMIF('Monthly P&amp;L'!$B$3:$BI$3,'Annual P&amp;L'!D$5,'Monthly P&amp;L'!$B30:$BI30)</f>
        <v>240000</v>
      </c>
      <c r="E31" s="417">
        <f>SUMIF('Monthly P&amp;L'!$B$3:$BI$3,'Annual P&amp;L'!E$5,'Monthly P&amp;L'!$B30:$BI30)</f>
        <v>240000</v>
      </c>
      <c r="F31" s="418">
        <f>SUMIF('Monthly P&amp;L'!$B$3:$BI$3,'Annual P&amp;L'!F$5,'Monthly P&amp;L'!$B30:$BI30)</f>
        <v>240000</v>
      </c>
      <c r="G31" s="355"/>
      <c r="H31" s="355"/>
      <c r="I31" s="355"/>
      <c r="J31" s="355"/>
      <c r="K31" s="355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ht="11.25" customHeight="1">
      <c r="A32" s="215"/>
      <c r="B32" s="417"/>
      <c r="C32" s="417"/>
      <c r="D32" s="417"/>
      <c r="E32" s="417"/>
      <c r="F32" s="418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ht="11.25" customHeight="1">
      <c r="A33" s="120" t="s">
        <v>396</v>
      </c>
      <c r="B33" s="103">
        <f>SUM(B24:B31)</f>
        <v>999325</v>
      </c>
      <c r="C33" s="103">
        <f>SUM(C24:C31)</f>
        <v>1367894.5</v>
      </c>
      <c r="D33" s="103">
        <f>SUM(D24:D31)</f>
        <v>1246192.3999999999</v>
      </c>
      <c r="E33" s="103">
        <f>SUM(E24:E31)</f>
        <v>2342427.54</v>
      </c>
      <c r="F33" s="280">
        <f>SUM(F24:F31)</f>
        <v>3663297.4927500002</v>
      </c>
      <c r="G33" s="103"/>
      <c r="H33" s="103"/>
      <c r="I33" s="103"/>
      <c r="J33" s="103"/>
      <c r="K33" s="103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ht="11.25" customHeight="1">
      <c r="A34" s="1"/>
      <c r="B34" s="101"/>
      <c r="C34" s="101"/>
      <c r="D34" s="101"/>
      <c r="E34" s="101"/>
      <c r="F34" s="278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1.25" customHeight="1">
      <c r="A35" s="1" t="s">
        <v>408</v>
      </c>
      <c r="B35" s="417" t="e">
        <f>SUMIF('Monthly P&amp;L'!$B$3:$BI$3,'Annual P&amp;L'!B$5,'Monthly P&amp;L'!$B34:$BI34)</f>
        <v>#N/A</v>
      </c>
      <c r="C35" s="417" t="e">
        <f>SUMIF('Monthly P&amp;L'!$B$3:$BI$3,'Annual P&amp;L'!C$5,'Monthly P&amp;L'!$B34:$BI34)</f>
        <v>#N/A</v>
      </c>
      <c r="D35" s="417" t="e">
        <f>SUMIF('Monthly P&amp;L'!$B$3:$BI$3,'Annual P&amp;L'!D$5,'Monthly P&amp;L'!$B34:$BI34)</f>
        <v>#N/A</v>
      </c>
      <c r="E35" s="417" t="e">
        <f>SUMIF('Monthly P&amp;L'!$B$3:$BI$3,'Annual P&amp;L'!E$5,'Monthly P&amp;L'!$B34:$BI34)</f>
        <v>#N/A</v>
      </c>
      <c r="F35" s="418" t="e">
        <f>SUMIF('Monthly P&amp;L'!$B$3:$BI$3,'Annual P&amp;L'!F$5,'Monthly P&amp;L'!$B34:$BI34)</f>
        <v>#N/A</v>
      </c>
      <c r="G35" s="355"/>
      <c r="H35" s="355"/>
      <c r="I35" s="355"/>
      <c r="J35" s="355"/>
      <c r="K35" s="355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ht="11.25" customHeight="1">
      <c r="A36" s="7"/>
      <c r="B36" s="143"/>
      <c r="C36" s="143"/>
      <c r="D36" s="143"/>
      <c r="E36" s="143"/>
      <c r="F36" s="281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</row>
    <row r="37" spans="1:31" ht="11.25" customHeight="1">
      <c r="A37" s="282" t="s">
        <v>398</v>
      </c>
      <c r="B37" s="261" t="e">
        <f>+B35+B33</f>
        <v>#N/A</v>
      </c>
      <c r="C37" s="261" t="e">
        <f>+C35+C33</f>
        <v>#N/A</v>
      </c>
      <c r="D37" s="261" t="e">
        <f>+D35+D33</f>
        <v>#N/A</v>
      </c>
      <c r="E37" s="261" t="e">
        <f>+E35+E33</f>
        <v>#N/A</v>
      </c>
      <c r="F37" s="283" t="e">
        <f>+F35+F33</f>
        <v>#N/A</v>
      </c>
      <c r="G37" s="261"/>
      <c r="H37" s="261"/>
      <c r="I37" s="261"/>
      <c r="J37" s="261"/>
      <c r="K37" s="261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1.25" customHeight="1">
      <c r="A38" s="7"/>
      <c r="B38" s="114"/>
      <c r="C38" s="114"/>
      <c r="D38" s="114"/>
      <c r="E38" s="114"/>
      <c r="F38" s="279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11.25" customHeight="1">
      <c r="A39" s="284" t="s">
        <v>34</v>
      </c>
      <c r="B39" s="285" t="e">
        <f>+B19-B37</f>
        <v>#N/A</v>
      </c>
      <c r="C39" s="285" t="e">
        <f>+C19-C37</f>
        <v>#N/A</v>
      </c>
      <c r="D39" s="285" t="e">
        <f>+D19-D37</f>
        <v>#N/A</v>
      </c>
      <c r="E39" s="285" t="e">
        <f>+E19-E37</f>
        <v>#N/A</v>
      </c>
      <c r="F39" s="145" t="e">
        <f>+F19-F37</f>
        <v>#N/A</v>
      </c>
      <c r="G39" s="145"/>
      <c r="H39" s="145"/>
      <c r="I39" s="145"/>
      <c r="J39" s="145"/>
      <c r="K39" s="145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1.25" customHeight="1">
      <c r="A40" s="91" t="s">
        <v>399</v>
      </c>
      <c r="B40" s="124" t="e">
        <f>+B39/B14</f>
        <v>#N/A</v>
      </c>
      <c r="C40" s="124" t="e">
        <f>+C39/C14</f>
        <v>#N/A</v>
      </c>
      <c r="D40" s="124" t="e">
        <f>+D39/D14</f>
        <v>#N/A</v>
      </c>
      <c r="E40" s="124" t="e">
        <f>+E39/E14</f>
        <v>#N/A</v>
      </c>
      <c r="F40" s="274" t="e">
        <f>+F39/F14</f>
        <v>#N/A</v>
      </c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</row>
    <row r="41" spans="1:31" ht="11.25" customHeight="1">
      <c r="A41" s="146"/>
      <c r="B41" s="114"/>
      <c r="C41" s="114"/>
      <c r="D41" s="114"/>
      <c r="E41" s="114"/>
      <c r="F41" s="279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1.25" customHeight="1">
      <c r="A42" s="1" t="s">
        <v>400</v>
      </c>
      <c r="B42" s="417">
        <f>SUMIF('Monthly P&amp;L'!$B$3:$BC$3,'Annual P&amp;L'!B$5,'Monthly P&amp;L'!$B41:$BC41)</f>
        <v>1477386.2399999995</v>
      </c>
      <c r="C42" s="417">
        <f>SUMIF('Monthly P&amp;L'!$B$3:$BC$3,'Annual P&amp;L'!C$5,'Monthly P&amp;L'!$B41:$BC41)</f>
        <v>1918909.0589999999</v>
      </c>
      <c r="D42" s="417">
        <f>SUMIF('Monthly P&amp;L'!$B$3:$BC$3,'Annual P&amp;L'!D$5,'Monthly P&amp;L'!$B41:$BC41)</f>
        <v>1942973.7053999999</v>
      </c>
      <c r="E42" s="417">
        <f>SUMIF('Monthly P&amp;L'!$B$3:$BC$3,'Annual P&amp;L'!E$5,'Monthly P&amp;L'!$B41:$BC41)</f>
        <v>3099887.5457362495</v>
      </c>
      <c r="F42" s="418">
        <f>SUMIF('Monthly P&amp;L'!$B$3:$BC$3,'Annual P&amp;L'!F$5,'Monthly P&amp;L'!$B41:$BC41)</f>
        <v>2315336.8777799997</v>
      </c>
      <c r="G42" s="349"/>
      <c r="H42" s="349"/>
      <c r="I42" s="349"/>
      <c r="J42" s="349"/>
      <c r="K42" s="349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1.25" customHeight="1">
      <c r="A43" s="178"/>
      <c r="B43" s="126"/>
      <c r="C43" s="126"/>
      <c r="D43" s="126"/>
      <c r="E43" s="126"/>
      <c r="F43" s="28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1.25" customHeight="1">
      <c r="A44" s="147" t="s">
        <v>401</v>
      </c>
      <c r="B44" s="123" t="e">
        <f>+B39-B42</f>
        <v>#N/A</v>
      </c>
      <c r="C44" s="123" t="e">
        <f>+C39-C42</f>
        <v>#N/A</v>
      </c>
      <c r="D44" s="123" t="e">
        <f>+D39-D42</f>
        <v>#N/A</v>
      </c>
      <c r="E44" s="123" t="e">
        <f>+E39-E42</f>
        <v>#N/A</v>
      </c>
      <c r="F44" s="275" t="e">
        <f>+F39-F42</f>
        <v>#N/A</v>
      </c>
      <c r="G44" s="140"/>
      <c r="H44" s="123"/>
      <c r="I44" s="123"/>
      <c r="J44" s="123"/>
      <c r="K44" s="123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</row>
    <row r="45" spans="1:31" ht="11.25" customHeight="1">
      <c r="A45" s="142"/>
      <c r="B45" s="122"/>
      <c r="C45" s="122"/>
      <c r="D45" s="122"/>
      <c r="E45" s="122"/>
      <c r="F45" s="287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</row>
    <row r="46" spans="1:31" ht="11.25" customHeight="1">
      <c r="A46" s="142" t="s">
        <v>409</v>
      </c>
      <c r="B46" s="122" t="e">
        <f>'Monthly P&amp;L'!M45</f>
        <v>#N/A</v>
      </c>
      <c r="C46" s="122" t="e">
        <f>'Monthly P&amp;L'!Y45</f>
        <v>#N/A</v>
      </c>
      <c r="D46" s="122" t="e">
        <f>'Monthly P&amp;L'!AK45</f>
        <v>#N/A</v>
      </c>
      <c r="E46" s="122" t="e">
        <f>'Monthly P&amp;L'!AW45</f>
        <v>#N/A</v>
      </c>
      <c r="F46" s="287" t="e">
        <f>'Monthly P&amp;L'!BI45</f>
        <v>#N/A</v>
      </c>
      <c r="G46" s="122"/>
      <c r="H46" s="122"/>
      <c r="I46" s="122"/>
      <c r="J46" s="122"/>
      <c r="K46" s="122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</row>
    <row r="47" spans="1:31" ht="11.25" customHeight="1">
      <c r="A47" s="142"/>
      <c r="B47" s="122"/>
      <c r="C47" s="122"/>
      <c r="D47" s="122"/>
      <c r="E47" s="122"/>
      <c r="F47" s="287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</row>
    <row r="48" spans="1:31" ht="11.25" customHeight="1">
      <c r="A48" s="1" t="s">
        <v>121</v>
      </c>
      <c r="B48" s="417" t="e">
        <f>IF(B46&lt;0,0,HLOOKUP(B$5,Controls!$A$5:$F$177,MATCH('Annual P&amp;L'!$A48,Controls!$A$5:$A$178,0),0)*B44)</f>
        <v>#N/A</v>
      </c>
      <c r="C48" s="417" t="e">
        <f>IF(C46&lt;0,0,HLOOKUP(C$5,Controls!$A$5:$F$177,MATCH('Annual P&amp;L'!$A48,Controls!$A$5:$A$178,0),0)*C44)</f>
        <v>#N/A</v>
      </c>
      <c r="D48" s="417" t="e">
        <f>IF(D46&lt;0,0,HLOOKUP(D$5,Controls!$A$5:$F$177,MATCH('Annual P&amp;L'!$A48,Controls!$A$5:$A$178,0),0)*D44)</f>
        <v>#N/A</v>
      </c>
      <c r="E48" s="417" t="e">
        <f>IF(E46&lt;0,0,HLOOKUP(E$5,Controls!$A$5:$F$177,MATCH('Annual P&amp;L'!$A48,Controls!$A$5:$A$178,0),0)*E44)</f>
        <v>#N/A</v>
      </c>
      <c r="F48" s="418" t="e">
        <f>IF(F46&lt;0,0,HLOOKUP(F$5,Controls!$A$5:$F$177,MATCH('Annual P&amp;L'!$A48,Controls!$A$5:$A$178,0),0)*F44)</f>
        <v>#N/A</v>
      </c>
      <c r="G48" s="417"/>
      <c r="H48" s="417"/>
      <c r="I48" s="417"/>
      <c r="J48" s="417"/>
      <c r="K48" s="41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1.25" customHeight="1">
      <c r="A49" s="1"/>
      <c r="B49" s="105"/>
      <c r="C49" s="105"/>
      <c r="D49" s="105"/>
      <c r="E49" s="105"/>
      <c r="F49" s="288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1.25" customHeight="1">
      <c r="A50" s="284" t="s">
        <v>410</v>
      </c>
      <c r="B50" s="263" t="e">
        <f>+B44-B48</f>
        <v>#N/A</v>
      </c>
      <c r="C50" s="263" t="e">
        <f>+C44-C48</f>
        <v>#N/A</v>
      </c>
      <c r="D50" s="263" t="e">
        <f>+D44-D48</f>
        <v>#N/A</v>
      </c>
      <c r="E50" s="263" t="e">
        <f>+E44-E48</f>
        <v>#N/A</v>
      </c>
      <c r="F50" s="263" t="e">
        <f>+F44-F48</f>
        <v>#N/A</v>
      </c>
      <c r="G50" s="148"/>
      <c r="H50" s="148"/>
      <c r="I50" s="148"/>
      <c r="J50" s="148"/>
      <c r="K50" s="148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1.25" customHeight="1">
      <c r="A51" s="91" t="s">
        <v>411</v>
      </c>
      <c r="B51" s="124" t="e">
        <f>+B50/B14</f>
        <v>#N/A</v>
      </c>
      <c r="C51" s="124" t="e">
        <f>+C50/C14</f>
        <v>#N/A</v>
      </c>
      <c r="D51" s="124" t="e">
        <f>+D50/D14</f>
        <v>#N/A</v>
      </c>
      <c r="E51" s="124" t="e">
        <f>+E50/E14</f>
        <v>#N/A</v>
      </c>
      <c r="F51" s="274" t="e">
        <f>+F50/F14</f>
        <v>#N/A</v>
      </c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</row>
    <row r="52" spans="1:31" ht="11.25" customHeight="1">
      <c r="A52" s="7"/>
      <c r="B52" s="7"/>
      <c r="C52" s="7"/>
      <c r="D52" s="7"/>
      <c r="E52" s="7"/>
      <c r="F52" s="289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ht="11.25" customHeight="1">
      <c r="A53" s="7"/>
      <c r="B53" s="7"/>
      <c r="C53" s="7"/>
      <c r="D53" s="7"/>
      <c r="E53" s="7"/>
      <c r="F53" s="289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ht="11.25" customHeight="1">
      <c r="A54" s="7" t="s">
        <v>372</v>
      </c>
      <c r="B54" s="7"/>
      <c r="C54" s="7"/>
      <c r="D54" s="7"/>
      <c r="E54" s="7"/>
      <c r="F54" s="289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ht="11.25" customHeight="1">
      <c r="A55" s="7"/>
      <c r="B55" s="7"/>
      <c r="C55" s="7"/>
      <c r="D55" s="7"/>
      <c r="E55" s="7"/>
      <c r="F55" s="289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ht="11.25" customHeight="1">
      <c r="A56" s="7"/>
      <c r="B56" s="7"/>
      <c r="C56" s="7"/>
      <c r="D56" s="7"/>
      <c r="E56" s="7"/>
      <c r="F56" s="289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ht="11.25" customHeight="1">
      <c r="A57" s="7"/>
      <c r="B57" s="7"/>
      <c r="C57" s="7"/>
      <c r="D57" s="7"/>
      <c r="E57" s="7"/>
      <c r="F57" s="289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1.25" customHeight="1">
      <c r="A58" s="7"/>
      <c r="B58" s="7"/>
      <c r="C58" s="7"/>
      <c r="D58" s="7"/>
      <c r="E58" s="7"/>
      <c r="F58" s="289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1.25" customHeight="1">
      <c r="A59" s="7"/>
      <c r="B59" s="7"/>
      <c r="C59" s="7"/>
      <c r="D59" s="7"/>
      <c r="E59" s="7"/>
      <c r="F59" s="289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1.25" customHeight="1">
      <c r="A60" s="7"/>
      <c r="B60" s="7"/>
      <c r="C60" s="7"/>
      <c r="D60" s="7"/>
      <c r="E60" s="7"/>
      <c r="F60" s="289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1.25" customHeight="1">
      <c r="A61" s="7"/>
      <c r="B61" s="7"/>
      <c r="C61" s="7"/>
      <c r="D61" s="7"/>
      <c r="E61" s="7"/>
      <c r="F61" s="289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1.25" customHeight="1">
      <c r="A62" s="7"/>
      <c r="B62" s="7"/>
      <c r="C62" s="7"/>
      <c r="D62" s="7"/>
      <c r="E62" s="7"/>
      <c r="F62" s="289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1.25" customHeight="1">
      <c r="A63" s="7"/>
      <c r="B63" s="7"/>
      <c r="C63" s="7"/>
      <c r="D63" s="7"/>
      <c r="E63" s="7"/>
      <c r="F63" s="289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1.25" customHeight="1">
      <c r="A64" s="7"/>
      <c r="B64" s="7"/>
      <c r="C64" s="7"/>
      <c r="D64" s="7"/>
      <c r="E64" s="7"/>
      <c r="F64" s="289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1.25" customHeight="1">
      <c r="A65" s="7"/>
      <c r="B65" s="7"/>
      <c r="C65" s="7"/>
      <c r="D65" s="7"/>
      <c r="E65" s="7"/>
      <c r="F65" s="289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1.25" customHeight="1">
      <c r="A66" s="7"/>
      <c r="B66" s="7"/>
      <c r="C66" s="7"/>
      <c r="D66" s="7"/>
      <c r="E66" s="7"/>
      <c r="F66" s="289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1.25" customHeight="1">
      <c r="A67" s="7"/>
      <c r="B67" s="7"/>
      <c r="C67" s="7"/>
      <c r="D67" s="7"/>
      <c r="E67" s="7"/>
      <c r="F67" s="289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1.25" customHeight="1">
      <c r="A68" s="7"/>
      <c r="B68" s="7"/>
      <c r="C68" s="7"/>
      <c r="D68" s="7"/>
      <c r="E68" s="7"/>
      <c r="F68" s="289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1.25" customHeight="1">
      <c r="A69" s="7"/>
      <c r="B69" s="7"/>
      <c r="C69" s="7"/>
      <c r="D69" s="7"/>
      <c r="E69" s="7"/>
      <c r="F69" s="289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1.25" customHeight="1">
      <c r="A70" s="7"/>
      <c r="B70" s="7"/>
      <c r="C70" s="7"/>
      <c r="D70" s="7"/>
      <c r="E70" s="7"/>
      <c r="F70" s="289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1.25" customHeight="1">
      <c r="A71" s="7"/>
      <c r="B71" s="7"/>
      <c r="C71" s="7"/>
      <c r="D71" s="7"/>
      <c r="E71" s="7"/>
      <c r="F71" s="289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1.25" customHeight="1">
      <c r="A72" s="7"/>
      <c r="B72" s="7"/>
      <c r="C72" s="7"/>
      <c r="D72" s="7"/>
      <c r="E72" s="7"/>
      <c r="F72" s="289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1.25" customHeight="1">
      <c r="A73" s="7"/>
      <c r="B73" s="7"/>
      <c r="C73" s="7"/>
      <c r="D73" s="7"/>
      <c r="E73" s="7"/>
      <c r="F73" s="289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1.25" customHeight="1">
      <c r="A74" s="7"/>
      <c r="B74" s="7"/>
      <c r="C74" s="7"/>
      <c r="D74" s="7"/>
      <c r="E74" s="7"/>
      <c r="F74" s="289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1.25" customHeight="1">
      <c r="A75" s="7"/>
      <c r="B75" s="7"/>
      <c r="C75" s="7"/>
      <c r="D75" s="7"/>
      <c r="E75" s="7"/>
      <c r="F75" s="289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1.25" customHeight="1">
      <c r="A76" s="7"/>
      <c r="B76" s="7"/>
      <c r="C76" s="7"/>
      <c r="D76" s="7"/>
      <c r="E76" s="7"/>
      <c r="F76" s="289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1.25" customHeight="1">
      <c r="A77" s="7"/>
      <c r="B77" s="7"/>
      <c r="C77" s="7"/>
      <c r="D77" s="7"/>
      <c r="E77" s="7"/>
      <c r="F77" s="289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1.25" customHeight="1">
      <c r="A78" s="7"/>
      <c r="B78" s="7"/>
      <c r="C78" s="7"/>
      <c r="D78" s="7"/>
      <c r="E78" s="7"/>
      <c r="F78" s="289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1.25" customHeight="1">
      <c r="A79" s="7"/>
      <c r="B79" s="7"/>
      <c r="C79" s="7"/>
      <c r="D79" s="7"/>
      <c r="E79" s="7"/>
      <c r="F79" s="289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1.25" customHeight="1">
      <c r="A80" s="7"/>
      <c r="B80" s="7"/>
      <c r="C80" s="7"/>
      <c r="D80" s="7"/>
      <c r="E80" s="7"/>
      <c r="F80" s="289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1.25" customHeight="1">
      <c r="A81" s="7"/>
      <c r="B81" s="7"/>
      <c r="C81" s="7"/>
      <c r="D81" s="7"/>
      <c r="E81" s="7"/>
      <c r="F81" s="289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1.25" customHeight="1">
      <c r="A82" s="7"/>
      <c r="B82" s="7"/>
      <c r="C82" s="7"/>
      <c r="D82" s="7"/>
      <c r="E82" s="7"/>
      <c r="F82" s="289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1.25" customHeight="1">
      <c r="A83" s="7"/>
      <c r="B83" s="7"/>
      <c r="C83" s="7"/>
      <c r="D83" s="7"/>
      <c r="E83" s="7"/>
      <c r="F83" s="289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1.25" customHeight="1">
      <c r="A84" s="7"/>
      <c r="B84" s="7"/>
      <c r="C84" s="7"/>
      <c r="D84" s="7"/>
      <c r="E84" s="7"/>
      <c r="F84" s="289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1.25" customHeight="1">
      <c r="A85" s="7"/>
      <c r="B85" s="7"/>
      <c r="C85" s="7"/>
      <c r="D85" s="7"/>
      <c r="E85" s="7"/>
      <c r="F85" s="289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1.25" customHeight="1">
      <c r="A86" s="7"/>
      <c r="B86" s="7"/>
      <c r="C86" s="7"/>
      <c r="D86" s="7"/>
      <c r="E86" s="7"/>
      <c r="F86" s="289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1.25" customHeight="1">
      <c r="A87" s="7"/>
      <c r="B87" s="7"/>
      <c r="C87" s="7"/>
      <c r="D87" s="7"/>
      <c r="E87" s="7"/>
      <c r="F87" s="289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1.25" customHeight="1">
      <c r="A88" s="7"/>
      <c r="B88" s="7"/>
      <c r="C88" s="7"/>
      <c r="D88" s="7"/>
      <c r="E88" s="7"/>
      <c r="F88" s="289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1.25" customHeight="1">
      <c r="A89" s="7"/>
      <c r="B89" s="7"/>
      <c r="C89" s="7"/>
      <c r="D89" s="7"/>
      <c r="E89" s="7"/>
      <c r="F89" s="289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1.25" customHeight="1">
      <c r="A90" s="7"/>
      <c r="B90" s="7"/>
      <c r="C90" s="7"/>
      <c r="D90" s="7"/>
      <c r="E90" s="7"/>
      <c r="F90" s="289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1.25" customHeight="1">
      <c r="A91" s="7"/>
      <c r="B91" s="7"/>
      <c r="C91" s="7"/>
      <c r="D91" s="7"/>
      <c r="E91" s="7"/>
      <c r="F91" s="289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1.25" customHeight="1">
      <c r="A92" s="7"/>
      <c r="B92" s="7"/>
      <c r="C92" s="7"/>
      <c r="D92" s="7"/>
      <c r="E92" s="7"/>
      <c r="F92" s="289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1.25" customHeight="1">
      <c r="A93" s="7"/>
      <c r="B93" s="7"/>
      <c r="C93" s="7"/>
      <c r="D93" s="7"/>
      <c r="E93" s="7"/>
      <c r="F93" s="289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1.25" customHeight="1">
      <c r="A94" s="7"/>
      <c r="B94" s="7"/>
      <c r="C94" s="7"/>
      <c r="D94" s="7"/>
      <c r="E94" s="7"/>
      <c r="F94" s="289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1.25" customHeight="1">
      <c r="A95" s="7"/>
      <c r="B95" s="7"/>
      <c r="C95" s="7"/>
      <c r="D95" s="7"/>
      <c r="E95" s="7"/>
      <c r="F95" s="289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1.25" customHeight="1">
      <c r="A96" s="7"/>
      <c r="B96" s="7"/>
      <c r="C96" s="7"/>
      <c r="D96" s="7"/>
      <c r="E96" s="7"/>
      <c r="F96" s="289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1.25" customHeight="1">
      <c r="A97" s="7"/>
      <c r="B97" s="7"/>
      <c r="C97" s="7"/>
      <c r="D97" s="7"/>
      <c r="E97" s="7"/>
      <c r="F97" s="289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1.25" customHeight="1">
      <c r="A98" s="7"/>
      <c r="B98" s="7"/>
      <c r="C98" s="7"/>
      <c r="D98" s="7"/>
      <c r="E98" s="7"/>
      <c r="F98" s="289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1.25" customHeight="1">
      <c r="A99" s="7"/>
      <c r="B99" s="7"/>
      <c r="C99" s="7"/>
      <c r="D99" s="7"/>
      <c r="E99" s="7"/>
      <c r="F99" s="289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1.25" customHeight="1">
      <c r="A100" s="7"/>
      <c r="B100" s="7"/>
      <c r="C100" s="7"/>
      <c r="D100" s="7"/>
      <c r="E100" s="7"/>
      <c r="F100" s="289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1.25" customHeight="1">
      <c r="A101" s="7"/>
      <c r="B101" s="7"/>
      <c r="C101" s="7"/>
      <c r="D101" s="7"/>
      <c r="E101" s="7"/>
      <c r="F101" s="289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1.25" customHeight="1">
      <c r="A102" s="7"/>
      <c r="B102" s="7"/>
      <c r="C102" s="7"/>
      <c r="D102" s="7"/>
      <c r="E102" s="7"/>
      <c r="F102" s="289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1.25" customHeight="1">
      <c r="A103" s="7"/>
      <c r="B103" s="7"/>
      <c r="C103" s="7"/>
      <c r="D103" s="7"/>
      <c r="E103" s="7"/>
      <c r="F103" s="289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1.25" customHeight="1">
      <c r="A104" s="7"/>
      <c r="B104" s="7"/>
      <c r="C104" s="7"/>
      <c r="D104" s="7"/>
      <c r="E104" s="7"/>
      <c r="F104" s="289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1.25" customHeight="1">
      <c r="A105" s="7"/>
      <c r="B105" s="7"/>
      <c r="C105" s="7"/>
      <c r="D105" s="7"/>
      <c r="E105" s="7"/>
      <c r="F105" s="289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1.25" customHeight="1">
      <c r="A106" s="7"/>
      <c r="B106" s="7"/>
      <c r="C106" s="7"/>
      <c r="D106" s="7"/>
      <c r="E106" s="7"/>
      <c r="F106" s="289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1.25" customHeight="1">
      <c r="A107" s="7"/>
      <c r="B107" s="7"/>
      <c r="C107" s="7"/>
      <c r="D107" s="7"/>
      <c r="E107" s="7"/>
      <c r="F107" s="289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1.25" customHeight="1">
      <c r="A108" s="7"/>
      <c r="B108" s="7"/>
      <c r="C108" s="7"/>
      <c r="D108" s="7"/>
      <c r="E108" s="7"/>
      <c r="F108" s="289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1.25" customHeight="1">
      <c r="A109" s="7"/>
      <c r="B109" s="7"/>
      <c r="C109" s="7"/>
      <c r="D109" s="7"/>
      <c r="E109" s="7"/>
      <c r="F109" s="289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1.25" customHeight="1">
      <c r="A110" s="7"/>
      <c r="B110" s="7"/>
      <c r="C110" s="7"/>
      <c r="D110" s="7"/>
      <c r="E110" s="7"/>
      <c r="F110" s="289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1.25" customHeight="1">
      <c r="A111" s="7"/>
      <c r="B111" s="7"/>
      <c r="C111" s="7"/>
      <c r="D111" s="7"/>
      <c r="E111" s="7"/>
      <c r="F111" s="289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1.25" customHeight="1">
      <c r="A112" s="7"/>
      <c r="B112" s="7"/>
      <c r="C112" s="7"/>
      <c r="D112" s="7"/>
      <c r="E112" s="7"/>
      <c r="F112" s="289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1.25" customHeight="1">
      <c r="A113" s="7"/>
      <c r="B113" s="7"/>
      <c r="C113" s="7"/>
      <c r="D113" s="7"/>
      <c r="E113" s="7"/>
      <c r="F113" s="289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1.25" customHeight="1">
      <c r="A114" s="7"/>
      <c r="B114" s="7"/>
      <c r="C114" s="7"/>
      <c r="D114" s="7"/>
      <c r="E114" s="7"/>
      <c r="F114" s="289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1.25" customHeight="1">
      <c r="A115" s="7"/>
      <c r="B115" s="7"/>
      <c r="C115" s="7"/>
      <c r="D115" s="7"/>
      <c r="E115" s="7"/>
      <c r="F115" s="289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1.25" customHeight="1">
      <c r="A116" s="7"/>
      <c r="B116" s="7"/>
      <c r="C116" s="7"/>
      <c r="D116" s="7"/>
      <c r="E116" s="7"/>
      <c r="F116" s="289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1.25" customHeight="1">
      <c r="A117" s="7"/>
      <c r="B117" s="7"/>
      <c r="C117" s="7"/>
      <c r="D117" s="7"/>
      <c r="E117" s="7"/>
      <c r="F117" s="289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1.25" customHeight="1">
      <c r="A118" s="7"/>
      <c r="B118" s="7"/>
      <c r="C118" s="7"/>
      <c r="D118" s="7"/>
      <c r="E118" s="7"/>
      <c r="F118" s="289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1.25" customHeight="1">
      <c r="A119" s="7"/>
      <c r="B119" s="7"/>
      <c r="C119" s="7"/>
      <c r="D119" s="7"/>
      <c r="E119" s="7"/>
      <c r="F119" s="289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1.25" customHeight="1">
      <c r="A120" s="7"/>
      <c r="B120" s="7"/>
      <c r="C120" s="7"/>
      <c r="D120" s="7"/>
      <c r="E120" s="7"/>
      <c r="F120" s="289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1.25" customHeight="1">
      <c r="A121" s="7"/>
      <c r="B121" s="7"/>
      <c r="C121" s="7"/>
      <c r="D121" s="7"/>
      <c r="E121" s="7"/>
      <c r="F121" s="289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1.25" customHeight="1">
      <c r="A122" s="7"/>
      <c r="B122" s="7"/>
      <c r="C122" s="7"/>
      <c r="D122" s="7"/>
      <c r="E122" s="7"/>
      <c r="F122" s="289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1.25" customHeight="1">
      <c r="A123" s="7"/>
      <c r="B123" s="7"/>
      <c r="C123" s="7"/>
      <c r="D123" s="7"/>
      <c r="E123" s="7"/>
      <c r="F123" s="289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1.25" customHeight="1">
      <c r="A124" s="7"/>
      <c r="B124" s="7"/>
      <c r="C124" s="7"/>
      <c r="D124" s="7"/>
      <c r="E124" s="7"/>
      <c r="F124" s="289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1.25" customHeight="1">
      <c r="A125" s="7"/>
      <c r="B125" s="7"/>
      <c r="C125" s="7"/>
      <c r="D125" s="7"/>
      <c r="E125" s="7"/>
      <c r="F125" s="289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1.25" customHeight="1">
      <c r="A126" s="7"/>
      <c r="B126" s="7"/>
      <c r="C126" s="7"/>
      <c r="D126" s="7"/>
      <c r="E126" s="7"/>
      <c r="F126" s="289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1.25" customHeight="1">
      <c r="A127" s="7"/>
      <c r="B127" s="7"/>
      <c r="C127" s="7"/>
      <c r="D127" s="7"/>
      <c r="E127" s="7"/>
      <c r="F127" s="289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1.25" customHeight="1">
      <c r="A128" s="7"/>
      <c r="B128" s="7"/>
      <c r="C128" s="7"/>
      <c r="D128" s="7"/>
      <c r="E128" s="7"/>
      <c r="F128" s="289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1.25" customHeight="1">
      <c r="A129" s="7"/>
      <c r="B129" s="7"/>
      <c r="C129" s="7"/>
      <c r="D129" s="7"/>
      <c r="E129" s="7"/>
      <c r="F129" s="28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1.25" customHeight="1">
      <c r="A130" s="7"/>
      <c r="B130" s="7"/>
      <c r="C130" s="7"/>
      <c r="D130" s="7"/>
      <c r="E130" s="7"/>
      <c r="F130" s="28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1.25" customHeight="1">
      <c r="A131" s="7"/>
      <c r="B131" s="7"/>
      <c r="C131" s="7"/>
      <c r="D131" s="7"/>
      <c r="E131" s="7"/>
      <c r="F131" s="28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1.25" customHeight="1">
      <c r="A132" s="7"/>
      <c r="B132" s="7"/>
      <c r="C132" s="7"/>
      <c r="D132" s="7"/>
      <c r="E132" s="7"/>
      <c r="F132" s="28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1.25" customHeight="1">
      <c r="A133" s="7"/>
      <c r="B133" s="7"/>
      <c r="C133" s="7"/>
      <c r="D133" s="7"/>
      <c r="E133" s="7"/>
      <c r="F133" s="28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1.25" customHeight="1">
      <c r="A134" s="7"/>
      <c r="B134" s="7"/>
      <c r="C134" s="7"/>
      <c r="D134" s="7"/>
      <c r="E134" s="7"/>
      <c r="F134" s="28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1.25" customHeight="1">
      <c r="A135" s="7"/>
      <c r="B135" s="7"/>
      <c r="C135" s="7"/>
      <c r="D135" s="7"/>
      <c r="E135" s="7"/>
      <c r="F135" s="28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1.25" customHeight="1">
      <c r="A136" s="7"/>
      <c r="B136" s="7"/>
      <c r="C136" s="7"/>
      <c r="D136" s="7"/>
      <c r="E136" s="7"/>
      <c r="F136" s="28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1.25" customHeight="1">
      <c r="A137" s="7"/>
      <c r="B137" s="7"/>
      <c r="C137" s="7"/>
      <c r="D137" s="7"/>
      <c r="E137" s="7"/>
      <c r="F137" s="28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1.25" customHeight="1">
      <c r="A138" s="7"/>
      <c r="B138" s="7"/>
      <c r="C138" s="7"/>
      <c r="D138" s="7"/>
      <c r="E138" s="7"/>
      <c r="F138" s="28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1.25" customHeight="1">
      <c r="A139" s="7"/>
      <c r="B139" s="7"/>
      <c r="C139" s="7"/>
      <c r="D139" s="7"/>
      <c r="E139" s="7"/>
      <c r="F139" s="28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1.25" customHeight="1">
      <c r="A140" s="7"/>
      <c r="B140" s="7"/>
      <c r="C140" s="7"/>
      <c r="D140" s="7"/>
      <c r="E140" s="7"/>
      <c r="F140" s="28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1.25" customHeight="1">
      <c r="A141" s="7"/>
      <c r="B141" s="7"/>
      <c r="C141" s="7"/>
      <c r="D141" s="7"/>
      <c r="E141" s="7"/>
      <c r="F141" s="28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1.25" customHeight="1">
      <c r="A142" s="7"/>
      <c r="B142" s="7"/>
      <c r="C142" s="7"/>
      <c r="D142" s="7"/>
      <c r="E142" s="7"/>
      <c r="F142" s="28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1.25" customHeight="1">
      <c r="A143" s="7"/>
      <c r="B143" s="7"/>
      <c r="C143" s="7"/>
      <c r="D143" s="7"/>
      <c r="E143" s="7"/>
      <c r="F143" s="28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1.25" customHeight="1">
      <c r="A144" s="7"/>
      <c r="B144" s="7"/>
      <c r="C144" s="7"/>
      <c r="D144" s="7"/>
      <c r="E144" s="7"/>
      <c r="F144" s="28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1.25" customHeight="1">
      <c r="A145" s="7"/>
      <c r="B145" s="7"/>
      <c r="C145" s="7"/>
      <c r="D145" s="7"/>
      <c r="E145" s="7"/>
      <c r="F145" s="28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1.25" customHeight="1">
      <c r="A146" s="7"/>
      <c r="B146" s="7"/>
      <c r="C146" s="7"/>
      <c r="D146" s="7"/>
      <c r="E146" s="7"/>
      <c r="F146" s="28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1.25" customHeight="1">
      <c r="A147" s="7"/>
      <c r="B147" s="7"/>
      <c r="C147" s="7"/>
      <c r="D147" s="7"/>
      <c r="E147" s="7"/>
      <c r="F147" s="28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1.25" customHeight="1">
      <c r="A148" s="7"/>
      <c r="B148" s="7"/>
      <c r="C148" s="7"/>
      <c r="D148" s="7"/>
      <c r="E148" s="7"/>
      <c r="F148" s="28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1.25" customHeight="1">
      <c r="A149" s="7"/>
      <c r="B149" s="7"/>
      <c r="C149" s="7"/>
      <c r="D149" s="7"/>
      <c r="E149" s="7"/>
      <c r="F149" s="28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1.25" customHeight="1">
      <c r="A150" s="7"/>
      <c r="B150" s="7"/>
      <c r="C150" s="7"/>
      <c r="D150" s="7"/>
      <c r="E150" s="7"/>
      <c r="F150" s="28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1.25" customHeight="1">
      <c r="A151" s="7"/>
      <c r="B151" s="7"/>
      <c r="C151" s="7"/>
      <c r="D151" s="7"/>
      <c r="E151" s="7"/>
      <c r="F151" s="28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1.25" customHeight="1">
      <c r="A152" s="7"/>
      <c r="B152" s="7"/>
      <c r="C152" s="7"/>
      <c r="D152" s="7"/>
      <c r="E152" s="7"/>
      <c r="F152" s="28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1.25" customHeight="1">
      <c r="A153" s="7"/>
      <c r="B153" s="7"/>
      <c r="C153" s="7"/>
      <c r="D153" s="7"/>
      <c r="E153" s="7"/>
      <c r="F153" s="28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1.25" customHeight="1">
      <c r="A154" s="7"/>
      <c r="B154" s="7"/>
      <c r="C154" s="7"/>
      <c r="D154" s="7"/>
      <c r="E154" s="7"/>
      <c r="F154" s="28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1.25" customHeight="1">
      <c r="A155" s="7"/>
      <c r="B155" s="7"/>
      <c r="C155" s="7"/>
      <c r="D155" s="7"/>
      <c r="E155" s="7"/>
      <c r="F155" s="28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1.25" customHeight="1">
      <c r="A156" s="7"/>
      <c r="B156" s="7"/>
      <c r="C156" s="7"/>
      <c r="D156" s="7"/>
      <c r="E156" s="7"/>
      <c r="F156" s="28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1.25" customHeight="1">
      <c r="A157" s="7"/>
      <c r="B157" s="7"/>
      <c r="C157" s="7"/>
      <c r="D157" s="7"/>
      <c r="E157" s="7"/>
      <c r="F157" s="28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1.25" customHeight="1">
      <c r="A158" s="7"/>
      <c r="B158" s="7"/>
      <c r="C158" s="7"/>
      <c r="D158" s="7"/>
      <c r="E158" s="7"/>
      <c r="F158" s="28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1.25" customHeight="1">
      <c r="A159" s="7"/>
      <c r="B159" s="7"/>
      <c r="C159" s="7"/>
      <c r="D159" s="7"/>
      <c r="E159" s="7"/>
      <c r="F159" s="28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1.25" customHeight="1">
      <c r="A160" s="7"/>
      <c r="B160" s="7"/>
      <c r="C160" s="7"/>
      <c r="D160" s="7"/>
      <c r="E160" s="7"/>
      <c r="F160" s="28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1.25" customHeight="1">
      <c r="A161" s="7"/>
      <c r="B161" s="7"/>
      <c r="C161" s="7"/>
      <c r="D161" s="7"/>
      <c r="E161" s="7"/>
      <c r="F161" s="28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1.25" customHeight="1">
      <c r="A162" s="7"/>
      <c r="B162" s="7"/>
      <c r="C162" s="7"/>
      <c r="D162" s="7"/>
      <c r="E162" s="7"/>
      <c r="F162" s="28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1.25" customHeight="1">
      <c r="A163" s="7"/>
      <c r="B163" s="7"/>
      <c r="C163" s="7"/>
      <c r="D163" s="7"/>
      <c r="E163" s="7"/>
      <c r="F163" s="28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1.25" customHeight="1">
      <c r="A164" s="7"/>
      <c r="B164" s="7"/>
      <c r="C164" s="7"/>
      <c r="D164" s="7"/>
      <c r="E164" s="7"/>
      <c r="F164" s="28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1.25" customHeight="1">
      <c r="A165" s="7"/>
      <c r="B165" s="7"/>
      <c r="C165" s="7"/>
      <c r="D165" s="7"/>
      <c r="E165" s="7"/>
      <c r="F165" s="28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1.25" customHeight="1">
      <c r="A166" s="7"/>
      <c r="B166" s="7"/>
      <c r="C166" s="7"/>
      <c r="D166" s="7"/>
      <c r="E166" s="7"/>
      <c r="F166" s="28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1.25" customHeight="1">
      <c r="A167" s="7"/>
      <c r="B167" s="7"/>
      <c r="C167" s="7"/>
      <c r="D167" s="7"/>
      <c r="E167" s="7"/>
      <c r="F167" s="28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1.25" customHeight="1">
      <c r="A168" s="7"/>
      <c r="B168" s="7"/>
      <c r="C168" s="7"/>
      <c r="D168" s="7"/>
      <c r="E168" s="7"/>
      <c r="F168" s="28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1.25" customHeight="1">
      <c r="A169" s="7"/>
      <c r="B169" s="7"/>
      <c r="C169" s="7"/>
      <c r="D169" s="7"/>
      <c r="E169" s="7"/>
      <c r="F169" s="28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1.25" customHeight="1">
      <c r="A170" s="7"/>
      <c r="B170" s="7"/>
      <c r="C170" s="7"/>
      <c r="D170" s="7"/>
      <c r="E170" s="7"/>
      <c r="F170" s="28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1.25" customHeight="1">
      <c r="A171" s="7"/>
      <c r="B171" s="7"/>
      <c r="C171" s="7"/>
      <c r="D171" s="7"/>
      <c r="E171" s="7"/>
      <c r="F171" s="28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1.25" customHeight="1">
      <c r="A172" s="7"/>
      <c r="B172" s="7"/>
      <c r="C172" s="7"/>
      <c r="D172" s="7"/>
      <c r="E172" s="7"/>
      <c r="F172" s="28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1.25" customHeight="1">
      <c r="A173" s="7"/>
      <c r="B173" s="7"/>
      <c r="C173" s="7"/>
      <c r="D173" s="7"/>
      <c r="E173" s="7"/>
      <c r="F173" s="28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1.25" customHeight="1">
      <c r="A174" s="7"/>
      <c r="B174" s="7"/>
      <c r="C174" s="7"/>
      <c r="D174" s="7"/>
      <c r="E174" s="7"/>
      <c r="F174" s="28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1.25" customHeight="1">
      <c r="A175" s="7"/>
      <c r="B175" s="7"/>
      <c r="C175" s="7"/>
      <c r="D175" s="7"/>
      <c r="E175" s="7"/>
      <c r="F175" s="28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1.25" customHeight="1">
      <c r="A176" s="7"/>
      <c r="B176" s="7"/>
      <c r="C176" s="7"/>
      <c r="D176" s="7"/>
      <c r="E176" s="7"/>
      <c r="F176" s="28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1.25" customHeight="1">
      <c r="A177" s="7"/>
      <c r="B177" s="7"/>
      <c r="C177" s="7"/>
      <c r="D177" s="7"/>
      <c r="E177" s="7"/>
      <c r="F177" s="28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1.25" customHeight="1">
      <c r="A178" s="7"/>
      <c r="B178" s="7"/>
      <c r="C178" s="7"/>
      <c r="D178" s="7"/>
      <c r="E178" s="7"/>
      <c r="F178" s="28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1.25" customHeight="1">
      <c r="A179" s="7"/>
      <c r="B179" s="7"/>
      <c r="C179" s="7"/>
      <c r="D179" s="7"/>
      <c r="E179" s="7"/>
      <c r="F179" s="28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1.25" customHeight="1">
      <c r="A180" s="7"/>
      <c r="B180" s="7"/>
      <c r="C180" s="7"/>
      <c r="D180" s="7"/>
      <c r="E180" s="7"/>
      <c r="F180" s="28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1.25" customHeight="1">
      <c r="A181" s="7"/>
      <c r="B181" s="7"/>
      <c r="C181" s="7"/>
      <c r="D181" s="7"/>
      <c r="E181" s="7"/>
      <c r="F181" s="28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1.25" customHeight="1">
      <c r="A182" s="7"/>
      <c r="B182" s="7"/>
      <c r="C182" s="7"/>
      <c r="D182" s="7"/>
      <c r="E182" s="7"/>
      <c r="F182" s="28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1.25" customHeight="1">
      <c r="A183" s="7"/>
      <c r="B183" s="7"/>
      <c r="C183" s="7"/>
      <c r="D183" s="7"/>
      <c r="E183" s="7"/>
      <c r="F183" s="28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1.25" customHeight="1">
      <c r="A184" s="7"/>
      <c r="B184" s="7"/>
      <c r="C184" s="7"/>
      <c r="D184" s="7"/>
      <c r="E184" s="7"/>
      <c r="F184" s="28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1.25" customHeight="1">
      <c r="A185" s="7"/>
      <c r="B185" s="7"/>
      <c r="C185" s="7"/>
      <c r="D185" s="7"/>
      <c r="E185" s="7"/>
      <c r="F185" s="28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1.25" customHeight="1">
      <c r="A186" s="7"/>
      <c r="B186" s="7"/>
      <c r="C186" s="7"/>
      <c r="D186" s="7"/>
      <c r="E186" s="7"/>
      <c r="F186" s="28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1.25" customHeight="1">
      <c r="A187" s="7"/>
      <c r="B187" s="7"/>
      <c r="C187" s="7"/>
      <c r="D187" s="7"/>
      <c r="E187" s="7"/>
      <c r="F187" s="28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1.25" customHeight="1">
      <c r="A188" s="7"/>
      <c r="B188" s="7"/>
      <c r="C188" s="7"/>
      <c r="D188" s="7"/>
      <c r="E188" s="7"/>
      <c r="F188" s="28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1.25" customHeight="1">
      <c r="A189" s="7"/>
      <c r="B189" s="7"/>
      <c r="C189" s="7"/>
      <c r="D189" s="7"/>
      <c r="E189" s="7"/>
      <c r="F189" s="28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1.25" customHeight="1">
      <c r="A190" s="7"/>
      <c r="B190" s="7"/>
      <c r="C190" s="7"/>
      <c r="D190" s="7"/>
      <c r="E190" s="7"/>
      <c r="F190" s="28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1.25" customHeight="1">
      <c r="A191" s="7"/>
      <c r="B191" s="7"/>
      <c r="C191" s="7"/>
      <c r="D191" s="7"/>
      <c r="E191" s="7"/>
      <c r="F191" s="28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1.25" customHeight="1">
      <c r="A192" s="7"/>
      <c r="B192" s="7"/>
      <c r="C192" s="7"/>
      <c r="D192" s="7"/>
      <c r="E192" s="7"/>
      <c r="F192" s="28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1.25" customHeight="1">
      <c r="A193" s="7"/>
      <c r="B193" s="7"/>
      <c r="C193" s="7"/>
      <c r="D193" s="7"/>
      <c r="E193" s="7"/>
      <c r="F193" s="28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1.25" customHeight="1">
      <c r="A194" s="7"/>
      <c r="B194" s="7"/>
      <c r="C194" s="7"/>
      <c r="D194" s="7"/>
      <c r="E194" s="7"/>
      <c r="F194" s="28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1.25" customHeight="1">
      <c r="A195" s="7"/>
      <c r="B195" s="7"/>
      <c r="C195" s="7"/>
      <c r="D195" s="7"/>
      <c r="E195" s="7"/>
      <c r="F195" s="28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1.25" customHeight="1">
      <c r="A196" s="7"/>
      <c r="B196" s="7"/>
      <c r="C196" s="7"/>
      <c r="D196" s="7"/>
      <c r="E196" s="7"/>
      <c r="F196" s="28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1.25" customHeight="1">
      <c r="A197" s="7"/>
      <c r="B197" s="7"/>
      <c r="C197" s="7"/>
      <c r="D197" s="7"/>
      <c r="E197" s="7"/>
      <c r="F197" s="28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1.25" customHeight="1">
      <c r="A198" s="7"/>
      <c r="B198" s="7"/>
      <c r="C198" s="7"/>
      <c r="D198" s="7"/>
      <c r="E198" s="7"/>
      <c r="F198" s="28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1.25" customHeight="1">
      <c r="A199" s="7"/>
      <c r="B199" s="7"/>
      <c r="C199" s="7"/>
      <c r="D199" s="7"/>
      <c r="E199" s="7"/>
      <c r="F199" s="28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1.25" customHeight="1">
      <c r="A200" s="7"/>
      <c r="B200" s="7"/>
      <c r="C200" s="7"/>
      <c r="D200" s="7"/>
      <c r="E200" s="7"/>
      <c r="F200" s="28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1.25" customHeight="1">
      <c r="A201" s="7"/>
      <c r="B201" s="7"/>
      <c r="C201" s="7"/>
      <c r="D201" s="7"/>
      <c r="E201" s="7"/>
      <c r="F201" s="28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1.25" customHeight="1">
      <c r="A202" s="7"/>
      <c r="B202" s="7"/>
      <c r="C202" s="7"/>
      <c r="D202" s="7"/>
      <c r="E202" s="7"/>
      <c r="F202" s="28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1.25" customHeight="1">
      <c r="A203" s="7"/>
      <c r="B203" s="7"/>
      <c r="C203" s="7"/>
      <c r="D203" s="7"/>
      <c r="E203" s="7"/>
      <c r="F203" s="28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1.25" customHeight="1">
      <c r="A204" s="7"/>
      <c r="B204" s="7"/>
      <c r="C204" s="7"/>
      <c r="D204" s="7"/>
      <c r="E204" s="7"/>
      <c r="F204" s="28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1.25" customHeight="1">
      <c r="A205" s="7"/>
      <c r="B205" s="7"/>
      <c r="C205" s="7"/>
      <c r="D205" s="7"/>
      <c r="E205" s="7"/>
      <c r="F205" s="28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1.25" customHeight="1">
      <c r="A206" s="7"/>
      <c r="B206" s="7"/>
      <c r="C206" s="7"/>
      <c r="D206" s="7"/>
      <c r="E206" s="7"/>
      <c r="F206" s="28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1.25" customHeight="1">
      <c r="A207" s="7"/>
      <c r="B207" s="7"/>
      <c r="C207" s="7"/>
      <c r="D207" s="7"/>
      <c r="E207" s="7"/>
      <c r="F207" s="28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1.25" customHeight="1">
      <c r="A208" s="7"/>
      <c r="B208" s="7"/>
      <c r="C208" s="7"/>
      <c r="D208" s="7"/>
      <c r="E208" s="7"/>
      <c r="F208" s="28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1.25" customHeight="1">
      <c r="A209" s="7"/>
      <c r="B209" s="7"/>
      <c r="C209" s="7"/>
      <c r="D209" s="7"/>
      <c r="E209" s="7"/>
      <c r="F209" s="28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1.25" customHeight="1">
      <c r="A210" s="7"/>
      <c r="B210" s="7"/>
      <c r="C210" s="7"/>
      <c r="D210" s="7"/>
      <c r="E210" s="7"/>
      <c r="F210" s="28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1.25" customHeight="1">
      <c r="A211" s="7"/>
      <c r="B211" s="7"/>
      <c r="C211" s="7"/>
      <c r="D211" s="7"/>
      <c r="E211" s="7"/>
      <c r="F211" s="28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1.25" customHeight="1">
      <c r="A212" s="7"/>
      <c r="B212" s="7"/>
      <c r="C212" s="7"/>
      <c r="D212" s="7"/>
      <c r="E212" s="7"/>
      <c r="F212" s="28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1.25" customHeight="1">
      <c r="A213" s="7"/>
      <c r="B213" s="7"/>
      <c r="C213" s="7"/>
      <c r="D213" s="7"/>
      <c r="E213" s="7"/>
      <c r="F213" s="28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1.25" customHeight="1">
      <c r="A214" s="7"/>
      <c r="B214" s="7"/>
      <c r="C214" s="7"/>
      <c r="D214" s="7"/>
      <c r="E214" s="7"/>
      <c r="F214" s="28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1.25" customHeight="1">
      <c r="A215" s="7"/>
      <c r="B215" s="7"/>
      <c r="C215" s="7"/>
      <c r="D215" s="7"/>
      <c r="E215" s="7"/>
      <c r="F215" s="28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1.25" customHeight="1">
      <c r="A216" s="7"/>
      <c r="B216" s="7"/>
      <c r="C216" s="7"/>
      <c r="D216" s="7"/>
      <c r="E216" s="7"/>
      <c r="F216" s="28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1.25" customHeight="1">
      <c r="A217" s="7"/>
      <c r="B217" s="7"/>
      <c r="C217" s="7"/>
      <c r="D217" s="7"/>
      <c r="E217" s="7"/>
      <c r="F217" s="28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1.25" customHeight="1">
      <c r="A218" s="7"/>
      <c r="B218" s="7"/>
      <c r="C218" s="7"/>
      <c r="D218" s="7"/>
      <c r="E218" s="7"/>
      <c r="F218" s="28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1.25" customHeight="1">
      <c r="A219" s="7"/>
      <c r="B219" s="7"/>
      <c r="C219" s="7"/>
      <c r="D219" s="7"/>
      <c r="E219" s="7"/>
      <c r="F219" s="28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1.25" customHeight="1">
      <c r="A220" s="7"/>
      <c r="B220" s="7"/>
      <c r="C220" s="7"/>
      <c r="D220" s="7"/>
      <c r="E220" s="7"/>
      <c r="F220" s="28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1.25" customHeight="1">
      <c r="A221" s="7"/>
      <c r="B221" s="7"/>
      <c r="C221" s="7"/>
      <c r="D221" s="7"/>
      <c r="E221" s="7"/>
      <c r="F221" s="28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1.25" customHeight="1">
      <c r="A222" s="7"/>
      <c r="B222" s="7"/>
      <c r="C222" s="7"/>
      <c r="D222" s="7"/>
      <c r="E222" s="7"/>
      <c r="F222" s="28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1.25" customHeight="1">
      <c r="A223" s="7"/>
      <c r="B223" s="7"/>
      <c r="C223" s="7"/>
      <c r="D223" s="7"/>
      <c r="E223" s="7"/>
      <c r="F223" s="28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1.25" customHeight="1">
      <c r="A224" s="7"/>
      <c r="B224" s="7"/>
      <c r="C224" s="7"/>
      <c r="D224" s="7"/>
      <c r="E224" s="7"/>
      <c r="F224" s="28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1.25" customHeight="1">
      <c r="A225" s="7"/>
      <c r="B225" s="7"/>
      <c r="C225" s="7"/>
      <c r="D225" s="7"/>
      <c r="E225" s="7"/>
      <c r="F225" s="28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1.25" customHeight="1">
      <c r="A226" s="7"/>
      <c r="B226" s="7"/>
      <c r="C226" s="7"/>
      <c r="D226" s="7"/>
      <c r="E226" s="7"/>
      <c r="F226" s="28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1.25" customHeight="1">
      <c r="A227" s="7"/>
      <c r="B227" s="7"/>
      <c r="C227" s="7"/>
      <c r="D227" s="7"/>
      <c r="E227" s="7"/>
      <c r="F227" s="28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1.25" customHeight="1">
      <c r="A228" s="7"/>
      <c r="B228" s="7"/>
      <c r="C228" s="7"/>
      <c r="D228" s="7"/>
      <c r="E228" s="7"/>
      <c r="F228" s="28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1.25" customHeight="1">
      <c r="A229" s="7"/>
      <c r="B229" s="7"/>
      <c r="C229" s="7"/>
      <c r="D229" s="7"/>
      <c r="E229" s="7"/>
      <c r="F229" s="28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1.25" customHeight="1">
      <c r="A230" s="7"/>
      <c r="B230" s="7"/>
      <c r="C230" s="7"/>
      <c r="D230" s="7"/>
      <c r="E230" s="7"/>
      <c r="F230" s="289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1.25" customHeight="1">
      <c r="A231" s="7"/>
      <c r="B231" s="7"/>
      <c r="C231" s="7"/>
      <c r="D231" s="7"/>
      <c r="E231" s="7"/>
      <c r="F231" s="289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1.25" customHeight="1">
      <c r="A232" s="7"/>
      <c r="B232" s="7"/>
      <c r="C232" s="7"/>
      <c r="D232" s="7"/>
      <c r="E232" s="7"/>
      <c r="F232" s="289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1.25" customHeight="1">
      <c r="A233" s="7"/>
      <c r="B233" s="7"/>
      <c r="C233" s="7"/>
      <c r="D233" s="7"/>
      <c r="E233" s="7"/>
      <c r="F233" s="289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ht="11.25" customHeight="1">
      <c r="A234" s="7"/>
      <c r="B234" s="7"/>
      <c r="C234" s="7"/>
      <c r="D234" s="7"/>
      <c r="E234" s="7"/>
      <c r="F234" s="289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1.25" customHeight="1">
      <c r="A235" s="7"/>
      <c r="B235" s="7"/>
      <c r="C235" s="7"/>
      <c r="D235" s="7"/>
      <c r="E235" s="7"/>
      <c r="F235" s="289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1.25" customHeight="1">
      <c r="A236" s="7"/>
      <c r="B236" s="7"/>
      <c r="C236" s="7"/>
      <c r="D236" s="7"/>
      <c r="E236" s="7"/>
      <c r="F236" s="289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1.25" customHeight="1">
      <c r="A237" s="7"/>
      <c r="B237" s="7"/>
      <c r="C237" s="7"/>
      <c r="D237" s="7"/>
      <c r="E237" s="7"/>
      <c r="F237" s="289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1.25" customHeight="1">
      <c r="A238" s="7"/>
      <c r="B238" s="7"/>
      <c r="C238" s="7"/>
      <c r="D238" s="7"/>
      <c r="E238" s="7"/>
      <c r="F238" s="289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ht="11.25" customHeight="1">
      <c r="A239" s="7"/>
      <c r="B239" s="7"/>
      <c r="C239" s="7"/>
      <c r="D239" s="7"/>
      <c r="E239" s="7"/>
      <c r="F239" s="289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1.25" customHeight="1">
      <c r="A240" s="7"/>
      <c r="B240" s="7"/>
      <c r="C240" s="7"/>
      <c r="D240" s="7"/>
      <c r="E240" s="7"/>
      <c r="F240" s="289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1.25" customHeight="1">
      <c r="A241" s="7"/>
      <c r="B241" s="7"/>
      <c r="C241" s="7"/>
      <c r="D241" s="7"/>
      <c r="E241" s="7"/>
      <c r="F241" s="289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1.25" customHeight="1">
      <c r="A242" s="7"/>
      <c r="B242" s="7"/>
      <c r="C242" s="7"/>
      <c r="D242" s="7"/>
      <c r="E242" s="7"/>
      <c r="F242" s="289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1.25" customHeight="1">
      <c r="A243" s="7"/>
      <c r="B243" s="7"/>
      <c r="C243" s="7"/>
      <c r="D243" s="7"/>
      <c r="E243" s="7"/>
      <c r="F243" s="289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1.25" customHeight="1">
      <c r="A244" s="7"/>
      <c r="B244" s="7"/>
      <c r="C244" s="7"/>
      <c r="D244" s="7"/>
      <c r="E244" s="7"/>
      <c r="F244" s="289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1.25" customHeight="1">
      <c r="A245" s="7"/>
      <c r="B245" s="7"/>
      <c r="C245" s="7"/>
      <c r="D245" s="7"/>
      <c r="E245" s="7"/>
      <c r="F245" s="289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1.25" customHeight="1">
      <c r="A246" s="7"/>
      <c r="B246" s="7"/>
      <c r="C246" s="7"/>
      <c r="D246" s="7"/>
      <c r="E246" s="7"/>
      <c r="F246" s="289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1.25" customHeight="1">
      <c r="A247" s="7"/>
      <c r="B247" s="7"/>
      <c r="C247" s="7"/>
      <c r="D247" s="7"/>
      <c r="E247" s="7"/>
      <c r="F247" s="289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ht="11.25" customHeight="1">
      <c r="A248" s="7"/>
      <c r="B248" s="7"/>
      <c r="C248" s="7"/>
      <c r="D248" s="7"/>
      <c r="E248" s="7"/>
      <c r="F248" s="289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1.25" customHeight="1">
      <c r="A249" s="7"/>
      <c r="B249" s="7"/>
      <c r="C249" s="7"/>
      <c r="D249" s="7"/>
      <c r="E249" s="7"/>
      <c r="F249" s="289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1.25" customHeight="1">
      <c r="A250" s="7"/>
      <c r="B250" s="7"/>
      <c r="C250" s="7"/>
      <c r="D250" s="7"/>
      <c r="E250" s="7"/>
      <c r="F250" s="289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1.25" customHeight="1">
      <c r="A251" s="7"/>
      <c r="B251" s="7"/>
      <c r="C251" s="7"/>
      <c r="D251" s="7"/>
      <c r="E251" s="7"/>
      <c r="F251" s="289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1.25" customHeight="1">
      <c r="A252" s="7"/>
      <c r="B252" s="7"/>
      <c r="C252" s="7"/>
      <c r="D252" s="7"/>
      <c r="E252" s="7"/>
      <c r="F252" s="289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ht="11.25" customHeight="1">
      <c r="A253" s="7"/>
      <c r="B253" s="7"/>
      <c r="C253" s="7"/>
      <c r="D253" s="7"/>
      <c r="E253" s="7"/>
      <c r="F253" s="289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1.25" customHeight="1">
      <c r="A254" s="7"/>
      <c r="B254" s="7"/>
      <c r="C254" s="7"/>
      <c r="D254" s="7"/>
      <c r="E254" s="7"/>
      <c r="F254" s="289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1.25" customHeight="1">
      <c r="A255" s="7"/>
      <c r="B255" s="7"/>
      <c r="C255" s="7"/>
      <c r="D255" s="7"/>
      <c r="E255" s="7"/>
      <c r="F255" s="289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1.25" customHeight="1">
      <c r="A256" s="7"/>
      <c r="B256" s="7"/>
      <c r="C256" s="7"/>
      <c r="D256" s="7"/>
      <c r="E256" s="7"/>
      <c r="F256" s="289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1.25" customHeight="1">
      <c r="A257" s="7"/>
      <c r="B257" s="7"/>
      <c r="C257" s="7"/>
      <c r="D257" s="7"/>
      <c r="E257" s="7"/>
      <c r="F257" s="289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1.25" customHeight="1">
      <c r="A258" s="7"/>
      <c r="B258" s="7"/>
      <c r="C258" s="7"/>
      <c r="D258" s="7"/>
      <c r="E258" s="7"/>
      <c r="F258" s="289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1.25" customHeight="1">
      <c r="A259" s="7"/>
      <c r="B259" s="7"/>
      <c r="C259" s="7"/>
      <c r="D259" s="7"/>
      <c r="E259" s="7"/>
      <c r="F259" s="289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1.25" customHeight="1">
      <c r="A260" s="7"/>
      <c r="B260" s="7"/>
      <c r="C260" s="7"/>
      <c r="D260" s="7"/>
      <c r="E260" s="7"/>
      <c r="F260" s="289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1.25" customHeight="1">
      <c r="A261" s="7"/>
      <c r="B261" s="7"/>
      <c r="C261" s="7"/>
      <c r="D261" s="7"/>
      <c r="E261" s="7"/>
      <c r="F261" s="289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1.25" customHeight="1">
      <c r="A262" s="7"/>
      <c r="B262" s="7"/>
      <c r="C262" s="7"/>
      <c r="D262" s="7"/>
      <c r="E262" s="7"/>
      <c r="F262" s="289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1.25" customHeight="1">
      <c r="A263" s="7"/>
      <c r="B263" s="7"/>
      <c r="C263" s="7"/>
      <c r="D263" s="7"/>
      <c r="E263" s="7"/>
      <c r="F263" s="289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1.25" customHeight="1">
      <c r="A264" s="7"/>
      <c r="B264" s="7"/>
      <c r="C264" s="7"/>
      <c r="D264" s="7"/>
      <c r="E264" s="7"/>
      <c r="F264" s="289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1.25" customHeight="1">
      <c r="A265" s="7"/>
      <c r="B265" s="7"/>
      <c r="C265" s="7"/>
      <c r="D265" s="7"/>
      <c r="E265" s="7"/>
      <c r="F265" s="289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1.25" customHeight="1">
      <c r="A266" s="7"/>
      <c r="B266" s="7"/>
      <c r="C266" s="7"/>
      <c r="D266" s="7"/>
      <c r="E266" s="7"/>
      <c r="F266" s="289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1.25" customHeight="1">
      <c r="A267" s="7"/>
      <c r="B267" s="7"/>
      <c r="C267" s="7"/>
      <c r="D267" s="7"/>
      <c r="E267" s="7"/>
      <c r="F267" s="289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1.25" customHeight="1">
      <c r="A268" s="7"/>
      <c r="B268" s="7"/>
      <c r="C268" s="7"/>
      <c r="D268" s="7"/>
      <c r="E268" s="7"/>
      <c r="F268" s="289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1.25" customHeight="1">
      <c r="A269" s="7"/>
      <c r="B269" s="7"/>
      <c r="C269" s="7"/>
      <c r="D269" s="7"/>
      <c r="E269" s="7"/>
      <c r="F269" s="289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1.25" customHeight="1">
      <c r="A270" s="7"/>
      <c r="B270" s="7"/>
      <c r="C270" s="7"/>
      <c r="D270" s="7"/>
      <c r="E270" s="7"/>
      <c r="F270" s="289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1.25" customHeight="1">
      <c r="A271" s="7"/>
      <c r="B271" s="7"/>
      <c r="C271" s="7"/>
      <c r="D271" s="7"/>
      <c r="E271" s="7"/>
      <c r="F271" s="289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1.25" customHeight="1">
      <c r="A272" s="7"/>
      <c r="B272" s="7"/>
      <c r="C272" s="7"/>
      <c r="D272" s="7"/>
      <c r="E272" s="7"/>
      <c r="F272" s="289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1.25" customHeight="1">
      <c r="A273" s="7"/>
      <c r="B273" s="7"/>
      <c r="C273" s="7"/>
      <c r="D273" s="7"/>
      <c r="E273" s="7"/>
      <c r="F273" s="289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1.25" customHeight="1">
      <c r="A274" s="7"/>
      <c r="B274" s="7"/>
      <c r="C274" s="7"/>
      <c r="D274" s="7"/>
      <c r="E274" s="7"/>
      <c r="F274" s="289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1.25" customHeight="1">
      <c r="A275" s="7"/>
      <c r="B275" s="7"/>
      <c r="C275" s="7"/>
      <c r="D275" s="7"/>
      <c r="E275" s="7"/>
      <c r="F275" s="289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1.25" customHeight="1">
      <c r="A276" s="7"/>
      <c r="B276" s="7"/>
      <c r="C276" s="7"/>
      <c r="D276" s="7"/>
      <c r="E276" s="7"/>
      <c r="F276" s="289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1.25" customHeight="1">
      <c r="A277" s="7"/>
      <c r="B277" s="7"/>
      <c r="C277" s="7"/>
      <c r="D277" s="7"/>
      <c r="E277" s="7"/>
      <c r="F277" s="289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1.25" customHeight="1">
      <c r="A278" s="7"/>
      <c r="B278" s="7"/>
      <c r="C278" s="7"/>
      <c r="D278" s="7"/>
      <c r="E278" s="7"/>
      <c r="F278" s="289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1.25" customHeight="1">
      <c r="A279" s="7"/>
      <c r="B279" s="7"/>
      <c r="C279" s="7"/>
      <c r="D279" s="7"/>
      <c r="E279" s="7"/>
      <c r="F279" s="289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1.25" customHeight="1">
      <c r="A280" s="7"/>
      <c r="B280" s="7"/>
      <c r="C280" s="7"/>
      <c r="D280" s="7"/>
      <c r="E280" s="7"/>
      <c r="F280" s="289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1.25" customHeight="1">
      <c r="A281" s="7"/>
      <c r="B281" s="7"/>
      <c r="C281" s="7"/>
      <c r="D281" s="7"/>
      <c r="E281" s="7"/>
      <c r="F281" s="289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1.25" customHeight="1">
      <c r="A282" s="7"/>
      <c r="B282" s="7"/>
      <c r="C282" s="7"/>
      <c r="D282" s="7"/>
      <c r="E282" s="7"/>
      <c r="F282" s="289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1.25" customHeight="1">
      <c r="A283" s="7"/>
      <c r="B283" s="7"/>
      <c r="C283" s="7"/>
      <c r="D283" s="7"/>
      <c r="E283" s="7"/>
      <c r="F283" s="289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1.25" customHeight="1">
      <c r="A284" s="7"/>
      <c r="B284" s="7"/>
      <c r="C284" s="7"/>
      <c r="D284" s="7"/>
      <c r="E284" s="7"/>
      <c r="F284" s="289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1.25" customHeight="1">
      <c r="A285" s="7"/>
      <c r="B285" s="7"/>
      <c r="C285" s="7"/>
      <c r="D285" s="7"/>
      <c r="E285" s="7"/>
      <c r="F285" s="289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1.25" customHeight="1">
      <c r="A286" s="7"/>
      <c r="B286" s="7"/>
      <c r="C286" s="7"/>
      <c r="D286" s="7"/>
      <c r="E286" s="7"/>
      <c r="F286" s="289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1.25" customHeight="1">
      <c r="A287" s="7"/>
      <c r="B287" s="7"/>
      <c r="C287" s="7"/>
      <c r="D287" s="7"/>
      <c r="E287" s="7"/>
      <c r="F287" s="289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1.25" customHeight="1">
      <c r="A288" s="7"/>
      <c r="B288" s="7"/>
      <c r="C288" s="7"/>
      <c r="D288" s="7"/>
      <c r="E288" s="7"/>
      <c r="F288" s="289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1.25" customHeight="1">
      <c r="A289" s="7"/>
      <c r="B289" s="7"/>
      <c r="C289" s="7"/>
      <c r="D289" s="7"/>
      <c r="E289" s="7"/>
      <c r="F289" s="289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1.25" customHeight="1">
      <c r="A290" s="7"/>
      <c r="B290" s="7"/>
      <c r="C290" s="7"/>
      <c r="D290" s="7"/>
      <c r="E290" s="7"/>
      <c r="F290" s="289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1.25" customHeight="1">
      <c r="A291" s="7"/>
      <c r="B291" s="7"/>
      <c r="C291" s="7"/>
      <c r="D291" s="7"/>
      <c r="E291" s="7"/>
      <c r="F291" s="289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1.25" customHeight="1">
      <c r="A292" s="7"/>
      <c r="B292" s="7"/>
      <c r="C292" s="7"/>
      <c r="D292" s="7"/>
      <c r="E292" s="7"/>
      <c r="F292" s="289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1.25" customHeight="1">
      <c r="A293" s="7"/>
      <c r="B293" s="7"/>
      <c r="C293" s="7"/>
      <c r="D293" s="7"/>
      <c r="E293" s="7"/>
      <c r="F293" s="289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1.25" customHeight="1">
      <c r="A294" s="7"/>
      <c r="B294" s="7"/>
      <c r="C294" s="7"/>
      <c r="D294" s="7"/>
      <c r="E294" s="7"/>
      <c r="F294" s="289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1.25" customHeight="1">
      <c r="A295" s="7"/>
      <c r="B295" s="7"/>
      <c r="C295" s="7"/>
      <c r="D295" s="7"/>
      <c r="E295" s="7"/>
      <c r="F295" s="289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1.25" customHeight="1">
      <c r="A296" s="7"/>
      <c r="B296" s="7"/>
      <c r="C296" s="7"/>
      <c r="D296" s="7"/>
      <c r="E296" s="7"/>
      <c r="F296" s="289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1.25" customHeight="1">
      <c r="A297" s="7"/>
      <c r="B297" s="7"/>
      <c r="C297" s="7"/>
      <c r="D297" s="7"/>
      <c r="E297" s="7"/>
      <c r="F297" s="289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1.25" customHeight="1">
      <c r="A298" s="7"/>
      <c r="B298" s="7"/>
      <c r="C298" s="7"/>
      <c r="D298" s="7"/>
      <c r="E298" s="7"/>
      <c r="F298" s="289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1.25" customHeight="1">
      <c r="A299" s="7"/>
      <c r="B299" s="7"/>
      <c r="C299" s="7"/>
      <c r="D299" s="7"/>
      <c r="E299" s="7"/>
      <c r="F299" s="289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1.25" customHeight="1">
      <c r="A300" s="7"/>
      <c r="B300" s="7"/>
      <c r="C300" s="7"/>
      <c r="D300" s="7"/>
      <c r="E300" s="7"/>
      <c r="F300" s="289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1.25" customHeight="1">
      <c r="A301" s="7"/>
      <c r="B301" s="7"/>
      <c r="C301" s="7"/>
      <c r="D301" s="7"/>
      <c r="E301" s="7"/>
      <c r="F301" s="289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1.25" customHeight="1">
      <c r="A302" s="7"/>
      <c r="B302" s="7"/>
      <c r="C302" s="7"/>
      <c r="D302" s="7"/>
      <c r="E302" s="7"/>
      <c r="F302" s="289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1.25" customHeight="1">
      <c r="A303" s="7"/>
      <c r="B303" s="7"/>
      <c r="C303" s="7"/>
      <c r="D303" s="7"/>
      <c r="E303" s="7"/>
      <c r="F303" s="289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1.25" customHeight="1">
      <c r="A304" s="7"/>
      <c r="B304" s="7"/>
      <c r="C304" s="7"/>
      <c r="D304" s="7"/>
      <c r="E304" s="7"/>
      <c r="F304" s="289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1.25" customHeight="1">
      <c r="A305" s="7"/>
      <c r="B305" s="7"/>
      <c r="C305" s="7"/>
      <c r="D305" s="7"/>
      <c r="E305" s="7"/>
      <c r="F305" s="289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1.25" customHeight="1">
      <c r="A306" s="7"/>
      <c r="B306" s="7"/>
      <c r="C306" s="7"/>
      <c r="D306" s="7"/>
      <c r="E306" s="7"/>
      <c r="F306" s="289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1.25" customHeight="1">
      <c r="A307" s="7"/>
      <c r="B307" s="7"/>
      <c r="C307" s="7"/>
      <c r="D307" s="7"/>
      <c r="E307" s="7"/>
      <c r="F307" s="289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1.25" customHeight="1">
      <c r="A308" s="7"/>
      <c r="B308" s="7"/>
      <c r="C308" s="7"/>
      <c r="D308" s="7"/>
      <c r="E308" s="7"/>
      <c r="F308" s="289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1.25" customHeight="1">
      <c r="A309" s="7"/>
      <c r="B309" s="7"/>
      <c r="C309" s="7"/>
      <c r="D309" s="7"/>
      <c r="E309" s="7"/>
      <c r="F309" s="289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1.25" customHeight="1">
      <c r="A310" s="7"/>
      <c r="B310" s="7"/>
      <c r="C310" s="7"/>
      <c r="D310" s="7"/>
      <c r="E310" s="7"/>
      <c r="F310" s="289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1.25" customHeight="1">
      <c r="A311" s="7"/>
      <c r="B311" s="7"/>
      <c r="C311" s="7"/>
      <c r="D311" s="7"/>
      <c r="E311" s="7"/>
      <c r="F311" s="289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1.25" customHeight="1">
      <c r="A312" s="7"/>
      <c r="B312" s="7"/>
      <c r="C312" s="7"/>
      <c r="D312" s="7"/>
      <c r="E312" s="7"/>
      <c r="F312" s="289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1.25" customHeight="1">
      <c r="A313" s="7"/>
      <c r="B313" s="7"/>
      <c r="C313" s="7"/>
      <c r="D313" s="7"/>
      <c r="E313" s="7"/>
      <c r="F313" s="289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1.25" customHeight="1">
      <c r="A314" s="7"/>
      <c r="B314" s="7"/>
      <c r="C314" s="7"/>
      <c r="D314" s="7"/>
      <c r="E314" s="7"/>
      <c r="F314" s="289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1.25" customHeight="1">
      <c r="A315" s="7"/>
      <c r="B315" s="7"/>
      <c r="C315" s="7"/>
      <c r="D315" s="7"/>
      <c r="E315" s="7"/>
      <c r="F315" s="289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1.25" customHeight="1">
      <c r="A316" s="7"/>
      <c r="B316" s="7"/>
      <c r="C316" s="7"/>
      <c r="D316" s="7"/>
      <c r="E316" s="7"/>
      <c r="F316" s="289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1.25" customHeight="1">
      <c r="A317" s="7"/>
      <c r="B317" s="7"/>
      <c r="C317" s="7"/>
      <c r="D317" s="7"/>
      <c r="E317" s="7"/>
      <c r="F317" s="289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1.25" customHeight="1">
      <c r="A318" s="7"/>
      <c r="B318" s="7"/>
      <c r="C318" s="7"/>
      <c r="D318" s="7"/>
      <c r="E318" s="7"/>
      <c r="F318" s="289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1.25" customHeight="1">
      <c r="A319" s="7"/>
      <c r="B319" s="7"/>
      <c r="C319" s="7"/>
      <c r="D319" s="7"/>
      <c r="E319" s="7"/>
      <c r="F319" s="289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1.25" customHeight="1">
      <c r="A320" s="7"/>
      <c r="B320" s="7"/>
      <c r="C320" s="7"/>
      <c r="D320" s="7"/>
      <c r="E320" s="7"/>
      <c r="F320" s="289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1.25" customHeight="1">
      <c r="A321" s="7"/>
      <c r="B321" s="7"/>
      <c r="C321" s="7"/>
      <c r="D321" s="7"/>
      <c r="E321" s="7"/>
      <c r="F321" s="289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1.25" customHeight="1">
      <c r="A322" s="7"/>
      <c r="B322" s="7"/>
      <c r="C322" s="7"/>
      <c r="D322" s="7"/>
      <c r="E322" s="7"/>
      <c r="F322" s="289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1.25" customHeight="1">
      <c r="A323" s="7"/>
      <c r="B323" s="7"/>
      <c r="C323" s="7"/>
      <c r="D323" s="7"/>
      <c r="E323" s="7"/>
      <c r="F323" s="289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1.25" customHeight="1">
      <c r="A324" s="7"/>
      <c r="B324" s="7"/>
      <c r="C324" s="7"/>
      <c r="D324" s="7"/>
      <c r="E324" s="7"/>
      <c r="F324" s="289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1.25" customHeight="1">
      <c r="A325" s="7"/>
      <c r="B325" s="7"/>
      <c r="C325" s="7"/>
      <c r="D325" s="7"/>
      <c r="E325" s="7"/>
      <c r="F325" s="289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ht="11.25" customHeight="1">
      <c r="A326" s="7"/>
      <c r="B326" s="7"/>
      <c r="C326" s="7"/>
      <c r="D326" s="7"/>
      <c r="E326" s="7"/>
      <c r="F326" s="289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ht="11.25" customHeight="1">
      <c r="A327" s="7"/>
      <c r="B327" s="7"/>
      <c r="C327" s="7"/>
      <c r="D327" s="7"/>
      <c r="E327" s="7"/>
      <c r="F327" s="289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1.25" customHeight="1">
      <c r="A328" s="7"/>
      <c r="B328" s="7"/>
      <c r="C328" s="7"/>
      <c r="D328" s="7"/>
      <c r="E328" s="7"/>
      <c r="F328" s="289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1.25" customHeight="1">
      <c r="A329" s="7"/>
      <c r="B329" s="7"/>
      <c r="C329" s="7"/>
      <c r="D329" s="7"/>
      <c r="E329" s="7"/>
      <c r="F329" s="289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1.25" customHeight="1">
      <c r="A330" s="7"/>
      <c r="B330" s="7"/>
      <c r="C330" s="7"/>
      <c r="D330" s="7"/>
      <c r="E330" s="7"/>
      <c r="F330" s="289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1.25" customHeight="1">
      <c r="A331" s="7"/>
      <c r="B331" s="7"/>
      <c r="C331" s="7"/>
      <c r="D331" s="7"/>
      <c r="E331" s="7"/>
      <c r="F331" s="289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1.25" customHeight="1">
      <c r="A332" s="7"/>
      <c r="B332" s="7"/>
      <c r="C332" s="7"/>
      <c r="D332" s="7"/>
      <c r="E332" s="7"/>
      <c r="F332" s="289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1.25" customHeight="1">
      <c r="A333" s="7"/>
      <c r="B333" s="7"/>
      <c r="C333" s="7"/>
      <c r="D333" s="7"/>
      <c r="E333" s="7"/>
      <c r="F333" s="289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1.25" customHeight="1">
      <c r="A334" s="7"/>
      <c r="B334" s="7"/>
      <c r="C334" s="7"/>
      <c r="D334" s="7"/>
      <c r="E334" s="7"/>
      <c r="F334" s="289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1.25" customHeight="1">
      <c r="A335" s="7"/>
      <c r="B335" s="7"/>
      <c r="C335" s="7"/>
      <c r="D335" s="7"/>
      <c r="E335" s="7"/>
      <c r="F335" s="289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1.25" customHeight="1">
      <c r="A336" s="7"/>
      <c r="B336" s="7"/>
      <c r="C336" s="7"/>
      <c r="D336" s="7"/>
      <c r="E336" s="7"/>
      <c r="F336" s="289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1.25" customHeight="1">
      <c r="A337" s="7"/>
      <c r="B337" s="7"/>
      <c r="C337" s="7"/>
      <c r="D337" s="7"/>
      <c r="E337" s="7"/>
      <c r="F337" s="289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1.25" customHeight="1">
      <c r="A338" s="7"/>
      <c r="B338" s="7"/>
      <c r="C338" s="7"/>
      <c r="D338" s="7"/>
      <c r="E338" s="7"/>
      <c r="F338" s="289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1.25" customHeight="1">
      <c r="A339" s="7"/>
      <c r="B339" s="7"/>
      <c r="C339" s="7"/>
      <c r="D339" s="7"/>
      <c r="E339" s="7"/>
      <c r="F339" s="289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1.25" customHeight="1">
      <c r="A340" s="7"/>
      <c r="B340" s="7"/>
      <c r="C340" s="7"/>
      <c r="D340" s="7"/>
      <c r="E340" s="7"/>
      <c r="F340" s="289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1.25" customHeight="1">
      <c r="A341" s="7"/>
      <c r="B341" s="7"/>
      <c r="C341" s="7"/>
      <c r="D341" s="7"/>
      <c r="E341" s="7"/>
      <c r="F341" s="289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1.25" customHeight="1">
      <c r="A342" s="7"/>
      <c r="B342" s="7"/>
      <c r="C342" s="7"/>
      <c r="D342" s="7"/>
      <c r="E342" s="7"/>
      <c r="F342" s="289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1.25" customHeight="1">
      <c r="A343" s="7"/>
      <c r="B343" s="7"/>
      <c r="C343" s="7"/>
      <c r="D343" s="7"/>
      <c r="E343" s="7"/>
      <c r="F343" s="289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1.25" customHeight="1">
      <c r="A344" s="7"/>
      <c r="B344" s="7"/>
      <c r="C344" s="7"/>
      <c r="D344" s="7"/>
      <c r="E344" s="7"/>
      <c r="F344" s="289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1.25" customHeight="1">
      <c r="A345" s="7"/>
      <c r="B345" s="7"/>
      <c r="C345" s="7"/>
      <c r="D345" s="7"/>
      <c r="E345" s="7"/>
      <c r="F345" s="289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1.25" customHeight="1">
      <c r="A346" s="7"/>
      <c r="B346" s="7"/>
      <c r="C346" s="7"/>
      <c r="D346" s="7"/>
      <c r="E346" s="7"/>
      <c r="F346" s="289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1.25" customHeight="1">
      <c r="A347" s="7"/>
      <c r="B347" s="7"/>
      <c r="C347" s="7"/>
      <c r="D347" s="7"/>
      <c r="E347" s="7"/>
      <c r="F347" s="289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1.25" customHeight="1">
      <c r="A348" s="7"/>
      <c r="B348" s="7"/>
      <c r="C348" s="7"/>
      <c r="D348" s="7"/>
      <c r="E348" s="7"/>
      <c r="F348" s="289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1.25" customHeight="1">
      <c r="A349" s="7"/>
      <c r="B349" s="7"/>
      <c r="C349" s="7"/>
      <c r="D349" s="7"/>
      <c r="E349" s="7"/>
      <c r="F349" s="289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1.25" customHeight="1">
      <c r="A350" s="7"/>
      <c r="B350" s="7"/>
      <c r="C350" s="7"/>
      <c r="D350" s="7"/>
      <c r="E350" s="7"/>
      <c r="F350" s="289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1.25" customHeight="1">
      <c r="A351" s="7"/>
      <c r="B351" s="7"/>
      <c r="C351" s="7"/>
      <c r="D351" s="7"/>
      <c r="E351" s="7"/>
      <c r="F351" s="289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1.25" customHeight="1">
      <c r="A352" s="7"/>
      <c r="B352" s="7"/>
      <c r="C352" s="7"/>
      <c r="D352" s="7"/>
      <c r="E352" s="7"/>
      <c r="F352" s="289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1.25" customHeight="1">
      <c r="A353" s="7"/>
      <c r="B353" s="7"/>
      <c r="C353" s="7"/>
      <c r="D353" s="7"/>
      <c r="E353" s="7"/>
      <c r="F353" s="289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1.25" customHeight="1">
      <c r="A354" s="7"/>
      <c r="B354" s="7"/>
      <c r="C354" s="7"/>
      <c r="D354" s="7"/>
      <c r="E354" s="7"/>
      <c r="F354" s="289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1.25" customHeight="1">
      <c r="A355" s="7"/>
      <c r="B355" s="7"/>
      <c r="C355" s="7"/>
      <c r="D355" s="7"/>
      <c r="E355" s="7"/>
      <c r="F355" s="289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1.25" customHeight="1">
      <c r="A356" s="7"/>
      <c r="B356" s="7"/>
      <c r="C356" s="7"/>
      <c r="D356" s="7"/>
      <c r="E356" s="7"/>
      <c r="F356" s="289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1.25" customHeight="1">
      <c r="A357" s="7"/>
      <c r="B357" s="7"/>
      <c r="C357" s="7"/>
      <c r="D357" s="7"/>
      <c r="E357" s="7"/>
      <c r="F357" s="289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1.25" customHeight="1">
      <c r="A358" s="7"/>
      <c r="B358" s="7"/>
      <c r="C358" s="7"/>
      <c r="D358" s="7"/>
      <c r="E358" s="7"/>
      <c r="F358" s="289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1.25" customHeight="1">
      <c r="A359" s="7"/>
      <c r="B359" s="7"/>
      <c r="C359" s="7"/>
      <c r="D359" s="7"/>
      <c r="E359" s="7"/>
      <c r="F359" s="289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1.25" customHeight="1">
      <c r="A360" s="7"/>
      <c r="B360" s="7"/>
      <c r="C360" s="7"/>
      <c r="D360" s="7"/>
      <c r="E360" s="7"/>
      <c r="F360" s="289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1.25" customHeight="1">
      <c r="A361" s="7"/>
      <c r="B361" s="7"/>
      <c r="C361" s="7"/>
      <c r="D361" s="7"/>
      <c r="E361" s="7"/>
      <c r="F361" s="289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1.25" customHeight="1">
      <c r="A362" s="7"/>
      <c r="B362" s="7"/>
      <c r="C362" s="7"/>
      <c r="D362" s="7"/>
      <c r="E362" s="7"/>
      <c r="F362" s="289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1.25" customHeight="1">
      <c r="A363" s="7"/>
      <c r="B363" s="7"/>
      <c r="C363" s="7"/>
      <c r="D363" s="7"/>
      <c r="E363" s="7"/>
      <c r="F363" s="289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1.25" customHeight="1">
      <c r="A364" s="7"/>
      <c r="B364" s="7"/>
      <c r="C364" s="7"/>
      <c r="D364" s="7"/>
      <c r="E364" s="7"/>
      <c r="F364" s="289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1.25" customHeight="1">
      <c r="A365" s="7"/>
      <c r="B365" s="7"/>
      <c r="C365" s="7"/>
      <c r="D365" s="7"/>
      <c r="E365" s="7"/>
      <c r="F365" s="289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1.25" customHeight="1">
      <c r="A366" s="7"/>
      <c r="B366" s="7"/>
      <c r="C366" s="7"/>
      <c r="D366" s="7"/>
      <c r="E366" s="7"/>
      <c r="F366" s="289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1.25" customHeight="1">
      <c r="A367" s="7"/>
      <c r="B367" s="7"/>
      <c r="C367" s="7"/>
      <c r="D367" s="7"/>
      <c r="E367" s="7"/>
      <c r="F367" s="289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1.25" customHeight="1">
      <c r="A368" s="7"/>
      <c r="B368" s="7"/>
      <c r="C368" s="7"/>
      <c r="D368" s="7"/>
      <c r="E368" s="7"/>
      <c r="F368" s="289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1.25" customHeight="1">
      <c r="A369" s="7"/>
      <c r="B369" s="7"/>
      <c r="C369" s="7"/>
      <c r="D369" s="7"/>
      <c r="E369" s="7"/>
      <c r="F369" s="289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1.25" customHeight="1">
      <c r="A370" s="7"/>
      <c r="B370" s="7"/>
      <c r="C370" s="7"/>
      <c r="D370" s="7"/>
      <c r="E370" s="7"/>
      <c r="F370" s="289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1.25" customHeight="1">
      <c r="A371" s="7"/>
      <c r="B371" s="7"/>
      <c r="C371" s="7"/>
      <c r="D371" s="7"/>
      <c r="E371" s="7"/>
      <c r="F371" s="289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1.25" customHeight="1">
      <c r="A372" s="7"/>
      <c r="B372" s="7"/>
      <c r="C372" s="7"/>
      <c r="D372" s="7"/>
      <c r="E372" s="7"/>
      <c r="F372" s="289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1.25" customHeight="1">
      <c r="A373" s="7"/>
      <c r="B373" s="7"/>
      <c r="C373" s="7"/>
      <c r="D373" s="7"/>
      <c r="E373" s="7"/>
      <c r="F373" s="289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1.25" customHeight="1">
      <c r="A374" s="7"/>
      <c r="B374" s="7"/>
      <c r="C374" s="7"/>
      <c r="D374" s="7"/>
      <c r="E374" s="7"/>
      <c r="F374" s="289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1.25" customHeight="1">
      <c r="A375" s="7"/>
      <c r="B375" s="7"/>
      <c r="C375" s="7"/>
      <c r="D375" s="7"/>
      <c r="E375" s="7"/>
      <c r="F375" s="289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1.25" customHeight="1">
      <c r="A376" s="7"/>
      <c r="B376" s="7"/>
      <c r="C376" s="7"/>
      <c r="D376" s="7"/>
      <c r="E376" s="7"/>
      <c r="F376" s="289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1.25" customHeight="1">
      <c r="A377" s="7"/>
      <c r="B377" s="7"/>
      <c r="C377" s="7"/>
      <c r="D377" s="7"/>
      <c r="E377" s="7"/>
      <c r="F377" s="289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1.25" customHeight="1">
      <c r="A378" s="7"/>
      <c r="B378" s="7"/>
      <c r="C378" s="7"/>
      <c r="D378" s="7"/>
      <c r="E378" s="7"/>
      <c r="F378" s="289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1.25" customHeight="1">
      <c r="A379" s="7"/>
      <c r="B379" s="7"/>
      <c r="C379" s="7"/>
      <c r="D379" s="7"/>
      <c r="E379" s="7"/>
      <c r="F379" s="289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1.25" customHeight="1">
      <c r="A380" s="7"/>
      <c r="B380" s="7"/>
      <c r="C380" s="7"/>
      <c r="D380" s="7"/>
      <c r="E380" s="7"/>
      <c r="F380" s="289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1.25" customHeight="1">
      <c r="A381" s="7"/>
      <c r="B381" s="7"/>
      <c r="C381" s="7"/>
      <c r="D381" s="7"/>
      <c r="E381" s="7"/>
      <c r="F381" s="289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1.25" customHeight="1">
      <c r="A382" s="7"/>
      <c r="B382" s="7"/>
      <c r="C382" s="7"/>
      <c r="D382" s="7"/>
      <c r="E382" s="7"/>
      <c r="F382" s="289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1.25" customHeight="1">
      <c r="A383" s="7"/>
      <c r="B383" s="7"/>
      <c r="C383" s="7"/>
      <c r="D383" s="7"/>
      <c r="E383" s="7"/>
      <c r="F383" s="289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1.25" customHeight="1">
      <c r="A384" s="7"/>
      <c r="B384" s="7"/>
      <c r="C384" s="7"/>
      <c r="D384" s="7"/>
      <c r="E384" s="7"/>
      <c r="F384" s="289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1.25" customHeight="1">
      <c r="A385" s="7"/>
      <c r="B385" s="7"/>
      <c r="C385" s="7"/>
      <c r="D385" s="7"/>
      <c r="E385" s="7"/>
      <c r="F385" s="289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1.25" customHeight="1">
      <c r="A386" s="7"/>
      <c r="B386" s="7"/>
      <c r="C386" s="7"/>
      <c r="D386" s="7"/>
      <c r="E386" s="7"/>
      <c r="F386" s="289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1.25" customHeight="1">
      <c r="A387" s="7"/>
      <c r="B387" s="7"/>
      <c r="C387" s="7"/>
      <c r="D387" s="7"/>
      <c r="E387" s="7"/>
      <c r="F387" s="289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1.25" customHeight="1">
      <c r="A388" s="7"/>
      <c r="B388" s="7"/>
      <c r="C388" s="7"/>
      <c r="D388" s="7"/>
      <c r="E388" s="7"/>
      <c r="F388" s="289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1.25" customHeight="1">
      <c r="A389" s="7"/>
      <c r="B389" s="7"/>
      <c r="C389" s="7"/>
      <c r="D389" s="7"/>
      <c r="E389" s="7"/>
      <c r="F389" s="289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1.25" customHeight="1">
      <c r="A390" s="7"/>
      <c r="B390" s="7"/>
      <c r="C390" s="7"/>
      <c r="D390" s="7"/>
      <c r="E390" s="7"/>
      <c r="F390" s="289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1.25" customHeight="1">
      <c r="A391" s="7"/>
      <c r="B391" s="7"/>
      <c r="C391" s="7"/>
      <c r="D391" s="7"/>
      <c r="E391" s="7"/>
      <c r="F391" s="289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1.25" customHeight="1">
      <c r="A392" s="7"/>
      <c r="B392" s="7"/>
      <c r="C392" s="7"/>
      <c r="D392" s="7"/>
      <c r="E392" s="7"/>
      <c r="F392" s="289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1.25" customHeight="1">
      <c r="A393" s="7"/>
      <c r="B393" s="7"/>
      <c r="C393" s="7"/>
      <c r="D393" s="7"/>
      <c r="E393" s="7"/>
      <c r="F393" s="289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1.25" customHeight="1">
      <c r="A394" s="7"/>
      <c r="B394" s="7"/>
      <c r="C394" s="7"/>
      <c r="D394" s="7"/>
      <c r="E394" s="7"/>
      <c r="F394" s="289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1.25" customHeight="1">
      <c r="A395" s="7"/>
      <c r="B395" s="7"/>
      <c r="C395" s="7"/>
      <c r="D395" s="7"/>
      <c r="E395" s="7"/>
      <c r="F395" s="289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1.25" customHeight="1">
      <c r="A396" s="7"/>
      <c r="B396" s="7"/>
      <c r="C396" s="7"/>
      <c r="D396" s="7"/>
      <c r="E396" s="7"/>
      <c r="F396" s="289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1.25" customHeight="1">
      <c r="A397" s="7"/>
      <c r="B397" s="7"/>
      <c r="C397" s="7"/>
      <c r="D397" s="7"/>
      <c r="E397" s="7"/>
      <c r="F397" s="289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1.25" customHeight="1">
      <c r="A398" s="7"/>
      <c r="B398" s="7"/>
      <c r="C398" s="7"/>
      <c r="D398" s="7"/>
      <c r="E398" s="7"/>
      <c r="F398" s="289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1.25" customHeight="1">
      <c r="A399" s="7"/>
      <c r="B399" s="7"/>
      <c r="C399" s="7"/>
      <c r="D399" s="7"/>
      <c r="E399" s="7"/>
      <c r="F399" s="289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1.25" customHeight="1">
      <c r="A400" s="7"/>
      <c r="B400" s="7"/>
      <c r="C400" s="7"/>
      <c r="D400" s="7"/>
      <c r="E400" s="7"/>
      <c r="F400" s="289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1.25" customHeight="1">
      <c r="A401" s="7"/>
      <c r="B401" s="7"/>
      <c r="C401" s="7"/>
      <c r="D401" s="7"/>
      <c r="E401" s="7"/>
      <c r="F401" s="289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1.25" customHeight="1">
      <c r="A402" s="7"/>
      <c r="B402" s="7"/>
      <c r="C402" s="7"/>
      <c r="D402" s="7"/>
      <c r="E402" s="7"/>
      <c r="F402" s="289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1.25" customHeight="1">
      <c r="A403" s="7"/>
      <c r="B403" s="7"/>
      <c r="C403" s="7"/>
      <c r="D403" s="7"/>
      <c r="E403" s="7"/>
      <c r="F403" s="289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1.25" customHeight="1">
      <c r="A404" s="7"/>
      <c r="B404" s="7"/>
      <c r="C404" s="7"/>
      <c r="D404" s="7"/>
      <c r="E404" s="7"/>
      <c r="F404" s="289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1.25" customHeight="1">
      <c r="A405" s="7"/>
      <c r="B405" s="7"/>
      <c r="C405" s="7"/>
      <c r="D405" s="7"/>
      <c r="E405" s="7"/>
      <c r="F405" s="289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1.25" customHeight="1">
      <c r="A406" s="7"/>
      <c r="B406" s="7"/>
      <c r="C406" s="7"/>
      <c r="D406" s="7"/>
      <c r="E406" s="7"/>
      <c r="F406" s="289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1.25" customHeight="1">
      <c r="A407" s="7"/>
      <c r="B407" s="7"/>
      <c r="C407" s="7"/>
      <c r="D407" s="7"/>
      <c r="E407" s="7"/>
      <c r="F407" s="289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1.25" customHeight="1">
      <c r="A408" s="7"/>
      <c r="B408" s="7"/>
      <c r="C408" s="7"/>
      <c r="D408" s="7"/>
      <c r="E408" s="7"/>
      <c r="F408" s="289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1.25" customHeight="1">
      <c r="A409" s="7"/>
      <c r="B409" s="7"/>
      <c r="C409" s="7"/>
      <c r="D409" s="7"/>
      <c r="E409" s="7"/>
      <c r="F409" s="289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1.25" customHeight="1">
      <c r="A410" s="7"/>
      <c r="B410" s="7"/>
      <c r="C410" s="7"/>
      <c r="D410" s="7"/>
      <c r="E410" s="7"/>
      <c r="F410" s="289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1.25" customHeight="1">
      <c r="A411" s="7"/>
      <c r="B411" s="7"/>
      <c r="C411" s="7"/>
      <c r="D411" s="7"/>
      <c r="E411" s="7"/>
      <c r="F411" s="289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1.25" customHeight="1">
      <c r="A412" s="7"/>
      <c r="B412" s="7"/>
      <c r="C412" s="7"/>
      <c r="D412" s="7"/>
      <c r="E412" s="7"/>
      <c r="F412" s="289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1.25" customHeight="1">
      <c r="A413" s="7"/>
      <c r="B413" s="7"/>
      <c r="C413" s="7"/>
      <c r="D413" s="7"/>
      <c r="E413" s="7"/>
      <c r="F413" s="289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1.25" customHeight="1">
      <c r="A414" s="7"/>
      <c r="B414" s="7"/>
      <c r="C414" s="7"/>
      <c r="D414" s="7"/>
      <c r="E414" s="7"/>
      <c r="F414" s="289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1.25" customHeight="1">
      <c r="A415" s="7"/>
      <c r="B415" s="7"/>
      <c r="C415" s="7"/>
      <c r="D415" s="7"/>
      <c r="E415" s="7"/>
      <c r="F415" s="289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1.25" customHeight="1">
      <c r="A416" s="7"/>
      <c r="B416" s="7"/>
      <c r="C416" s="7"/>
      <c r="D416" s="7"/>
      <c r="E416" s="7"/>
      <c r="F416" s="289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1.25" customHeight="1">
      <c r="A417" s="7"/>
      <c r="B417" s="7"/>
      <c r="C417" s="7"/>
      <c r="D417" s="7"/>
      <c r="E417" s="7"/>
      <c r="F417" s="289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1.25" customHeight="1">
      <c r="A418" s="7"/>
      <c r="B418" s="7"/>
      <c r="C418" s="7"/>
      <c r="D418" s="7"/>
      <c r="E418" s="7"/>
      <c r="F418" s="289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1.25" customHeight="1">
      <c r="A419" s="7"/>
      <c r="B419" s="7"/>
      <c r="C419" s="7"/>
      <c r="D419" s="7"/>
      <c r="E419" s="7"/>
      <c r="F419" s="289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1.25" customHeight="1">
      <c r="A420" s="7"/>
      <c r="B420" s="7"/>
      <c r="C420" s="7"/>
      <c r="D420" s="7"/>
      <c r="E420" s="7"/>
      <c r="F420" s="289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ht="11.25" customHeight="1">
      <c r="A421" s="7"/>
      <c r="B421" s="7"/>
      <c r="C421" s="7"/>
      <c r="D421" s="7"/>
      <c r="E421" s="7"/>
      <c r="F421" s="289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1.25" customHeight="1">
      <c r="A422" s="7"/>
      <c r="B422" s="7"/>
      <c r="C422" s="7"/>
      <c r="D422" s="7"/>
      <c r="E422" s="7"/>
      <c r="F422" s="289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1.25" customHeight="1">
      <c r="A423" s="7"/>
      <c r="B423" s="7"/>
      <c r="C423" s="7"/>
      <c r="D423" s="7"/>
      <c r="E423" s="7"/>
      <c r="F423" s="289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1.25" customHeight="1">
      <c r="A424" s="7"/>
      <c r="B424" s="7"/>
      <c r="C424" s="7"/>
      <c r="D424" s="7"/>
      <c r="E424" s="7"/>
      <c r="F424" s="289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1.25" customHeight="1">
      <c r="A425" s="7"/>
      <c r="B425" s="7"/>
      <c r="C425" s="7"/>
      <c r="D425" s="7"/>
      <c r="E425" s="7"/>
      <c r="F425" s="289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1.25" customHeight="1">
      <c r="A426" s="7"/>
      <c r="B426" s="7"/>
      <c r="C426" s="7"/>
      <c r="D426" s="7"/>
      <c r="E426" s="7"/>
      <c r="F426" s="289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1.25" customHeight="1">
      <c r="A427" s="7"/>
      <c r="B427" s="7"/>
      <c r="C427" s="7"/>
      <c r="D427" s="7"/>
      <c r="E427" s="7"/>
      <c r="F427" s="289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ht="11.25" customHeight="1">
      <c r="A428" s="7"/>
      <c r="B428" s="7"/>
      <c r="C428" s="7"/>
      <c r="D428" s="7"/>
      <c r="E428" s="7"/>
      <c r="F428" s="289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1.25" customHeight="1">
      <c r="A429" s="7"/>
      <c r="B429" s="7"/>
      <c r="C429" s="7"/>
      <c r="D429" s="7"/>
      <c r="E429" s="7"/>
      <c r="F429" s="289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1.25" customHeight="1">
      <c r="A430" s="7"/>
      <c r="B430" s="7"/>
      <c r="C430" s="7"/>
      <c r="D430" s="7"/>
      <c r="E430" s="7"/>
      <c r="F430" s="289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1.25" customHeight="1">
      <c r="A431" s="7"/>
      <c r="B431" s="7"/>
      <c r="C431" s="7"/>
      <c r="D431" s="7"/>
      <c r="E431" s="7"/>
      <c r="F431" s="289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1.25" customHeight="1">
      <c r="A432" s="7"/>
      <c r="B432" s="7"/>
      <c r="C432" s="7"/>
      <c r="D432" s="7"/>
      <c r="E432" s="7"/>
      <c r="F432" s="289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1.25" customHeight="1">
      <c r="A433" s="7"/>
      <c r="B433" s="7"/>
      <c r="C433" s="7"/>
      <c r="D433" s="7"/>
      <c r="E433" s="7"/>
      <c r="F433" s="289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1.25" customHeight="1">
      <c r="A434" s="7"/>
      <c r="B434" s="7"/>
      <c r="C434" s="7"/>
      <c r="D434" s="7"/>
      <c r="E434" s="7"/>
      <c r="F434" s="289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1.25" customHeight="1">
      <c r="A435" s="7"/>
      <c r="B435" s="7"/>
      <c r="C435" s="7"/>
      <c r="D435" s="7"/>
      <c r="E435" s="7"/>
      <c r="F435" s="289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1.25" customHeight="1">
      <c r="A436" s="7"/>
      <c r="B436" s="7"/>
      <c r="C436" s="7"/>
      <c r="D436" s="7"/>
      <c r="E436" s="7"/>
      <c r="F436" s="289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1.25" customHeight="1">
      <c r="A437" s="7"/>
      <c r="B437" s="7"/>
      <c r="C437" s="7"/>
      <c r="D437" s="7"/>
      <c r="E437" s="7"/>
      <c r="F437" s="289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1.25" customHeight="1">
      <c r="A438" s="7"/>
      <c r="B438" s="7"/>
      <c r="C438" s="7"/>
      <c r="D438" s="7"/>
      <c r="E438" s="7"/>
      <c r="F438" s="289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1.25" customHeight="1">
      <c r="A439" s="7"/>
      <c r="B439" s="7"/>
      <c r="C439" s="7"/>
      <c r="D439" s="7"/>
      <c r="E439" s="7"/>
      <c r="F439" s="289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1.25" customHeight="1">
      <c r="A440" s="7"/>
      <c r="B440" s="7"/>
      <c r="C440" s="7"/>
      <c r="D440" s="7"/>
      <c r="E440" s="7"/>
      <c r="F440" s="289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1.25" customHeight="1">
      <c r="A441" s="7"/>
      <c r="B441" s="7"/>
      <c r="C441" s="7"/>
      <c r="D441" s="7"/>
      <c r="E441" s="7"/>
      <c r="F441" s="289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1.25" customHeight="1">
      <c r="A442" s="7"/>
      <c r="B442" s="7"/>
      <c r="C442" s="7"/>
      <c r="D442" s="7"/>
      <c r="E442" s="7"/>
      <c r="F442" s="289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1.25" customHeight="1">
      <c r="A443" s="7"/>
      <c r="B443" s="7"/>
      <c r="C443" s="7"/>
      <c r="D443" s="7"/>
      <c r="E443" s="7"/>
      <c r="F443" s="289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1.25" customHeight="1">
      <c r="A444" s="7"/>
      <c r="B444" s="7"/>
      <c r="C444" s="7"/>
      <c r="D444" s="7"/>
      <c r="E444" s="7"/>
      <c r="F444" s="289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1.25" customHeight="1">
      <c r="A445" s="7"/>
      <c r="B445" s="7"/>
      <c r="C445" s="7"/>
      <c r="D445" s="7"/>
      <c r="E445" s="7"/>
      <c r="F445" s="289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1.25" customHeight="1">
      <c r="A446" s="7"/>
      <c r="B446" s="7"/>
      <c r="C446" s="7"/>
      <c r="D446" s="7"/>
      <c r="E446" s="7"/>
      <c r="F446" s="289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1.25" customHeight="1">
      <c r="A447" s="7"/>
      <c r="B447" s="7"/>
      <c r="C447" s="7"/>
      <c r="D447" s="7"/>
      <c r="E447" s="7"/>
      <c r="F447" s="289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1.25" customHeight="1">
      <c r="A448" s="7"/>
      <c r="B448" s="7"/>
      <c r="C448" s="7"/>
      <c r="D448" s="7"/>
      <c r="E448" s="7"/>
      <c r="F448" s="289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1.25" customHeight="1">
      <c r="A449" s="7"/>
      <c r="B449" s="7"/>
      <c r="C449" s="7"/>
      <c r="D449" s="7"/>
      <c r="E449" s="7"/>
      <c r="F449" s="289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1.25" customHeight="1">
      <c r="A450" s="7"/>
      <c r="B450" s="7"/>
      <c r="C450" s="7"/>
      <c r="D450" s="7"/>
      <c r="E450" s="7"/>
      <c r="F450" s="289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1.25" customHeight="1">
      <c r="A451" s="7"/>
      <c r="B451" s="7"/>
      <c r="C451" s="7"/>
      <c r="D451" s="7"/>
      <c r="E451" s="7"/>
      <c r="F451" s="289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1.25" customHeight="1">
      <c r="A452" s="7"/>
      <c r="B452" s="7"/>
      <c r="C452" s="7"/>
      <c r="D452" s="7"/>
      <c r="E452" s="7"/>
      <c r="F452" s="289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1.25" customHeight="1">
      <c r="A453" s="7"/>
      <c r="B453" s="7"/>
      <c r="C453" s="7"/>
      <c r="D453" s="7"/>
      <c r="E453" s="7"/>
      <c r="F453" s="289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1.25" customHeight="1">
      <c r="A454" s="7"/>
      <c r="B454" s="7"/>
      <c r="C454" s="7"/>
      <c r="D454" s="7"/>
      <c r="E454" s="7"/>
      <c r="F454" s="289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1.25" customHeight="1">
      <c r="A455" s="7"/>
      <c r="B455" s="7"/>
      <c r="C455" s="7"/>
      <c r="D455" s="7"/>
      <c r="E455" s="7"/>
      <c r="F455" s="289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1.25" customHeight="1">
      <c r="A456" s="7"/>
      <c r="B456" s="7"/>
      <c r="C456" s="7"/>
      <c r="D456" s="7"/>
      <c r="E456" s="7"/>
      <c r="F456" s="289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1.25" customHeight="1">
      <c r="A457" s="7"/>
      <c r="B457" s="7"/>
      <c r="C457" s="7"/>
      <c r="D457" s="7"/>
      <c r="E457" s="7"/>
      <c r="F457" s="289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1.25" customHeight="1">
      <c r="A458" s="7"/>
      <c r="B458" s="7"/>
      <c r="C458" s="7"/>
      <c r="D458" s="7"/>
      <c r="E458" s="7"/>
      <c r="F458" s="289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1.25" customHeight="1">
      <c r="A459" s="7"/>
      <c r="B459" s="7"/>
      <c r="C459" s="7"/>
      <c r="D459" s="7"/>
      <c r="E459" s="7"/>
      <c r="F459" s="289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1.25" customHeight="1">
      <c r="A460" s="7"/>
      <c r="B460" s="7"/>
      <c r="C460" s="7"/>
      <c r="D460" s="7"/>
      <c r="E460" s="7"/>
      <c r="F460" s="289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1.25" customHeight="1">
      <c r="A461" s="7"/>
      <c r="B461" s="7"/>
      <c r="C461" s="7"/>
      <c r="D461" s="7"/>
      <c r="E461" s="7"/>
      <c r="F461" s="289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1.25" customHeight="1">
      <c r="A462" s="7"/>
      <c r="B462" s="7"/>
      <c r="C462" s="7"/>
      <c r="D462" s="7"/>
      <c r="E462" s="7"/>
      <c r="F462" s="289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1.25" customHeight="1">
      <c r="A463" s="7"/>
      <c r="B463" s="7"/>
      <c r="C463" s="7"/>
      <c r="D463" s="7"/>
      <c r="E463" s="7"/>
      <c r="F463" s="289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1.25" customHeight="1">
      <c r="A464" s="7"/>
      <c r="B464" s="7"/>
      <c r="C464" s="7"/>
      <c r="D464" s="7"/>
      <c r="E464" s="7"/>
      <c r="F464" s="289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1.25" customHeight="1">
      <c r="A465" s="7"/>
      <c r="B465" s="7"/>
      <c r="C465" s="7"/>
      <c r="D465" s="7"/>
      <c r="E465" s="7"/>
      <c r="F465" s="289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1.25" customHeight="1">
      <c r="A466" s="7"/>
      <c r="B466" s="7"/>
      <c r="C466" s="7"/>
      <c r="D466" s="7"/>
      <c r="E466" s="7"/>
      <c r="F466" s="289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1.25" customHeight="1">
      <c r="A467" s="7"/>
      <c r="B467" s="7"/>
      <c r="C467" s="7"/>
      <c r="D467" s="7"/>
      <c r="E467" s="7"/>
      <c r="F467" s="289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1.25" customHeight="1">
      <c r="A468" s="7"/>
      <c r="B468" s="7"/>
      <c r="C468" s="7"/>
      <c r="D468" s="7"/>
      <c r="E468" s="7"/>
      <c r="F468" s="289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1.25" customHeight="1">
      <c r="A469" s="7"/>
      <c r="B469" s="7"/>
      <c r="C469" s="7"/>
      <c r="D469" s="7"/>
      <c r="E469" s="7"/>
      <c r="F469" s="289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1.25" customHeight="1">
      <c r="A470" s="7"/>
      <c r="B470" s="7"/>
      <c r="C470" s="7"/>
      <c r="D470" s="7"/>
      <c r="E470" s="7"/>
      <c r="F470" s="289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1.25" customHeight="1">
      <c r="A471" s="7"/>
      <c r="B471" s="7"/>
      <c r="C471" s="7"/>
      <c r="D471" s="7"/>
      <c r="E471" s="7"/>
      <c r="F471" s="289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1.25" customHeight="1">
      <c r="A472" s="7"/>
      <c r="B472" s="7"/>
      <c r="C472" s="7"/>
      <c r="D472" s="7"/>
      <c r="E472" s="7"/>
      <c r="F472" s="289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1.25" customHeight="1">
      <c r="A473" s="7"/>
      <c r="B473" s="7"/>
      <c r="C473" s="7"/>
      <c r="D473" s="7"/>
      <c r="E473" s="7"/>
      <c r="F473" s="289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1.25" customHeight="1">
      <c r="A474" s="7"/>
      <c r="B474" s="7"/>
      <c r="C474" s="7"/>
      <c r="D474" s="7"/>
      <c r="E474" s="7"/>
      <c r="F474" s="289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1.25" customHeight="1">
      <c r="A475" s="7"/>
      <c r="B475" s="7"/>
      <c r="C475" s="7"/>
      <c r="D475" s="7"/>
      <c r="E475" s="7"/>
      <c r="F475" s="289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1.25" customHeight="1">
      <c r="A476" s="7"/>
      <c r="B476" s="7"/>
      <c r="C476" s="7"/>
      <c r="D476" s="7"/>
      <c r="E476" s="7"/>
      <c r="F476" s="289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1.25" customHeight="1">
      <c r="A477" s="7"/>
      <c r="B477" s="7"/>
      <c r="C477" s="7"/>
      <c r="D477" s="7"/>
      <c r="E477" s="7"/>
      <c r="F477" s="289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1.25" customHeight="1">
      <c r="A478" s="7"/>
      <c r="B478" s="7"/>
      <c r="C478" s="7"/>
      <c r="D478" s="7"/>
      <c r="E478" s="7"/>
      <c r="F478" s="289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1.25" customHeight="1">
      <c r="A479" s="7"/>
      <c r="B479" s="7"/>
      <c r="C479" s="7"/>
      <c r="D479" s="7"/>
      <c r="E479" s="7"/>
      <c r="F479" s="289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1.25" customHeight="1">
      <c r="A480" s="7"/>
      <c r="B480" s="7"/>
      <c r="C480" s="7"/>
      <c r="D480" s="7"/>
      <c r="E480" s="7"/>
      <c r="F480" s="289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1.25" customHeight="1">
      <c r="A481" s="7"/>
      <c r="B481" s="7"/>
      <c r="C481" s="7"/>
      <c r="D481" s="7"/>
      <c r="E481" s="7"/>
      <c r="F481" s="289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1.25" customHeight="1">
      <c r="A482" s="7"/>
      <c r="B482" s="7"/>
      <c r="C482" s="7"/>
      <c r="D482" s="7"/>
      <c r="E482" s="7"/>
      <c r="F482" s="289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1.25" customHeight="1">
      <c r="A483" s="7"/>
      <c r="B483" s="7"/>
      <c r="C483" s="7"/>
      <c r="D483" s="7"/>
      <c r="E483" s="7"/>
      <c r="F483" s="289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1.25" customHeight="1">
      <c r="A484" s="7"/>
      <c r="B484" s="7"/>
      <c r="C484" s="7"/>
      <c r="D484" s="7"/>
      <c r="E484" s="7"/>
      <c r="F484" s="289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1.25" customHeight="1">
      <c r="A485" s="7"/>
      <c r="B485" s="7"/>
      <c r="C485" s="7"/>
      <c r="D485" s="7"/>
      <c r="E485" s="7"/>
      <c r="F485" s="289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1.25" customHeight="1">
      <c r="A486" s="7"/>
      <c r="B486" s="7"/>
      <c r="C486" s="7"/>
      <c r="D486" s="7"/>
      <c r="E486" s="7"/>
      <c r="F486" s="289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1.25" customHeight="1">
      <c r="A487" s="7"/>
      <c r="B487" s="7"/>
      <c r="C487" s="7"/>
      <c r="D487" s="7"/>
      <c r="E487" s="7"/>
      <c r="F487" s="289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1.25" customHeight="1">
      <c r="A488" s="7"/>
      <c r="B488" s="7"/>
      <c r="C488" s="7"/>
      <c r="D488" s="7"/>
      <c r="E488" s="7"/>
      <c r="F488" s="289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1.25" customHeight="1">
      <c r="A489" s="7"/>
      <c r="B489" s="7"/>
      <c r="C489" s="7"/>
      <c r="D489" s="7"/>
      <c r="E489" s="7"/>
      <c r="F489" s="289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1.25" customHeight="1">
      <c r="A490" s="7"/>
      <c r="B490" s="7"/>
      <c r="C490" s="7"/>
      <c r="D490" s="7"/>
      <c r="E490" s="7"/>
      <c r="F490" s="289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1.25" customHeight="1">
      <c r="A491" s="7"/>
      <c r="B491" s="7"/>
      <c r="C491" s="7"/>
      <c r="D491" s="7"/>
      <c r="E491" s="7"/>
      <c r="F491" s="289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1.25" customHeight="1">
      <c r="A492" s="7"/>
      <c r="B492" s="7"/>
      <c r="C492" s="7"/>
      <c r="D492" s="7"/>
      <c r="E492" s="7"/>
      <c r="F492" s="289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1.25" customHeight="1">
      <c r="A493" s="7"/>
      <c r="B493" s="7"/>
      <c r="C493" s="7"/>
      <c r="D493" s="7"/>
      <c r="E493" s="7"/>
      <c r="F493" s="289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1.25" customHeight="1">
      <c r="A494" s="7"/>
      <c r="B494" s="7"/>
      <c r="C494" s="7"/>
      <c r="D494" s="7"/>
      <c r="E494" s="7"/>
      <c r="F494" s="289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1.25" customHeight="1">
      <c r="A495" s="7"/>
      <c r="B495" s="7"/>
      <c r="C495" s="7"/>
      <c r="D495" s="7"/>
      <c r="E495" s="7"/>
      <c r="F495" s="289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1.25" customHeight="1">
      <c r="A496" s="7"/>
      <c r="B496" s="7"/>
      <c r="C496" s="7"/>
      <c r="D496" s="7"/>
      <c r="E496" s="7"/>
      <c r="F496" s="289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1.25" customHeight="1">
      <c r="A497" s="7"/>
      <c r="B497" s="7"/>
      <c r="C497" s="7"/>
      <c r="D497" s="7"/>
      <c r="E497" s="7"/>
      <c r="F497" s="289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1.25" customHeight="1">
      <c r="A498" s="7"/>
      <c r="B498" s="7"/>
      <c r="C498" s="7"/>
      <c r="D498" s="7"/>
      <c r="E498" s="7"/>
      <c r="F498" s="289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1.25" customHeight="1">
      <c r="A499" s="7"/>
      <c r="B499" s="7"/>
      <c r="C499" s="7"/>
      <c r="D499" s="7"/>
      <c r="E499" s="7"/>
      <c r="F499" s="289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1.25" customHeight="1">
      <c r="A500" s="7"/>
      <c r="B500" s="7"/>
      <c r="C500" s="7"/>
      <c r="D500" s="7"/>
      <c r="E500" s="7"/>
      <c r="F500" s="289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1.25" customHeight="1">
      <c r="A501" s="7"/>
      <c r="B501" s="7"/>
      <c r="C501" s="7"/>
      <c r="D501" s="7"/>
      <c r="E501" s="7"/>
      <c r="F501" s="289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1.25" customHeight="1">
      <c r="A502" s="7"/>
      <c r="B502" s="7"/>
      <c r="C502" s="7"/>
      <c r="D502" s="7"/>
      <c r="E502" s="7"/>
      <c r="F502" s="289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1.25" customHeight="1">
      <c r="A503" s="7"/>
      <c r="B503" s="7"/>
      <c r="C503" s="7"/>
      <c r="D503" s="7"/>
      <c r="E503" s="7"/>
      <c r="F503" s="289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1.25" customHeight="1">
      <c r="A504" s="7"/>
      <c r="B504" s="7"/>
      <c r="C504" s="7"/>
      <c r="D504" s="7"/>
      <c r="E504" s="7"/>
      <c r="F504" s="289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1.25" customHeight="1">
      <c r="A505" s="7"/>
      <c r="B505" s="7"/>
      <c r="C505" s="7"/>
      <c r="D505" s="7"/>
      <c r="E505" s="7"/>
      <c r="F505" s="289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1.25" customHeight="1">
      <c r="A506" s="7"/>
      <c r="B506" s="7"/>
      <c r="C506" s="7"/>
      <c r="D506" s="7"/>
      <c r="E506" s="7"/>
      <c r="F506" s="289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1.25" customHeight="1">
      <c r="A507" s="7"/>
      <c r="B507" s="7"/>
      <c r="C507" s="7"/>
      <c r="D507" s="7"/>
      <c r="E507" s="7"/>
      <c r="F507" s="289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1.25" customHeight="1">
      <c r="A508" s="7"/>
      <c r="B508" s="7"/>
      <c r="C508" s="7"/>
      <c r="D508" s="7"/>
      <c r="E508" s="7"/>
      <c r="F508" s="289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1.25" customHeight="1">
      <c r="A509" s="7"/>
      <c r="B509" s="7"/>
      <c r="C509" s="7"/>
      <c r="D509" s="7"/>
      <c r="E509" s="7"/>
      <c r="F509" s="289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1.25" customHeight="1">
      <c r="A510" s="7"/>
      <c r="B510" s="7"/>
      <c r="C510" s="7"/>
      <c r="D510" s="7"/>
      <c r="E510" s="7"/>
      <c r="F510" s="289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1.25" customHeight="1">
      <c r="A511" s="7"/>
      <c r="B511" s="7"/>
      <c r="C511" s="7"/>
      <c r="D511" s="7"/>
      <c r="E511" s="7"/>
      <c r="F511" s="289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1.25" customHeight="1">
      <c r="A512" s="7"/>
      <c r="B512" s="7"/>
      <c r="C512" s="7"/>
      <c r="D512" s="7"/>
      <c r="E512" s="7"/>
      <c r="F512" s="289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1.25" customHeight="1">
      <c r="A513" s="7"/>
      <c r="B513" s="7"/>
      <c r="C513" s="7"/>
      <c r="D513" s="7"/>
      <c r="E513" s="7"/>
      <c r="F513" s="289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1.25" customHeight="1">
      <c r="A514" s="7"/>
      <c r="B514" s="7"/>
      <c r="C514" s="7"/>
      <c r="D514" s="7"/>
      <c r="E514" s="7"/>
      <c r="F514" s="289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1.25" customHeight="1">
      <c r="A515" s="7"/>
      <c r="B515" s="7"/>
      <c r="C515" s="7"/>
      <c r="D515" s="7"/>
      <c r="E515" s="7"/>
      <c r="F515" s="289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1.25" customHeight="1">
      <c r="A516" s="7"/>
      <c r="B516" s="7"/>
      <c r="C516" s="7"/>
      <c r="D516" s="7"/>
      <c r="E516" s="7"/>
      <c r="F516" s="289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1.25" customHeight="1">
      <c r="A517" s="7"/>
      <c r="B517" s="7"/>
      <c r="C517" s="7"/>
      <c r="D517" s="7"/>
      <c r="E517" s="7"/>
      <c r="F517" s="289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1.25" customHeight="1">
      <c r="A518" s="7"/>
      <c r="B518" s="7"/>
      <c r="C518" s="7"/>
      <c r="D518" s="7"/>
      <c r="E518" s="7"/>
      <c r="F518" s="289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1.25" customHeight="1">
      <c r="A519" s="7"/>
      <c r="B519" s="7"/>
      <c r="C519" s="7"/>
      <c r="D519" s="7"/>
      <c r="E519" s="7"/>
      <c r="F519" s="289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1.25" customHeight="1">
      <c r="A520" s="7"/>
      <c r="B520" s="7"/>
      <c r="C520" s="7"/>
      <c r="D520" s="7"/>
      <c r="E520" s="7"/>
      <c r="F520" s="289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1.25" customHeight="1">
      <c r="A521" s="7"/>
      <c r="B521" s="7"/>
      <c r="C521" s="7"/>
      <c r="D521" s="7"/>
      <c r="E521" s="7"/>
      <c r="F521" s="289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1.25" customHeight="1">
      <c r="A522" s="7"/>
      <c r="B522" s="7"/>
      <c r="C522" s="7"/>
      <c r="D522" s="7"/>
      <c r="E522" s="7"/>
      <c r="F522" s="289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1.25" customHeight="1">
      <c r="A523" s="7"/>
      <c r="B523" s="7"/>
      <c r="C523" s="7"/>
      <c r="D523" s="7"/>
      <c r="E523" s="7"/>
      <c r="F523" s="289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1.25" customHeight="1">
      <c r="A524" s="7"/>
      <c r="B524" s="7"/>
      <c r="C524" s="7"/>
      <c r="D524" s="7"/>
      <c r="E524" s="7"/>
      <c r="F524" s="289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1.25" customHeight="1">
      <c r="A525" s="7"/>
      <c r="B525" s="7"/>
      <c r="C525" s="7"/>
      <c r="D525" s="7"/>
      <c r="E525" s="7"/>
      <c r="F525" s="289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1.25" customHeight="1">
      <c r="A526" s="7"/>
      <c r="B526" s="7"/>
      <c r="C526" s="7"/>
      <c r="D526" s="7"/>
      <c r="E526" s="7"/>
      <c r="F526" s="289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1.25" customHeight="1">
      <c r="A527" s="7"/>
      <c r="B527" s="7"/>
      <c r="C527" s="7"/>
      <c r="D527" s="7"/>
      <c r="E527" s="7"/>
      <c r="F527" s="289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ht="11.25" customHeight="1">
      <c r="A528" s="7"/>
      <c r="B528" s="7"/>
      <c r="C528" s="7"/>
      <c r="D528" s="7"/>
      <c r="E528" s="7"/>
      <c r="F528" s="289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ht="11.25" customHeight="1">
      <c r="A529" s="7"/>
      <c r="B529" s="7"/>
      <c r="C529" s="7"/>
      <c r="D529" s="7"/>
      <c r="E529" s="7"/>
      <c r="F529" s="289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1.25" customHeight="1">
      <c r="A530" s="7"/>
      <c r="B530" s="7"/>
      <c r="C530" s="7"/>
      <c r="D530" s="7"/>
      <c r="E530" s="7"/>
      <c r="F530" s="289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1.25" customHeight="1">
      <c r="A531" s="7"/>
      <c r="B531" s="7"/>
      <c r="C531" s="7"/>
      <c r="D531" s="7"/>
      <c r="E531" s="7"/>
      <c r="F531" s="289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1.25" customHeight="1">
      <c r="A532" s="7"/>
      <c r="B532" s="7"/>
      <c r="C532" s="7"/>
      <c r="D532" s="7"/>
      <c r="E532" s="7"/>
      <c r="F532" s="289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1.25" customHeight="1">
      <c r="A533" s="7"/>
      <c r="B533" s="7"/>
      <c r="C533" s="7"/>
      <c r="D533" s="7"/>
      <c r="E533" s="7"/>
      <c r="F533" s="289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1.25" customHeight="1">
      <c r="A534" s="7"/>
      <c r="B534" s="7"/>
      <c r="C534" s="7"/>
      <c r="D534" s="7"/>
      <c r="E534" s="7"/>
      <c r="F534" s="289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1.25" customHeight="1">
      <c r="A535" s="7"/>
      <c r="B535" s="7"/>
      <c r="C535" s="7"/>
      <c r="D535" s="7"/>
      <c r="E535" s="7"/>
      <c r="F535" s="289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1.25" customHeight="1">
      <c r="A536" s="7"/>
      <c r="B536" s="7"/>
      <c r="C536" s="7"/>
      <c r="D536" s="7"/>
      <c r="E536" s="7"/>
      <c r="F536" s="289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1.25" customHeight="1">
      <c r="A537" s="7"/>
      <c r="B537" s="7"/>
      <c r="C537" s="7"/>
      <c r="D537" s="7"/>
      <c r="E537" s="7"/>
      <c r="F537" s="289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1.25" customHeight="1">
      <c r="A538" s="7"/>
      <c r="B538" s="7"/>
      <c r="C538" s="7"/>
      <c r="D538" s="7"/>
      <c r="E538" s="7"/>
      <c r="F538" s="289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1.25" customHeight="1">
      <c r="A539" s="7"/>
      <c r="B539" s="7"/>
      <c r="C539" s="7"/>
      <c r="D539" s="7"/>
      <c r="E539" s="7"/>
      <c r="F539" s="289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1.25" customHeight="1">
      <c r="A540" s="7"/>
      <c r="B540" s="7"/>
      <c r="C540" s="7"/>
      <c r="D540" s="7"/>
      <c r="E540" s="7"/>
      <c r="F540" s="289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1.25" customHeight="1">
      <c r="A541" s="7"/>
      <c r="B541" s="7"/>
      <c r="C541" s="7"/>
      <c r="D541" s="7"/>
      <c r="E541" s="7"/>
      <c r="F541" s="289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1.25" customHeight="1">
      <c r="A542" s="7"/>
      <c r="B542" s="7"/>
      <c r="C542" s="7"/>
      <c r="D542" s="7"/>
      <c r="E542" s="7"/>
      <c r="F542" s="289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1.25" customHeight="1">
      <c r="A543" s="7"/>
      <c r="B543" s="7"/>
      <c r="C543" s="7"/>
      <c r="D543" s="7"/>
      <c r="E543" s="7"/>
      <c r="F543" s="289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1.25" customHeight="1">
      <c r="A544" s="7"/>
      <c r="B544" s="7"/>
      <c r="C544" s="7"/>
      <c r="D544" s="7"/>
      <c r="E544" s="7"/>
      <c r="F544" s="289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1.25" customHeight="1">
      <c r="A545" s="7"/>
      <c r="B545" s="7"/>
      <c r="C545" s="7"/>
      <c r="D545" s="7"/>
      <c r="E545" s="7"/>
      <c r="F545" s="289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1.25" customHeight="1">
      <c r="A546" s="7"/>
      <c r="B546" s="7"/>
      <c r="C546" s="7"/>
      <c r="D546" s="7"/>
      <c r="E546" s="7"/>
      <c r="F546" s="289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1.25" customHeight="1">
      <c r="A547" s="7"/>
      <c r="B547" s="7"/>
      <c r="C547" s="7"/>
      <c r="D547" s="7"/>
      <c r="E547" s="7"/>
      <c r="F547" s="289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1.25" customHeight="1">
      <c r="A548" s="7"/>
      <c r="B548" s="7"/>
      <c r="C548" s="7"/>
      <c r="D548" s="7"/>
      <c r="E548" s="7"/>
      <c r="F548" s="289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1.25" customHeight="1">
      <c r="A549" s="7"/>
      <c r="B549" s="7"/>
      <c r="C549" s="7"/>
      <c r="D549" s="7"/>
      <c r="E549" s="7"/>
      <c r="F549" s="289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1.25" customHeight="1">
      <c r="A550" s="7"/>
      <c r="B550" s="7"/>
      <c r="C550" s="7"/>
      <c r="D550" s="7"/>
      <c r="E550" s="7"/>
      <c r="F550" s="289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1.25" customHeight="1">
      <c r="A551" s="7"/>
      <c r="B551" s="7"/>
      <c r="C551" s="7"/>
      <c r="D551" s="7"/>
      <c r="E551" s="7"/>
      <c r="F551" s="289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1.25" customHeight="1">
      <c r="A552" s="7"/>
      <c r="B552" s="7"/>
      <c r="C552" s="7"/>
      <c r="D552" s="7"/>
      <c r="E552" s="7"/>
      <c r="F552" s="289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1.25" customHeight="1">
      <c r="A553" s="7"/>
      <c r="B553" s="7"/>
      <c r="C553" s="7"/>
      <c r="D553" s="7"/>
      <c r="E553" s="7"/>
      <c r="F553" s="289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1.25" customHeight="1">
      <c r="A554" s="7"/>
      <c r="B554" s="7"/>
      <c r="C554" s="7"/>
      <c r="D554" s="7"/>
      <c r="E554" s="7"/>
      <c r="F554" s="289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1.25" customHeight="1">
      <c r="A555" s="7"/>
      <c r="B555" s="7"/>
      <c r="C555" s="7"/>
      <c r="D555" s="7"/>
      <c r="E555" s="7"/>
      <c r="F555" s="289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1.25" customHeight="1">
      <c r="A556" s="7"/>
      <c r="B556" s="7"/>
      <c r="C556" s="7"/>
      <c r="D556" s="7"/>
      <c r="E556" s="7"/>
      <c r="F556" s="289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1.25" customHeight="1">
      <c r="A557" s="7"/>
      <c r="B557" s="7"/>
      <c r="C557" s="7"/>
      <c r="D557" s="7"/>
      <c r="E557" s="7"/>
      <c r="F557" s="289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1.25" customHeight="1">
      <c r="A558" s="7"/>
      <c r="B558" s="7"/>
      <c r="C558" s="7"/>
      <c r="D558" s="7"/>
      <c r="E558" s="7"/>
      <c r="F558" s="289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1.25" customHeight="1">
      <c r="A559" s="7"/>
      <c r="B559" s="7"/>
      <c r="C559" s="7"/>
      <c r="D559" s="7"/>
      <c r="E559" s="7"/>
      <c r="F559" s="289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1.25" customHeight="1">
      <c r="A560" s="7"/>
      <c r="B560" s="7"/>
      <c r="C560" s="7"/>
      <c r="D560" s="7"/>
      <c r="E560" s="7"/>
      <c r="F560" s="289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1.25" customHeight="1">
      <c r="A561" s="7"/>
      <c r="B561" s="7"/>
      <c r="C561" s="7"/>
      <c r="D561" s="7"/>
      <c r="E561" s="7"/>
      <c r="F561" s="289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1.25" customHeight="1">
      <c r="A562" s="7"/>
      <c r="B562" s="7"/>
      <c r="C562" s="7"/>
      <c r="D562" s="7"/>
      <c r="E562" s="7"/>
      <c r="F562" s="289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1.25" customHeight="1">
      <c r="A563" s="7"/>
      <c r="B563" s="7"/>
      <c r="C563" s="7"/>
      <c r="D563" s="7"/>
      <c r="E563" s="7"/>
      <c r="F563" s="289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1.25" customHeight="1">
      <c r="A564" s="7"/>
      <c r="B564" s="7"/>
      <c r="C564" s="7"/>
      <c r="D564" s="7"/>
      <c r="E564" s="7"/>
      <c r="F564" s="289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1.25" customHeight="1">
      <c r="A565" s="7"/>
      <c r="B565" s="7"/>
      <c r="C565" s="7"/>
      <c r="D565" s="7"/>
      <c r="E565" s="7"/>
      <c r="F565" s="289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1.25" customHeight="1">
      <c r="A566" s="7"/>
      <c r="B566" s="7"/>
      <c r="C566" s="7"/>
      <c r="D566" s="7"/>
      <c r="E566" s="7"/>
      <c r="F566" s="289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1.25" customHeight="1">
      <c r="A567" s="7"/>
      <c r="B567" s="7"/>
      <c r="C567" s="7"/>
      <c r="D567" s="7"/>
      <c r="E567" s="7"/>
      <c r="F567" s="289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1.25" customHeight="1">
      <c r="A568" s="7"/>
      <c r="B568" s="7"/>
      <c r="C568" s="7"/>
      <c r="D568" s="7"/>
      <c r="E568" s="7"/>
      <c r="F568" s="289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1.25" customHeight="1">
      <c r="A569" s="7"/>
      <c r="B569" s="7"/>
      <c r="C569" s="7"/>
      <c r="D569" s="7"/>
      <c r="E569" s="7"/>
      <c r="F569" s="289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1.25" customHeight="1">
      <c r="A570" s="7"/>
      <c r="B570" s="7"/>
      <c r="C570" s="7"/>
      <c r="D570" s="7"/>
      <c r="E570" s="7"/>
      <c r="F570" s="289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1.25" customHeight="1">
      <c r="A571" s="7"/>
      <c r="B571" s="7"/>
      <c r="C571" s="7"/>
      <c r="D571" s="7"/>
      <c r="E571" s="7"/>
      <c r="F571" s="289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1.25" customHeight="1">
      <c r="A572" s="7"/>
      <c r="B572" s="7"/>
      <c r="C572" s="7"/>
      <c r="D572" s="7"/>
      <c r="E572" s="7"/>
      <c r="F572" s="289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1.25" customHeight="1">
      <c r="A573" s="7"/>
      <c r="B573" s="7"/>
      <c r="C573" s="7"/>
      <c r="D573" s="7"/>
      <c r="E573" s="7"/>
      <c r="F573" s="289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1.25" customHeight="1">
      <c r="A574" s="7"/>
      <c r="B574" s="7"/>
      <c r="C574" s="7"/>
      <c r="D574" s="7"/>
      <c r="E574" s="7"/>
      <c r="F574" s="289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1.25" customHeight="1">
      <c r="A575" s="7"/>
      <c r="B575" s="7"/>
      <c r="C575" s="7"/>
      <c r="D575" s="7"/>
      <c r="E575" s="7"/>
      <c r="F575" s="289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1.25" customHeight="1">
      <c r="A576" s="7"/>
      <c r="B576" s="7"/>
      <c r="C576" s="7"/>
      <c r="D576" s="7"/>
      <c r="E576" s="7"/>
      <c r="F576" s="289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1.25" customHeight="1">
      <c r="A577" s="7"/>
      <c r="B577" s="7"/>
      <c r="C577" s="7"/>
      <c r="D577" s="7"/>
      <c r="E577" s="7"/>
      <c r="F577" s="289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1.25" customHeight="1">
      <c r="A578" s="7"/>
      <c r="B578" s="7"/>
      <c r="C578" s="7"/>
      <c r="D578" s="7"/>
      <c r="E578" s="7"/>
      <c r="F578" s="289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1.25" customHeight="1">
      <c r="A579" s="7"/>
      <c r="B579" s="7"/>
      <c r="C579" s="7"/>
      <c r="D579" s="7"/>
      <c r="E579" s="7"/>
      <c r="F579" s="289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1.25" customHeight="1">
      <c r="A580" s="7"/>
      <c r="B580" s="7"/>
      <c r="C580" s="7"/>
      <c r="D580" s="7"/>
      <c r="E580" s="7"/>
      <c r="F580" s="289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1.25" customHeight="1">
      <c r="A581" s="7"/>
      <c r="B581" s="7"/>
      <c r="C581" s="7"/>
      <c r="D581" s="7"/>
      <c r="E581" s="7"/>
      <c r="F581" s="289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1.25" customHeight="1">
      <c r="A582" s="7"/>
      <c r="B582" s="7"/>
      <c r="C582" s="7"/>
      <c r="D582" s="7"/>
      <c r="E582" s="7"/>
      <c r="F582" s="289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1.25" customHeight="1">
      <c r="A583" s="7"/>
      <c r="B583" s="7"/>
      <c r="C583" s="7"/>
      <c r="D583" s="7"/>
      <c r="E583" s="7"/>
      <c r="F583" s="289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1.25" customHeight="1">
      <c r="A584" s="7"/>
      <c r="B584" s="7"/>
      <c r="C584" s="7"/>
      <c r="D584" s="7"/>
      <c r="E584" s="7"/>
      <c r="F584" s="289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1.25" customHeight="1">
      <c r="A585" s="7"/>
      <c r="B585" s="7"/>
      <c r="C585" s="7"/>
      <c r="D585" s="7"/>
      <c r="E585" s="7"/>
      <c r="F585" s="289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1.25" customHeight="1">
      <c r="A586" s="7"/>
      <c r="B586" s="7"/>
      <c r="C586" s="7"/>
      <c r="D586" s="7"/>
      <c r="E586" s="7"/>
      <c r="F586" s="289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1.25" customHeight="1">
      <c r="A587" s="7"/>
      <c r="B587" s="7"/>
      <c r="C587" s="7"/>
      <c r="D587" s="7"/>
      <c r="E587" s="7"/>
      <c r="F587" s="289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1.25" customHeight="1">
      <c r="A588" s="7"/>
      <c r="B588" s="7"/>
      <c r="C588" s="7"/>
      <c r="D588" s="7"/>
      <c r="E588" s="7"/>
      <c r="F588" s="289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1.25" customHeight="1">
      <c r="A589" s="7"/>
      <c r="B589" s="7"/>
      <c r="C589" s="7"/>
      <c r="D589" s="7"/>
      <c r="E589" s="7"/>
      <c r="F589" s="289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1.25" customHeight="1">
      <c r="A590" s="7"/>
      <c r="B590" s="7"/>
      <c r="C590" s="7"/>
      <c r="D590" s="7"/>
      <c r="E590" s="7"/>
      <c r="F590" s="289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1.25" customHeight="1">
      <c r="A591" s="7"/>
      <c r="B591" s="7"/>
      <c r="C591" s="7"/>
      <c r="D591" s="7"/>
      <c r="E591" s="7"/>
      <c r="F591" s="289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1.25" customHeight="1">
      <c r="A592" s="7"/>
      <c r="B592" s="7"/>
      <c r="C592" s="7"/>
      <c r="D592" s="7"/>
      <c r="E592" s="7"/>
      <c r="F592" s="289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1.25" customHeight="1">
      <c r="A593" s="7"/>
      <c r="B593" s="7"/>
      <c r="C593" s="7"/>
      <c r="D593" s="7"/>
      <c r="E593" s="7"/>
      <c r="F593" s="289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1.25" customHeight="1">
      <c r="A594" s="7"/>
      <c r="B594" s="7"/>
      <c r="C594" s="7"/>
      <c r="D594" s="7"/>
      <c r="E594" s="7"/>
      <c r="F594" s="289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1.25" customHeight="1">
      <c r="A595" s="7"/>
      <c r="B595" s="7"/>
      <c r="C595" s="7"/>
      <c r="D595" s="7"/>
      <c r="E595" s="7"/>
      <c r="F595" s="289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1.25" customHeight="1">
      <c r="A596" s="7"/>
      <c r="B596" s="7"/>
      <c r="C596" s="7"/>
      <c r="D596" s="7"/>
      <c r="E596" s="7"/>
      <c r="F596" s="289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1.25" customHeight="1">
      <c r="A597" s="7"/>
      <c r="B597" s="7"/>
      <c r="C597" s="7"/>
      <c r="D597" s="7"/>
      <c r="E597" s="7"/>
      <c r="F597" s="289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1.25" customHeight="1">
      <c r="A598" s="7"/>
      <c r="B598" s="7"/>
      <c r="C598" s="7"/>
      <c r="D598" s="7"/>
      <c r="E598" s="7"/>
      <c r="F598" s="289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1.25" customHeight="1">
      <c r="A599" s="7"/>
      <c r="B599" s="7"/>
      <c r="C599" s="7"/>
      <c r="D599" s="7"/>
      <c r="E599" s="7"/>
      <c r="F599" s="289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1.25" customHeight="1">
      <c r="A600" s="7"/>
      <c r="B600" s="7"/>
      <c r="C600" s="7"/>
      <c r="D600" s="7"/>
      <c r="E600" s="7"/>
      <c r="F600" s="289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1.25" customHeight="1">
      <c r="A601" s="7"/>
      <c r="B601" s="7"/>
      <c r="C601" s="7"/>
      <c r="D601" s="7"/>
      <c r="E601" s="7"/>
      <c r="F601" s="289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1.25" customHeight="1">
      <c r="A602" s="7"/>
      <c r="B602" s="7"/>
      <c r="C602" s="7"/>
      <c r="D602" s="7"/>
      <c r="E602" s="7"/>
      <c r="F602" s="289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1.25" customHeight="1">
      <c r="A603" s="7"/>
      <c r="B603" s="7"/>
      <c r="C603" s="7"/>
      <c r="D603" s="7"/>
      <c r="E603" s="7"/>
      <c r="F603" s="289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1.25" customHeight="1">
      <c r="A604" s="7"/>
      <c r="B604" s="7"/>
      <c r="C604" s="7"/>
      <c r="D604" s="7"/>
      <c r="E604" s="7"/>
      <c r="F604" s="289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1.25" customHeight="1">
      <c r="A605" s="7"/>
      <c r="B605" s="7"/>
      <c r="C605" s="7"/>
      <c r="D605" s="7"/>
      <c r="E605" s="7"/>
      <c r="F605" s="289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1.25" customHeight="1">
      <c r="A606" s="7"/>
      <c r="B606" s="7"/>
      <c r="C606" s="7"/>
      <c r="D606" s="7"/>
      <c r="E606" s="7"/>
      <c r="F606" s="289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1.25" customHeight="1">
      <c r="A607" s="7"/>
      <c r="B607" s="7"/>
      <c r="C607" s="7"/>
      <c r="D607" s="7"/>
      <c r="E607" s="7"/>
      <c r="F607" s="289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1.25" customHeight="1">
      <c r="A608" s="7"/>
      <c r="B608" s="7"/>
      <c r="C608" s="7"/>
      <c r="D608" s="7"/>
      <c r="E608" s="7"/>
      <c r="F608" s="289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1.25" customHeight="1">
      <c r="A609" s="7"/>
      <c r="B609" s="7"/>
      <c r="C609" s="7"/>
      <c r="D609" s="7"/>
      <c r="E609" s="7"/>
      <c r="F609" s="289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1.25" customHeight="1">
      <c r="A610" s="7"/>
      <c r="B610" s="7"/>
      <c r="C610" s="7"/>
      <c r="D610" s="7"/>
      <c r="E610" s="7"/>
      <c r="F610" s="289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1.25" customHeight="1">
      <c r="A611" s="7"/>
      <c r="B611" s="7"/>
      <c r="C611" s="7"/>
      <c r="D611" s="7"/>
      <c r="E611" s="7"/>
      <c r="F611" s="289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1.25" customHeight="1">
      <c r="A612" s="7"/>
      <c r="B612" s="7"/>
      <c r="C612" s="7"/>
      <c r="D612" s="7"/>
      <c r="E612" s="7"/>
      <c r="F612" s="289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1.25" customHeight="1">
      <c r="A613" s="7"/>
      <c r="B613" s="7"/>
      <c r="C613" s="7"/>
      <c r="D613" s="7"/>
      <c r="E613" s="7"/>
      <c r="F613" s="289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1.25" customHeight="1">
      <c r="A614" s="7"/>
      <c r="B614" s="7"/>
      <c r="C614" s="7"/>
      <c r="D614" s="7"/>
      <c r="E614" s="7"/>
      <c r="F614" s="289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1.25" customHeight="1">
      <c r="A615" s="7"/>
      <c r="B615" s="7"/>
      <c r="C615" s="7"/>
      <c r="D615" s="7"/>
      <c r="E615" s="7"/>
      <c r="F615" s="289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1.25" customHeight="1">
      <c r="A616" s="7"/>
      <c r="B616" s="7"/>
      <c r="C616" s="7"/>
      <c r="D616" s="7"/>
      <c r="E616" s="7"/>
      <c r="F616" s="289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1.25" customHeight="1">
      <c r="A617" s="7"/>
      <c r="B617" s="7"/>
      <c r="C617" s="7"/>
      <c r="D617" s="7"/>
      <c r="E617" s="7"/>
      <c r="F617" s="289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1.25" customHeight="1">
      <c r="A618" s="7"/>
      <c r="B618" s="7"/>
      <c r="C618" s="7"/>
      <c r="D618" s="7"/>
      <c r="E618" s="7"/>
      <c r="F618" s="289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1.25" customHeight="1">
      <c r="A619" s="7"/>
      <c r="B619" s="7"/>
      <c r="C619" s="7"/>
      <c r="D619" s="7"/>
      <c r="E619" s="7"/>
      <c r="F619" s="289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1.25" customHeight="1">
      <c r="A620" s="7"/>
      <c r="B620" s="7"/>
      <c r="C620" s="7"/>
      <c r="D620" s="7"/>
      <c r="E620" s="7"/>
      <c r="F620" s="289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1.25" customHeight="1">
      <c r="A621" s="7"/>
      <c r="B621" s="7"/>
      <c r="C621" s="7"/>
      <c r="D621" s="7"/>
      <c r="E621" s="7"/>
      <c r="F621" s="289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1.25" customHeight="1">
      <c r="A622" s="7"/>
      <c r="B622" s="7"/>
      <c r="C622" s="7"/>
      <c r="D622" s="7"/>
      <c r="E622" s="7"/>
      <c r="F622" s="289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1.25" customHeight="1">
      <c r="A623" s="7"/>
      <c r="B623" s="7"/>
      <c r="C623" s="7"/>
      <c r="D623" s="7"/>
      <c r="E623" s="7"/>
      <c r="F623" s="289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1.25" customHeight="1">
      <c r="A624" s="7"/>
      <c r="B624" s="7"/>
      <c r="C624" s="7"/>
      <c r="D624" s="7"/>
      <c r="E624" s="7"/>
      <c r="F624" s="289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1.25" customHeight="1">
      <c r="A625" s="7"/>
      <c r="B625" s="7"/>
      <c r="C625" s="7"/>
      <c r="D625" s="7"/>
      <c r="E625" s="7"/>
      <c r="F625" s="289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1.25" customHeight="1">
      <c r="A626" s="7"/>
      <c r="B626" s="7"/>
      <c r="C626" s="7"/>
      <c r="D626" s="7"/>
      <c r="E626" s="7"/>
      <c r="F626" s="289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1.25" customHeight="1">
      <c r="A627" s="7"/>
      <c r="B627" s="7"/>
      <c r="C627" s="7"/>
      <c r="D627" s="7"/>
      <c r="E627" s="7"/>
      <c r="F627" s="289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1.25" customHeight="1">
      <c r="A628" s="7"/>
      <c r="B628" s="7"/>
      <c r="C628" s="7"/>
      <c r="D628" s="7"/>
      <c r="E628" s="7"/>
      <c r="F628" s="289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1.25" customHeight="1">
      <c r="A629" s="7"/>
      <c r="B629" s="7"/>
      <c r="C629" s="7"/>
      <c r="D629" s="7"/>
      <c r="E629" s="7"/>
      <c r="F629" s="289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1.25" customHeight="1">
      <c r="A630" s="7"/>
      <c r="B630" s="7"/>
      <c r="C630" s="7"/>
      <c r="D630" s="7"/>
      <c r="E630" s="7"/>
      <c r="F630" s="289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1.25" customHeight="1">
      <c r="A631" s="7"/>
      <c r="B631" s="7"/>
      <c r="C631" s="7"/>
      <c r="D631" s="7"/>
      <c r="E631" s="7"/>
      <c r="F631" s="289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1.25" customHeight="1">
      <c r="A632" s="7"/>
      <c r="B632" s="7"/>
      <c r="C632" s="7"/>
      <c r="D632" s="7"/>
      <c r="E632" s="7"/>
      <c r="F632" s="289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1.25" customHeight="1">
      <c r="A633" s="7"/>
      <c r="B633" s="7"/>
      <c r="C633" s="7"/>
      <c r="D633" s="7"/>
      <c r="E633" s="7"/>
      <c r="F633" s="289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1.25" customHeight="1">
      <c r="A634" s="7"/>
      <c r="B634" s="7"/>
      <c r="C634" s="7"/>
      <c r="D634" s="7"/>
      <c r="E634" s="7"/>
      <c r="F634" s="289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1.25" customHeight="1">
      <c r="A635" s="7"/>
      <c r="B635" s="7"/>
      <c r="C635" s="7"/>
      <c r="D635" s="7"/>
      <c r="E635" s="7"/>
      <c r="F635" s="289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1.25" customHeight="1">
      <c r="A636" s="7"/>
      <c r="B636" s="7"/>
      <c r="C636" s="7"/>
      <c r="D636" s="7"/>
      <c r="E636" s="7"/>
      <c r="F636" s="289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1.25" customHeight="1">
      <c r="A637" s="7"/>
      <c r="B637" s="7"/>
      <c r="C637" s="7"/>
      <c r="D637" s="7"/>
      <c r="E637" s="7"/>
      <c r="F637" s="289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1.25" customHeight="1">
      <c r="A638" s="7"/>
      <c r="B638" s="7"/>
      <c r="C638" s="7"/>
      <c r="D638" s="7"/>
      <c r="E638" s="7"/>
      <c r="F638" s="289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1.25" customHeight="1">
      <c r="A639" s="7"/>
      <c r="B639" s="7"/>
      <c r="C639" s="7"/>
      <c r="D639" s="7"/>
      <c r="E639" s="7"/>
      <c r="F639" s="289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1.25" customHeight="1">
      <c r="A640" s="7"/>
      <c r="B640" s="7"/>
      <c r="C640" s="7"/>
      <c r="D640" s="7"/>
      <c r="E640" s="7"/>
      <c r="F640" s="289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1.25" customHeight="1">
      <c r="A641" s="7"/>
      <c r="B641" s="7"/>
      <c r="C641" s="7"/>
      <c r="D641" s="7"/>
      <c r="E641" s="7"/>
      <c r="F641" s="289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1.25" customHeight="1">
      <c r="A642" s="7"/>
      <c r="B642" s="7"/>
      <c r="C642" s="7"/>
      <c r="D642" s="7"/>
      <c r="E642" s="7"/>
      <c r="F642" s="289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1.25" customHeight="1">
      <c r="A643" s="7"/>
      <c r="B643" s="7"/>
      <c r="C643" s="7"/>
      <c r="D643" s="7"/>
      <c r="E643" s="7"/>
      <c r="F643" s="289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1.25" customHeight="1">
      <c r="A644" s="7"/>
      <c r="B644" s="7"/>
      <c r="C644" s="7"/>
      <c r="D644" s="7"/>
      <c r="E644" s="7"/>
      <c r="F644" s="289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1.25" customHeight="1">
      <c r="A645" s="7"/>
      <c r="B645" s="7"/>
      <c r="C645" s="7"/>
      <c r="D645" s="7"/>
      <c r="E645" s="7"/>
      <c r="F645" s="289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1.25" customHeight="1">
      <c r="A646" s="7"/>
      <c r="B646" s="7"/>
      <c r="C646" s="7"/>
      <c r="D646" s="7"/>
      <c r="E646" s="7"/>
      <c r="F646" s="289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1.25" customHeight="1">
      <c r="A647" s="7"/>
      <c r="B647" s="7"/>
      <c r="C647" s="7"/>
      <c r="D647" s="7"/>
      <c r="E647" s="7"/>
      <c r="F647" s="289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1.25" customHeight="1">
      <c r="A648" s="7"/>
      <c r="B648" s="7"/>
      <c r="C648" s="7"/>
      <c r="D648" s="7"/>
      <c r="E648" s="7"/>
      <c r="F648" s="289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1.25" customHeight="1">
      <c r="A649" s="7"/>
      <c r="B649" s="7"/>
      <c r="C649" s="7"/>
      <c r="D649" s="7"/>
      <c r="E649" s="7"/>
      <c r="F649" s="289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1.25" customHeight="1">
      <c r="A650" s="7"/>
      <c r="B650" s="7"/>
      <c r="C650" s="7"/>
      <c r="D650" s="7"/>
      <c r="E650" s="7"/>
      <c r="F650" s="289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1.25" customHeight="1">
      <c r="A651" s="7"/>
      <c r="B651" s="7"/>
      <c r="C651" s="7"/>
      <c r="D651" s="7"/>
      <c r="E651" s="7"/>
      <c r="F651" s="289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1.25" customHeight="1">
      <c r="A652" s="7"/>
      <c r="B652" s="7"/>
      <c r="C652" s="7"/>
      <c r="D652" s="7"/>
      <c r="E652" s="7"/>
      <c r="F652" s="289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1.25" customHeight="1">
      <c r="A653" s="7"/>
      <c r="B653" s="7"/>
      <c r="C653" s="7"/>
      <c r="D653" s="7"/>
      <c r="E653" s="7"/>
      <c r="F653" s="289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1.25" customHeight="1">
      <c r="A654" s="7"/>
      <c r="B654" s="7"/>
      <c r="C654" s="7"/>
      <c r="D654" s="7"/>
      <c r="E654" s="7"/>
      <c r="F654" s="289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1.25" customHeight="1">
      <c r="A655" s="7"/>
      <c r="B655" s="7"/>
      <c r="C655" s="7"/>
      <c r="D655" s="7"/>
      <c r="E655" s="7"/>
      <c r="F655" s="289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1.25" customHeight="1">
      <c r="A656" s="7"/>
      <c r="B656" s="7"/>
      <c r="C656" s="7"/>
      <c r="D656" s="7"/>
      <c r="E656" s="7"/>
      <c r="F656" s="289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1.25" customHeight="1">
      <c r="A657" s="7"/>
      <c r="B657" s="7"/>
      <c r="C657" s="7"/>
      <c r="D657" s="7"/>
      <c r="E657" s="7"/>
      <c r="F657" s="289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1.25" customHeight="1">
      <c r="A658" s="7"/>
      <c r="B658" s="7"/>
      <c r="C658" s="7"/>
      <c r="D658" s="7"/>
      <c r="E658" s="7"/>
      <c r="F658" s="289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1.25" customHeight="1">
      <c r="A659" s="7"/>
      <c r="B659" s="7"/>
      <c r="C659" s="7"/>
      <c r="D659" s="7"/>
      <c r="E659" s="7"/>
      <c r="F659" s="289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1.25" customHeight="1">
      <c r="A660" s="7"/>
      <c r="B660" s="7"/>
      <c r="C660" s="7"/>
      <c r="D660" s="7"/>
      <c r="E660" s="7"/>
      <c r="F660" s="289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1.25" customHeight="1">
      <c r="A661" s="7"/>
      <c r="B661" s="7"/>
      <c r="C661" s="7"/>
      <c r="D661" s="7"/>
      <c r="E661" s="7"/>
      <c r="F661" s="289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1.25" customHeight="1">
      <c r="A662" s="7"/>
      <c r="B662" s="7"/>
      <c r="C662" s="7"/>
      <c r="D662" s="7"/>
      <c r="E662" s="7"/>
      <c r="F662" s="289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1.25" customHeight="1">
      <c r="A663" s="7"/>
      <c r="B663" s="7"/>
      <c r="C663" s="7"/>
      <c r="D663" s="7"/>
      <c r="E663" s="7"/>
      <c r="F663" s="289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1.25" customHeight="1">
      <c r="A664" s="7"/>
      <c r="B664" s="7"/>
      <c r="C664" s="7"/>
      <c r="D664" s="7"/>
      <c r="E664" s="7"/>
      <c r="F664" s="289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1.25" customHeight="1">
      <c r="A665" s="7"/>
      <c r="B665" s="7"/>
      <c r="C665" s="7"/>
      <c r="D665" s="7"/>
      <c r="E665" s="7"/>
      <c r="F665" s="289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1.25" customHeight="1">
      <c r="A666" s="7"/>
      <c r="B666" s="7"/>
      <c r="C666" s="7"/>
      <c r="D666" s="7"/>
      <c r="E666" s="7"/>
      <c r="F666" s="289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1.25" customHeight="1">
      <c r="A667" s="7"/>
      <c r="B667" s="7"/>
      <c r="C667" s="7"/>
      <c r="D667" s="7"/>
      <c r="E667" s="7"/>
      <c r="F667" s="289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1.25" customHeight="1">
      <c r="A668" s="7"/>
      <c r="B668" s="7"/>
      <c r="C668" s="7"/>
      <c r="D668" s="7"/>
      <c r="E668" s="7"/>
      <c r="F668" s="289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1.25" customHeight="1">
      <c r="A669" s="7"/>
      <c r="B669" s="7"/>
      <c r="C669" s="7"/>
      <c r="D669" s="7"/>
      <c r="E669" s="7"/>
      <c r="F669" s="289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1.25" customHeight="1">
      <c r="A670" s="7"/>
      <c r="B670" s="7"/>
      <c r="C670" s="7"/>
      <c r="D670" s="7"/>
      <c r="E670" s="7"/>
      <c r="F670" s="289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1.25" customHeight="1">
      <c r="A671" s="7"/>
      <c r="B671" s="7"/>
      <c r="C671" s="7"/>
      <c r="D671" s="7"/>
      <c r="E671" s="7"/>
      <c r="F671" s="289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1.25" customHeight="1">
      <c r="A672" s="7"/>
      <c r="B672" s="7"/>
      <c r="C672" s="7"/>
      <c r="D672" s="7"/>
      <c r="E672" s="7"/>
      <c r="F672" s="289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1.25" customHeight="1">
      <c r="A673" s="7"/>
      <c r="B673" s="7"/>
      <c r="C673" s="7"/>
      <c r="D673" s="7"/>
      <c r="E673" s="7"/>
      <c r="F673" s="289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1.25" customHeight="1">
      <c r="A674" s="7"/>
      <c r="B674" s="7"/>
      <c r="C674" s="7"/>
      <c r="D674" s="7"/>
      <c r="E674" s="7"/>
      <c r="F674" s="289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1.25" customHeight="1">
      <c r="A675" s="7"/>
      <c r="B675" s="7"/>
      <c r="C675" s="7"/>
      <c r="D675" s="7"/>
      <c r="E675" s="7"/>
      <c r="F675" s="289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ht="11.25" customHeight="1">
      <c r="A676" s="7"/>
      <c r="B676" s="7"/>
      <c r="C676" s="7"/>
      <c r="D676" s="7"/>
      <c r="E676" s="7"/>
      <c r="F676" s="289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ht="11.25" customHeight="1">
      <c r="A677" s="7"/>
      <c r="B677" s="7"/>
      <c r="C677" s="7"/>
      <c r="D677" s="7"/>
      <c r="E677" s="7"/>
      <c r="F677" s="289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1.25" customHeight="1">
      <c r="A678" s="7"/>
      <c r="B678" s="7"/>
      <c r="C678" s="7"/>
      <c r="D678" s="7"/>
      <c r="E678" s="7"/>
      <c r="F678" s="289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1.25" customHeight="1">
      <c r="A679" s="7"/>
      <c r="B679" s="7"/>
      <c r="C679" s="7"/>
      <c r="D679" s="7"/>
      <c r="E679" s="7"/>
      <c r="F679" s="289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1.25" customHeight="1">
      <c r="A680" s="7"/>
      <c r="B680" s="7"/>
      <c r="C680" s="7"/>
      <c r="D680" s="7"/>
      <c r="E680" s="7"/>
      <c r="F680" s="289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1.25" customHeight="1">
      <c r="A681" s="7"/>
      <c r="B681" s="7"/>
      <c r="C681" s="7"/>
      <c r="D681" s="7"/>
      <c r="E681" s="7"/>
      <c r="F681" s="289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1.25" customHeight="1">
      <c r="A682" s="7"/>
      <c r="B682" s="7"/>
      <c r="C682" s="7"/>
      <c r="D682" s="7"/>
      <c r="E682" s="7"/>
      <c r="F682" s="289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1.25" customHeight="1">
      <c r="A683" s="7"/>
      <c r="B683" s="7"/>
      <c r="C683" s="7"/>
      <c r="D683" s="7"/>
      <c r="E683" s="7"/>
      <c r="F683" s="289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1.25" customHeight="1">
      <c r="A684" s="7"/>
      <c r="B684" s="7"/>
      <c r="C684" s="7"/>
      <c r="D684" s="7"/>
      <c r="E684" s="7"/>
      <c r="F684" s="289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1.25" customHeight="1">
      <c r="A685" s="7"/>
      <c r="B685" s="7"/>
      <c r="C685" s="7"/>
      <c r="D685" s="7"/>
      <c r="E685" s="7"/>
      <c r="F685" s="289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1.25" customHeight="1">
      <c r="A686" s="7"/>
      <c r="B686" s="7"/>
      <c r="C686" s="7"/>
      <c r="D686" s="7"/>
      <c r="E686" s="7"/>
      <c r="F686" s="289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1.25" customHeight="1">
      <c r="A687" s="7"/>
      <c r="B687" s="7"/>
      <c r="C687" s="7"/>
      <c r="D687" s="7"/>
      <c r="E687" s="7"/>
      <c r="F687" s="289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1.25" customHeight="1">
      <c r="A688" s="7"/>
      <c r="B688" s="7"/>
      <c r="C688" s="7"/>
      <c r="D688" s="7"/>
      <c r="E688" s="7"/>
      <c r="F688" s="289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1.25" customHeight="1">
      <c r="A689" s="7"/>
      <c r="B689" s="7"/>
      <c r="C689" s="7"/>
      <c r="D689" s="7"/>
      <c r="E689" s="7"/>
      <c r="F689" s="289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1.25" customHeight="1">
      <c r="A690" s="7"/>
      <c r="B690" s="7"/>
      <c r="C690" s="7"/>
      <c r="D690" s="7"/>
      <c r="E690" s="7"/>
      <c r="F690" s="289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1.25" customHeight="1">
      <c r="A691" s="7"/>
      <c r="B691" s="7"/>
      <c r="C691" s="7"/>
      <c r="D691" s="7"/>
      <c r="E691" s="7"/>
      <c r="F691" s="289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1.25" customHeight="1">
      <c r="A692" s="7"/>
      <c r="B692" s="7"/>
      <c r="C692" s="7"/>
      <c r="D692" s="7"/>
      <c r="E692" s="7"/>
      <c r="F692" s="289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1.25" customHeight="1">
      <c r="A693" s="7"/>
      <c r="B693" s="7"/>
      <c r="C693" s="7"/>
      <c r="D693" s="7"/>
      <c r="E693" s="7"/>
      <c r="F693" s="289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1.25" customHeight="1">
      <c r="A694" s="7"/>
      <c r="B694" s="7"/>
      <c r="C694" s="7"/>
      <c r="D694" s="7"/>
      <c r="E694" s="7"/>
      <c r="F694" s="289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1.25" customHeight="1">
      <c r="A695" s="7"/>
      <c r="B695" s="7"/>
      <c r="C695" s="7"/>
      <c r="D695" s="7"/>
      <c r="E695" s="7"/>
      <c r="F695" s="289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1.25" customHeight="1">
      <c r="A696" s="7"/>
      <c r="B696" s="7"/>
      <c r="C696" s="7"/>
      <c r="D696" s="7"/>
      <c r="E696" s="7"/>
      <c r="F696" s="289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1.25" customHeight="1">
      <c r="A697" s="7"/>
      <c r="B697" s="7"/>
      <c r="C697" s="7"/>
      <c r="D697" s="7"/>
      <c r="E697" s="7"/>
      <c r="F697" s="289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1.25" customHeight="1">
      <c r="A698" s="7"/>
      <c r="B698" s="7"/>
      <c r="C698" s="7"/>
      <c r="D698" s="7"/>
      <c r="E698" s="7"/>
      <c r="F698" s="289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1.25" customHeight="1">
      <c r="A699" s="7"/>
      <c r="B699" s="7"/>
      <c r="C699" s="7"/>
      <c r="D699" s="7"/>
      <c r="E699" s="7"/>
      <c r="F699" s="289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1.25" customHeight="1">
      <c r="A700" s="7"/>
      <c r="B700" s="7"/>
      <c r="C700" s="7"/>
      <c r="D700" s="7"/>
      <c r="E700" s="7"/>
      <c r="F700" s="289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1.25" customHeight="1">
      <c r="A701" s="7"/>
      <c r="B701" s="7"/>
      <c r="C701" s="7"/>
      <c r="D701" s="7"/>
      <c r="E701" s="7"/>
      <c r="F701" s="289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1.25" customHeight="1">
      <c r="A702" s="7"/>
      <c r="B702" s="7"/>
      <c r="C702" s="7"/>
      <c r="D702" s="7"/>
      <c r="E702" s="7"/>
      <c r="F702" s="289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1.25" customHeight="1">
      <c r="A703" s="7"/>
      <c r="B703" s="7"/>
      <c r="C703" s="7"/>
      <c r="D703" s="7"/>
      <c r="E703" s="7"/>
      <c r="F703" s="289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1.25" customHeight="1">
      <c r="A704" s="7"/>
      <c r="B704" s="7"/>
      <c r="C704" s="7"/>
      <c r="D704" s="7"/>
      <c r="E704" s="7"/>
      <c r="F704" s="289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1.25" customHeight="1">
      <c r="A705" s="7"/>
      <c r="B705" s="7"/>
      <c r="C705" s="7"/>
      <c r="D705" s="7"/>
      <c r="E705" s="7"/>
      <c r="F705" s="289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1.25" customHeight="1">
      <c r="A706" s="7"/>
      <c r="B706" s="7"/>
      <c r="C706" s="7"/>
      <c r="D706" s="7"/>
      <c r="E706" s="7"/>
      <c r="F706" s="289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1.25" customHeight="1">
      <c r="A707" s="7"/>
      <c r="B707" s="7"/>
      <c r="C707" s="7"/>
      <c r="D707" s="7"/>
      <c r="E707" s="7"/>
      <c r="F707" s="289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1.25" customHeight="1">
      <c r="A708" s="7"/>
      <c r="B708" s="7"/>
      <c r="C708" s="7"/>
      <c r="D708" s="7"/>
      <c r="E708" s="7"/>
      <c r="F708" s="289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1.25" customHeight="1">
      <c r="A709" s="7"/>
      <c r="B709" s="7"/>
      <c r="C709" s="7"/>
      <c r="D709" s="7"/>
      <c r="E709" s="7"/>
      <c r="F709" s="289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1.25" customHeight="1">
      <c r="A710" s="7"/>
      <c r="B710" s="7"/>
      <c r="C710" s="7"/>
      <c r="D710" s="7"/>
      <c r="E710" s="7"/>
      <c r="F710" s="289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1.25" customHeight="1">
      <c r="A711" s="7"/>
      <c r="B711" s="7"/>
      <c r="C711" s="7"/>
      <c r="D711" s="7"/>
      <c r="E711" s="7"/>
      <c r="F711" s="289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1.25" customHeight="1">
      <c r="A712" s="7"/>
      <c r="B712" s="7"/>
      <c r="C712" s="7"/>
      <c r="D712" s="7"/>
      <c r="E712" s="7"/>
      <c r="F712" s="289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1.25" customHeight="1">
      <c r="A713" s="7"/>
      <c r="B713" s="7"/>
      <c r="C713" s="7"/>
      <c r="D713" s="7"/>
      <c r="E713" s="7"/>
      <c r="F713" s="289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1.25" customHeight="1">
      <c r="A714" s="7"/>
      <c r="B714" s="7"/>
      <c r="C714" s="7"/>
      <c r="D714" s="7"/>
      <c r="E714" s="7"/>
      <c r="F714" s="289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1.25" customHeight="1">
      <c r="A715" s="7"/>
      <c r="B715" s="7"/>
      <c r="C715" s="7"/>
      <c r="D715" s="7"/>
      <c r="E715" s="7"/>
      <c r="F715" s="289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1.25" customHeight="1">
      <c r="A716" s="7"/>
      <c r="B716" s="7"/>
      <c r="C716" s="7"/>
      <c r="D716" s="7"/>
      <c r="E716" s="7"/>
      <c r="F716" s="289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1.25" customHeight="1">
      <c r="A717" s="7"/>
      <c r="B717" s="7"/>
      <c r="C717" s="7"/>
      <c r="D717" s="7"/>
      <c r="E717" s="7"/>
      <c r="F717" s="289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1.25" customHeight="1">
      <c r="A718" s="7"/>
      <c r="B718" s="7"/>
      <c r="C718" s="7"/>
      <c r="D718" s="7"/>
      <c r="E718" s="7"/>
      <c r="F718" s="289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1.25" customHeight="1">
      <c r="A719" s="7"/>
      <c r="B719" s="7"/>
      <c r="C719" s="7"/>
      <c r="D719" s="7"/>
      <c r="E719" s="7"/>
      <c r="F719" s="289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1.25" customHeight="1">
      <c r="A720" s="7"/>
      <c r="B720" s="7"/>
      <c r="C720" s="7"/>
      <c r="D720" s="7"/>
      <c r="E720" s="7"/>
      <c r="F720" s="289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1.25" customHeight="1">
      <c r="A721" s="7"/>
      <c r="B721" s="7"/>
      <c r="C721" s="7"/>
      <c r="D721" s="7"/>
      <c r="E721" s="7"/>
      <c r="F721" s="289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1.25" customHeight="1">
      <c r="A722" s="7"/>
      <c r="B722" s="7"/>
      <c r="C722" s="7"/>
      <c r="D722" s="7"/>
      <c r="E722" s="7"/>
      <c r="F722" s="289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1.25" customHeight="1">
      <c r="A723" s="7"/>
      <c r="B723" s="7"/>
      <c r="C723" s="7"/>
      <c r="D723" s="7"/>
      <c r="E723" s="7"/>
      <c r="F723" s="289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1.25" customHeight="1">
      <c r="A724" s="7"/>
      <c r="B724" s="7"/>
      <c r="C724" s="7"/>
      <c r="D724" s="7"/>
      <c r="E724" s="7"/>
      <c r="F724" s="289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1.25" customHeight="1">
      <c r="A725" s="7"/>
      <c r="B725" s="7"/>
      <c r="C725" s="7"/>
      <c r="D725" s="7"/>
      <c r="E725" s="7"/>
      <c r="F725" s="289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1.25" customHeight="1">
      <c r="A726" s="7"/>
      <c r="B726" s="7"/>
      <c r="C726" s="7"/>
      <c r="D726" s="7"/>
      <c r="E726" s="7"/>
      <c r="F726" s="289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1.25" customHeight="1">
      <c r="A727" s="7"/>
      <c r="B727" s="7"/>
      <c r="C727" s="7"/>
      <c r="D727" s="7"/>
      <c r="E727" s="7"/>
      <c r="F727" s="289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1.25" customHeight="1">
      <c r="A728" s="7"/>
      <c r="B728" s="7"/>
      <c r="C728" s="7"/>
      <c r="D728" s="7"/>
      <c r="E728" s="7"/>
      <c r="F728" s="289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1.25" customHeight="1">
      <c r="A729" s="7"/>
      <c r="B729" s="7"/>
      <c r="C729" s="7"/>
      <c r="D729" s="7"/>
      <c r="E729" s="7"/>
      <c r="F729" s="289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1.25" customHeight="1">
      <c r="A730" s="7"/>
      <c r="B730" s="7"/>
      <c r="C730" s="7"/>
      <c r="D730" s="7"/>
      <c r="E730" s="7"/>
      <c r="F730" s="289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1.25" customHeight="1">
      <c r="A731" s="7"/>
      <c r="B731" s="7"/>
      <c r="C731" s="7"/>
      <c r="D731" s="7"/>
      <c r="E731" s="7"/>
      <c r="F731" s="289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1.25" customHeight="1">
      <c r="A732" s="7"/>
      <c r="B732" s="7"/>
      <c r="C732" s="7"/>
      <c r="D732" s="7"/>
      <c r="E732" s="7"/>
      <c r="F732" s="289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1.25" customHeight="1">
      <c r="A733" s="7"/>
      <c r="B733" s="7"/>
      <c r="C733" s="7"/>
      <c r="D733" s="7"/>
      <c r="E733" s="7"/>
      <c r="F733" s="289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1.25" customHeight="1">
      <c r="A734" s="7"/>
      <c r="B734" s="7"/>
      <c r="C734" s="7"/>
      <c r="D734" s="7"/>
      <c r="E734" s="7"/>
      <c r="F734" s="289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1.25" customHeight="1">
      <c r="A735" s="7"/>
      <c r="B735" s="7"/>
      <c r="C735" s="7"/>
      <c r="D735" s="7"/>
      <c r="E735" s="7"/>
      <c r="F735" s="289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1.25" customHeight="1">
      <c r="A736" s="7"/>
      <c r="B736" s="7"/>
      <c r="C736" s="7"/>
      <c r="D736" s="7"/>
      <c r="E736" s="7"/>
      <c r="F736" s="289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1.25" customHeight="1">
      <c r="A737" s="7"/>
      <c r="B737" s="7"/>
      <c r="C737" s="7"/>
      <c r="D737" s="7"/>
      <c r="E737" s="7"/>
      <c r="F737" s="289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1.25" customHeight="1">
      <c r="A738" s="7"/>
      <c r="B738" s="7"/>
      <c r="C738" s="7"/>
      <c r="D738" s="7"/>
      <c r="E738" s="7"/>
      <c r="F738" s="289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1.25" customHeight="1">
      <c r="A739" s="7"/>
      <c r="B739" s="7"/>
      <c r="C739" s="7"/>
      <c r="D739" s="7"/>
      <c r="E739" s="7"/>
      <c r="F739" s="289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1.25" customHeight="1">
      <c r="A740" s="7"/>
      <c r="B740" s="7"/>
      <c r="C740" s="7"/>
      <c r="D740" s="7"/>
      <c r="E740" s="7"/>
      <c r="F740" s="289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1.25" customHeight="1">
      <c r="A741" s="7"/>
      <c r="B741" s="7"/>
      <c r="C741" s="7"/>
      <c r="D741" s="7"/>
      <c r="E741" s="7"/>
      <c r="F741" s="289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1.25" customHeight="1">
      <c r="A742" s="7"/>
      <c r="B742" s="7"/>
      <c r="C742" s="7"/>
      <c r="D742" s="7"/>
      <c r="E742" s="7"/>
      <c r="F742" s="289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1.25" customHeight="1">
      <c r="A743" s="7"/>
      <c r="B743" s="7"/>
      <c r="C743" s="7"/>
      <c r="D743" s="7"/>
      <c r="E743" s="7"/>
      <c r="F743" s="289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1.25" customHeight="1">
      <c r="A744" s="7"/>
      <c r="B744" s="7"/>
      <c r="C744" s="7"/>
      <c r="D744" s="7"/>
      <c r="E744" s="7"/>
      <c r="F744" s="289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1.25" customHeight="1">
      <c r="A745" s="7"/>
      <c r="B745" s="7"/>
      <c r="C745" s="7"/>
      <c r="D745" s="7"/>
      <c r="E745" s="7"/>
      <c r="F745" s="289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1.25" customHeight="1">
      <c r="A746" s="7"/>
      <c r="B746" s="7"/>
      <c r="C746" s="7"/>
      <c r="D746" s="7"/>
      <c r="E746" s="7"/>
      <c r="F746" s="289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1.25" customHeight="1">
      <c r="A747" s="7"/>
      <c r="B747" s="7"/>
      <c r="C747" s="7"/>
      <c r="D747" s="7"/>
      <c r="E747" s="7"/>
      <c r="F747" s="289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1.25" customHeight="1">
      <c r="A748" s="7"/>
      <c r="B748" s="7"/>
      <c r="C748" s="7"/>
      <c r="D748" s="7"/>
      <c r="E748" s="7"/>
      <c r="F748" s="289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1.25" customHeight="1">
      <c r="A749" s="7"/>
      <c r="B749" s="7"/>
      <c r="C749" s="7"/>
      <c r="D749" s="7"/>
      <c r="E749" s="7"/>
      <c r="F749" s="289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1.25" customHeight="1">
      <c r="A750" s="7"/>
      <c r="B750" s="7"/>
      <c r="C750" s="7"/>
      <c r="D750" s="7"/>
      <c r="E750" s="7"/>
      <c r="F750" s="289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1.25" customHeight="1">
      <c r="A751" s="7"/>
      <c r="B751" s="7"/>
      <c r="C751" s="7"/>
      <c r="D751" s="7"/>
      <c r="E751" s="7"/>
      <c r="F751" s="289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1.25" customHeight="1">
      <c r="A752" s="7"/>
      <c r="B752" s="7"/>
      <c r="C752" s="7"/>
      <c r="D752" s="7"/>
      <c r="E752" s="7"/>
      <c r="F752" s="289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1.25" customHeight="1">
      <c r="A753" s="7"/>
      <c r="B753" s="7"/>
      <c r="C753" s="7"/>
      <c r="D753" s="7"/>
      <c r="E753" s="7"/>
      <c r="F753" s="289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1.25" customHeight="1">
      <c r="A754" s="7"/>
      <c r="B754" s="7"/>
      <c r="C754" s="7"/>
      <c r="D754" s="7"/>
      <c r="E754" s="7"/>
      <c r="F754" s="289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1.25" customHeight="1">
      <c r="A755" s="7"/>
      <c r="B755" s="7"/>
      <c r="C755" s="7"/>
      <c r="D755" s="7"/>
      <c r="E755" s="7"/>
      <c r="F755" s="289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1.25" customHeight="1">
      <c r="A756" s="7"/>
      <c r="B756" s="7"/>
      <c r="C756" s="7"/>
      <c r="D756" s="7"/>
      <c r="E756" s="7"/>
      <c r="F756" s="289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1.25" customHeight="1">
      <c r="A757" s="7"/>
      <c r="B757" s="7"/>
      <c r="C757" s="7"/>
      <c r="D757" s="7"/>
      <c r="E757" s="7"/>
      <c r="F757" s="289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1.25" customHeight="1">
      <c r="A758" s="7"/>
      <c r="B758" s="7"/>
      <c r="C758" s="7"/>
      <c r="D758" s="7"/>
      <c r="E758" s="7"/>
      <c r="F758" s="289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1.25" customHeight="1">
      <c r="A759" s="7"/>
      <c r="B759" s="7"/>
      <c r="C759" s="7"/>
      <c r="D759" s="7"/>
      <c r="E759" s="7"/>
      <c r="F759" s="289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1.25" customHeight="1">
      <c r="A760" s="7"/>
      <c r="B760" s="7"/>
      <c r="C760" s="7"/>
      <c r="D760" s="7"/>
      <c r="E760" s="7"/>
      <c r="F760" s="289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1.25" customHeight="1">
      <c r="A761" s="7"/>
      <c r="B761" s="7"/>
      <c r="C761" s="7"/>
      <c r="D761" s="7"/>
      <c r="E761" s="7"/>
      <c r="F761" s="289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1.25" customHeight="1">
      <c r="A762" s="7"/>
      <c r="B762" s="7"/>
      <c r="C762" s="7"/>
      <c r="D762" s="7"/>
      <c r="E762" s="7"/>
      <c r="F762" s="289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1.25" customHeight="1">
      <c r="A763" s="7"/>
      <c r="B763" s="7"/>
      <c r="C763" s="7"/>
      <c r="D763" s="7"/>
      <c r="E763" s="7"/>
      <c r="F763" s="289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1.25" customHeight="1">
      <c r="A764" s="7"/>
      <c r="B764" s="7"/>
      <c r="C764" s="7"/>
      <c r="D764" s="7"/>
      <c r="E764" s="7"/>
      <c r="F764" s="289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ht="11.25" customHeight="1">
      <c r="A765" s="7"/>
      <c r="B765" s="7"/>
      <c r="C765" s="7"/>
      <c r="D765" s="7"/>
      <c r="E765" s="7"/>
      <c r="F765" s="289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ht="11.25" customHeight="1">
      <c r="A766" s="7"/>
      <c r="B766" s="7"/>
      <c r="C766" s="7"/>
      <c r="D766" s="7"/>
      <c r="E766" s="7"/>
      <c r="F766" s="289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ht="11.25" customHeight="1">
      <c r="A767" s="7"/>
      <c r="B767" s="7"/>
      <c r="C767" s="7"/>
      <c r="D767" s="7"/>
      <c r="E767" s="7"/>
      <c r="F767" s="289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ht="11.25" customHeight="1">
      <c r="A768" s="7"/>
      <c r="B768" s="7"/>
      <c r="C768" s="7"/>
      <c r="D768" s="7"/>
      <c r="E768" s="7"/>
      <c r="F768" s="289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ht="11.25" customHeight="1">
      <c r="A769" s="7"/>
      <c r="B769" s="7"/>
      <c r="C769" s="7"/>
      <c r="D769" s="7"/>
      <c r="E769" s="7"/>
      <c r="F769" s="289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ht="11.25" customHeight="1">
      <c r="A770" s="7"/>
      <c r="B770" s="7"/>
      <c r="C770" s="7"/>
      <c r="D770" s="7"/>
      <c r="E770" s="7"/>
      <c r="F770" s="289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ht="11.25" customHeight="1">
      <c r="A771" s="7"/>
      <c r="B771" s="7"/>
      <c r="C771" s="7"/>
      <c r="D771" s="7"/>
      <c r="E771" s="7"/>
      <c r="F771" s="289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ht="11.25" customHeight="1">
      <c r="A772" s="7"/>
      <c r="B772" s="7"/>
      <c r="C772" s="7"/>
      <c r="D772" s="7"/>
      <c r="E772" s="7"/>
      <c r="F772" s="289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ht="11.25" customHeight="1">
      <c r="A773" s="7"/>
      <c r="B773" s="7"/>
      <c r="C773" s="7"/>
      <c r="D773" s="7"/>
      <c r="E773" s="7"/>
      <c r="F773" s="289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ht="11.25" customHeight="1">
      <c r="A774" s="7"/>
      <c r="B774" s="7"/>
      <c r="C774" s="7"/>
      <c r="D774" s="7"/>
      <c r="E774" s="7"/>
      <c r="F774" s="289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ht="11.25" customHeight="1">
      <c r="A775" s="7"/>
      <c r="B775" s="7"/>
      <c r="C775" s="7"/>
      <c r="D775" s="7"/>
      <c r="E775" s="7"/>
      <c r="F775" s="289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ht="11.25" customHeight="1">
      <c r="A776" s="7"/>
      <c r="B776" s="7"/>
      <c r="C776" s="7"/>
      <c r="D776" s="7"/>
      <c r="E776" s="7"/>
      <c r="F776" s="289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ht="11.25" customHeight="1">
      <c r="A777" s="7"/>
      <c r="B777" s="7"/>
      <c r="C777" s="7"/>
      <c r="D777" s="7"/>
      <c r="E777" s="7"/>
      <c r="F777" s="289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ht="11.25" customHeight="1">
      <c r="A778" s="7"/>
      <c r="B778" s="7"/>
      <c r="C778" s="7"/>
      <c r="D778" s="7"/>
      <c r="E778" s="7"/>
      <c r="F778" s="289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ht="11.25" customHeight="1">
      <c r="A779" s="7"/>
      <c r="B779" s="7"/>
      <c r="C779" s="7"/>
      <c r="D779" s="7"/>
      <c r="E779" s="7"/>
      <c r="F779" s="289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ht="11.25" customHeight="1">
      <c r="A780" s="7"/>
      <c r="B780" s="7"/>
      <c r="C780" s="7"/>
      <c r="D780" s="7"/>
      <c r="E780" s="7"/>
      <c r="F780" s="289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ht="11.25" customHeight="1">
      <c r="A781" s="7"/>
      <c r="B781" s="7"/>
      <c r="C781" s="7"/>
      <c r="D781" s="7"/>
      <c r="E781" s="7"/>
      <c r="F781" s="289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ht="11.25" customHeight="1">
      <c r="A782" s="7"/>
      <c r="B782" s="7"/>
      <c r="C782" s="7"/>
      <c r="D782" s="7"/>
      <c r="E782" s="7"/>
      <c r="F782" s="289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ht="11.25" customHeight="1">
      <c r="A783" s="7"/>
      <c r="B783" s="7"/>
      <c r="C783" s="7"/>
      <c r="D783" s="7"/>
      <c r="E783" s="7"/>
      <c r="F783" s="289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ht="11.25" customHeight="1">
      <c r="A784" s="7"/>
      <c r="B784" s="7"/>
      <c r="C784" s="7"/>
      <c r="D784" s="7"/>
      <c r="E784" s="7"/>
      <c r="F784" s="289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ht="11.25" customHeight="1">
      <c r="A785" s="7"/>
      <c r="B785" s="7"/>
      <c r="C785" s="7"/>
      <c r="D785" s="7"/>
      <c r="E785" s="7"/>
      <c r="F785" s="289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ht="11.25" customHeight="1">
      <c r="A786" s="7"/>
      <c r="B786" s="7"/>
      <c r="C786" s="7"/>
      <c r="D786" s="7"/>
      <c r="E786" s="7"/>
      <c r="F786" s="289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ht="11.25" customHeight="1">
      <c r="A787" s="7"/>
      <c r="B787" s="7"/>
      <c r="C787" s="7"/>
      <c r="D787" s="7"/>
      <c r="E787" s="7"/>
      <c r="F787" s="289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ht="11.25" customHeight="1">
      <c r="A788" s="7"/>
      <c r="B788" s="7"/>
      <c r="C788" s="7"/>
      <c r="D788" s="7"/>
      <c r="E788" s="7"/>
      <c r="F788" s="289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ht="11.25" customHeight="1">
      <c r="A789" s="7"/>
      <c r="B789" s="7"/>
      <c r="C789" s="7"/>
      <c r="D789" s="7"/>
      <c r="E789" s="7"/>
      <c r="F789" s="289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ht="11.25" customHeight="1">
      <c r="A790" s="7"/>
      <c r="B790" s="7"/>
      <c r="C790" s="7"/>
      <c r="D790" s="7"/>
      <c r="E790" s="7"/>
      <c r="F790" s="289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ht="11.25" customHeight="1">
      <c r="A791" s="7"/>
      <c r="B791" s="7"/>
      <c r="C791" s="7"/>
      <c r="D791" s="7"/>
      <c r="E791" s="7"/>
      <c r="F791" s="289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ht="11.25" customHeight="1">
      <c r="A792" s="7"/>
      <c r="B792" s="7"/>
      <c r="C792" s="7"/>
      <c r="D792" s="7"/>
      <c r="E792" s="7"/>
      <c r="F792" s="289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ht="11.25" customHeight="1">
      <c r="A793" s="7"/>
      <c r="B793" s="7"/>
      <c r="C793" s="7"/>
      <c r="D793" s="7"/>
      <c r="E793" s="7"/>
      <c r="F793" s="289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ht="11.25" customHeight="1">
      <c r="A794" s="7"/>
      <c r="B794" s="7"/>
      <c r="C794" s="7"/>
      <c r="D794" s="7"/>
      <c r="E794" s="7"/>
      <c r="F794" s="289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ht="11.25" customHeight="1">
      <c r="A795" s="7"/>
      <c r="B795" s="7"/>
      <c r="C795" s="7"/>
      <c r="D795" s="7"/>
      <c r="E795" s="7"/>
      <c r="F795" s="289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ht="11.25" customHeight="1">
      <c r="A796" s="7"/>
      <c r="B796" s="7"/>
      <c r="C796" s="7"/>
      <c r="D796" s="7"/>
      <c r="E796" s="7"/>
      <c r="F796" s="289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ht="11.25" customHeight="1">
      <c r="A797" s="7"/>
      <c r="B797" s="7"/>
      <c r="C797" s="7"/>
      <c r="D797" s="7"/>
      <c r="E797" s="7"/>
      <c r="F797" s="289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ht="11.25" customHeight="1">
      <c r="A798" s="7"/>
      <c r="B798" s="7"/>
      <c r="C798" s="7"/>
      <c r="D798" s="7"/>
      <c r="E798" s="7"/>
      <c r="F798" s="289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ht="11.25" customHeight="1">
      <c r="A799" s="7"/>
      <c r="B799" s="7"/>
      <c r="C799" s="7"/>
      <c r="D799" s="7"/>
      <c r="E799" s="7"/>
      <c r="F799" s="289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ht="11.25" customHeight="1">
      <c r="A800" s="7"/>
      <c r="B800" s="7"/>
      <c r="C800" s="7"/>
      <c r="D800" s="7"/>
      <c r="E800" s="7"/>
      <c r="F800" s="289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ht="11.25" customHeight="1">
      <c r="A801" s="7"/>
      <c r="B801" s="7"/>
      <c r="C801" s="7"/>
      <c r="D801" s="7"/>
      <c r="E801" s="7"/>
      <c r="F801" s="289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ht="11.25" customHeight="1">
      <c r="A802" s="7"/>
      <c r="B802" s="7"/>
      <c r="C802" s="7"/>
      <c r="D802" s="7"/>
      <c r="E802" s="7"/>
      <c r="F802" s="289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ht="11.25" customHeight="1">
      <c r="A803" s="7"/>
      <c r="B803" s="7"/>
      <c r="C803" s="7"/>
      <c r="D803" s="7"/>
      <c r="E803" s="7"/>
      <c r="F803" s="289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ht="11.25" customHeight="1">
      <c r="A804" s="7"/>
      <c r="B804" s="7"/>
      <c r="C804" s="7"/>
      <c r="D804" s="7"/>
      <c r="E804" s="7"/>
      <c r="F804" s="289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ht="11.25" customHeight="1">
      <c r="A805" s="7"/>
      <c r="B805" s="7"/>
      <c r="C805" s="7"/>
      <c r="D805" s="7"/>
      <c r="E805" s="7"/>
      <c r="F805" s="289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ht="11.25" customHeight="1">
      <c r="A806" s="7"/>
      <c r="B806" s="7"/>
      <c r="C806" s="7"/>
      <c r="D806" s="7"/>
      <c r="E806" s="7"/>
      <c r="F806" s="289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ht="11.25" customHeight="1">
      <c r="A807" s="7"/>
      <c r="B807" s="7"/>
      <c r="C807" s="7"/>
      <c r="D807" s="7"/>
      <c r="E807" s="7"/>
      <c r="F807" s="289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ht="11.25" customHeight="1">
      <c r="A808" s="7"/>
      <c r="B808" s="7"/>
      <c r="C808" s="7"/>
      <c r="D808" s="7"/>
      <c r="E808" s="7"/>
      <c r="F808" s="289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ht="11.25" customHeight="1">
      <c r="A809" s="7"/>
      <c r="B809" s="7"/>
      <c r="C809" s="7"/>
      <c r="D809" s="7"/>
      <c r="E809" s="7"/>
      <c r="F809" s="289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ht="11.25" customHeight="1">
      <c r="A810" s="7"/>
      <c r="B810" s="7"/>
      <c r="C810" s="7"/>
      <c r="D810" s="7"/>
      <c r="E810" s="7"/>
      <c r="F810" s="289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ht="11.25" customHeight="1">
      <c r="A811" s="7"/>
      <c r="B811" s="7"/>
      <c r="C811" s="7"/>
      <c r="D811" s="7"/>
      <c r="E811" s="7"/>
      <c r="F811" s="289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ht="11.25" customHeight="1">
      <c r="A812" s="7"/>
      <c r="B812" s="7"/>
      <c r="C812" s="7"/>
      <c r="D812" s="7"/>
      <c r="E812" s="7"/>
      <c r="F812" s="289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ht="11.25" customHeight="1">
      <c r="A813" s="7"/>
      <c r="B813" s="7"/>
      <c r="C813" s="7"/>
      <c r="D813" s="7"/>
      <c r="E813" s="7"/>
      <c r="F813" s="289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ht="11.25" customHeight="1">
      <c r="A814" s="7"/>
      <c r="B814" s="7"/>
      <c r="C814" s="7"/>
      <c r="D814" s="7"/>
      <c r="E814" s="7"/>
      <c r="F814" s="289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ht="11.25" customHeight="1">
      <c r="A815" s="7"/>
      <c r="B815" s="7"/>
      <c r="C815" s="7"/>
      <c r="D815" s="7"/>
      <c r="E815" s="7"/>
      <c r="F815" s="289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ht="11.25" customHeight="1">
      <c r="A816" s="7"/>
      <c r="B816" s="7"/>
      <c r="C816" s="7"/>
      <c r="D816" s="7"/>
      <c r="E816" s="7"/>
      <c r="F816" s="289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ht="11.25" customHeight="1">
      <c r="A817" s="7"/>
      <c r="B817" s="7"/>
      <c r="C817" s="7"/>
      <c r="D817" s="7"/>
      <c r="E817" s="7"/>
      <c r="F817" s="289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ht="11.25" customHeight="1">
      <c r="A818" s="7"/>
      <c r="B818" s="7"/>
      <c r="C818" s="7"/>
      <c r="D818" s="7"/>
      <c r="E818" s="7"/>
      <c r="F818" s="289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ht="11.25" customHeight="1">
      <c r="A819" s="7"/>
      <c r="B819" s="7"/>
      <c r="C819" s="7"/>
      <c r="D819" s="7"/>
      <c r="E819" s="7"/>
      <c r="F819" s="289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ht="11.25" customHeight="1">
      <c r="A820" s="7"/>
      <c r="B820" s="7"/>
      <c r="C820" s="7"/>
      <c r="D820" s="7"/>
      <c r="E820" s="7"/>
      <c r="F820" s="289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ht="11.25" customHeight="1">
      <c r="A821" s="7"/>
      <c r="B821" s="7"/>
      <c r="C821" s="7"/>
      <c r="D821" s="7"/>
      <c r="E821" s="7"/>
      <c r="F821" s="289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ht="11.25" customHeight="1">
      <c r="A822" s="7"/>
      <c r="B822" s="7"/>
      <c r="C822" s="7"/>
      <c r="D822" s="7"/>
      <c r="E822" s="7"/>
      <c r="F822" s="289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ht="11.25" customHeight="1">
      <c r="A823" s="7"/>
      <c r="B823" s="7"/>
      <c r="C823" s="7"/>
      <c r="D823" s="7"/>
      <c r="E823" s="7"/>
      <c r="F823" s="289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ht="11.25" customHeight="1">
      <c r="A824" s="7"/>
      <c r="B824" s="7"/>
      <c r="C824" s="7"/>
      <c r="D824" s="7"/>
      <c r="E824" s="7"/>
      <c r="F824" s="289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ht="11.25" customHeight="1">
      <c r="A825" s="7"/>
      <c r="B825" s="7"/>
      <c r="C825" s="7"/>
      <c r="D825" s="7"/>
      <c r="E825" s="7"/>
      <c r="F825" s="289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ht="11.25" customHeight="1">
      <c r="A826" s="7"/>
      <c r="B826" s="7"/>
      <c r="C826" s="7"/>
      <c r="D826" s="7"/>
      <c r="E826" s="7"/>
      <c r="F826" s="289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ht="11.25" customHeight="1">
      <c r="A827" s="7"/>
      <c r="B827" s="7"/>
      <c r="C827" s="7"/>
      <c r="D827" s="7"/>
      <c r="E827" s="7"/>
      <c r="F827" s="289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ht="11.25" customHeight="1">
      <c r="A828" s="7"/>
      <c r="B828" s="7"/>
      <c r="C828" s="7"/>
      <c r="D828" s="7"/>
      <c r="E828" s="7"/>
      <c r="F828" s="289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ht="11.25" customHeight="1">
      <c r="A829" s="7"/>
      <c r="B829" s="7"/>
      <c r="C829" s="7"/>
      <c r="D829" s="7"/>
      <c r="E829" s="7"/>
      <c r="F829" s="289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ht="11.25" customHeight="1">
      <c r="A830" s="7"/>
      <c r="B830" s="7"/>
      <c r="C830" s="7"/>
      <c r="D830" s="7"/>
      <c r="E830" s="7"/>
      <c r="F830" s="289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ht="11.25" customHeight="1">
      <c r="A831" s="7"/>
      <c r="B831" s="7"/>
      <c r="C831" s="7"/>
      <c r="D831" s="7"/>
      <c r="E831" s="7"/>
      <c r="F831" s="289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ht="11.25" customHeight="1">
      <c r="A832" s="7"/>
      <c r="B832" s="7"/>
      <c r="C832" s="7"/>
      <c r="D832" s="7"/>
      <c r="E832" s="7"/>
      <c r="F832" s="289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ht="11.25" customHeight="1">
      <c r="A833" s="7"/>
      <c r="B833" s="7"/>
      <c r="C833" s="7"/>
      <c r="D833" s="7"/>
      <c r="E833" s="7"/>
      <c r="F833" s="289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ht="11.25" customHeight="1">
      <c r="A834" s="7"/>
      <c r="B834" s="7"/>
      <c r="C834" s="7"/>
      <c r="D834" s="7"/>
      <c r="E834" s="7"/>
      <c r="F834" s="289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ht="11.25" customHeight="1">
      <c r="A835" s="7"/>
      <c r="B835" s="7"/>
      <c r="C835" s="7"/>
      <c r="D835" s="7"/>
      <c r="E835" s="7"/>
      <c r="F835" s="289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ht="11.25" customHeight="1">
      <c r="A836" s="7"/>
      <c r="B836" s="7"/>
      <c r="C836" s="7"/>
      <c r="D836" s="7"/>
      <c r="E836" s="7"/>
      <c r="F836" s="289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spans="1:31" ht="11.25" customHeight="1">
      <c r="A837" s="7"/>
      <c r="B837" s="7"/>
      <c r="C837" s="7"/>
      <c r="D837" s="7"/>
      <c r="E837" s="7"/>
      <c r="F837" s="289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ht="11.25" customHeight="1">
      <c r="A838" s="7"/>
      <c r="B838" s="7"/>
      <c r="C838" s="7"/>
      <c r="D838" s="7"/>
      <c r="E838" s="7"/>
      <c r="F838" s="289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ht="11.25" customHeight="1">
      <c r="A839" s="7"/>
      <c r="B839" s="7"/>
      <c r="C839" s="7"/>
      <c r="D839" s="7"/>
      <c r="E839" s="7"/>
      <c r="F839" s="289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ht="11.25" customHeight="1">
      <c r="A840" s="7"/>
      <c r="B840" s="7"/>
      <c r="C840" s="7"/>
      <c r="D840" s="7"/>
      <c r="E840" s="7"/>
      <c r="F840" s="289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ht="11.25" customHeight="1">
      <c r="A841" s="7"/>
      <c r="B841" s="7"/>
      <c r="C841" s="7"/>
      <c r="D841" s="7"/>
      <c r="E841" s="7"/>
      <c r="F841" s="289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ht="11.25" customHeight="1">
      <c r="A842" s="7"/>
      <c r="B842" s="7"/>
      <c r="C842" s="7"/>
      <c r="D842" s="7"/>
      <c r="E842" s="7"/>
      <c r="F842" s="289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ht="11.25" customHeight="1">
      <c r="A843" s="7"/>
      <c r="B843" s="7"/>
      <c r="C843" s="7"/>
      <c r="D843" s="7"/>
      <c r="E843" s="7"/>
      <c r="F843" s="289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ht="11.25" customHeight="1">
      <c r="A844" s="7"/>
      <c r="B844" s="7"/>
      <c r="C844" s="7"/>
      <c r="D844" s="7"/>
      <c r="E844" s="7"/>
      <c r="F844" s="289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ht="11.25" customHeight="1">
      <c r="A845" s="7"/>
      <c r="B845" s="7"/>
      <c r="C845" s="7"/>
      <c r="D845" s="7"/>
      <c r="E845" s="7"/>
      <c r="F845" s="289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ht="11.25" customHeight="1">
      <c r="A846" s="7"/>
      <c r="B846" s="7"/>
      <c r="C846" s="7"/>
      <c r="D846" s="7"/>
      <c r="E846" s="7"/>
      <c r="F846" s="289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ht="11.25" customHeight="1">
      <c r="A847" s="7"/>
      <c r="B847" s="7"/>
      <c r="C847" s="7"/>
      <c r="D847" s="7"/>
      <c r="E847" s="7"/>
      <c r="F847" s="289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ht="11.25" customHeight="1">
      <c r="A848" s="7"/>
      <c r="B848" s="7"/>
      <c r="C848" s="7"/>
      <c r="D848" s="7"/>
      <c r="E848" s="7"/>
      <c r="F848" s="289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ht="11.25" customHeight="1">
      <c r="A849" s="7"/>
      <c r="B849" s="7"/>
      <c r="C849" s="7"/>
      <c r="D849" s="7"/>
      <c r="E849" s="7"/>
      <c r="F849" s="289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ht="11.25" customHeight="1">
      <c r="A850" s="7"/>
      <c r="B850" s="7"/>
      <c r="C850" s="7"/>
      <c r="D850" s="7"/>
      <c r="E850" s="7"/>
      <c r="F850" s="289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ht="11.25" customHeight="1">
      <c r="A851" s="7"/>
      <c r="B851" s="7"/>
      <c r="C851" s="7"/>
      <c r="D851" s="7"/>
      <c r="E851" s="7"/>
      <c r="F851" s="289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ht="11.25" customHeight="1">
      <c r="A852" s="7"/>
      <c r="B852" s="7"/>
      <c r="C852" s="7"/>
      <c r="D852" s="7"/>
      <c r="E852" s="7"/>
      <c r="F852" s="289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ht="11.25" customHeight="1">
      <c r="A853" s="7"/>
      <c r="B853" s="7"/>
      <c r="C853" s="7"/>
      <c r="D853" s="7"/>
      <c r="E853" s="7"/>
      <c r="F853" s="289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ht="11.25" customHeight="1">
      <c r="A854" s="7"/>
      <c r="B854" s="7"/>
      <c r="C854" s="7"/>
      <c r="D854" s="7"/>
      <c r="E854" s="7"/>
      <c r="F854" s="289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ht="11.25" customHeight="1">
      <c r="A855" s="7"/>
      <c r="B855" s="7"/>
      <c r="C855" s="7"/>
      <c r="D855" s="7"/>
      <c r="E855" s="7"/>
      <c r="F855" s="289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ht="11.25" customHeight="1">
      <c r="A856" s="7"/>
      <c r="B856" s="7"/>
      <c r="C856" s="7"/>
      <c r="D856" s="7"/>
      <c r="E856" s="7"/>
      <c r="F856" s="289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ht="11.25" customHeight="1">
      <c r="A857" s="7"/>
      <c r="B857" s="7"/>
      <c r="C857" s="7"/>
      <c r="D857" s="7"/>
      <c r="E857" s="7"/>
      <c r="F857" s="289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ht="11.25" customHeight="1">
      <c r="A858" s="7"/>
      <c r="B858" s="7"/>
      <c r="C858" s="7"/>
      <c r="D858" s="7"/>
      <c r="E858" s="7"/>
      <c r="F858" s="289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ht="11.25" customHeight="1">
      <c r="A859" s="7"/>
      <c r="B859" s="7"/>
      <c r="C859" s="7"/>
      <c r="D859" s="7"/>
      <c r="E859" s="7"/>
      <c r="F859" s="289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ht="11.25" customHeight="1">
      <c r="A860" s="7"/>
      <c r="B860" s="7"/>
      <c r="C860" s="7"/>
      <c r="D860" s="7"/>
      <c r="E860" s="7"/>
      <c r="F860" s="289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ht="11.25" customHeight="1">
      <c r="A861" s="7"/>
      <c r="B861" s="7"/>
      <c r="C861" s="7"/>
      <c r="D861" s="7"/>
      <c r="E861" s="7"/>
      <c r="F861" s="289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ht="11.25" customHeight="1">
      <c r="A862" s="7"/>
      <c r="B862" s="7"/>
      <c r="C862" s="7"/>
      <c r="D862" s="7"/>
      <c r="E862" s="7"/>
      <c r="F862" s="289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ht="11.25" customHeight="1">
      <c r="A863" s="7"/>
      <c r="B863" s="7"/>
      <c r="C863" s="7"/>
      <c r="D863" s="7"/>
      <c r="E863" s="7"/>
      <c r="F863" s="289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ht="11.25" customHeight="1">
      <c r="A864" s="7"/>
      <c r="B864" s="7"/>
      <c r="C864" s="7"/>
      <c r="D864" s="7"/>
      <c r="E864" s="7"/>
      <c r="F864" s="289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ht="11.25" customHeight="1">
      <c r="A865" s="7"/>
      <c r="B865" s="7"/>
      <c r="C865" s="7"/>
      <c r="D865" s="7"/>
      <c r="E865" s="7"/>
      <c r="F865" s="289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ht="11.25" customHeight="1">
      <c r="A866" s="7"/>
      <c r="B866" s="7"/>
      <c r="C866" s="7"/>
      <c r="D866" s="7"/>
      <c r="E866" s="7"/>
      <c r="F866" s="289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ht="11.25" customHeight="1">
      <c r="A867" s="7"/>
      <c r="B867" s="7"/>
      <c r="C867" s="7"/>
      <c r="D867" s="7"/>
      <c r="E867" s="7"/>
      <c r="F867" s="289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ht="11.25" customHeight="1">
      <c r="A868" s="7"/>
      <c r="B868" s="7"/>
      <c r="C868" s="7"/>
      <c r="D868" s="7"/>
      <c r="E868" s="7"/>
      <c r="F868" s="289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ht="11.25" customHeight="1">
      <c r="A869" s="7"/>
      <c r="B869" s="7"/>
      <c r="C869" s="7"/>
      <c r="D869" s="7"/>
      <c r="E869" s="7"/>
      <c r="F869" s="289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ht="11.25" customHeight="1">
      <c r="A870" s="7"/>
      <c r="B870" s="7"/>
      <c r="C870" s="7"/>
      <c r="D870" s="7"/>
      <c r="E870" s="7"/>
      <c r="F870" s="289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ht="11.25" customHeight="1">
      <c r="A871" s="7"/>
      <c r="B871" s="7"/>
      <c r="C871" s="7"/>
      <c r="D871" s="7"/>
      <c r="E871" s="7"/>
      <c r="F871" s="289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ht="11.25" customHeight="1">
      <c r="A872" s="7"/>
      <c r="B872" s="7"/>
      <c r="C872" s="7"/>
      <c r="D872" s="7"/>
      <c r="E872" s="7"/>
      <c r="F872" s="289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ht="11.25" customHeight="1">
      <c r="A873" s="7"/>
      <c r="B873" s="7"/>
      <c r="C873" s="7"/>
      <c r="D873" s="7"/>
      <c r="E873" s="7"/>
      <c r="F873" s="289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1" ht="11.25" customHeight="1">
      <c r="A874" s="7"/>
      <c r="B874" s="7"/>
      <c r="C874" s="7"/>
      <c r="D874" s="7"/>
      <c r="E874" s="7"/>
      <c r="F874" s="289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ht="11.25" customHeight="1">
      <c r="A875" s="7"/>
      <c r="B875" s="7"/>
      <c r="C875" s="7"/>
      <c r="D875" s="7"/>
      <c r="E875" s="7"/>
      <c r="F875" s="289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ht="11.25" customHeight="1">
      <c r="A876" s="7"/>
      <c r="B876" s="7"/>
      <c r="C876" s="7"/>
      <c r="D876" s="7"/>
      <c r="E876" s="7"/>
      <c r="F876" s="289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ht="11.25" customHeight="1">
      <c r="A877" s="7"/>
      <c r="B877" s="7"/>
      <c r="C877" s="7"/>
      <c r="D877" s="7"/>
      <c r="E877" s="7"/>
      <c r="F877" s="289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ht="11.25" customHeight="1">
      <c r="A878" s="7"/>
      <c r="B878" s="7"/>
      <c r="C878" s="7"/>
      <c r="D878" s="7"/>
      <c r="E878" s="7"/>
      <c r="F878" s="289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ht="11.25" customHeight="1">
      <c r="A879" s="7"/>
      <c r="B879" s="7"/>
      <c r="C879" s="7"/>
      <c r="D879" s="7"/>
      <c r="E879" s="7"/>
      <c r="F879" s="289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ht="11.25" customHeight="1">
      <c r="A880" s="7"/>
      <c r="B880" s="7"/>
      <c r="C880" s="7"/>
      <c r="D880" s="7"/>
      <c r="E880" s="7"/>
      <c r="F880" s="289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spans="1:31" ht="11.25" customHeight="1">
      <c r="A881" s="7"/>
      <c r="B881" s="7"/>
      <c r="C881" s="7"/>
      <c r="D881" s="7"/>
      <c r="E881" s="7"/>
      <c r="F881" s="289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ht="11.25" customHeight="1">
      <c r="A882" s="7"/>
      <c r="B882" s="7"/>
      <c r="C882" s="7"/>
      <c r="D882" s="7"/>
      <c r="E882" s="7"/>
      <c r="F882" s="289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ht="11.25" customHeight="1">
      <c r="A883" s="7"/>
      <c r="B883" s="7"/>
      <c r="C883" s="7"/>
      <c r="D883" s="7"/>
      <c r="E883" s="7"/>
      <c r="F883" s="289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ht="11.25" customHeight="1">
      <c r="A884" s="7"/>
      <c r="B884" s="7"/>
      <c r="C884" s="7"/>
      <c r="D884" s="7"/>
      <c r="E884" s="7"/>
      <c r="F884" s="289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ht="11.25" customHeight="1">
      <c r="A885" s="7"/>
      <c r="B885" s="7"/>
      <c r="C885" s="7"/>
      <c r="D885" s="7"/>
      <c r="E885" s="7"/>
      <c r="F885" s="289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ht="11.25" customHeight="1">
      <c r="A886" s="7"/>
      <c r="B886" s="7"/>
      <c r="C886" s="7"/>
      <c r="D886" s="7"/>
      <c r="E886" s="7"/>
      <c r="F886" s="289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ht="11.25" customHeight="1">
      <c r="A887" s="7"/>
      <c r="B887" s="7"/>
      <c r="C887" s="7"/>
      <c r="D887" s="7"/>
      <c r="E887" s="7"/>
      <c r="F887" s="289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ht="11.25" customHeight="1">
      <c r="A888" s="7"/>
      <c r="B888" s="7"/>
      <c r="C888" s="7"/>
      <c r="D888" s="7"/>
      <c r="E888" s="7"/>
      <c r="F888" s="289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ht="11.25" customHeight="1">
      <c r="A889" s="7"/>
      <c r="B889" s="7"/>
      <c r="C889" s="7"/>
      <c r="D889" s="7"/>
      <c r="E889" s="7"/>
      <c r="F889" s="289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ht="11.25" customHeight="1">
      <c r="A890" s="7"/>
      <c r="B890" s="7"/>
      <c r="C890" s="7"/>
      <c r="D890" s="7"/>
      <c r="E890" s="7"/>
      <c r="F890" s="289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ht="11.25" customHeight="1">
      <c r="A891" s="7"/>
      <c r="B891" s="7"/>
      <c r="C891" s="7"/>
      <c r="D891" s="7"/>
      <c r="E891" s="7"/>
      <c r="F891" s="289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ht="11.25" customHeight="1">
      <c r="A892" s="7"/>
      <c r="B892" s="7"/>
      <c r="C892" s="7"/>
      <c r="D892" s="7"/>
      <c r="E892" s="7"/>
      <c r="F892" s="289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1" ht="11.25" customHeight="1">
      <c r="A893" s="7"/>
      <c r="B893" s="7"/>
      <c r="C893" s="7"/>
      <c r="D893" s="7"/>
      <c r="E893" s="7"/>
      <c r="F893" s="289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1" ht="11.25" customHeight="1">
      <c r="A894" s="7"/>
      <c r="B894" s="7"/>
      <c r="C894" s="7"/>
      <c r="D894" s="7"/>
      <c r="E894" s="7"/>
      <c r="F894" s="289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ht="11.25" customHeight="1">
      <c r="A895" s="7"/>
      <c r="B895" s="7"/>
      <c r="C895" s="7"/>
      <c r="D895" s="7"/>
      <c r="E895" s="7"/>
      <c r="F895" s="289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ht="11.25" customHeight="1">
      <c r="A896" s="7"/>
      <c r="B896" s="7"/>
      <c r="C896" s="7"/>
      <c r="D896" s="7"/>
      <c r="E896" s="7"/>
      <c r="F896" s="289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1" ht="11.25" customHeight="1">
      <c r="A897" s="7"/>
      <c r="B897" s="7"/>
      <c r="C897" s="7"/>
      <c r="D897" s="7"/>
      <c r="E897" s="7"/>
      <c r="F897" s="289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spans="1:31" ht="11.25" customHeight="1">
      <c r="A898" s="7"/>
      <c r="B898" s="7"/>
      <c r="C898" s="7"/>
      <c r="D898" s="7"/>
      <c r="E898" s="7"/>
      <c r="F898" s="289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ht="11.25" customHeight="1">
      <c r="A899" s="7"/>
      <c r="B899" s="7"/>
      <c r="C899" s="7"/>
      <c r="D899" s="7"/>
      <c r="E899" s="7"/>
      <c r="F899" s="289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ht="11.25" customHeight="1">
      <c r="A900" s="7"/>
      <c r="B900" s="7"/>
      <c r="C900" s="7"/>
      <c r="D900" s="7"/>
      <c r="E900" s="7"/>
      <c r="F900" s="289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spans="1:31" ht="11.25" customHeight="1">
      <c r="A901" s="7"/>
      <c r="B901" s="7"/>
      <c r="C901" s="7"/>
      <c r="D901" s="7"/>
      <c r="E901" s="7"/>
      <c r="F901" s="289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1" ht="11.25" customHeight="1">
      <c r="A902" s="7"/>
      <c r="B902" s="7"/>
      <c r="C902" s="7"/>
      <c r="D902" s="7"/>
      <c r="E902" s="7"/>
      <c r="F902" s="289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spans="1:31" ht="11.25" customHeight="1">
      <c r="A903" s="7"/>
      <c r="B903" s="7"/>
      <c r="C903" s="7"/>
      <c r="D903" s="7"/>
      <c r="E903" s="7"/>
      <c r="F903" s="289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ht="11.25" customHeight="1">
      <c r="A904" s="7"/>
      <c r="B904" s="7"/>
      <c r="C904" s="7"/>
      <c r="D904" s="7"/>
      <c r="E904" s="7"/>
      <c r="F904" s="289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ht="11.25" customHeight="1">
      <c r="A905" s="7"/>
      <c r="B905" s="7"/>
      <c r="C905" s="7"/>
      <c r="D905" s="7"/>
      <c r="E905" s="7"/>
      <c r="F905" s="289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ht="11.25" customHeight="1">
      <c r="A906" s="7"/>
      <c r="B906" s="7"/>
      <c r="C906" s="7"/>
      <c r="D906" s="7"/>
      <c r="E906" s="7"/>
      <c r="F906" s="289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ht="11.25" customHeight="1">
      <c r="A907" s="7"/>
      <c r="B907" s="7"/>
      <c r="C907" s="7"/>
      <c r="D907" s="7"/>
      <c r="E907" s="7"/>
      <c r="F907" s="289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spans="1:31" ht="11.25" customHeight="1">
      <c r="A908" s="7"/>
      <c r="B908" s="7"/>
      <c r="C908" s="7"/>
      <c r="D908" s="7"/>
      <c r="E908" s="7"/>
      <c r="F908" s="289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ht="11.25" customHeight="1">
      <c r="A909" s="7"/>
      <c r="B909" s="7"/>
      <c r="C909" s="7"/>
      <c r="D909" s="7"/>
      <c r="E909" s="7"/>
      <c r="F909" s="289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ht="11.25" customHeight="1">
      <c r="A910" s="7"/>
      <c r="B910" s="7"/>
      <c r="C910" s="7"/>
      <c r="D910" s="7"/>
      <c r="E910" s="7"/>
      <c r="F910" s="289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ht="11.25" customHeight="1">
      <c r="A911" s="7"/>
      <c r="B911" s="7"/>
      <c r="C911" s="7"/>
      <c r="D911" s="7"/>
      <c r="E911" s="7"/>
      <c r="F911" s="289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ht="11.25" customHeight="1">
      <c r="A912" s="7"/>
      <c r="B912" s="7"/>
      <c r="C912" s="7"/>
      <c r="D912" s="7"/>
      <c r="E912" s="7"/>
      <c r="F912" s="289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ht="11.25" customHeight="1">
      <c r="A913" s="7"/>
      <c r="B913" s="7"/>
      <c r="C913" s="7"/>
      <c r="D913" s="7"/>
      <c r="E913" s="7"/>
      <c r="F913" s="289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spans="1:31" ht="11.25" customHeight="1">
      <c r="A914" s="7"/>
      <c r="B914" s="7"/>
      <c r="C914" s="7"/>
      <c r="D914" s="7"/>
      <c r="E914" s="7"/>
      <c r="F914" s="289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spans="1:31" ht="11.25" customHeight="1">
      <c r="A915" s="7"/>
      <c r="B915" s="7"/>
      <c r="C915" s="7"/>
      <c r="D915" s="7"/>
      <c r="E915" s="7"/>
      <c r="F915" s="289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spans="1:31" ht="11.25" customHeight="1">
      <c r="A916" s="7"/>
      <c r="B916" s="7"/>
      <c r="C916" s="7"/>
      <c r="D916" s="7"/>
      <c r="E916" s="7"/>
      <c r="F916" s="289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ht="11.25" customHeight="1">
      <c r="A917" s="7"/>
      <c r="B917" s="7"/>
      <c r="C917" s="7"/>
      <c r="D917" s="7"/>
      <c r="E917" s="7"/>
      <c r="F917" s="289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ht="11.25" customHeight="1">
      <c r="A918" s="7"/>
      <c r="B918" s="7"/>
      <c r="C918" s="7"/>
      <c r="D918" s="7"/>
      <c r="E918" s="7"/>
      <c r="F918" s="289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ht="11.25" customHeight="1">
      <c r="A919" s="7"/>
      <c r="B919" s="7"/>
      <c r="C919" s="7"/>
      <c r="D919" s="7"/>
      <c r="E919" s="7"/>
      <c r="F919" s="289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ht="11.25" customHeight="1">
      <c r="A920" s="7"/>
      <c r="B920" s="7"/>
      <c r="C920" s="7"/>
      <c r="D920" s="7"/>
      <c r="E920" s="7"/>
      <c r="F920" s="289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spans="1:31" ht="11.25" customHeight="1">
      <c r="A921" s="7"/>
      <c r="B921" s="7"/>
      <c r="C921" s="7"/>
      <c r="D921" s="7"/>
      <c r="E921" s="7"/>
      <c r="F921" s="289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ht="11.25" customHeight="1">
      <c r="A922" s="7"/>
      <c r="B922" s="7"/>
      <c r="C922" s="7"/>
      <c r="D922" s="7"/>
      <c r="E922" s="7"/>
      <c r="F922" s="289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ht="11.25" customHeight="1">
      <c r="A923" s="7"/>
      <c r="B923" s="7"/>
      <c r="C923" s="7"/>
      <c r="D923" s="7"/>
      <c r="E923" s="7"/>
      <c r="F923" s="289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ht="11.25" customHeight="1">
      <c r="A924" s="7"/>
      <c r="B924" s="7"/>
      <c r="C924" s="7"/>
      <c r="D924" s="7"/>
      <c r="E924" s="7"/>
      <c r="F924" s="289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spans="1:31" ht="11.25" customHeight="1">
      <c r="A925" s="7"/>
      <c r="B925" s="7"/>
      <c r="C925" s="7"/>
      <c r="D925" s="7"/>
      <c r="E925" s="7"/>
      <c r="F925" s="289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spans="1:31" ht="11.25" customHeight="1">
      <c r="A926" s="7"/>
      <c r="B926" s="7"/>
      <c r="C926" s="7"/>
      <c r="D926" s="7"/>
      <c r="E926" s="7"/>
      <c r="F926" s="289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ht="11.25" customHeight="1">
      <c r="A927" s="7"/>
      <c r="B927" s="7"/>
      <c r="C927" s="7"/>
      <c r="D927" s="7"/>
      <c r="E927" s="7"/>
      <c r="F927" s="289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ht="11.25" customHeight="1">
      <c r="A928" s="7"/>
      <c r="B928" s="7"/>
      <c r="C928" s="7"/>
      <c r="D928" s="7"/>
      <c r="E928" s="7"/>
      <c r="F928" s="289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ht="11.25" customHeight="1">
      <c r="A929" s="7"/>
      <c r="B929" s="7"/>
      <c r="C929" s="7"/>
      <c r="D929" s="7"/>
      <c r="E929" s="7"/>
      <c r="F929" s="289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1" ht="11.25" customHeight="1">
      <c r="A930" s="7"/>
      <c r="B930" s="7"/>
      <c r="C930" s="7"/>
      <c r="D930" s="7"/>
      <c r="E930" s="7"/>
      <c r="F930" s="289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ht="11.25" customHeight="1">
      <c r="A931" s="7"/>
      <c r="B931" s="7"/>
      <c r="C931" s="7"/>
      <c r="D931" s="7"/>
      <c r="E931" s="7"/>
      <c r="F931" s="289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ht="11.25" customHeight="1">
      <c r="A932" s="7"/>
      <c r="B932" s="7"/>
      <c r="C932" s="7"/>
      <c r="D932" s="7"/>
      <c r="E932" s="7"/>
      <c r="F932" s="289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ht="11.25" customHeight="1">
      <c r="A933" s="7"/>
      <c r="B933" s="7"/>
      <c r="C933" s="7"/>
      <c r="D933" s="7"/>
      <c r="E933" s="7"/>
      <c r="F933" s="289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ht="11.25" customHeight="1">
      <c r="A934" s="7"/>
      <c r="B934" s="7"/>
      <c r="C934" s="7"/>
      <c r="D934" s="7"/>
      <c r="E934" s="7"/>
      <c r="F934" s="289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ht="11.25" customHeight="1">
      <c r="A935" s="7"/>
      <c r="B935" s="7"/>
      <c r="C935" s="7"/>
      <c r="D935" s="7"/>
      <c r="E935" s="7"/>
      <c r="F935" s="289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1" ht="11.25" customHeight="1">
      <c r="A936" s="7"/>
      <c r="B936" s="7"/>
      <c r="C936" s="7"/>
      <c r="D936" s="7"/>
      <c r="E936" s="7"/>
      <c r="F936" s="289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ht="11.25" customHeight="1">
      <c r="A937" s="7"/>
      <c r="B937" s="7"/>
      <c r="C937" s="7"/>
      <c r="D937" s="7"/>
      <c r="E937" s="7"/>
      <c r="F937" s="289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ht="11.25" customHeight="1">
      <c r="A938" s="7"/>
      <c r="B938" s="7"/>
      <c r="C938" s="7"/>
      <c r="D938" s="7"/>
      <c r="E938" s="7"/>
      <c r="F938" s="289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ht="11.25" customHeight="1">
      <c r="A939" s="7"/>
      <c r="B939" s="7"/>
      <c r="C939" s="7"/>
      <c r="D939" s="7"/>
      <c r="E939" s="7"/>
      <c r="F939" s="289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ht="11.25" customHeight="1">
      <c r="A940" s="7"/>
      <c r="B940" s="7"/>
      <c r="C940" s="7"/>
      <c r="D940" s="7"/>
      <c r="E940" s="7"/>
      <c r="F940" s="289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1" ht="11.25" customHeight="1">
      <c r="A941" s="7"/>
      <c r="B941" s="7"/>
      <c r="C941" s="7"/>
      <c r="D941" s="7"/>
      <c r="E941" s="7"/>
      <c r="F941" s="289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ht="11.25" customHeight="1">
      <c r="A942" s="7"/>
      <c r="B942" s="7"/>
      <c r="C942" s="7"/>
      <c r="D942" s="7"/>
      <c r="E942" s="7"/>
      <c r="F942" s="289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ht="11.25" customHeight="1">
      <c r="A943" s="7"/>
      <c r="B943" s="7"/>
      <c r="C943" s="7"/>
      <c r="D943" s="7"/>
      <c r="E943" s="7"/>
      <c r="F943" s="289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ht="11.25" customHeight="1">
      <c r="A944" s="7"/>
      <c r="B944" s="7"/>
      <c r="C944" s="7"/>
      <c r="D944" s="7"/>
      <c r="E944" s="7"/>
      <c r="F944" s="289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ht="11.25" customHeight="1">
      <c r="A945" s="7"/>
      <c r="B945" s="7"/>
      <c r="C945" s="7"/>
      <c r="D945" s="7"/>
      <c r="E945" s="7"/>
      <c r="F945" s="289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ht="11.25" customHeight="1">
      <c r="A946" s="7"/>
      <c r="B946" s="7"/>
      <c r="C946" s="7"/>
      <c r="D946" s="7"/>
      <c r="E946" s="7"/>
      <c r="F946" s="289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ht="11.25" customHeight="1">
      <c r="A947" s="7"/>
      <c r="B947" s="7"/>
      <c r="C947" s="7"/>
      <c r="D947" s="7"/>
      <c r="E947" s="7"/>
      <c r="F947" s="289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spans="1:31" ht="11.25" customHeight="1">
      <c r="A948" s="7"/>
      <c r="B948" s="7"/>
      <c r="C948" s="7"/>
      <c r="D948" s="7"/>
      <c r="E948" s="7"/>
      <c r="F948" s="289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ht="11.25" customHeight="1">
      <c r="A949" s="7"/>
      <c r="B949" s="7"/>
      <c r="C949" s="7"/>
      <c r="D949" s="7"/>
      <c r="E949" s="7"/>
      <c r="F949" s="289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spans="1:31" ht="11.25" customHeight="1">
      <c r="A950" s="7"/>
      <c r="B950" s="7"/>
      <c r="C950" s="7"/>
      <c r="D950" s="7"/>
      <c r="E950" s="7"/>
      <c r="F950" s="289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ht="11.25" customHeight="1">
      <c r="A951" s="7"/>
      <c r="B951" s="7"/>
      <c r="C951" s="7"/>
      <c r="D951" s="7"/>
      <c r="E951" s="7"/>
      <c r="F951" s="289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spans="1:31" ht="11.25" customHeight="1">
      <c r="A952" s="7"/>
      <c r="B952" s="7"/>
      <c r="C952" s="7"/>
      <c r="D952" s="7"/>
      <c r="E952" s="7"/>
      <c r="F952" s="289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1" ht="11.25" customHeight="1">
      <c r="A953" s="7"/>
      <c r="B953" s="7"/>
      <c r="C953" s="7"/>
      <c r="D953" s="7"/>
      <c r="E953" s="7"/>
      <c r="F953" s="289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ht="11.25" customHeight="1">
      <c r="A954" s="7"/>
      <c r="B954" s="7"/>
      <c r="C954" s="7"/>
      <c r="D954" s="7"/>
      <c r="E954" s="7"/>
      <c r="F954" s="289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ht="11.25" customHeight="1">
      <c r="A955" s="7"/>
      <c r="B955" s="7"/>
      <c r="C955" s="7"/>
      <c r="D955" s="7"/>
      <c r="E955" s="7"/>
      <c r="F955" s="289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ht="11.25" customHeight="1">
      <c r="A956" s="7"/>
      <c r="B956" s="7"/>
      <c r="C956" s="7"/>
      <c r="D956" s="7"/>
      <c r="E956" s="7"/>
      <c r="F956" s="289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ht="11.25" customHeight="1">
      <c r="A957" s="7"/>
      <c r="B957" s="7"/>
      <c r="C957" s="7"/>
      <c r="D957" s="7"/>
      <c r="E957" s="7"/>
      <c r="F957" s="289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spans="1:31" ht="11.25" customHeight="1">
      <c r="A958" s="7"/>
      <c r="B958" s="7"/>
      <c r="C958" s="7"/>
      <c r="D958" s="7"/>
      <c r="E958" s="7"/>
      <c r="F958" s="289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ht="11.25" customHeight="1">
      <c r="A959" s="7"/>
      <c r="B959" s="7"/>
      <c r="C959" s="7"/>
      <c r="D959" s="7"/>
      <c r="E959" s="7"/>
      <c r="F959" s="289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ht="11.25" customHeight="1">
      <c r="A960" s="7"/>
      <c r="B960" s="7"/>
      <c r="C960" s="7"/>
      <c r="D960" s="7"/>
      <c r="E960" s="7"/>
      <c r="F960" s="289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ht="11.25" customHeight="1">
      <c r="A961" s="7"/>
      <c r="B961" s="7"/>
      <c r="C961" s="7"/>
      <c r="D961" s="7"/>
      <c r="E961" s="7"/>
      <c r="F961" s="289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ht="11.25" customHeight="1">
      <c r="A962" s="7"/>
      <c r="B962" s="7"/>
      <c r="C962" s="7"/>
      <c r="D962" s="7"/>
      <c r="E962" s="7"/>
      <c r="F962" s="289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ht="11.25" customHeight="1">
      <c r="A963" s="7"/>
      <c r="B963" s="7"/>
      <c r="C963" s="7"/>
      <c r="D963" s="7"/>
      <c r="E963" s="7"/>
      <c r="F963" s="289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spans="1:31" ht="11.25" customHeight="1">
      <c r="A964" s="7"/>
      <c r="B964" s="7"/>
      <c r="C964" s="7"/>
      <c r="D964" s="7"/>
      <c r="E964" s="7"/>
      <c r="F964" s="289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ht="11.25" customHeight="1">
      <c r="A965" s="7"/>
      <c r="B965" s="7"/>
      <c r="C965" s="7"/>
      <c r="D965" s="7"/>
      <c r="E965" s="7"/>
      <c r="F965" s="289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ht="11.25" customHeight="1">
      <c r="A966" s="7"/>
      <c r="B966" s="7"/>
      <c r="C966" s="7"/>
      <c r="D966" s="7"/>
      <c r="E966" s="7"/>
      <c r="F966" s="289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spans="1:31" ht="11.25" customHeight="1">
      <c r="A967" s="7"/>
      <c r="B967" s="7"/>
      <c r="C967" s="7"/>
      <c r="D967" s="7"/>
      <c r="E967" s="7"/>
      <c r="F967" s="289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ht="11.25" customHeight="1">
      <c r="A968" s="7"/>
      <c r="B968" s="7"/>
      <c r="C968" s="7"/>
      <c r="D968" s="7"/>
      <c r="E968" s="7"/>
      <c r="F968" s="289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ht="11.25" customHeight="1">
      <c r="A969" s="7"/>
      <c r="B969" s="7"/>
      <c r="C969" s="7"/>
      <c r="D969" s="7"/>
      <c r="E969" s="7"/>
      <c r="F969" s="289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ht="11.25" customHeight="1">
      <c r="A970" s="7"/>
      <c r="B970" s="7"/>
      <c r="C970" s="7"/>
      <c r="D970" s="7"/>
      <c r="E970" s="7"/>
      <c r="F970" s="289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ht="11.25" customHeight="1">
      <c r="A971" s="7"/>
      <c r="B971" s="7"/>
      <c r="C971" s="7"/>
      <c r="D971" s="7"/>
      <c r="E971" s="7"/>
      <c r="F971" s="289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1" ht="11.25" customHeight="1">
      <c r="A972" s="7"/>
      <c r="B972" s="7"/>
      <c r="C972" s="7"/>
      <c r="D972" s="7"/>
      <c r="E972" s="7"/>
      <c r="F972" s="289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ht="11.25" customHeight="1">
      <c r="A973" s="7"/>
      <c r="B973" s="7"/>
      <c r="C973" s="7"/>
      <c r="D973" s="7"/>
      <c r="E973" s="7"/>
      <c r="F973" s="289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ht="11.25" customHeight="1">
      <c r="A974" s="7"/>
      <c r="B974" s="7"/>
      <c r="C974" s="7"/>
      <c r="D974" s="7"/>
      <c r="E974" s="7"/>
      <c r="F974" s="289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1" ht="11.25" customHeight="1">
      <c r="A975" s="7"/>
      <c r="B975" s="7"/>
      <c r="C975" s="7"/>
      <c r="D975" s="7"/>
      <c r="E975" s="7"/>
      <c r="F975" s="289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ht="11.25" customHeight="1">
      <c r="A976" s="7"/>
      <c r="B976" s="7"/>
      <c r="C976" s="7"/>
      <c r="D976" s="7"/>
      <c r="E976" s="7"/>
      <c r="F976" s="289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ht="11.25" customHeight="1">
      <c r="A977" s="7"/>
      <c r="B977" s="7"/>
      <c r="C977" s="7"/>
      <c r="D977" s="7"/>
      <c r="E977" s="7"/>
      <c r="F977" s="289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1" ht="11.25" customHeight="1">
      <c r="A978" s="7"/>
      <c r="B978" s="7"/>
      <c r="C978" s="7"/>
      <c r="D978" s="7"/>
      <c r="E978" s="7"/>
      <c r="F978" s="289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ht="11.25" customHeight="1">
      <c r="A979" s="7"/>
      <c r="B979" s="7"/>
      <c r="C979" s="7"/>
      <c r="D979" s="7"/>
      <c r="E979" s="7"/>
      <c r="F979" s="289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ht="11.25" customHeight="1">
      <c r="A980" s="7"/>
      <c r="B980" s="7"/>
      <c r="C980" s="7"/>
      <c r="D980" s="7"/>
      <c r="E980" s="7"/>
      <c r="F980" s="289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ht="11.25" customHeight="1">
      <c r="A981" s="7"/>
      <c r="B981" s="7"/>
      <c r="C981" s="7"/>
      <c r="D981" s="7"/>
      <c r="E981" s="7"/>
      <c r="F981" s="289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ht="11.25" customHeight="1">
      <c r="A982" s="7"/>
      <c r="B982" s="7"/>
      <c r="C982" s="7"/>
      <c r="D982" s="7"/>
      <c r="E982" s="7"/>
      <c r="F982" s="289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spans="1:31" ht="11.25" customHeight="1">
      <c r="A983" s="7"/>
      <c r="B983" s="7"/>
      <c r="C983" s="7"/>
      <c r="D983" s="7"/>
      <c r="E983" s="7"/>
      <c r="F983" s="289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ht="11.25" customHeight="1">
      <c r="A984" s="7"/>
      <c r="B984" s="7"/>
      <c r="C984" s="7"/>
      <c r="D984" s="7"/>
      <c r="E984" s="7"/>
      <c r="F984" s="289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spans="1:31" ht="11.25" customHeight="1">
      <c r="A985" s="7"/>
      <c r="B985" s="7"/>
      <c r="C985" s="7"/>
      <c r="D985" s="7"/>
      <c r="E985" s="7"/>
      <c r="F985" s="289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spans="1:31" ht="11.25" customHeight="1">
      <c r="A986" s="7"/>
      <c r="B986" s="7"/>
      <c r="C986" s="7"/>
      <c r="D986" s="7"/>
      <c r="E986" s="7"/>
      <c r="F986" s="289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ht="11.25" customHeight="1">
      <c r="A987" s="7"/>
      <c r="B987" s="7"/>
      <c r="C987" s="7"/>
      <c r="D987" s="7"/>
      <c r="E987" s="7"/>
      <c r="F987" s="289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ht="11.25" customHeight="1">
      <c r="A988" s="7"/>
      <c r="B988" s="7"/>
      <c r="C988" s="7"/>
      <c r="D988" s="7"/>
      <c r="E988" s="7"/>
      <c r="F988" s="289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ht="11.25" customHeight="1">
      <c r="A989" s="7"/>
      <c r="B989" s="7"/>
      <c r="C989" s="7"/>
      <c r="D989" s="7"/>
      <c r="E989" s="7"/>
      <c r="F989" s="289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ht="11.25" customHeight="1">
      <c r="A990" s="7"/>
      <c r="B990" s="7"/>
      <c r="C990" s="7"/>
      <c r="D990" s="7"/>
      <c r="E990" s="7"/>
      <c r="F990" s="289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ht="11.25" customHeight="1">
      <c r="A991" s="7"/>
      <c r="B991" s="7"/>
      <c r="C991" s="7"/>
      <c r="D991" s="7"/>
      <c r="E991" s="7"/>
      <c r="F991" s="289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1" ht="11.25" customHeight="1">
      <c r="A992" s="7"/>
      <c r="B992" s="7"/>
      <c r="C992" s="7"/>
      <c r="D992" s="7"/>
      <c r="E992" s="7"/>
      <c r="F992" s="289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ht="11.25" customHeight="1">
      <c r="A993" s="7"/>
      <c r="B993" s="7"/>
      <c r="C993" s="7"/>
      <c r="D993" s="7"/>
      <c r="E993" s="7"/>
      <c r="F993" s="289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spans="1:31" ht="11.25" customHeight="1">
      <c r="A994" s="7"/>
      <c r="B994" s="7"/>
      <c r="C994" s="7"/>
      <c r="D994" s="7"/>
      <c r="E994" s="7"/>
      <c r="F994" s="289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spans="1:31" ht="11.25" customHeight="1">
      <c r="A995" s="7"/>
      <c r="B995" s="7"/>
      <c r="C995" s="7"/>
      <c r="D995" s="7"/>
      <c r="E995" s="7"/>
      <c r="F995" s="289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spans="1:31" ht="11.25" customHeight="1">
      <c r="A996" s="7"/>
      <c r="B996" s="7"/>
      <c r="C996" s="7"/>
      <c r="D996" s="7"/>
      <c r="E996" s="7"/>
      <c r="F996" s="289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 spans="1:31" ht="11.25" customHeight="1">
      <c r="A997" s="7"/>
      <c r="B997" s="7"/>
      <c r="C997" s="7"/>
      <c r="D997" s="7"/>
      <c r="E997" s="7"/>
      <c r="F997" s="289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spans="1:31" ht="11.25" customHeight="1">
      <c r="A998" s="7"/>
      <c r="B998" s="7"/>
      <c r="C998" s="7"/>
      <c r="D998" s="7"/>
      <c r="E998" s="7"/>
      <c r="F998" s="289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spans="1:31" ht="11.25" customHeight="1">
      <c r="A999" s="7"/>
      <c r="B999" s="7"/>
      <c r="C999" s="7"/>
      <c r="D999" s="7"/>
      <c r="E999" s="7"/>
      <c r="F999" s="289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spans="1:31" ht="11.25" customHeight="1">
      <c r="A1000" s="7"/>
      <c r="B1000" s="7"/>
      <c r="C1000" s="7"/>
      <c r="D1000" s="7"/>
      <c r="E1000" s="7"/>
      <c r="F1000" s="289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</sheetData>
  <hyperlinks>
    <hyperlink ref="A4" location="Index!A1" display="Back To Index" xr:uid="{00000000-0004-0000-0C00-000000000000}"/>
  </hyperlink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BI1000"/>
  <sheetViews>
    <sheetView showGridLines="0" zoomScale="74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Y44" sqref="A33:AY44"/>
    </sheetView>
  </sheetViews>
  <sheetFormatPr defaultColWidth="12.5546875" defaultRowHeight="15" customHeight="1"/>
  <cols>
    <col min="1" max="1" width="39.44140625" style="318" customWidth="1"/>
    <col min="2" max="61" width="15.1640625" style="318" customWidth="1"/>
  </cols>
  <sheetData>
    <row r="1" spans="1:61" ht="26.25" customHeight="1">
      <c r="A1" s="249" t="s">
        <v>41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</row>
    <row r="2" spans="1:61" ht="11.25" customHeight="1">
      <c r="A2" s="245" t="s">
        <v>412</v>
      </c>
      <c r="B2" s="246" t="str">
        <f>Controls!C1</f>
        <v>July</v>
      </c>
      <c r="C2" s="246" t="str">
        <f>TEXT(DATE(2000, MATCH(B2, {"January","February","March","April","May","June","July","August","September","October","November","December"}, 0) + 1, 1), "mmmm")</f>
        <v>August</v>
      </c>
      <c r="D2" s="246" t="str">
        <f>TEXT(DATE(2000, MATCH(C2, {"January","February","March","April","May","June","July","August","September","October","November","December"}, 0) + 1, 1), "mmmm")</f>
        <v>September</v>
      </c>
      <c r="E2" s="246" t="str">
        <f>TEXT(DATE(2000, MATCH(D2, {"January","February","March","April","May","June","July","August","September","October","November","December"}, 0) + 1, 1), "mmmm")</f>
        <v>October</v>
      </c>
      <c r="F2" s="246" t="str">
        <f>TEXT(DATE(2000, MATCH(E2, {"January","February","March","April","May","June","July","August","September","October","November","December"}, 0) + 1, 1), "mmmm")</f>
        <v>November</v>
      </c>
      <c r="G2" s="246" t="str">
        <f>TEXT(DATE(2000, MATCH(F2, {"January","February","March","April","May","June","July","August","September","October","November","December"}, 0) + 1, 1), "mmmm")</f>
        <v>December</v>
      </c>
      <c r="H2" s="246" t="str">
        <f>TEXT(DATE(2000, MATCH(G2, {"January","February","March","April","May","June","July","August","September","October","November","December"}, 0) + 1, 1), "mmmm")</f>
        <v>January</v>
      </c>
      <c r="I2" s="246" t="str">
        <f>TEXT(DATE(2000, MATCH(H2, {"January","February","March","April","May","June","July","August","September","October","November","December"}, 0) + 1, 1), "mmmm")</f>
        <v>February</v>
      </c>
      <c r="J2" s="246" t="str">
        <f>TEXT(DATE(2000, MATCH(I2, {"January","February","March","April","May","June","July","August","September","October","November","December"}, 0) + 1, 1), "mmmm")</f>
        <v>March</v>
      </c>
      <c r="K2" s="246" t="str">
        <f>TEXT(DATE(2000, MATCH(J2, {"January","February","March","April","May","June","July","August","September","October","November","December"}, 0) + 1, 1), "mmmm")</f>
        <v>April</v>
      </c>
      <c r="L2" s="246" t="str">
        <f>TEXT(DATE(2000, MATCH(K2, {"January","February","March","April","May","June","July","August","September","October","November","December"}, 0) + 1, 1), "mmmm")</f>
        <v>May</v>
      </c>
      <c r="M2" s="246" t="str">
        <f>TEXT(DATE(2000, MATCH(L2, {"January","February","March","April","May","June","July","August","September","October","November","December"}, 0) + 1, 1), "mmmm")</f>
        <v>June</v>
      </c>
      <c r="N2" s="246" t="str">
        <f>TEXT(DATE(2000, MATCH(M2, {"January","February","March","April","May","June","July","August","September","October","November","December"}, 0) + 1, 1), "mmmm")</f>
        <v>July</v>
      </c>
      <c r="O2" s="246" t="str">
        <f>TEXT(DATE(2000, MATCH(N2, {"January","February","March","April","May","June","July","August","September","October","November","December"}, 0) + 1, 1), "mmmm")</f>
        <v>August</v>
      </c>
      <c r="P2" s="246" t="str">
        <f>TEXT(DATE(2000, MATCH(O2, {"January","February","March","April","May","June","July","August","September","October","November","December"}, 0) + 1, 1), "mmmm")</f>
        <v>September</v>
      </c>
      <c r="Q2" s="246" t="str">
        <f>TEXT(DATE(2000, MATCH(P2, {"January","February","March","April","May","June","July","August","September","October","November","December"}, 0) + 1, 1), "mmmm")</f>
        <v>October</v>
      </c>
      <c r="R2" s="246" t="str">
        <f>TEXT(DATE(2000, MATCH(Q2, {"January","February","March","April","May","June","July","August","September","October","November","December"}, 0) + 1, 1), "mmmm")</f>
        <v>November</v>
      </c>
      <c r="S2" s="246" t="str">
        <f>TEXT(DATE(2000, MATCH(R2, {"January","February","March","April","May","June","July","August","September","October","November","December"}, 0) + 1, 1), "mmmm")</f>
        <v>December</v>
      </c>
      <c r="T2" s="246" t="str">
        <f>TEXT(DATE(2000, MATCH(S2, {"January","February","March","April","May","June","July","August","September","October","November","December"}, 0) + 1, 1), "mmmm")</f>
        <v>January</v>
      </c>
      <c r="U2" s="246" t="str">
        <f>TEXT(DATE(2000, MATCH(T2, {"January","February","March","April","May","June","July","August","September","October","November","December"}, 0) + 1, 1), "mmmm")</f>
        <v>February</v>
      </c>
      <c r="V2" s="246" t="str">
        <f>TEXT(DATE(2000, MATCH(U2, {"January","February","March","April","May","June","July","August","September","October","November","December"}, 0) + 1, 1), "mmmm")</f>
        <v>March</v>
      </c>
      <c r="W2" s="246" t="str">
        <f>TEXT(DATE(2000, MATCH(V2, {"January","February","March","April","May","June","July","August","September","October","November","December"}, 0) + 1, 1), "mmmm")</f>
        <v>April</v>
      </c>
      <c r="X2" s="246" t="str">
        <f>TEXT(DATE(2000, MATCH(W2, {"January","February","March","April","May","June","July","August","September","October","November","December"}, 0) + 1, 1), "mmmm")</f>
        <v>May</v>
      </c>
      <c r="Y2" s="246" t="str">
        <f>TEXT(DATE(2000, MATCH(X2, {"January","February","March","April","May","June","July","August","September","October","November","December"}, 0) + 1, 1), "mmmm")</f>
        <v>June</v>
      </c>
      <c r="Z2" s="246" t="str">
        <f>TEXT(DATE(2000, MATCH(Y2, {"January","February","March","April","May","June","July","August","September","October","November","December"}, 0) + 1, 1), "mmmm")</f>
        <v>July</v>
      </c>
      <c r="AA2" s="246" t="str">
        <f>TEXT(DATE(2000, MATCH(Z2, {"January","February","March","April","May","June","July","August","September","October","November","December"}, 0) + 1, 1), "mmmm")</f>
        <v>August</v>
      </c>
      <c r="AB2" s="246" t="str">
        <f>TEXT(DATE(2000, MATCH(AA2, {"January","February","March","April","May","June","July","August","September","October","November","December"}, 0) + 1, 1), "mmmm")</f>
        <v>September</v>
      </c>
      <c r="AC2" s="246" t="str">
        <f>TEXT(DATE(2000, MATCH(AB2, {"January","February","March","April","May","June","July","August","September","October","November","December"}, 0) + 1, 1), "mmmm")</f>
        <v>October</v>
      </c>
      <c r="AD2" s="246" t="str">
        <f>TEXT(DATE(2000, MATCH(AC2, {"January","February","March","April","May","June","July","August","September","October","November","December"}, 0) + 1, 1), "mmmm")</f>
        <v>November</v>
      </c>
      <c r="AE2" s="246" t="str">
        <f>TEXT(DATE(2000, MATCH(AD2, {"January","February","March","April","May","June","July","August","September","October","November","December"}, 0) + 1, 1), "mmmm")</f>
        <v>December</v>
      </c>
      <c r="AF2" s="246" t="str">
        <f>TEXT(DATE(2000, MATCH(AE2, {"January","February","March","April","May","June","July","August","September","October","November","December"}, 0) + 1, 1), "mmmm")</f>
        <v>January</v>
      </c>
      <c r="AG2" s="246" t="str">
        <f>TEXT(DATE(2000, MATCH(AF2, {"January","February","March","April","May","June","July","August","September","October","November","December"}, 0) + 1, 1), "mmmm")</f>
        <v>February</v>
      </c>
      <c r="AH2" s="246" t="str">
        <f>TEXT(DATE(2000, MATCH(AG2, {"January","February","March","April","May","June","July","August","September","October","November","December"}, 0) + 1, 1), "mmmm")</f>
        <v>March</v>
      </c>
      <c r="AI2" s="246" t="str">
        <f>TEXT(DATE(2000, MATCH(AH2, {"January","February","March","April","May","June","July","August","September","October","November","December"}, 0) + 1, 1), "mmmm")</f>
        <v>April</v>
      </c>
      <c r="AJ2" s="246" t="str">
        <f>TEXT(DATE(2000, MATCH(AI2, {"January","February","March","April","May","June","July","August","September","October","November","December"}, 0) + 1, 1), "mmmm")</f>
        <v>May</v>
      </c>
      <c r="AK2" s="246" t="str">
        <f>TEXT(DATE(2000, MATCH(AJ2, {"January","February","March","April","May","June","July","August","September","October","November","December"}, 0) + 1, 1), "mmmm")</f>
        <v>June</v>
      </c>
      <c r="AL2" s="246" t="str">
        <f>TEXT(DATE(2000, MATCH(AK2, {"January","February","March","April","May","June","July","August","September","October","November","December"}, 0) + 1, 1), "mmmm")</f>
        <v>July</v>
      </c>
      <c r="AM2" s="246" t="str">
        <f>TEXT(DATE(2000, MATCH(AL2, {"January","February","March","April","May","June","July","August","September","October","November","December"}, 0) + 1, 1), "mmmm")</f>
        <v>August</v>
      </c>
      <c r="AN2" s="246" t="str">
        <f>TEXT(DATE(2000, MATCH(AM2, {"January","February","March","April","May","June","July","August","September","October","November","December"}, 0) + 1, 1), "mmmm")</f>
        <v>September</v>
      </c>
      <c r="AO2" s="246" t="str">
        <f>TEXT(DATE(2000, MATCH(AN2, {"January","February","March","April","May","June","July","August","September","October","November","December"}, 0) + 1, 1), "mmmm")</f>
        <v>October</v>
      </c>
      <c r="AP2" s="246" t="str">
        <f>TEXT(DATE(2000, MATCH(AO2, {"January","February","March","April","May","June","July","August","September","October","November","December"}, 0) + 1, 1), "mmmm")</f>
        <v>November</v>
      </c>
      <c r="AQ2" s="246" t="str">
        <f>TEXT(DATE(2000, MATCH(AP2, {"January","February","March","April","May","June","July","August","September","October","November","December"}, 0) + 1, 1), "mmmm")</f>
        <v>December</v>
      </c>
      <c r="AR2" s="246" t="str">
        <f>TEXT(DATE(2000, MATCH(AQ2, {"January","February","March","April","May","June","July","August","September","October","November","December"}, 0) + 1, 1), "mmmm")</f>
        <v>January</v>
      </c>
      <c r="AS2" s="246" t="str">
        <f>TEXT(DATE(2000, MATCH(AR2, {"January","February","March","April","May","June","July","August","September","October","November","December"}, 0) + 1, 1), "mmmm")</f>
        <v>February</v>
      </c>
      <c r="AT2" s="246" t="str">
        <f>TEXT(DATE(2000, MATCH(AS2, {"January","February","March","April","May","June","July","August","September","October","November","December"}, 0) + 1, 1), "mmmm")</f>
        <v>March</v>
      </c>
      <c r="AU2" s="246" t="str">
        <f>TEXT(DATE(2000, MATCH(AT2, {"January","February","March","April","May","June","July","August","September","October","November","December"}, 0) + 1, 1), "mmmm")</f>
        <v>April</v>
      </c>
      <c r="AV2" s="246" t="str">
        <f>TEXT(DATE(2000, MATCH(AU2, {"January","February","March","April","May","June","July","August","September","October","November","December"}, 0) + 1, 1), "mmmm")</f>
        <v>May</v>
      </c>
      <c r="AW2" s="246" t="str">
        <f>TEXT(DATE(2000, MATCH(AV2, {"January","February","March","April","May","June","July","August","September","October","November","December"}, 0) + 1, 1), "mmmm")</f>
        <v>June</v>
      </c>
      <c r="AX2" s="246" t="str">
        <f>TEXT(DATE(2000, MATCH(AW2, {"January","February","March","April","May","June","July","August","September","October","November","December"}, 0) + 1, 1), "mmmm")</f>
        <v>July</v>
      </c>
      <c r="AY2" s="246" t="str">
        <f>TEXT(DATE(2000, MATCH(AX2, {"January","February","March","April","May","June","July","August","September","October","November","December"}, 0) + 1, 1), "mmmm")</f>
        <v>August</v>
      </c>
      <c r="AZ2" s="246" t="str">
        <f>TEXT(DATE(2000, MATCH(AY2, {"January","February","March","April","May","June","July","August","September","October","November","December"}, 0) + 1, 1), "mmmm")</f>
        <v>September</v>
      </c>
      <c r="BA2" s="246" t="str">
        <f>TEXT(DATE(2000, MATCH(AZ2, {"January","February","March","April","May","June","July","August","September","October","November","December"}, 0) + 1, 1), "mmmm")</f>
        <v>October</v>
      </c>
      <c r="BB2" s="246" t="str">
        <f>TEXT(DATE(2000, MATCH(BA2, {"January","February","March","April","May","June","July","August","September","October","November","December"}, 0) + 1, 1), "mmmm")</f>
        <v>November</v>
      </c>
      <c r="BC2" s="246" t="str">
        <f>TEXT(DATE(2000, MATCH(BB2, {"January","February","March","April","May","June","July","August","September","October","November","December"}, 0) + 1, 1), "mmmm")</f>
        <v>December</v>
      </c>
      <c r="BD2" s="246" t="str">
        <f>TEXT(DATE(2000, MATCH(BC2, {"January","February","March","April","May","June","July","August","September","October","November","December"}, 0) + 1, 1), "mmmm")</f>
        <v>January</v>
      </c>
      <c r="BE2" s="246" t="str">
        <f>TEXT(DATE(2000, MATCH(BD2, {"January","February","March","April","May","June","July","August","September","October","November","December"}, 0) + 1, 1), "mmmm")</f>
        <v>February</v>
      </c>
      <c r="BF2" s="246" t="str">
        <f>TEXT(DATE(2000, MATCH(BE2, {"January","February","March","April","May","June","July","August","September","October","November","December"}, 0) + 1, 1), "mmmm")</f>
        <v>March</v>
      </c>
      <c r="BG2" s="246" t="str">
        <f>TEXT(DATE(2000, MATCH(BF2, {"January","February","March","April","May","June","July","August","September","October","November","December"}, 0) + 1, 1), "mmmm")</f>
        <v>April</v>
      </c>
      <c r="BH2" s="246" t="str">
        <f>TEXT(DATE(2000, MATCH(BG2, {"January","February","March","April","May","June","July","August","September","October","November","December"}, 0) + 1, 1), "mmmm")</f>
        <v>May</v>
      </c>
      <c r="BI2" s="246" t="str">
        <f>TEXT(DATE(2000, MATCH(BH2, {"January","February","March","April","May","June","July","August","September","October","November","December"}, 0) + 1, 1), "mmmm")</f>
        <v>June</v>
      </c>
    </row>
    <row r="3" spans="1:61" s="167" customFormat="1" ht="12.75" customHeight="1">
      <c r="A3" s="250" t="s">
        <v>46</v>
      </c>
      <c r="B3" s="344">
        <v>1</v>
      </c>
      <c r="C3" s="344">
        <f t="shared" ref="C3:AH3" si="0">IF(MOD(B4,B5) = 0,B3+1,B3)</f>
        <v>1</v>
      </c>
      <c r="D3" s="344">
        <f t="shared" si="0"/>
        <v>1</v>
      </c>
      <c r="E3" s="344">
        <f t="shared" si="0"/>
        <v>1</v>
      </c>
      <c r="F3" s="344">
        <f t="shared" si="0"/>
        <v>1</v>
      </c>
      <c r="G3" s="344">
        <f t="shared" si="0"/>
        <v>1</v>
      </c>
      <c r="H3" s="344">
        <f t="shared" si="0"/>
        <v>1</v>
      </c>
      <c r="I3" s="344">
        <f t="shared" si="0"/>
        <v>1</v>
      </c>
      <c r="J3" s="344">
        <f t="shared" si="0"/>
        <v>1</v>
      </c>
      <c r="K3" s="344">
        <f t="shared" si="0"/>
        <v>1</v>
      </c>
      <c r="L3" s="344">
        <f t="shared" si="0"/>
        <v>1</v>
      </c>
      <c r="M3" s="344">
        <f t="shared" si="0"/>
        <v>1</v>
      </c>
      <c r="N3" s="344">
        <f t="shared" si="0"/>
        <v>2</v>
      </c>
      <c r="O3" s="344">
        <f t="shared" si="0"/>
        <v>2</v>
      </c>
      <c r="P3" s="344">
        <f t="shared" si="0"/>
        <v>2</v>
      </c>
      <c r="Q3" s="344">
        <f t="shared" si="0"/>
        <v>2</v>
      </c>
      <c r="R3" s="344">
        <f t="shared" si="0"/>
        <v>2</v>
      </c>
      <c r="S3" s="344">
        <f t="shared" si="0"/>
        <v>2</v>
      </c>
      <c r="T3" s="344">
        <f t="shared" si="0"/>
        <v>2</v>
      </c>
      <c r="U3" s="344">
        <f t="shared" si="0"/>
        <v>2</v>
      </c>
      <c r="V3" s="344">
        <f t="shared" si="0"/>
        <v>2</v>
      </c>
      <c r="W3" s="344">
        <f t="shared" si="0"/>
        <v>2</v>
      </c>
      <c r="X3" s="344">
        <f t="shared" si="0"/>
        <v>2</v>
      </c>
      <c r="Y3" s="344">
        <f t="shared" si="0"/>
        <v>2</v>
      </c>
      <c r="Z3" s="344">
        <f t="shared" si="0"/>
        <v>3</v>
      </c>
      <c r="AA3" s="344">
        <f t="shared" si="0"/>
        <v>3</v>
      </c>
      <c r="AB3" s="344">
        <f t="shared" si="0"/>
        <v>3</v>
      </c>
      <c r="AC3" s="344">
        <f t="shared" si="0"/>
        <v>3</v>
      </c>
      <c r="AD3" s="344">
        <f t="shared" si="0"/>
        <v>3</v>
      </c>
      <c r="AE3" s="344">
        <f t="shared" si="0"/>
        <v>3</v>
      </c>
      <c r="AF3" s="344">
        <f t="shared" si="0"/>
        <v>3</v>
      </c>
      <c r="AG3" s="344">
        <f t="shared" si="0"/>
        <v>3</v>
      </c>
      <c r="AH3" s="344">
        <f t="shared" si="0"/>
        <v>3</v>
      </c>
      <c r="AI3" s="344">
        <f t="shared" ref="AI3:BI3" si="1">IF(MOD(AH4,AH5) = 0,AH3+1,AH3)</f>
        <v>3</v>
      </c>
      <c r="AJ3" s="344">
        <f t="shared" si="1"/>
        <v>3</v>
      </c>
      <c r="AK3" s="344">
        <f t="shared" si="1"/>
        <v>3</v>
      </c>
      <c r="AL3" s="344">
        <f t="shared" si="1"/>
        <v>4</v>
      </c>
      <c r="AM3" s="344">
        <f t="shared" si="1"/>
        <v>4</v>
      </c>
      <c r="AN3" s="344">
        <f t="shared" si="1"/>
        <v>4</v>
      </c>
      <c r="AO3" s="344">
        <f t="shared" si="1"/>
        <v>4</v>
      </c>
      <c r="AP3" s="344">
        <f t="shared" si="1"/>
        <v>4</v>
      </c>
      <c r="AQ3" s="344">
        <f t="shared" si="1"/>
        <v>4</v>
      </c>
      <c r="AR3" s="344">
        <f t="shared" si="1"/>
        <v>4</v>
      </c>
      <c r="AS3" s="344">
        <f t="shared" si="1"/>
        <v>4</v>
      </c>
      <c r="AT3" s="344">
        <f t="shared" si="1"/>
        <v>4</v>
      </c>
      <c r="AU3" s="344">
        <f t="shared" si="1"/>
        <v>4</v>
      </c>
      <c r="AV3" s="344">
        <f t="shared" si="1"/>
        <v>4</v>
      </c>
      <c r="AW3" s="344">
        <f t="shared" si="1"/>
        <v>4</v>
      </c>
      <c r="AX3" s="344">
        <f t="shared" si="1"/>
        <v>5</v>
      </c>
      <c r="AY3" s="344">
        <f t="shared" si="1"/>
        <v>5</v>
      </c>
      <c r="AZ3" s="344">
        <f t="shared" si="1"/>
        <v>5</v>
      </c>
      <c r="BA3" s="344">
        <f t="shared" si="1"/>
        <v>5</v>
      </c>
      <c r="BB3" s="344">
        <f t="shared" si="1"/>
        <v>5</v>
      </c>
      <c r="BC3" s="344">
        <f t="shared" si="1"/>
        <v>5</v>
      </c>
      <c r="BD3" s="344">
        <f t="shared" si="1"/>
        <v>5</v>
      </c>
      <c r="BE3" s="344">
        <f t="shared" si="1"/>
        <v>5</v>
      </c>
      <c r="BF3" s="344">
        <f t="shared" si="1"/>
        <v>5</v>
      </c>
      <c r="BG3" s="344">
        <f t="shared" si="1"/>
        <v>5</v>
      </c>
      <c r="BH3" s="344">
        <f t="shared" si="1"/>
        <v>5</v>
      </c>
      <c r="BI3" s="344">
        <f t="shared" si="1"/>
        <v>5</v>
      </c>
    </row>
    <row r="4" spans="1:61" ht="12.75" customHeight="1">
      <c r="A4" s="31" t="s">
        <v>28</v>
      </c>
      <c r="B4" s="345">
        <v>1</v>
      </c>
      <c r="C4" s="345">
        <f t="shared" ref="C4:AH4" si="2">B4+1</f>
        <v>2</v>
      </c>
      <c r="D4" s="345">
        <f t="shared" si="2"/>
        <v>3</v>
      </c>
      <c r="E4" s="345">
        <f t="shared" si="2"/>
        <v>4</v>
      </c>
      <c r="F4" s="345">
        <f t="shared" si="2"/>
        <v>5</v>
      </c>
      <c r="G4" s="345">
        <f t="shared" si="2"/>
        <v>6</v>
      </c>
      <c r="H4" s="345">
        <f t="shared" si="2"/>
        <v>7</v>
      </c>
      <c r="I4" s="345">
        <f t="shared" si="2"/>
        <v>8</v>
      </c>
      <c r="J4" s="345">
        <f t="shared" si="2"/>
        <v>9</v>
      </c>
      <c r="K4" s="345">
        <f t="shared" si="2"/>
        <v>10</v>
      </c>
      <c r="L4" s="345">
        <f t="shared" si="2"/>
        <v>11</v>
      </c>
      <c r="M4" s="345">
        <f t="shared" si="2"/>
        <v>12</v>
      </c>
      <c r="N4" s="345">
        <f t="shared" si="2"/>
        <v>13</v>
      </c>
      <c r="O4" s="345">
        <f t="shared" si="2"/>
        <v>14</v>
      </c>
      <c r="P4" s="345">
        <f t="shared" si="2"/>
        <v>15</v>
      </c>
      <c r="Q4" s="345">
        <f t="shared" si="2"/>
        <v>16</v>
      </c>
      <c r="R4" s="345">
        <f t="shared" si="2"/>
        <v>17</v>
      </c>
      <c r="S4" s="345">
        <f t="shared" si="2"/>
        <v>18</v>
      </c>
      <c r="T4" s="345">
        <f t="shared" si="2"/>
        <v>19</v>
      </c>
      <c r="U4" s="345">
        <f t="shared" si="2"/>
        <v>20</v>
      </c>
      <c r="V4" s="345">
        <f t="shared" si="2"/>
        <v>21</v>
      </c>
      <c r="W4" s="345">
        <f t="shared" si="2"/>
        <v>22</v>
      </c>
      <c r="X4" s="345">
        <f t="shared" si="2"/>
        <v>23</v>
      </c>
      <c r="Y4" s="345">
        <f t="shared" si="2"/>
        <v>24</v>
      </c>
      <c r="Z4" s="345">
        <f t="shared" si="2"/>
        <v>25</v>
      </c>
      <c r="AA4" s="345">
        <f t="shared" si="2"/>
        <v>26</v>
      </c>
      <c r="AB4" s="345">
        <f t="shared" si="2"/>
        <v>27</v>
      </c>
      <c r="AC4" s="345">
        <f t="shared" si="2"/>
        <v>28</v>
      </c>
      <c r="AD4" s="345">
        <f t="shared" si="2"/>
        <v>29</v>
      </c>
      <c r="AE4" s="345">
        <f t="shared" si="2"/>
        <v>30</v>
      </c>
      <c r="AF4" s="345">
        <f t="shared" si="2"/>
        <v>31</v>
      </c>
      <c r="AG4" s="345">
        <f t="shared" si="2"/>
        <v>32</v>
      </c>
      <c r="AH4" s="345">
        <f t="shared" si="2"/>
        <v>33</v>
      </c>
      <c r="AI4" s="345">
        <f t="shared" ref="AI4:BI4" si="3">AH4+1</f>
        <v>34</v>
      </c>
      <c r="AJ4" s="345">
        <f t="shared" si="3"/>
        <v>35</v>
      </c>
      <c r="AK4" s="345">
        <f t="shared" si="3"/>
        <v>36</v>
      </c>
      <c r="AL4" s="345">
        <f t="shared" si="3"/>
        <v>37</v>
      </c>
      <c r="AM4" s="345">
        <f t="shared" si="3"/>
        <v>38</v>
      </c>
      <c r="AN4" s="345">
        <f t="shared" si="3"/>
        <v>39</v>
      </c>
      <c r="AO4" s="345">
        <f t="shared" si="3"/>
        <v>40</v>
      </c>
      <c r="AP4" s="345">
        <f t="shared" si="3"/>
        <v>41</v>
      </c>
      <c r="AQ4" s="345">
        <f t="shared" si="3"/>
        <v>42</v>
      </c>
      <c r="AR4" s="345">
        <f t="shared" si="3"/>
        <v>43</v>
      </c>
      <c r="AS4" s="345">
        <f t="shared" si="3"/>
        <v>44</v>
      </c>
      <c r="AT4" s="345">
        <f t="shared" si="3"/>
        <v>45</v>
      </c>
      <c r="AU4" s="345">
        <f t="shared" si="3"/>
        <v>46</v>
      </c>
      <c r="AV4" s="345">
        <f t="shared" si="3"/>
        <v>47</v>
      </c>
      <c r="AW4" s="345">
        <f t="shared" si="3"/>
        <v>48</v>
      </c>
      <c r="AX4" s="345">
        <f t="shared" si="3"/>
        <v>49</v>
      </c>
      <c r="AY4" s="345">
        <f t="shared" si="3"/>
        <v>50</v>
      </c>
      <c r="AZ4" s="345">
        <f t="shared" si="3"/>
        <v>51</v>
      </c>
      <c r="BA4" s="345">
        <f t="shared" si="3"/>
        <v>52</v>
      </c>
      <c r="BB4" s="345">
        <f t="shared" si="3"/>
        <v>53</v>
      </c>
      <c r="BC4" s="345">
        <f t="shared" si="3"/>
        <v>54</v>
      </c>
      <c r="BD4" s="345">
        <f t="shared" si="3"/>
        <v>55</v>
      </c>
      <c r="BE4" s="345">
        <f t="shared" si="3"/>
        <v>56</v>
      </c>
      <c r="BF4" s="345">
        <f t="shared" si="3"/>
        <v>57</v>
      </c>
      <c r="BG4" s="345">
        <f t="shared" si="3"/>
        <v>58</v>
      </c>
      <c r="BH4" s="345">
        <f t="shared" si="3"/>
        <v>59</v>
      </c>
      <c r="BI4" s="345">
        <f t="shared" si="3"/>
        <v>60</v>
      </c>
    </row>
    <row r="5" spans="1:61" ht="12.75" customHeight="1">
      <c r="A5" s="247" t="s">
        <v>186</v>
      </c>
      <c r="B5" s="346">
        <v>12</v>
      </c>
      <c r="C5" s="346">
        <v>12</v>
      </c>
      <c r="D5" s="346">
        <v>12</v>
      </c>
      <c r="E5" s="346">
        <v>12</v>
      </c>
      <c r="F5" s="346">
        <v>12</v>
      </c>
      <c r="G5" s="346">
        <v>12</v>
      </c>
      <c r="H5" s="346">
        <v>12</v>
      </c>
      <c r="I5" s="346">
        <v>12</v>
      </c>
      <c r="J5" s="346">
        <v>12</v>
      </c>
      <c r="K5" s="346">
        <v>12</v>
      </c>
      <c r="L5" s="346">
        <v>12</v>
      </c>
      <c r="M5" s="346">
        <v>12</v>
      </c>
      <c r="N5" s="346">
        <v>12</v>
      </c>
      <c r="O5" s="346">
        <v>12</v>
      </c>
      <c r="P5" s="346">
        <v>12</v>
      </c>
      <c r="Q5" s="346">
        <v>12</v>
      </c>
      <c r="R5" s="346">
        <v>12</v>
      </c>
      <c r="S5" s="346">
        <v>12</v>
      </c>
      <c r="T5" s="346">
        <v>12</v>
      </c>
      <c r="U5" s="346">
        <v>12</v>
      </c>
      <c r="V5" s="346">
        <v>12</v>
      </c>
      <c r="W5" s="346">
        <v>12</v>
      </c>
      <c r="X5" s="346">
        <v>12</v>
      </c>
      <c r="Y5" s="346">
        <v>12</v>
      </c>
      <c r="Z5" s="346">
        <v>12</v>
      </c>
      <c r="AA5" s="346">
        <v>12</v>
      </c>
      <c r="AB5" s="346">
        <v>12</v>
      </c>
      <c r="AC5" s="346">
        <v>12</v>
      </c>
      <c r="AD5" s="346">
        <v>12</v>
      </c>
      <c r="AE5" s="346">
        <v>12</v>
      </c>
      <c r="AF5" s="346">
        <v>12</v>
      </c>
      <c r="AG5" s="346">
        <v>12</v>
      </c>
      <c r="AH5" s="346">
        <v>12</v>
      </c>
      <c r="AI5" s="346">
        <v>12</v>
      </c>
      <c r="AJ5" s="346">
        <v>12</v>
      </c>
      <c r="AK5" s="346">
        <v>12</v>
      </c>
      <c r="AL5" s="346">
        <v>12</v>
      </c>
      <c r="AM5" s="346">
        <v>12</v>
      </c>
      <c r="AN5" s="346">
        <v>12</v>
      </c>
      <c r="AO5" s="346">
        <v>12</v>
      </c>
      <c r="AP5" s="346">
        <v>12</v>
      </c>
      <c r="AQ5" s="346">
        <v>12</v>
      </c>
      <c r="AR5" s="346">
        <v>12</v>
      </c>
      <c r="AS5" s="346">
        <v>12</v>
      </c>
      <c r="AT5" s="346">
        <v>12</v>
      </c>
      <c r="AU5" s="346">
        <v>12</v>
      </c>
      <c r="AV5" s="346">
        <v>12</v>
      </c>
      <c r="AW5" s="346">
        <v>12</v>
      </c>
      <c r="AX5" s="346">
        <v>12</v>
      </c>
      <c r="AY5" s="346">
        <v>12</v>
      </c>
      <c r="AZ5" s="346">
        <v>12</v>
      </c>
      <c r="BA5" s="346">
        <v>12</v>
      </c>
      <c r="BB5" s="346">
        <v>12</v>
      </c>
      <c r="BC5" s="346">
        <v>12</v>
      </c>
      <c r="BD5" s="346">
        <v>12</v>
      </c>
      <c r="BE5" s="346">
        <v>12</v>
      </c>
      <c r="BF5" s="346">
        <v>12</v>
      </c>
      <c r="BG5" s="346">
        <v>12</v>
      </c>
      <c r="BH5" s="346">
        <v>12</v>
      </c>
      <c r="BI5" s="346">
        <v>12</v>
      </c>
    </row>
    <row r="6" spans="1:61" ht="12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61" ht="12.75" customHeight="1">
      <c r="A7" s="92" t="s">
        <v>413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</row>
    <row r="8" spans="1:61" ht="12.75" customHeight="1">
      <c r="A8" s="98" t="s">
        <v>414</v>
      </c>
      <c r="B8" s="101" t="e">
        <f>'Monthly P&amp;L'!B43</f>
        <v>#N/A</v>
      </c>
      <c r="C8" s="101" t="e">
        <f>'Monthly P&amp;L'!C43</f>
        <v>#N/A</v>
      </c>
      <c r="D8" s="101" t="e">
        <f>'Monthly P&amp;L'!D43</f>
        <v>#N/A</v>
      </c>
      <c r="E8" s="101" t="e">
        <f>'Monthly P&amp;L'!E43</f>
        <v>#N/A</v>
      </c>
      <c r="F8" s="101" t="e">
        <f>'Monthly P&amp;L'!F43</f>
        <v>#N/A</v>
      </c>
      <c r="G8" s="101" t="e">
        <f>'Monthly P&amp;L'!G43</f>
        <v>#N/A</v>
      </c>
      <c r="H8" s="101" t="e">
        <f>'Monthly P&amp;L'!H43</f>
        <v>#N/A</v>
      </c>
      <c r="I8" s="101" t="e">
        <f>'Monthly P&amp;L'!I43</f>
        <v>#N/A</v>
      </c>
      <c r="J8" s="101" t="e">
        <f>'Monthly P&amp;L'!J43</f>
        <v>#N/A</v>
      </c>
      <c r="K8" s="101" t="e">
        <f>'Monthly P&amp;L'!K43</f>
        <v>#N/A</v>
      </c>
      <c r="L8" s="101" t="e">
        <f>'Monthly P&amp;L'!L43</f>
        <v>#N/A</v>
      </c>
      <c r="M8" s="101" t="e">
        <f>'Monthly P&amp;L'!M43</f>
        <v>#N/A</v>
      </c>
      <c r="N8" s="101" t="e">
        <f>'Monthly P&amp;L'!N43</f>
        <v>#N/A</v>
      </c>
      <c r="O8" s="101" t="e">
        <f>'Monthly P&amp;L'!O43</f>
        <v>#N/A</v>
      </c>
      <c r="P8" s="101" t="e">
        <f>'Monthly P&amp;L'!P43</f>
        <v>#N/A</v>
      </c>
      <c r="Q8" s="101" t="e">
        <f>'Monthly P&amp;L'!Q43</f>
        <v>#N/A</v>
      </c>
      <c r="R8" s="101" t="e">
        <f>'Monthly P&amp;L'!R43</f>
        <v>#N/A</v>
      </c>
      <c r="S8" s="101" t="e">
        <f>'Monthly P&amp;L'!S43</f>
        <v>#N/A</v>
      </c>
      <c r="T8" s="101" t="e">
        <f>'Monthly P&amp;L'!T43</f>
        <v>#N/A</v>
      </c>
      <c r="U8" s="101" t="e">
        <f>'Monthly P&amp;L'!U43</f>
        <v>#N/A</v>
      </c>
      <c r="V8" s="101" t="e">
        <f>'Monthly P&amp;L'!V43</f>
        <v>#N/A</v>
      </c>
      <c r="W8" s="101" t="e">
        <f>'Monthly P&amp;L'!W43</f>
        <v>#N/A</v>
      </c>
      <c r="X8" s="101" t="e">
        <f>'Monthly P&amp;L'!X43</f>
        <v>#N/A</v>
      </c>
      <c r="Y8" s="101" t="e">
        <f>'Monthly P&amp;L'!Y43</f>
        <v>#N/A</v>
      </c>
      <c r="Z8" s="101" t="e">
        <f>'Monthly P&amp;L'!Z43</f>
        <v>#N/A</v>
      </c>
      <c r="AA8" s="101" t="e">
        <f>'Monthly P&amp;L'!AA43</f>
        <v>#N/A</v>
      </c>
      <c r="AB8" s="101" t="e">
        <f>'Monthly P&amp;L'!AB43</f>
        <v>#N/A</v>
      </c>
      <c r="AC8" s="101" t="e">
        <f>'Monthly P&amp;L'!AC43</f>
        <v>#N/A</v>
      </c>
      <c r="AD8" s="101" t="e">
        <f>'Monthly P&amp;L'!AD43</f>
        <v>#N/A</v>
      </c>
      <c r="AE8" s="101" t="e">
        <f>'Monthly P&amp;L'!AE43</f>
        <v>#N/A</v>
      </c>
      <c r="AF8" s="101" t="e">
        <f>'Monthly P&amp;L'!AF43</f>
        <v>#N/A</v>
      </c>
      <c r="AG8" s="101" t="e">
        <f>'Monthly P&amp;L'!AG43</f>
        <v>#N/A</v>
      </c>
      <c r="AH8" s="101" t="e">
        <f>'Monthly P&amp;L'!AH43</f>
        <v>#N/A</v>
      </c>
      <c r="AI8" s="101" t="e">
        <f>'Monthly P&amp;L'!AI43</f>
        <v>#N/A</v>
      </c>
      <c r="AJ8" s="101" t="e">
        <f>'Monthly P&amp;L'!AJ43</f>
        <v>#N/A</v>
      </c>
      <c r="AK8" s="101" t="e">
        <f>'Monthly P&amp;L'!AK43</f>
        <v>#N/A</v>
      </c>
      <c r="AL8" s="101" t="e">
        <f>'Monthly P&amp;L'!AL43</f>
        <v>#N/A</v>
      </c>
      <c r="AM8" s="101" t="e">
        <f>'Monthly P&amp;L'!AM43</f>
        <v>#N/A</v>
      </c>
      <c r="AN8" s="101" t="e">
        <f>'Monthly P&amp;L'!AN43</f>
        <v>#N/A</v>
      </c>
      <c r="AO8" s="101" t="e">
        <f>'Monthly P&amp;L'!AO43</f>
        <v>#N/A</v>
      </c>
      <c r="AP8" s="101" t="e">
        <f>'Monthly P&amp;L'!AP43</f>
        <v>#N/A</v>
      </c>
      <c r="AQ8" s="101" t="e">
        <f>'Monthly P&amp;L'!AQ43</f>
        <v>#N/A</v>
      </c>
      <c r="AR8" s="101" t="e">
        <f>'Monthly P&amp;L'!AR43</f>
        <v>#N/A</v>
      </c>
      <c r="AS8" s="101" t="e">
        <f>'Monthly P&amp;L'!AS43</f>
        <v>#N/A</v>
      </c>
      <c r="AT8" s="101" t="e">
        <f>'Monthly P&amp;L'!AT43</f>
        <v>#N/A</v>
      </c>
      <c r="AU8" s="101" t="e">
        <f>'Monthly P&amp;L'!AU43</f>
        <v>#N/A</v>
      </c>
      <c r="AV8" s="101" t="e">
        <f>'Monthly P&amp;L'!AV43</f>
        <v>#N/A</v>
      </c>
      <c r="AW8" s="101" t="e">
        <f>'Monthly P&amp;L'!AW43</f>
        <v>#N/A</v>
      </c>
      <c r="AX8" s="101" t="e">
        <f>'Monthly P&amp;L'!AX43</f>
        <v>#N/A</v>
      </c>
      <c r="AY8" s="101" t="e">
        <f>'Monthly P&amp;L'!AY43</f>
        <v>#N/A</v>
      </c>
      <c r="AZ8" s="101" t="e">
        <f>'Monthly P&amp;L'!AZ43</f>
        <v>#N/A</v>
      </c>
      <c r="BA8" s="101" t="e">
        <f>'Monthly P&amp;L'!BA43</f>
        <v>#N/A</v>
      </c>
      <c r="BB8" s="101" t="e">
        <f>'Monthly P&amp;L'!BB43</f>
        <v>#N/A</v>
      </c>
      <c r="BC8" s="101" t="e">
        <f>'Monthly P&amp;L'!BC43</f>
        <v>#N/A</v>
      </c>
      <c r="BD8" s="101" t="e">
        <f>'Monthly P&amp;L'!BD43</f>
        <v>#N/A</v>
      </c>
      <c r="BE8" s="101" t="e">
        <f>'Monthly P&amp;L'!BE43</f>
        <v>#N/A</v>
      </c>
      <c r="BF8" s="101" t="e">
        <f>'Monthly P&amp;L'!BF43</f>
        <v>#N/A</v>
      </c>
      <c r="BG8" s="101" t="e">
        <f>'Monthly P&amp;L'!BG43</f>
        <v>#N/A</v>
      </c>
      <c r="BH8" s="101" t="e">
        <f>'Monthly P&amp;L'!BH43</f>
        <v>#N/A</v>
      </c>
      <c r="BI8" s="101" t="e">
        <f>'Monthly P&amp;L'!BI43</f>
        <v>#N/A</v>
      </c>
    </row>
    <row r="9" spans="1:61" ht="12.75" customHeight="1">
      <c r="A9" s="149" t="s">
        <v>415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</row>
    <row r="10" spans="1:61" ht="12.75" customHeight="1">
      <c r="A10" s="98" t="s">
        <v>416</v>
      </c>
      <c r="B10" s="101">
        <f>+'Monthly P&amp;L'!B41</f>
        <v>114687.76</v>
      </c>
      <c r="C10" s="101">
        <f>+'Monthly P&amp;L'!C41</f>
        <v>114687.76</v>
      </c>
      <c r="D10" s="101">
        <f>+'Monthly P&amp;L'!D41</f>
        <v>114687.76</v>
      </c>
      <c r="E10" s="101">
        <f>+'Monthly P&amp;L'!E41</f>
        <v>123327.19</v>
      </c>
      <c r="F10" s="101">
        <f>+'Monthly P&amp;L'!F41</f>
        <v>123327.19</v>
      </c>
      <c r="G10" s="101">
        <f>+'Monthly P&amp;L'!G41</f>
        <v>123327.19</v>
      </c>
      <c r="H10" s="101">
        <f>+'Monthly P&amp;L'!H41</f>
        <v>126941.44</v>
      </c>
      <c r="I10" s="101">
        <f>+'Monthly P&amp;L'!I41</f>
        <v>126941.44</v>
      </c>
      <c r="J10" s="101">
        <f>+'Monthly P&amp;L'!J41</f>
        <v>126941.44</v>
      </c>
      <c r="K10" s="101">
        <f>+'Monthly P&amp;L'!K41</f>
        <v>127505.69</v>
      </c>
      <c r="L10" s="101">
        <f>+'Monthly P&amp;L'!L41</f>
        <v>127505.69</v>
      </c>
      <c r="M10" s="101">
        <f>+'Monthly P&amp;L'!M41</f>
        <v>127505.69</v>
      </c>
      <c r="N10" s="101">
        <f>+'Monthly P&amp;L'!N41</f>
        <v>158968.3493</v>
      </c>
      <c r="O10" s="101">
        <f>+'Monthly P&amp;L'!O41</f>
        <v>158968.3493</v>
      </c>
      <c r="P10" s="101">
        <f>+'Monthly P&amp;L'!P41</f>
        <v>158968.3493</v>
      </c>
      <c r="Q10" s="101">
        <f>+'Monthly P&amp;L'!Q41</f>
        <v>160053.0086</v>
      </c>
      <c r="R10" s="101">
        <f>+'Monthly P&amp;L'!R41</f>
        <v>160053.0086</v>
      </c>
      <c r="S10" s="101">
        <f>+'Monthly P&amp;L'!S41</f>
        <v>160053.0086</v>
      </c>
      <c r="T10" s="101">
        <f>+'Monthly P&amp;L'!T41</f>
        <v>160222.6679</v>
      </c>
      <c r="U10" s="101">
        <f>+'Monthly P&amp;L'!U41</f>
        <v>160222.6679</v>
      </c>
      <c r="V10" s="101">
        <f>+'Monthly P&amp;L'!V41</f>
        <v>160222.6679</v>
      </c>
      <c r="W10" s="101">
        <f>+'Monthly P&amp;L'!W41</f>
        <v>160392.3272</v>
      </c>
      <c r="X10" s="101">
        <f>+'Monthly P&amp;L'!X41</f>
        <v>160392.3272</v>
      </c>
      <c r="Y10" s="101">
        <f>+'Monthly P&amp;L'!Y41</f>
        <v>160392.3272</v>
      </c>
      <c r="Z10" s="101">
        <f>+'Monthly P&amp;L'!Z41</f>
        <v>161659.9865</v>
      </c>
      <c r="AA10" s="101">
        <f>+'Monthly P&amp;L'!AA41</f>
        <v>161659.9865</v>
      </c>
      <c r="AB10" s="101">
        <f>+'Monthly P&amp;L'!AB41</f>
        <v>161659.9865</v>
      </c>
      <c r="AC10" s="101">
        <f>+'Monthly P&amp;L'!AC41</f>
        <v>161829.6458</v>
      </c>
      <c r="AD10" s="101">
        <f>+'Monthly P&amp;L'!AD41</f>
        <v>161829.6458</v>
      </c>
      <c r="AE10" s="101">
        <f>+'Monthly P&amp;L'!AE41</f>
        <v>161829.6458</v>
      </c>
      <c r="AF10" s="101">
        <f>+'Monthly P&amp;L'!AF41</f>
        <v>161999.3051</v>
      </c>
      <c r="AG10" s="101">
        <f>+'Monthly P&amp;L'!AG41</f>
        <v>161999.3051</v>
      </c>
      <c r="AH10" s="101">
        <f>+'Monthly P&amp;L'!AH41</f>
        <v>161999.3051</v>
      </c>
      <c r="AI10" s="101">
        <f>+'Monthly P&amp;L'!AI41</f>
        <v>162168.9644</v>
      </c>
      <c r="AJ10" s="101">
        <f>+'Monthly P&amp;L'!AJ41</f>
        <v>162168.9644</v>
      </c>
      <c r="AK10" s="101">
        <f>+'Monthly P&amp;L'!AK41</f>
        <v>162168.9644</v>
      </c>
      <c r="AL10" s="101">
        <f>+'Monthly P&amp;L'!AL41</f>
        <v>204210.53444125</v>
      </c>
      <c r="AM10" s="101">
        <f>+'Monthly P&amp;L'!AM41</f>
        <v>204210.53444125</v>
      </c>
      <c r="AN10" s="101">
        <f>+'Monthly P&amp;L'!AN41</f>
        <v>204210.53444125</v>
      </c>
      <c r="AO10" s="101">
        <f>+'Monthly P&amp;L'!AO41</f>
        <v>238932.1044825</v>
      </c>
      <c r="AP10" s="101">
        <f>+'Monthly P&amp;L'!AP41</f>
        <v>238932.1044825</v>
      </c>
      <c r="AQ10" s="101">
        <f>+'Monthly P&amp;L'!AQ41</f>
        <v>238932.1044825</v>
      </c>
      <c r="AR10" s="101">
        <f>+'Monthly P&amp;L'!AR41</f>
        <v>260233.67452374997</v>
      </c>
      <c r="AS10" s="101">
        <f>+'Monthly P&amp;L'!AS41</f>
        <v>260233.67452374997</v>
      </c>
      <c r="AT10" s="101">
        <f>+'Monthly P&amp;L'!AT41</f>
        <v>260233.67452374997</v>
      </c>
      <c r="AU10" s="101">
        <f>+'Monthly P&amp;L'!AU41</f>
        <v>329919.53513124998</v>
      </c>
      <c r="AV10" s="101">
        <f>+'Monthly P&amp;L'!AV41</f>
        <v>329919.53513124998</v>
      </c>
      <c r="AW10" s="101">
        <f>+'Monthly P&amp;L'!AW41</f>
        <v>329919.53513124998</v>
      </c>
      <c r="AX10" s="101">
        <f>+'Monthly P&amp;L'!AX41</f>
        <v>367232.83146374999</v>
      </c>
      <c r="AY10" s="101">
        <f>+'Monthly P&amp;L'!AY41</f>
        <v>367232.83146374999</v>
      </c>
      <c r="AZ10" s="101">
        <f>+'Monthly P&amp;L'!AZ41</f>
        <v>367232.83146374999</v>
      </c>
      <c r="BA10" s="101">
        <f>+'Monthly P&amp;L'!BA41</f>
        <v>404546.12779624999</v>
      </c>
      <c r="BB10" s="101">
        <f>+'Monthly P&amp;L'!BB41</f>
        <v>404546.12779624999</v>
      </c>
      <c r="BC10" s="101">
        <f>+'Monthly P&amp;L'!BC41</f>
        <v>404546.12779624999</v>
      </c>
      <c r="BD10" s="101">
        <f>+'Monthly P&amp;L'!BD41</f>
        <v>441859.42412874999</v>
      </c>
      <c r="BE10" s="101">
        <f>+'Monthly P&amp;L'!BE41</f>
        <v>441859.42412874999</v>
      </c>
      <c r="BF10" s="101">
        <f>+'Monthly P&amp;L'!BF41</f>
        <v>441859.42412874999</v>
      </c>
      <c r="BG10" s="101">
        <f>+'Monthly P&amp;L'!BG41</f>
        <v>478778.90041999996</v>
      </c>
      <c r="BH10" s="101">
        <f>+'Monthly P&amp;L'!BH41</f>
        <v>478778.90041999996</v>
      </c>
      <c r="BI10" s="101">
        <f>+'Monthly P&amp;L'!BI41</f>
        <v>478778.90041999996</v>
      </c>
    </row>
    <row r="11" spans="1:61" ht="12.75" customHeight="1">
      <c r="A11" s="98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</row>
    <row r="12" spans="1:61" ht="12.75" customHeight="1">
      <c r="A12" s="98" t="s">
        <v>417</v>
      </c>
      <c r="B12" s="101" t="e">
        <f>-'Annual P&amp;L'!$B$48/12</f>
        <v>#N/A</v>
      </c>
      <c r="C12" s="101" t="e">
        <f>-'Annual P&amp;L'!$B$48/12</f>
        <v>#N/A</v>
      </c>
      <c r="D12" s="101" t="e">
        <f>-'Annual P&amp;L'!$B$48/12</f>
        <v>#N/A</v>
      </c>
      <c r="E12" s="101" t="e">
        <f>-'Annual P&amp;L'!$B$48/12</f>
        <v>#N/A</v>
      </c>
      <c r="F12" s="101" t="e">
        <f>-'Annual P&amp;L'!$B$48/12</f>
        <v>#N/A</v>
      </c>
      <c r="G12" s="101" t="e">
        <f>-'Annual P&amp;L'!$B$48/12</f>
        <v>#N/A</v>
      </c>
      <c r="H12" s="101" t="e">
        <f>-'Annual P&amp;L'!$B$48/12</f>
        <v>#N/A</v>
      </c>
      <c r="I12" s="101" t="e">
        <f>-'Annual P&amp;L'!$B$48/12</f>
        <v>#N/A</v>
      </c>
      <c r="J12" s="101" t="e">
        <f>-'Annual P&amp;L'!$B$48/12</f>
        <v>#N/A</v>
      </c>
      <c r="K12" s="101" t="e">
        <f>-'Annual P&amp;L'!$B$48/12</f>
        <v>#N/A</v>
      </c>
      <c r="L12" s="101" t="e">
        <f>-'Annual P&amp;L'!$B$48/12</f>
        <v>#N/A</v>
      </c>
      <c r="M12" s="101" t="e">
        <f>-'Annual P&amp;L'!$B$48/12</f>
        <v>#N/A</v>
      </c>
      <c r="N12" s="101" t="e">
        <f>-'Annual P&amp;L'!$B$48/12</f>
        <v>#N/A</v>
      </c>
      <c r="O12" s="101" t="e">
        <f>-'Annual P&amp;L'!$B$48/12</f>
        <v>#N/A</v>
      </c>
      <c r="P12" s="101" t="e">
        <f>-'Annual P&amp;L'!$B$48/12</f>
        <v>#N/A</v>
      </c>
      <c r="Q12" s="101" t="e">
        <f>-'Annual P&amp;L'!$B$48/12</f>
        <v>#N/A</v>
      </c>
      <c r="R12" s="101" t="e">
        <f>-'Annual P&amp;L'!$B$48/12</f>
        <v>#N/A</v>
      </c>
      <c r="S12" s="101" t="e">
        <f>-'Annual P&amp;L'!$B$48/12</f>
        <v>#N/A</v>
      </c>
      <c r="T12" s="101" t="e">
        <f>-'Annual P&amp;L'!$B$48/12</f>
        <v>#N/A</v>
      </c>
      <c r="U12" s="101" t="e">
        <f>-'Annual P&amp;L'!$B$48/12</f>
        <v>#N/A</v>
      </c>
      <c r="V12" s="101" t="e">
        <f>-'Annual P&amp;L'!$B$48/12</f>
        <v>#N/A</v>
      </c>
      <c r="W12" s="101" t="e">
        <f>-'Annual P&amp;L'!$B$48/12</f>
        <v>#N/A</v>
      </c>
      <c r="X12" s="101" t="e">
        <f>-'Annual P&amp;L'!$B$48/12</f>
        <v>#N/A</v>
      </c>
      <c r="Y12" s="101" t="e">
        <f>-'Annual P&amp;L'!$B$48/12</f>
        <v>#N/A</v>
      </c>
      <c r="Z12" s="101" t="e">
        <f>-'Annual P&amp;L'!$B$48/12</f>
        <v>#N/A</v>
      </c>
      <c r="AA12" s="101" t="e">
        <f>-'Annual P&amp;L'!$B$48/12</f>
        <v>#N/A</v>
      </c>
      <c r="AB12" s="101" t="e">
        <f>-'Annual P&amp;L'!$B$48/12</f>
        <v>#N/A</v>
      </c>
      <c r="AC12" s="101" t="e">
        <f>-'Annual P&amp;L'!$B$48/12</f>
        <v>#N/A</v>
      </c>
      <c r="AD12" s="101" t="e">
        <f>-'Annual P&amp;L'!$B$48/12</f>
        <v>#N/A</v>
      </c>
      <c r="AE12" s="101" t="e">
        <f>-'Annual P&amp;L'!$B$48/12</f>
        <v>#N/A</v>
      </c>
      <c r="AF12" s="101" t="e">
        <f>-'Annual P&amp;L'!$B$48/12</f>
        <v>#N/A</v>
      </c>
      <c r="AG12" s="101" t="e">
        <f>-'Annual P&amp;L'!$B$48/12</f>
        <v>#N/A</v>
      </c>
      <c r="AH12" s="101" t="e">
        <f>-'Annual P&amp;L'!$B$48/12</f>
        <v>#N/A</v>
      </c>
      <c r="AI12" s="101" t="e">
        <f>-'Annual P&amp;L'!$B$48/12</f>
        <v>#N/A</v>
      </c>
      <c r="AJ12" s="101" t="e">
        <f>-'Annual P&amp;L'!$B$48/12</f>
        <v>#N/A</v>
      </c>
      <c r="AK12" s="101" t="e">
        <f>-'Annual P&amp;L'!$B$48/12</f>
        <v>#N/A</v>
      </c>
      <c r="AL12" s="101" t="e">
        <f>-'Annual P&amp;L'!$B$48/12</f>
        <v>#N/A</v>
      </c>
      <c r="AM12" s="101" t="e">
        <f>-'Annual P&amp;L'!$B$48/12</f>
        <v>#N/A</v>
      </c>
      <c r="AN12" s="101" t="e">
        <f>-'Annual P&amp;L'!$B$48/12</f>
        <v>#N/A</v>
      </c>
      <c r="AO12" s="101" t="e">
        <f>-'Annual P&amp;L'!$B$48/12</f>
        <v>#N/A</v>
      </c>
      <c r="AP12" s="101" t="e">
        <f>-'Annual P&amp;L'!$B$48/12</f>
        <v>#N/A</v>
      </c>
      <c r="AQ12" s="101" t="e">
        <f>-'Annual P&amp;L'!$B$48/12</f>
        <v>#N/A</v>
      </c>
      <c r="AR12" s="101" t="e">
        <f>-'Annual P&amp;L'!$B$48/12</f>
        <v>#N/A</v>
      </c>
      <c r="AS12" s="101" t="e">
        <f>-'Annual P&amp;L'!$B$48/12</f>
        <v>#N/A</v>
      </c>
      <c r="AT12" s="101" t="e">
        <f>-'Annual P&amp;L'!$B$48/12</f>
        <v>#N/A</v>
      </c>
      <c r="AU12" s="101" t="e">
        <f>-'Annual P&amp;L'!$B$48/12</f>
        <v>#N/A</v>
      </c>
      <c r="AV12" s="101" t="e">
        <f>-'Annual P&amp;L'!$B$48/12</f>
        <v>#N/A</v>
      </c>
      <c r="AW12" s="101" t="e">
        <f>-'Annual P&amp;L'!$B$48/12</f>
        <v>#N/A</v>
      </c>
      <c r="AX12" s="101" t="e">
        <f>-'Annual P&amp;L'!$F$48/12</f>
        <v>#N/A</v>
      </c>
      <c r="AY12" s="101" t="e">
        <f>-'Annual P&amp;L'!$F$48/12</f>
        <v>#N/A</v>
      </c>
      <c r="AZ12" s="101" t="e">
        <f>-'Annual P&amp;L'!$F$48/12</f>
        <v>#N/A</v>
      </c>
      <c r="BA12" s="101" t="e">
        <f>-'Annual P&amp;L'!$F$48/12</f>
        <v>#N/A</v>
      </c>
      <c r="BB12" s="101" t="e">
        <f>-'Annual P&amp;L'!$F$48/12</f>
        <v>#N/A</v>
      </c>
      <c r="BC12" s="101" t="e">
        <f>-'Annual P&amp;L'!$F$48/12</f>
        <v>#N/A</v>
      </c>
      <c r="BD12" s="101" t="e">
        <f>-'Annual P&amp;L'!$F$48/12</f>
        <v>#N/A</v>
      </c>
      <c r="BE12" s="101" t="e">
        <f>-'Annual P&amp;L'!$F$48/12</f>
        <v>#N/A</v>
      </c>
      <c r="BF12" s="101" t="e">
        <f>-'Annual P&amp;L'!$F$48/12</f>
        <v>#N/A</v>
      </c>
      <c r="BG12" s="101" t="e">
        <f>-'Annual P&amp;L'!$F$48/12</f>
        <v>#N/A</v>
      </c>
      <c r="BH12" s="101" t="e">
        <f>-'Annual P&amp;L'!$F$48/12</f>
        <v>#N/A</v>
      </c>
      <c r="BI12" s="101" t="e">
        <f>-'Annual P&amp;L'!$F$48/12</f>
        <v>#N/A</v>
      </c>
    </row>
    <row r="13" spans="1:61" ht="12.75" customHeight="1">
      <c r="A13" s="7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</row>
    <row r="14" spans="1:61" ht="12.75" customHeight="1">
      <c r="A14" s="7" t="s">
        <v>418</v>
      </c>
      <c r="B14" s="101" t="e">
        <f>-'Net Working Capital Changes'!B29</f>
        <v>#N/A</v>
      </c>
      <c r="C14" s="101" t="e">
        <f>-'Net Working Capital Changes'!C29</f>
        <v>#N/A</v>
      </c>
      <c r="D14" s="101" t="e">
        <f>-'Net Working Capital Changes'!D29</f>
        <v>#N/A</v>
      </c>
      <c r="E14" s="101" t="e">
        <f>-'Net Working Capital Changes'!E29</f>
        <v>#N/A</v>
      </c>
      <c r="F14" s="101" t="e">
        <f>-'Net Working Capital Changes'!F29</f>
        <v>#N/A</v>
      </c>
      <c r="G14" s="101" t="e">
        <f>-'Net Working Capital Changes'!G29</f>
        <v>#N/A</v>
      </c>
      <c r="H14" s="101" t="e">
        <f>-'Net Working Capital Changes'!H29</f>
        <v>#N/A</v>
      </c>
      <c r="I14" s="101" t="e">
        <f>-'Net Working Capital Changes'!I29</f>
        <v>#N/A</v>
      </c>
      <c r="J14" s="101" t="e">
        <f>-'Net Working Capital Changes'!J29</f>
        <v>#N/A</v>
      </c>
      <c r="K14" s="101" t="e">
        <f>-'Net Working Capital Changes'!K29</f>
        <v>#N/A</v>
      </c>
      <c r="L14" s="101" t="e">
        <f>-'Net Working Capital Changes'!L29</f>
        <v>#N/A</v>
      </c>
      <c r="M14" s="101" t="e">
        <f>-'Net Working Capital Changes'!M29</f>
        <v>#N/A</v>
      </c>
      <c r="N14" s="101" t="e">
        <f>-'Net Working Capital Changes'!N29</f>
        <v>#N/A</v>
      </c>
      <c r="O14" s="101" t="e">
        <f>-'Net Working Capital Changes'!O29</f>
        <v>#N/A</v>
      </c>
      <c r="P14" s="101" t="e">
        <f>-'Net Working Capital Changes'!P29</f>
        <v>#N/A</v>
      </c>
      <c r="Q14" s="101" t="e">
        <f>-'Net Working Capital Changes'!Q29</f>
        <v>#N/A</v>
      </c>
      <c r="R14" s="101" t="e">
        <f>-'Net Working Capital Changes'!R29</f>
        <v>#N/A</v>
      </c>
      <c r="S14" s="101" t="e">
        <f>-'Net Working Capital Changes'!S29</f>
        <v>#N/A</v>
      </c>
      <c r="T14" s="101" t="e">
        <f>-'Net Working Capital Changes'!T29</f>
        <v>#N/A</v>
      </c>
      <c r="U14" s="101" t="e">
        <f>-'Net Working Capital Changes'!U29</f>
        <v>#N/A</v>
      </c>
      <c r="V14" s="101" t="e">
        <f>-'Net Working Capital Changes'!V29</f>
        <v>#N/A</v>
      </c>
      <c r="W14" s="101" t="e">
        <f>-'Net Working Capital Changes'!W29</f>
        <v>#N/A</v>
      </c>
      <c r="X14" s="101" t="e">
        <f>-'Net Working Capital Changes'!X29</f>
        <v>#N/A</v>
      </c>
      <c r="Y14" s="101" t="e">
        <f>-'Net Working Capital Changes'!Y29</f>
        <v>#N/A</v>
      </c>
      <c r="Z14" s="101" t="e">
        <f>-'Net Working Capital Changes'!Z29</f>
        <v>#N/A</v>
      </c>
      <c r="AA14" s="101" t="e">
        <f>-'Net Working Capital Changes'!AA29</f>
        <v>#N/A</v>
      </c>
      <c r="AB14" s="101" t="e">
        <f>-'Net Working Capital Changes'!AB29</f>
        <v>#N/A</v>
      </c>
      <c r="AC14" s="101" t="e">
        <f>-'Net Working Capital Changes'!AC29</f>
        <v>#N/A</v>
      </c>
      <c r="AD14" s="101" t="e">
        <f>-'Net Working Capital Changes'!AD29</f>
        <v>#N/A</v>
      </c>
      <c r="AE14" s="101" t="e">
        <f>-'Net Working Capital Changes'!AE29</f>
        <v>#N/A</v>
      </c>
      <c r="AF14" s="101" t="e">
        <f>-'Net Working Capital Changes'!AF29</f>
        <v>#N/A</v>
      </c>
      <c r="AG14" s="101" t="e">
        <f>-'Net Working Capital Changes'!AG29</f>
        <v>#N/A</v>
      </c>
      <c r="AH14" s="101" t="e">
        <f>-'Net Working Capital Changes'!AH29</f>
        <v>#N/A</v>
      </c>
      <c r="AI14" s="101" t="e">
        <f>-'Net Working Capital Changes'!AI29</f>
        <v>#N/A</v>
      </c>
      <c r="AJ14" s="101" t="e">
        <f>-'Net Working Capital Changes'!AJ29</f>
        <v>#N/A</v>
      </c>
      <c r="AK14" s="101" t="e">
        <f>-'Net Working Capital Changes'!AK29</f>
        <v>#N/A</v>
      </c>
      <c r="AL14" s="101" t="e">
        <f>-'Net Working Capital Changes'!AL29</f>
        <v>#N/A</v>
      </c>
      <c r="AM14" s="101" t="e">
        <f>-'Net Working Capital Changes'!AM29</f>
        <v>#N/A</v>
      </c>
      <c r="AN14" s="101" t="e">
        <f>-'Net Working Capital Changes'!AN29</f>
        <v>#N/A</v>
      </c>
      <c r="AO14" s="101" t="e">
        <f>-'Net Working Capital Changes'!AO29</f>
        <v>#N/A</v>
      </c>
      <c r="AP14" s="101" t="e">
        <f>-'Net Working Capital Changes'!AP29</f>
        <v>#N/A</v>
      </c>
      <c r="AQ14" s="101" t="e">
        <f>-'Net Working Capital Changes'!AQ29</f>
        <v>#N/A</v>
      </c>
      <c r="AR14" s="101" t="e">
        <f>-'Net Working Capital Changes'!AR29</f>
        <v>#N/A</v>
      </c>
      <c r="AS14" s="101" t="e">
        <f>-'Net Working Capital Changes'!AS29</f>
        <v>#N/A</v>
      </c>
      <c r="AT14" s="101" t="e">
        <f>-'Net Working Capital Changes'!AT29</f>
        <v>#N/A</v>
      </c>
      <c r="AU14" s="101" t="e">
        <f>-'Net Working Capital Changes'!AU29</f>
        <v>#N/A</v>
      </c>
      <c r="AV14" s="101" t="e">
        <f>-'Net Working Capital Changes'!AV29</f>
        <v>#N/A</v>
      </c>
      <c r="AW14" s="101" t="e">
        <f>-'Net Working Capital Changes'!AW29</f>
        <v>#N/A</v>
      </c>
      <c r="AX14" s="101" t="e">
        <f>-'Net Working Capital Changes'!AX29</f>
        <v>#N/A</v>
      </c>
      <c r="AY14" s="101" t="e">
        <f>-'Net Working Capital Changes'!AY29</f>
        <v>#N/A</v>
      </c>
      <c r="AZ14" s="101" t="e">
        <f>-'Net Working Capital Changes'!AZ29</f>
        <v>#N/A</v>
      </c>
      <c r="BA14" s="101" t="e">
        <f>-'Net Working Capital Changes'!BA29</f>
        <v>#N/A</v>
      </c>
      <c r="BB14" s="101" t="e">
        <f>-'Net Working Capital Changes'!BB29</f>
        <v>#N/A</v>
      </c>
      <c r="BC14" s="101" t="e">
        <f>-'Net Working Capital Changes'!BC29</f>
        <v>#N/A</v>
      </c>
      <c r="BD14" s="101" t="e">
        <f>-'Net Working Capital Changes'!BD29</f>
        <v>#N/A</v>
      </c>
      <c r="BE14" s="101" t="e">
        <f>-'Net Working Capital Changes'!BE29</f>
        <v>#N/A</v>
      </c>
      <c r="BF14" s="101" t="e">
        <f>-'Net Working Capital Changes'!BF29</f>
        <v>#N/A</v>
      </c>
      <c r="BG14" s="101" t="e">
        <f>-'Net Working Capital Changes'!BG29</f>
        <v>#N/A</v>
      </c>
      <c r="BH14" s="101" t="e">
        <f>-'Net Working Capital Changes'!BH29</f>
        <v>#N/A</v>
      </c>
      <c r="BI14" s="101" t="e">
        <f>-'Net Working Capital Changes'!BI29</f>
        <v>#VALUE!</v>
      </c>
    </row>
    <row r="15" spans="1:61" ht="12.75" customHeight="1">
      <c r="A15" s="7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</row>
    <row r="16" spans="1:61" ht="12.75" customHeight="1">
      <c r="A16" s="251" t="s">
        <v>419</v>
      </c>
      <c r="B16" s="262" t="e">
        <f t="shared" ref="B16:AG16" si="4">SUM(B8:B14)</f>
        <v>#N/A</v>
      </c>
      <c r="C16" s="262" t="e">
        <f t="shared" si="4"/>
        <v>#N/A</v>
      </c>
      <c r="D16" s="262" t="e">
        <f t="shared" si="4"/>
        <v>#N/A</v>
      </c>
      <c r="E16" s="262" t="e">
        <f t="shared" si="4"/>
        <v>#N/A</v>
      </c>
      <c r="F16" s="262" t="e">
        <f t="shared" si="4"/>
        <v>#N/A</v>
      </c>
      <c r="G16" s="262" t="e">
        <f t="shared" si="4"/>
        <v>#N/A</v>
      </c>
      <c r="H16" s="262" t="e">
        <f t="shared" si="4"/>
        <v>#N/A</v>
      </c>
      <c r="I16" s="262" t="e">
        <f t="shared" si="4"/>
        <v>#N/A</v>
      </c>
      <c r="J16" s="262" t="e">
        <f t="shared" si="4"/>
        <v>#N/A</v>
      </c>
      <c r="K16" s="262" t="e">
        <f t="shared" si="4"/>
        <v>#N/A</v>
      </c>
      <c r="L16" s="262" t="e">
        <f t="shared" si="4"/>
        <v>#N/A</v>
      </c>
      <c r="M16" s="262" t="e">
        <f t="shared" si="4"/>
        <v>#N/A</v>
      </c>
      <c r="N16" s="262" t="e">
        <f t="shared" si="4"/>
        <v>#N/A</v>
      </c>
      <c r="O16" s="262" t="e">
        <f t="shared" si="4"/>
        <v>#N/A</v>
      </c>
      <c r="P16" s="262" t="e">
        <f t="shared" si="4"/>
        <v>#N/A</v>
      </c>
      <c r="Q16" s="262" t="e">
        <f t="shared" si="4"/>
        <v>#N/A</v>
      </c>
      <c r="R16" s="262" t="e">
        <f t="shared" si="4"/>
        <v>#N/A</v>
      </c>
      <c r="S16" s="262" t="e">
        <f t="shared" si="4"/>
        <v>#N/A</v>
      </c>
      <c r="T16" s="262" t="e">
        <f t="shared" si="4"/>
        <v>#N/A</v>
      </c>
      <c r="U16" s="262" t="e">
        <f t="shared" si="4"/>
        <v>#N/A</v>
      </c>
      <c r="V16" s="262" t="e">
        <f t="shared" si="4"/>
        <v>#N/A</v>
      </c>
      <c r="W16" s="262" t="e">
        <f t="shared" si="4"/>
        <v>#N/A</v>
      </c>
      <c r="X16" s="262" t="e">
        <f t="shared" si="4"/>
        <v>#N/A</v>
      </c>
      <c r="Y16" s="262" t="e">
        <f t="shared" si="4"/>
        <v>#N/A</v>
      </c>
      <c r="Z16" s="262" t="e">
        <f t="shared" si="4"/>
        <v>#N/A</v>
      </c>
      <c r="AA16" s="262" t="e">
        <f t="shared" si="4"/>
        <v>#N/A</v>
      </c>
      <c r="AB16" s="262" t="e">
        <f t="shared" si="4"/>
        <v>#N/A</v>
      </c>
      <c r="AC16" s="262" t="e">
        <f t="shared" si="4"/>
        <v>#N/A</v>
      </c>
      <c r="AD16" s="262" t="e">
        <f t="shared" si="4"/>
        <v>#N/A</v>
      </c>
      <c r="AE16" s="262" t="e">
        <f t="shared" si="4"/>
        <v>#N/A</v>
      </c>
      <c r="AF16" s="262" t="e">
        <f t="shared" si="4"/>
        <v>#N/A</v>
      </c>
      <c r="AG16" s="262" t="e">
        <f t="shared" si="4"/>
        <v>#N/A</v>
      </c>
      <c r="AH16" s="262" t="e">
        <f t="shared" ref="AH16:BI16" si="5">SUM(AH8:AH14)</f>
        <v>#N/A</v>
      </c>
      <c r="AI16" s="262" t="e">
        <f t="shared" si="5"/>
        <v>#N/A</v>
      </c>
      <c r="AJ16" s="262" t="e">
        <f t="shared" si="5"/>
        <v>#N/A</v>
      </c>
      <c r="AK16" s="262" t="e">
        <f t="shared" si="5"/>
        <v>#N/A</v>
      </c>
      <c r="AL16" s="262" t="e">
        <f t="shared" si="5"/>
        <v>#N/A</v>
      </c>
      <c r="AM16" s="262" t="e">
        <f t="shared" si="5"/>
        <v>#N/A</v>
      </c>
      <c r="AN16" s="262" t="e">
        <f t="shared" si="5"/>
        <v>#N/A</v>
      </c>
      <c r="AO16" s="262" t="e">
        <f t="shared" si="5"/>
        <v>#N/A</v>
      </c>
      <c r="AP16" s="262" t="e">
        <f t="shared" si="5"/>
        <v>#N/A</v>
      </c>
      <c r="AQ16" s="262" t="e">
        <f t="shared" si="5"/>
        <v>#N/A</v>
      </c>
      <c r="AR16" s="262" t="e">
        <f t="shared" si="5"/>
        <v>#N/A</v>
      </c>
      <c r="AS16" s="262" t="e">
        <f t="shared" si="5"/>
        <v>#N/A</v>
      </c>
      <c r="AT16" s="262" t="e">
        <f t="shared" si="5"/>
        <v>#N/A</v>
      </c>
      <c r="AU16" s="262" t="e">
        <f t="shared" si="5"/>
        <v>#N/A</v>
      </c>
      <c r="AV16" s="262" t="e">
        <f t="shared" si="5"/>
        <v>#N/A</v>
      </c>
      <c r="AW16" s="262" t="e">
        <f t="shared" si="5"/>
        <v>#N/A</v>
      </c>
      <c r="AX16" s="262" t="e">
        <f t="shared" si="5"/>
        <v>#N/A</v>
      </c>
      <c r="AY16" s="262" t="e">
        <f t="shared" si="5"/>
        <v>#N/A</v>
      </c>
      <c r="AZ16" s="262" t="e">
        <f t="shared" si="5"/>
        <v>#N/A</v>
      </c>
      <c r="BA16" s="262" t="e">
        <f t="shared" si="5"/>
        <v>#N/A</v>
      </c>
      <c r="BB16" s="262" t="e">
        <f t="shared" si="5"/>
        <v>#N/A</v>
      </c>
      <c r="BC16" s="262" t="e">
        <f t="shared" si="5"/>
        <v>#N/A</v>
      </c>
      <c r="BD16" s="262" t="e">
        <f t="shared" si="5"/>
        <v>#N/A</v>
      </c>
      <c r="BE16" s="262" t="e">
        <f t="shared" si="5"/>
        <v>#N/A</v>
      </c>
      <c r="BF16" s="262" t="e">
        <f t="shared" si="5"/>
        <v>#N/A</v>
      </c>
      <c r="BG16" s="262" t="e">
        <f t="shared" si="5"/>
        <v>#N/A</v>
      </c>
      <c r="BH16" s="262" t="e">
        <f t="shared" si="5"/>
        <v>#N/A</v>
      </c>
      <c r="BI16" s="262" t="e">
        <f t="shared" si="5"/>
        <v>#N/A</v>
      </c>
    </row>
    <row r="17" spans="1:61" ht="12.75" customHeight="1">
      <c r="A17" s="7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</row>
    <row r="18" spans="1:61" ht="12.75" customHeight="1">
      <c r="A18" s="92" t="s">
        <v>420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</row>
    <row r="19" spans="1:61" ht="12.75" customHeight="1">
      <c r="A19" s="98" t="s">
        <v>421</v>
      </c>
      <c r="B19" s="101">
        <f>-('Fixed Asset Schedules'!B12)</f>
        <v>0</v>
      </c>
      <c r="C19" s="101">
        <f>-('Fixed Asset Schedules'!C12+'Fixed Asset Schedules'!C20)</f>
        <v>0</v>
      </c>
      <c r="D19" s="101">
        <f>-('Fixed Asset Schedules'!D12+'Fixed Asset Schedules'!D20)</f>
        <v>0</v>
      </c>
      <c r="E19" s="101">
        <f>-('Fixed Asset Schedules'!E12+'Fixed Asset Schedules'!E20)</f>
        <v>-1416300</v>
      </c>
      <c r="F19" s="101">
        <f>-('Fixed Asset Schedules'!F12+'Fixed Asset Schedules'!F20)</f>
        <v>0</v>
      </c>
      <c r="G19" s="101">
        <f>-('Fixed Asset Schedules'!G12+'Fixed Asset Schedules'!G20)</f>
        <v>0</v>
      </c>
      <c r="H19" s="101">
        <f>-('Fixed Asset Schedules'!H12+'Fixed Asset Schedules'!H20)</f>
        <v>-592500</v>
      </c>
      <c r="I19" s="101">
        <f>-('Fixed Asset Schedules'!I12+'Fixed Asset Schedules'!I20)</f>
        <v>0</v>
      </c>
      <c r="J19" s="101">
        <f>-('Fixed Asset Schedules'!J12+'Fixed Asset Schedules'!J20)</f>
        <v>0</v>
      </c>
      <c r="K19" s="101">
        <f>-('Fixed Asset Schedules'!K12+'Fixed Asset Schedules'!K20)</f>
        <v>-92500</v>
      </c>
      <c r="L19" s="101">
        <f>-('Fixed Asset Schedules'!L12+'Fixed Asset Schedules'!L20)</f>
        <v>0</v>
      </c>
      <c r="M19" s="101">
        <f>-('Fixed Asset Schedules'!M12+'Fixed Asset Schedules'!M20)</f>
        <v>0</v>
      </c>
      <c r="N19" s="101">
        <f>-('Fixed Asset Schedules'!N12+'Fixed Asset Schedules'!N20)</f>
        <v>-5157813</v>
      </c>
      <c r="O19" s="101">
        <f>-('Fixed Asset Schedules'!O12+'Fixed Asset Schedules'!O20)</f>
        <v>0</v>
      </c>
      <c r="P19" s="101">
        <f>-('Fixed Asset Schedules'!P12+'Fixed Asset Schedules'!P20)</f>
        <v>0</v>
      </c>
      <c r="Q19" s="101">
        <f>-('Fixed Asset Schedules'!Q12+'Fixed Asset Schedules'!Q20)</f>
        <v>-177813</v>
      </c>
      <c r="R19" s="101">
        <f>-('Fixed Asset Schedules'!R12+'Fixed Asset Schedules'!R20)</f>
        <v>0</v>
      </c>
      <c r="S19" s="101">
        <f>-('Fixed Asset Schedules'!S12+'Fixed Asset Schedules'!S20)</f>
        <v>0</v>
      </c>
      <c r="T19" s="101">
        <f>-('Fixed Asset Schedules'!T12+'Fixed Asset Schedules'!T20)</f>
        <v>-27813</v>
      </c>
      <c r="U19" s="101">
        <f>-('Fixed Asset Schedules'!U12+'Fixed Asset Schedules'!U20)</f>
        <v>0</v>
      </c>
      <c r="V19" s="101">
        <f>-('Fixed Asset Schedules'!V12+'Fixed Asset Schedules'!V20)</f>
        <v>0</v>
      </c>
      <c r="W19" s="101">
        <f>-('Fixed Asset Schedules'!W12+'Fixed Asset Schedules'!W20)</f>
        <v>-27813</v>
      </c>
      <c r="X19" s="101">
        <f>-('Fixed Asset Schedules'!X12+'Fixed Asset Schedules'!X20)</f>
        <v>0</v>
      </c>
      <c r="Y19" s="101">
        <f>-('Fixed Asset Schedules'!Y12+'Fixed Asset Schedules'!Y20)</f>
        <v>0</v>
      </c>
      <c r="Z19" s="101">
        <f>-('Fixed Asset Schedules'!Z12+'Fixed Asset Schedules'!Z20)</f>
        <v>-207813</v>
      </c>
      <c r="AA19" s="101">
        <f>-('Fixed Asset Schedules'!AA12+'Fixed Asset Schedules'!AA20)</f>
        <v>0</v>
      </c>
      <c r="AB19" s="101">
        <f>-('Fixed Asset Schedules'!AB12+'Fixed Asset Schedules'!AB20)</f>
        <v>0</v>
      </c>
      <c r="AC19" s="101">
        <f>-('Fixed Asset Schedules'!AC12+'Fixed Asset Schedules'!AC20)</f>
        <v>-27813</v>
      </c>
      <c r="AD19" s="101">
        <f>-('Fixed Asset Schedules'!AD12+'Fixed Asset Schedules'!AD20)</f>
        <v>0</v>
      </c>
      <c r="AE19" s="101">
        <f>-('Fixed Asset Schedules'!AE12+'Fixed Asset Schedules'!AE20)</f>
        <v>0</v>
      </c>
      <c r="AF19" s="101">
        <f>-('Fixed Asset Schedules'!AF12+'Fixed Asset Schedules'!AF20)</f>
        <v>-27813</v>
      </c>
      <c r="AG19" s="101">
        <f>-('Fixed Asset Schedules'!AG12+'Fixed Asset Schedules'!AG20)</f>
        <v>0</v>
      </c>
      <c r="AH19" s="101">
        <f>-('Fixed Asset Schedules'!AH12+'Fixed Asset Schedules'!AH20)</f>
        <v>0</v>
      </c>
      <c r="AI19" s="101">
        <f>-('Fixed Asset Schedules'!AI12+'Fixed Asset Schedules'!AI20)</f>
        <v>-27813</v>
      </c>
      <c r="AJ19" s="101">
        <f>-('Fixed Asset Schedules'!AJ12+'Fixed Asset Schedules'!AJ20)</f>
        <v>0</v>
      </c>
      <c r="AK19" s="101">
        <f>-('Fixed Asset Schedules'!AK12+'Fixed Asset Schedules'!AK20)</f>
        <v>0</v>
      </c>
      <c r="AL19" s="101">
        <f>-('Fixed Asset Schedules'!AL12+'Fixed Asset Schedules'!AL20)</f>
        <v>-6892060.6624999996</v>
      </c>
      <c r="AM19" s="101">
        <f>-('Fixed Asset Schedules'!AM12+'Fixed Asset Schedules'!AM20)</f>
        <v>0</v>
      </c>
      <c r="AN19" s="101">
        <f>-('Fixed Asset Schedules'!AN12+'Fixed Asset Schedules'!AN20)</f>
        <v>0</v>
      </c>
      <c r="AO19" s="101">
        <f>-('Fixed Asset Schedules'!AO12+'Fixed Asset Schedules'!AO20)</f>
        <v>-5692060.6624999996</v>
      </c>
      <c r="AP19" s="101">
        <f>-('Fixed Asset Schedules'!AP12+'Fixed Asset Schedules'!AP20)</f>
        <v>0</v>
      </c>
      <c r="AQ19" s="101">
        <f>-('Fixed Asset Schedules'!AQ12+'Fixed Asset Schedules'!AQ20)</f>
        <v>0</v>
      </c>
      <c r="AR19" s="101">
        <f>-('Fixed Asset Schedules'!AR12+'Fixed Asset Schedules'!AR20)</f>
        <v>-3492060.6625000001</v>
      </c>
      <c r="AS19" s="101">
        <f>-('Fixed Asset Schedules'!AS12+'Fixed Asset Schedules'!AS20)</f>
        <v>0</v>
      </c>
      <c r="AT19" s="101">
        <f>-('Fixed Asset Schedules'!AT12+'Fixed Asset Schedules'!AT20)</f>
        <v>0</v>
      </c>
      <c r="AU19" s="101">
        <f>-('Fixed Asset Schedules'!AU12+'Fixed Asset Schedules'!AU20)</f>
        <v>-11423911.574999999</v>
      </c>
      <c r="AV19" s="101">
        <f>-('Fixed Asset Schedules'!AV12+'Fixed Asset Schedules'!AV20)</f>
        <v>0</v>
      </c>
      <c r="AW19" s="101">
        <f>-('Fixed Asset Schedules'!AW12+'Fixed Asset Schedules'!AW20)</f>
        <v>0</v>
      </c>
      <c r="AX19" s="101">
        <f>-('Fixed Asset Schedules'!AX12+'Fixed Asset Schedules'!AX20)</f>
        <v>-6116933.8250000002</v>
      </c>
      <c r="AY19" s="101">
        <f>-('Fixed Asset Schedules'!AY12+'Fixed Asset Schedules'!AY20)</f>
        <v>0</v>
      </c>
      <c r="AZ19" s="101">
        <f>-('Fixed Asset Schedules'!AZ12+'Fixed Asset Schedules'!AZ20)</f>
        <v>0</v>
      </c>
      <c r="BA19" s="101">
        <f>-('Fixed Asset Schedules'!BA12+'Fixed Asset Schedules'!BA20)</f>
        <v>-6116933.8250000002</v>
      </c>
      <c r="BB19" s="101">
        <f>-('Fixed Asset Schedules'!BB12+'Fixed Asset Schedules'!BB20)</f>
        <v>0</v>
      </c>
      <c r="BC19" s="101">
        <f>-('Fixed Asset Schedules'!BC12+'Fixed Asset Schedules'!BC20)</f>
        <v>0</v>
      </c>
      <c r="BD19" s="101">
        <f>-('Fixed Asset Schedules'!BD12+'Fixed Asset Schedules'!BD20)</f>
        <v>-6116933.8250000002</v>
      </c>
      <c r="BE19" s="101">
        <f>-('Fixed Asset Schedules'!BE12+'Fixed Asset Schedules'!BE20)</f>
        <v>0</v>
      </c>
      <c r="BF19" s="101">
        <f>-('Fixed Asset Schedules'!BF12+'Fixed Asset Schedules'!BF20)</f>
        <v>0</v>
      </c>
      <c r="BG19" s="101">
        <f>-('Fixed Asset Schedules'!BG12+'Fixed Asset Schedules'!BG20)</f>
        <v>-6052373.1624999996</v>
      </c>
      <c r="BH19" s="101">
        <f>-('Fixed Asset Schedules'!BH12+'Fixed Asset Schedules'!BH20)</f>
        <v>0</v>
      </c>
      <c r="BI19" s="101">
        <f>-('Fixed Asset Schedules'!BI12+'Fixed Asset Schedules'!BI20)</f>
        <v>0</v>
      </c>
    </row>
    <row r="20" spans="1:61" ht="12.75" customHeight="1">
      <c r="A20" s="7" t="s">
        <v>422</v>
      </c>
      <c r="B20" s="101">
        <f>-'Fixed Asset Schedules'!B20</f>
        <v>-5883800</v>
      </c>
      <c r="C20" s="101">
        <f>-'Fixed Asset Schedules'!C20</f>
        <v>0</v>
      </c>
      <c r="D20" s="101">
        <f>-'Fixed Asset Schedules'!D20</f>
        <v>0</v>
      </c>
      <c r="E20" s="101">
        <f>-'Fixed Asset Schedules'!E20</f>
        <v>0</v>
      </c>
      <c r="F20" s="101">
        <f>-'Fixed Asset Schedules'!F20</f>
        <v>0</v>
      </c>
      <c r="G20" s="101">
        <f>-'Fixed Asset Schedules'!G20</f>
        <v>0</v>
      </c>
      <c r="H20" s="101">
        <f>-'Fixed Asset Schedules'!H20</f>
        <v>0</v>
      </c>
      <c r="I20" s="101">
        <f>-'Fixed Asset Schedules'!I20</f>
        <v>0</v>
      </c>
      <c r="J20" s="101">
        <f>-'Fixed Asset Schedules'!J20</f>
        <v>0</v>
      </c>
      <c r="K20" s="101">
        <f>-'Fixed Asset Schedules'!K20</f>
        <v>0</v>
      </c>
      <c r="L20" s="101">
        <f>-'Fixed Asset Schedules'!L20</f>
        <v>0</v>
      </c>
      <c r="M20" s="101">
        <f>-'Fixed Asset Schedules'!M20</f>
        <v>0</v>
      </c>
      <c r="N20" s="101">
        <f>-'Fixed Asset Schedules'!N20</f>
        <v>0</v>
      </c>
      <c r="O20" s="101">
        <f>-'Fixed Asset Schedules'!O20</f>
        <v>0</v>
      </c>
      <c r="P20" s="101">
        <f>-'Fixed Asset Schedules'!P20</f>
        <v>0</v>
      </c>
      <c r="Q20" s="101">
        <f>-'Fixed Asset Schedules'!Q20</f>
        <v>0</v>
      </c>
      <c r="R20" s="101">
        <f>-'Fixed Asset Schedules'!R20</f>
        <v>0</v>
      </c>
      <c r="S20" s="101">
        <f>-'Fixed Asset Schedules'!S20</f>
        <v>0</v>
      </c>
      <c r="T20" s="101">
        <f>-'Fixed Asset Schedules'!T20</f>
        <v>0</v>
      </c>
      <c r="U20" s="101">
        <f>-'Fixed Asset Schedules'!U20</f>
        <v>0</v>
      </c>
      <c r="V20" s="101">
        <f>-'Fixed Asset Schedules'!V20</f>
        <v>0</v>
      </c>
      <c r="W20" s="101">
        <f>-'Fixed Asset Schedules'!W20</f>
        <v>0</v>
      </c>
      <c r="X20" s="101">
        <f>-'Fixed Asset Schedules'!X20</f>
        <v>0</v>
      </c>
      <c r="Y20" s="101">
        <f>-'Fixed Asset Schedules'!Y20</f>
        <v>0</v>
      </c>
      <c r="Z20" s="101">
        <f>-'Fixed Asset Schedules'!Z20</f>
        <v>0</v>
      </c>
      <c r="AA20" s="101">
        <f>-'Fixed Asset Schedules'!AA20</f>
        <v>0</v>
      </c>
      <c r="AB20" s="101">
        <f>-'Fixed Asset Schedules'!AB20</f>
        <v>0</v>
      </c>
      <c r="AC20" s="101">
        <f>-'Fixed Asset Schedules'!AC20</f>
        <v>0</v>
      </c>
      <c r="AD20" s="101">
        <f>-'Fixed Asset Schedules'!AD20</f>
        <v>0</v>
      </c>
      <c r="AE20" s="101">
        <f>-'Fixed Asset Schedules'!AE20</f>
        <v>0</v>
      </c>
      <c r="AF20" s="101">
        <f>-'Fixed Asset Schedules'!AF20</f>
        <v>0</v>
      </c>
      <c r="AG20" s="101">
        <f>-'Fixed Asset Schedules'!AG20</f>
        <v>0</v>
      </c>
      <c r="AH20" s="101">
        <f>-'Fixed Asset Schedules'!AH20</f>
        <v>0</v>
      </c>
      <c r="AI20" s="101">
        <f>-'Fixed Asset Schedules'!AI20</f>
        <v>0</v>
      </c>
      <c r="AJ20" s="101">
        <f>-'Fixed Asset Schedules'!AJ20</f>
        <v>0</v>
      </c>
      <c r="AK20" s="101">
        <f>-'Fixed Asset Schedules'!AK20</f>
        <v>0</v>
      </c>
      <c r="AL20" s="101">
        <f>-'Fixed Asset Schedules'!AL20</f>
        <v>0</v>
      </c>
      <c r="AM20" s="101">
        <f>-'Fixed Asset Schedules'!AM20</f>
        <v>0</v>
      </c>
      <c r="AN20" s="101">
        <f>-'Fixed Asset Schedules'!AN20</f>
        <v>0</v>
      </c>
      <c r="AO20" s="101">
        <f>-'Fixed Asset Schedules'!AO20</f>
        <v>0</v>
      </c>
      <c r="AP20" s="101">
        <f>-'Fixed Asset Schedules'!AP20</f>
        <v>0</v>
      </c>
      <c r="AQ20" s="101">
        <f>-'Fixed Asset Schedules'!AQ20</f>
        <v>0</v>
      </c>
      <c r="AR20" s="101">
        <f>-'Fixed Asset Schedules'!AR20</f>
        <v>0</v>
      </c>
      <c r="AS20" s="101">
        <f>-'Fixed Asset Schedules'!AS20</f>
        <v>0</v>
      </c>
      <c r="AT20" s="101">
        <f>-'Fixed Asset Schedules'!AT20</f>
        <v>0</v>
      </c>
      <c r="AU20" s="101">
        <f>-'Fixed Asset Schedules'!AU20</f>
        <v>0</v>
      </c>
      <c r="AV20" s="101">
        <f>-'Fixed Asset Schedules'!AV20</f>
        <v>0</v>
      </c>
      <c r="AW20" s="101">
        <f>-'Fixed Asset Schedules'!AW20</f>
        <v>0</v>
      </c>
      <c r="AX20" s="101">
        <f>-'Fixed Asset Schedules'!AX20</f>
        <v>0</v>
      </c>
      <c r="AY20" s="101">
        <f>-'Fixed Asset Schedules'!AY20</f>
        <v>0</v>
      </c>
      <c r="AZ20" s="101">
        <f>-'Fixed Asset Schedules'!AZ20</f>
        <v>0</v>
      </c>
      <c r="BA20" s="101">
        <f>-'Fixed Asset Schedules'!BA20</f>
        <v>0</v>
      </c>
      <c r="BB20" s="101">
        <f>-'Fixed Asset Schedules'!BB20</f>
        <v>0</v>
      </c>
      <c r="BC20" s="101">
        <f>-'Fixed Asset Schedules'!BC20</f>
        <v>0</v>
      </c>
      <c r="BD20" s="101">
        <f>-'Fixed Asset Schedules'!BD20</f>
        <v>0</v>
      </c>
      <c r="BE20" s="101">
        <f>-'Fixed Asset Schedules'!BE20</f>
        <v>0</v>
      </c>
      <c r="BF20" s="101">
        <f>-'Fixed Asset Schedules'!BF20</f>
        <v>0</v>
      </c>
      <c r="BG20" s="101">
        <f>-'Fixed Asset Schedules'!BG20</f>
        <v>0</v>
      </c>
      <c r="BH20" s="101">
        <f>-'Fixed Asset Schedules'!BH20</f>
        <v>0</v>
      </c>
      <c r="BI20" s="101">
        <f>-'Fixed Asset Schedules'!BI20</f>
        <v>0</v>
      </c>
    </row>
    <row r="21" spans="1:61" ht="12.75" customHeight="1">
      <c r="A21" s="7"/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</row>
    <row r="22" spans="1:61" ht="12.75" customHeight="1">
      <c r="A22" s="251" t="s">
        <v>423</v>
      </c>
      <c r="B22" s="262">
        <f t="shared" ref="B22:AG22" si="6">+B19+B20</f>
        <v>-5883800</v>
      </c>
      <c r="C22" s="262">
        <f t="shared" si="6"/>
        <v>0</v>
      </c>
      <c r="D22" s="262">
        <f t="shared" si="6"/>
        <v>0</v>
      </c>
      <c r="E22" s="262">
        <f t="shared" si="6"/>
        <v>-1416300</v>
      </c>
      <c r="F22" s="262">
        <f t="shared" si="6"/>
        <v>0</v>
      </c>
      <c r="G22" s="262">
        <f t="shared" si="6"/>
        <v>0</v>
      </c>
      <c r="H22" s="262">
        <f t="shared" si="6"/>
        <v>-592500</v>
      </c>
      <c r="I22" s="262">
        <f t="shared" si="6"/>
        <v>0</v>
      </c>
      <c r="J22" s="262">
        <f t="shared" si="6"/>
        <v>0</v>
      </c>
      <c r="K22" s="262">
        <f t="shared" si="6"/>
        <v>-92500</v>
      </c>
      <c r="L22" s="262">
        <f t="shared" si="6"/>
        <v>0</v>
      </c>
      <c r="M22" s="262">
        <f t="shared" si="6"/>
        <v>0</v>
      </c>
      <c r="N22" s="262">
        <f t="shared" si="6"/>
        <v>-5157813</v>
      </c>
      <c r="O22" s="262">
        <f t="shared" si="6"/>
        <v>0</v>
      </c>
      <c r="P22" s="262">
        <f t="shared" si="6"/>
        <v>0</v>
      </c>
      <c r="Q22" s="262">
        <f t="shared" si="6"/>
        <v>-177813</v>
      </c>
      <c r="R22" s="262">
        <f t="shared" si="6"/>
        <v>0</v>
      </c>
      <c r="S22" s="262">
        <f t="shared" si="6"/>
        <v>0</v>
      </c>
      <c r="T22" s="262">
        <f t="shared" si="6"/>
        <v>-27813</v>
      </c>
      <c r="U22" s="262">
        <f t="shared" si="6"/>
        <v>0</v>
      </c>
      <c r="V22" s="262">
        <f t="shared" si="6"/>
        <v>0</v>
      </c>
      <c r="W22" s="262">
        <f t="shared" si="6"/>
        <v>-27813</v>
      </c>
      <c r="X22" s="262">
        <f t="shared" si="6"/>
        <v>0</v>
      </c>
      <c r="Y22" s="262">
        <f t="shared" si="6"/>
        <v>0</v>
      </c>
      <c r="Z22" s="262">
        <f t="shared" si="6"/>
        <v>-207813</v>
      </c>
      <c r="AA22" s="262">
        <f t="shared" si="6"/>
        <v>0</v>
      </c>
      <c r="AB22" s="262">
        <f t="shared" si="6"/>
        <v>0</v>
      </c>
      <c r="AC22" s="262">
        <f t="shared" si="6"/>
        <v>-27813</v>
      </c>
      <c r="AD22" s="262">
        <f t="shared" si="6"/>
        <v>0</v>
      </c>
      <c r="AE22" s="262">
        <f t="shared" si="6"/>
        <v>0</v>
      </c>
      <c r="AF22" s="262">
        <f t="shared" si="6"/>
        <v>-27813</v>
      </c>
      <c r="AG22" s="262">
        <f t="shared" si="6"/>
        <v>0</v>
      </c>
      <c r="AH22" s="262">
        <f t="shared" ref="AH22:BI22" si="7">+AH19+AH20</f>
        <v>0</v>
      </c>
      <c r="AI22" s="262">
        <f t="shared" si="7"/>
        <v>-27813</v>
      </c>
      <c r="AJ22" s="262">
        <f t="shared" si="7"/>
        <v>0</v>
      </c>
      <c r="AK22" s="262">
        <f t="shared" si="7"/>
        <v>0</v>
      </c>
      <c r="AL22" s="262">
        <f t="shared" si="7"/>
        <v>-6892060.6624999996</v>
      </c>
      <c r="AM22" s="262">
        <f t="shared" si="7"/>
        <v>0</v>
      </c>
      <c r="AN22" s="262">
        <f t="shared" si="7"/>
        <v>0</v>
      </c>
      <c r="AO22" s="262">
        <f t="shared" si="7"/>
        <v>-5692060.6624999996</v>
      </c>
      <c r="AP22" s="262">
        <f t="shared" si="7"/>
        <v>0</v>
      </c>
      <c r="AQ22" s="262">
        <f t="shared" si="7"/>
        <v>0</v>
      </c>
      <c r="AR22" s="262">
        <f t="shared" si="7"/>
        <v>-3492060.6625000001</v>
      </c>
      <c r="AS22" s="262">
        <f t="shared" si="7"/>
        <v>0</v>
      </c>
      <c r="AT22" s="262">
        <f t="shared" si="7"/>
        <v>0</v>
      </c>
      <c r="AU22" s="262">
        <f t="shared" si="7"/>
        <v>-11423911.574999999</v>
      </c>
      <c r="AV22" s="262">
        <f t="shared" si="7"/>
        <v>0</v>
      </c>
      <c r="AW22" s="262">
        <f t="shared" si="7"/>
        <v>0</v>
      </c>
      <c r="AX22" s="262">
        <f t="shared" si="7"/>
        <v>-6116933.8250000002</v>
      </c>
      <c r="AY22" s="262">
        <f t="shared" si="7"/>
        <v>0</v>
      </c>
      <c r="AZ22" s="262">
        <f t="shared" si="7"/>
        <v>0</v>
      </c>
      <c r="BA22" s="262">
        <f t="shared" si="7"/>
        <v>-6116933.8250000002</v>
      </c>
      <c r="BB22" s="262">
        <f t="shared" si="7"/>
        <v>0</v>
      </c>
      <c r="BC22" s="262">
        <f t="shared" si="7"/>
        <v>0</v>
      </c>
      <c r="BD22" s="262">
        <f t="shared" si="7"/>
        <v>-6116933.8250000002</v>
      </c>
      <c r="BE22" s="262">
        <f t="shared" si="7"/>
        <v>0</v>
      </c>
      <c r="BF22" s="262">
        <f t="shared" si="7"/>
        <v>0</v>
      </c>
      <c r="BG22" s="262">
        <f t="shared" si="7"/>
        <v>-6052373.1624999996</v>
      </c>
      <c r="BH22" s="262">
        <f t="shared" si="7"/>
        <v>0</v>
      </c>
      <c r="BI22" s="262">
        <f t="shared" si="7"/>
        <v>0</v>
      </c>
    </row>
    <row r="23" spans="1:61" ht="12.75" customHeight="1">
      <c r="A23" s="7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</row>
    <row r="24" spans="1:61" ht="12.75" customHeight="1">
      <c r="A24" s="92" t="s">
        <v>424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</row>
    <row r="25" spans="1:61" ht="12.75" customHeight="1">
      <c r="A25" s="98" t="s">
        <v>425</v>
      </c>
      <c r="B25" s="257">
        <v>0</v>
      </c>
      <c r="C25" s="257">
        <f>-150000</f>
        <v>-150000</v>
      </c>
      <c r="D25" s="257">
        <v>0</v>
      </c>
      <c r="E25" s="257">
        <v>0</v>
      </c>
      <c r="F25" s="257">
        <v>0</v>
      </c>
      <c r="G25" s="257">
        <v>0</v>
      </c>
      <c r="H25" s="257">
        <v>0</v>
      </c>
      <c r="I25" s="257">
        <v>0</v>
      </c>
      <c r="J25" s="257">
        <v>0</v>
      </c>
      <c r="K25" s="257">
        <v>0</v>
      </c>
      <c r="L25" s="257">
        <v>0</v>
      </c>
      <c r="M25" s="257">
        <v>0</v>
      </c>
      <c r="N25" s="461">
        <v>0</v>
      </c>
      <c r="O25" s="257">
        <v>10000000</v>
      </c>
      <c r="P25" s="257">
        <v>0</v>
      </c>
      <c r="Q25" s="257">
        <v>0</v>
      </c>
      <c r="R25" s="257">
        <v>0</v>
      </c>
      <c r="S25" s="257">
        <v>0</v>
      </c>
      <c r="T25" s="257">
        <v>0</v>
      </c>
      <c r="U25" s="257">
        <v>0</v>
      </c>
      <c r="V25" s="257">
        <v>0</v>
      </c>
      <c r="W25" s="257">
        <v>0</v>
      </c>
      <c r="X25" s="257">
        <v>0</v>
      </c>
      <c r="Y25" s="257">
        <v>0</v>
      </c>
      <c r="Z25" s="257">
        <v>0</v>
      </c>
      <c r="AA25" s="257">
        <v>0</v>
      </c>
      <c r="AB25" s="257">
        <v>0</v>
      </c>
      <c r="AC25" s="257">
        <v>0</v>
      </c>
      <c r="AD25" s="257">
        <v>0</v>
      </c>
      <c r="AE25" s="257">
        <v>0</v>
      </c>
      <c r="AF25" s="257">
        <v>0</v>
      </c>
      <c r="AG25" s="257">
        <v>0</v>
      </c>
      <c r="AH25" s="257">
        <v>0</v>
      </c>
      <c r="AI25" s="257">
        <v>0</v>
      </c>
      <c r="AJ25" s="257">
        <v>0</v>
      </c>
      <c r="AK25" s="257">
        <v>0</v>
      </c>
      <c r="AL25" s="257">
        <v>0</v>
      </c>
      <c r="AM25" s="257">
        <v>0</v>
      </c>
      <c r="AN25" s="257">
        <v>0</v>
      </c>
      <c r="AO25" s="257">
        <v>0</v>
      </c>
      <c r="AP25" s="257">
        <v>0</v>
      </c>
      <c r="AQ25" s="257">
        <v>0</v>
      </c>
      <c r="AR25" s="257">
        <v>0</v>
      </c>
      <c r="AS25" s="257">
        <v>0</v>
      </c>
      <c r="AT25" s="257">
        <v>0</v>
      </c>
      <c r="AU25" s="257">
        <v>0</v>
      </c>
      <c r="AV25" s="257">
        <v>0</v>
      </c>
      <c r="AW25" s="257">
        <v>0</v>
      </c>
      <c r="AX25" s="257">
        <v>0</v>
      </c>
      <c r="AY25" s="257">
        <v>0</v>
      </c>
      <c r="AZ25" s="257">
        <v>0</v>
      </c>
      <c r="BA25" s="257">
        <v>0</v>
      </c>
      <c r="BB25" s="257">
        <v>0</v>
      </c>
      <c r="BC25" s="257">
        <v>0</v>
      </c>
      <c r="BD25" s="257">
        <v>0</v>
      </c>
      <c r="BE25" s="257">
        <v>0</v>
      </c>
      <c r="BF25" s="257">
        <v>0</v>
      </c>
      <c r="BG25" s="257">
        <v>0</v>
      </c>
      <c r="BH25" s="257">
        <v>0</v>
      </c>
      <c r="BI25" s="257">
        <v>0</v>
      </c>
    </row>
    <row r="26" spans="1:61" ht="12.75" customHeight="1">
      <c r="A26" s="290"/>
      <c r="B26" s="291"/>
      <c r="C26" s="291"/>
      <c r="D26" s="291"/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291"/>
      <c r="W26" s="291"/>
      <c r="X26" s="291"/>
      <c r="Y26" s="291"/>
      <c r="Z26" s="291"/>
      <c r="AA26" s="291"/>
      <c r="AB26" s="291"/>
      <c r="AC26" s="291"/>
      <c r="AD26" s="291"/>
      <c r="AE26" s="291"/>
      <c r="AF26" s="291"/>
      <c r="AG26" s="291"/>
      <c r="AH26" s="291"/>
      <c r="AI26" s="291"/>
      <c r="AJ26" s="291"/>
      <c r="AK26" s="291"/>
      <c r="AL26" s="291"/>
      <c r="AM26" s="291"/>
      <c r="AN26" s="291"/>
      <c r="AO26" s="291"/>
      <c r="AP26" s="291"/>
      <c r="AQ26" s="291"/>
      <c r="AR26" s="291"/>
      <c r="AS26" s="291"/>
      <c r="AT26" s="291"/>
      <c r="AU26" s="291"/>
      <c r="AV26" s="291"/>
      <c r="AW26" s="291"/>
      <c r="AX26" s="291"/>
      <c r="AY26" s="291"/>
      <c r="AZ26" s="291"/>
      <c r="BA26" s="291"/>
      <c r="BB26" s="291"/>
      <c r="BC26" s="291"/>
      <c r="BD26" s="291"/>
      <c r="BE26" s="291"/>
      <c r="BF26" s="291"/>
      <c r="BG26" s="291"/>
      <c r="BH26" s="291"/>
      <c r="BI26" s="291"/>
    </row>
    <row r="27" spans="1:61" ht="12.75" customHeight="1">
      <c r="A27" s="290" t="s">
        <v>426</v>
      </c>
      <c r="B27" s="257">
        <v>0</v>
      </c>
      <c r="C27" s="257">
        <v>0</v>
      </c>
      <c r="D27" s="257">
        <v>0</v>
      </c>
      <c r="E27" s="257">
        <v>0</v>
      </c>
      <c r="F27" s="257">
        <v>0</v>
      </c>
      <c r="G27" s="257">
        <v>0</v>
      </c>
      <c r="H27" s="257">
        <v>0</v>
      </c>
      <c r="I27" s="257">
        <v>0</v>
      </c>
      <c r="J27" s="257">
        <v>0</v>
      </c>
      <c r="K27" s="257">
        <v>0</v>
      </c>
      <c r="L27" s="257">
        <v>0</v>
      </c>
      <c r="M27" s="257">
        <v>0</v>
      </c>
      <c r="N27" s="257">
        <v>0</v>
      </c>
      <c r="O27" s="257">
        <v>0</v>
      </c>
      <c r="P27" s="257">
        <v>0</v>
      </c>
      <c r="Q27" s="257">
        <v>0</v>
      </c>
      <c r="R27" s="257">
        <v>0</v>
      </c>
      <c r="S27" s="257">
        <v>0</v>
      </c>
      <c r="T27" s="257">
        <v>0</v>
      </c>
      <c r="U27" s="257">
        <v>0</v>
      </c>
      <c r="V27" s="257">
        <v>0</v>
      </c>
      <c r="W27" s="257">
        <v>0</v>
      </c>
      <c r="X27" s="257">
        <v>0</v>
      </c>
      <c r="Y27" s="257">
        <v>0</v>
      </c>
      <c r="Z27" s="257">
        <v>0</v>
      </c>
      <c r="AA27" s="257">
        <v>0</v>
      </c>
      <c r="AB27" s="257">
        <v>0</v>
      </c>
      <c r="AC27" s="257">
        <v>0</v>
      </c>
      <c r="AD27" s="257">
        <v>0</v>
      </c>
      <c r="AE27" s="257">
        <v>0</v>
      </c>
      <c r="AF27" s="257">
        <v>0</v>
      </c>
      <c r="AG27" s="257">
        <v>0</v>
      </c>
      <c r="AH27" s="257">
        <v>0</v>
      </c>
      <c r="AI27" s="257">
        <v>0</v>
      </c>
      <c r="AJ27" s="257">
        <v>0</v>
      </c>
      <c r="AK27" s="257">
        <v>0</v>
      </c>
      <c r="AL27" s="257">
        <v>0</v>
      </c>
      <c r="AM27" s="257">
        <v>0</v>
      </c>
      <c r="AN27" s="257">
        <v>0</v>
      </c>
      <c r="AO27" s="257">
        <v>0</v>
      </c>
      <c r="AP27" s="257">
        <v>0</v>
      </c>
      <c r="AQ27" s="257">
        <v>0</v>
      </c>
      <c r="AR27" s="257">
        <v>0</v>
      </c>
      <c r="AS27" s="257">
        <v>0</v>
      </c>
      <c r="AT27" s="257">
        <v>0</v>
      </c>
      <c r="AU27" s="257">
        <v>0</v>
      </c>
      <c r="AV27" s="257">
        <v>0</v>
      </c>
      <c r="AW27" s="257">
        <v>0</v>
      </c>
      <c r="AX27" s="257">
        <v>0</v>
      </c>
      <c r="AY27" s="257">
        <v>0</v>
      </c>
      <c r="AZ27" s="257">
        <v>0</v>
      </c>
      <c r="BA27" s="257">
        <v>0</v>
      </c>
      <c r="BB27" s="257">
        <v>0</v>
      </c>
      <c r="BC27" s="257">
        <v>0</v>
      </c>
      <c r="BD27" s="257">
        <v>0</v>
      </c>
      <c r="BE27" s="257">
        <v>0</v>
      </c>
      <c r="BF27" s="257">
        <v>0</v>
      </c>
      <c r="BG27" s="257">
        <v>0</v>
      </c>
      <c r="BH27" s="257">
        <v>0</v>
      </c>
      <c r="BI27" s="257">
        <v>0</v>
      </c>
    </row>
    <row r="28" spans="1:61" ht="12.75" customHeight="1">
      <c r="A28" s="290"/>
      <c r="B28" s="291"/>
      <c r="C28" s="291"/>
      <c r="D28" s="291"/>
      <c r="E28" s="291"/>
      <c r="F28" s="291"/>
      <c r="G28" s="291"/>
      <c r="H28" s="291"/>
      <c r="I28" s="291"/>
      <c r="J28" s="291"/>
      <c r="K28" s="291"/>
      <c r="L28" s="291"/>
      <c r="M28" s="291"/>
      <c r="N28" s="291"/>
      <c r="O28" s="291"/>
      <c r="P28" s="291"/>
      <c r="Q28" s="291"/>
      <c r="R28" s="291"/>
      <c r="S28" s="291"/>
      <c r="T28" s="291"/>
      <c r="U28" s="291"/>
      <c r="V28" s="291"/>
      <c r="W28" s="291"/>
      <c r="X28" s="291"/>
      <c r="Y28" s="291"/>
      <c r="Z28" s="291"/>
      <c r="AA28" s="291"/>
      <c r="AB28" s="291"/>
      <c r="AC28" s="291"/>
      <c r="AD28" s="291"/>
      <c r="AE28" s="291"/>
      <c r="AF28" s="291"/>
      <c r="AG28" s="291"/>
      <c r="AH28" s="291"/>
      <c r="AI28" s="291"/>
      <c r="AJ28" s="291"/>
      <c r="AK28" s="291"/>
      <c r="AL28" s="291"/>
      <c r="AM28" s="291"/>
      <c r="AN28" s="291"/>
      <c r="AO28" s="291"/>
      <c r="AP28" s="291"/>
      <c r="AQ28" s="291"/>
      <c r="AR28" s="291"/>
      <c r="AS28" s="291"/>
      <c r="AT28" s="291"/>
      <c r="AU28" s="291"/>
      <c r="AV28" s="291"/>
      <c r="AW28" s="291"/>
      <c r="AX28" s="291"/>
      <c r="AY28" s="291"/>
      <c r="AZ28" s="291"/>
      <c r="BA28" s="291"/>
      <c r="BB28" s="291"/>
      <c r="BC28" s="291"/>
      <c r="BD28" s="291"/>
      <c r="BE28" s="291"/>
      <c r="BF28" s="291"/>
      <c r="BG28" s="291"/>
      <c r="BH28" s="291"/>
      <c r="BI28" s="291"/>
    </row>
    <row r="29" spans="1:61" ht="12.75" customHeight="1">
      <c r="A29" s="290" t="s">
        <v>427</v>
      </c>
      <c r="B29" s="257">
        <v>-173800</v>
      </c>
      <c r="C29" s="257">
        <v>0</v>
      </c>
      <c r="D29" s="257">
        <v>0</v>
      </c>
      <c r="E29" s="257">
        <v>0</v>
      </c>
      <c r="F29" s="257">
        <v>0</v>
      </c>
      <c r="G29" s="257">
        <v>0</v>
      </c>
      <c r="H29" s="257">
        <v>0</v>
      </c>
      <c r="I29" s="257">
        <v>0</v>
      </c>
      <c r="J29" s="257">
        <v>0</v>
      </c>
      <c r="K29" s="257">
        <v>0</v>
      </c>
      <c r="L29" s="257">
        <v>0</v>
      </c>
      <c r="M29" s="257">
        <v>0</v>
      </c>
      <c r="N29" s="257">
        <v>0</v>
      </c>
      <c r="O29" s="257">
        <v>0</v>
      </c>
      <c r="P29" s="257">
        <v>0</v>
      </c>
      <c r="Q29" s="257">
        <v>0</v>
      </c>
      <c r="R29" s="257">
        <v>0</v>
      </c>
      <c r="S29" s="257">
        <v>0</v>
      </c>
      <c r="T29" s="257">
        <v>0</v>
      </c>
      <c r="U29" s="257">
        <v>0</v>
      </c>
      <c r="V29" s="257">
        <v>0</v>
      </c>
      <c r="W29" s="257">
        <v>0</v>
      </c>
      <c r="X29" s="257">
        <v>0</v>
      </c>
      <c r="Y29" s="257">
        <v>0</v>
      </c>
      <c r="Z29" s="257">
        <v>0</v>
      </c>
      <c r="AA29" s="257">
        <v>0</v>
      </c>
      <c r="AB29" s="257">
        <v>0</v>
      </c>
      <c r="AC29" s="257">
        <v>0</v>
      </c>
      <c r="AD29" s="257">
        <v>0</v>
      </c>
      <c r="AE29" s="257">
        <v>0</v>
      </c>
      <c r="AF29" s="257">
        <v>0</v>
      </c>
      <c r="AG29" s="257">
        <v>0</v>
      </c>
      <c r="AH29" s="257">
        <v>0</v>
      </c>
      <c r="AI29" s="257">
        <v>0</v>
      </c>
      <c r="AJ29" s="257">
        <v>0</v>
      </c>
      <c r="AK29" s="257">
        <v>0</v>
      </c>
      <c r="AL29" s="257">
        <v>0</v>
      </c>
      <c r="AM29" s="257">
        <v>0</v>
      </c>
      <c r="AN29" s="257">
        <v>0</v>
      </c>
      <c r="AO29" s="257">
        <v>0</v>
      </c>
      <c r="AP29" s="257">
        <v>0</v>
      </c>
      <c r="AQ29" s="257">
        <v>0</v>
      </c>
      <c r="AR29" s="257">
        <v>0</v>
      </c>
      <c r="AS29" s="257">
        <v>0</v>
      </c>
      <c r="AT29" s="257">
        <v>0</v>
      </c>
      <c r="AU29" s="257">
        <v>0</v>
      </c>
      <c r="AV29" s="257">
        <v>0</v>
      </c>
      <c r="AW29" s="257">
        <v>0</v>
      </c>
      <c r="AX29" s="257">
        <v>0</v>
      </c>
      <c r="AY29" s="257">
        <v>0</v>
      </c>
      <c r="AZ29" s="257">
        <v>0</v>
      </c>
      <c r="BA29" s="257">
        <v>0</v>
      </c>
      <c r="BB29" s="257">
        <v>0</v>
      </c>
      <c r="BC29" s="257">
        <v>0</v>
      </c>
      <c r="BD29" s="257">
        <v>0</v>
      </c>
      <c r="BE29" s="257">
        <v>0</v>
      </c>
      <c r="BF29" s="257">
        <v>0</v>
      </c>
      <c r="BG29" s="257">
        <v>0</v>
      </c>
      <c r="BH29" s="257">
        <v>0</v>
      </c>
      <c r="BI29" s="257">
        <v>0</v>
      </c>
    </row>
    <row r="30" spans="1:61" ht="12.75" customHeight="1">
      <c r="A30" s="290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1"/>
      <c r="S30" s="291"/>
      <c r="T30" s="291"/>
      <c r="U30" s="291"/>
      <c r="V30" s="291"/>
      <c r="W30" s="291"/>
      <c r="X30" s="291"/>
      <c r="Y30" s="291"/>
      <c r="Z30" s="291"/>
      <c r="AA30" s="291"/>
      <c r="AB30" s="291"/>
      <c r="AC30" s="291"/>
      <c r="AD30" s="291"/>
      <c r="AE30" s="291"/>
      <c r="AF30" s="291"/>
      <c r="AG30" s="291"/>
      <c r="AH30" s="291"/>
      <c r="AI30" s="291"/>
      <c r="AJ30" s="291"/>
      <c r="AK30" s="291"/>
      <c r="AL30" s="291"/>
      <c r="AM30" s="291"/>
      <c r="AN30" s="291"/>
      <c r="AO30" s="291"/>
      <c r="AP30" s="291"/>
      <c r="AQ30" s="291"/>
      <c r="AR30" s="291"/>
      <c r="AS30" s="291"/>
      <c r="AT30" s="291"/>
      <c r="AU30" s="291"/>
      <c r="AV30" s="291"/>
      <c r="AW30" s="291"/>
      <c r="AX30" s="291"/>
      <c r="AY30" s="291"/>
      <c r="AZ30" s="291"/>
      <c r="BA30" s="291"/>
      <c r="BB30" s="291"/>
      <c r="BC30" s="291"/>
      <c r="BD30" s="291"/>
      <c r="BE30" s="291"/>
      <c r="BF30" s="291"/>
      <c r="BG30" s="291"/>
      <c r="BH30" s="291"/>
      <c r="BI30" s="291"/>
    </row>
    <row r="31" spans="1:61" ht="12.75" customHeight="1">
      <c r="A31" s="251" t="s">
        <v>428</v>
      </c>
      <c r="B31" s="262">
        <f t="shared" ref="B31:AG31" si="8">SUM(B25:B29)</f>
        <v>-173800</v>
      </c>
      <c r="C31" s="262">
        <f t="shared" si="8"/>
        <v>-150000</v>
      </c>
      <c r="D31" s="262">
        <f t="shared" si="8"/>
        <v>0</v>
      </c>
      <c r="E31" s="262">
        <f t="shared" si="8"/>
        <v>0</v>
      </c>
      <c r="F31" s="262">
        <f t="shared" si="8"/>
        <v>0</v>
      </c>
      <c r="G31" s="262">
        <f t="shared" si="8"/>
        <v>0</v>
      </c>
      <c r="H31" s="262">
        <f t="shared" si="8"/>
        <v>0</v>
      </c>
      <c r="I31" s="262">
        <f t="shared" si="8"/>
        <v>0</v>
      </c>
      <c r="J31" s="262">
        <f t="shared" si="8"/>
        <v>0</v>
      </c>
      <c r="K31" s="262">
        <f t="shared" si="8"/>
        <v>0</v>
      </c>
      <c r="L31" s="262">
        <f t="shared" si="8"/>
        <v>0</v>
      </c>
      <c r="M31" s="262">
        <f t="shared" si="8"/>
        <v>0</v>
      </c>
      <c r="N31" s="262">
        <f t="shared" si="8"/>
        <v>0</v>
      </c>
      <c r="O31" s="262">
        <f t="shared" si="8"/>
        <v>10000000</v>
      </c>
      <c r="P31" s="262">
        <f t="shared" si="8"/>
        <v>0</v>
      </c>
      <c r="Q31" s="262">
        <f t="shared" si="8"/>
        <v>0</v>
      </c>
      <c r="R31" s="262">
        <f t="shared" si="8"/>
        <v>0</v>
      </c>
      <c r="S31" s="262">
        <f t="shared" si="8"/>
        <v>0</v>
      </c>
      <c r="T31" s="262">
        <f t="shared" si="8"/>
        <v>0</v>
      </c>
      <c r="U31" s="262">
        <f t="shared" si="8"/>
        <v>0</v>
      </c>
      <c r="V31" s="262">
        <f t="shared" si="8"/>
        <v>0</v>
      </c>
      <c r="W31" s="262">
        <f t="shared" si="8"/>
        <v>0</v>
      </c>
      <c r="X31" s="262">
        <f t="shared" si="8"/>
        <v>0</v>
      </c>
      <c r="Y31" s="262">
        <f t="shared" si="8"/>
        <v>0</v>
      </c>
      <c r="Z31" s="262">
        <f t="shared" si="8"/>
        <v>0</v>
      </c>
      <c r="AA31" s="262">
        <f t="shared" si="8"/>
        <v>0</v>
      </c>
      <c r="AB31" s="262">
        <f t="shared" si="8"/>
        <v>0</v>
      </c>
      <c r="AC31" s="262">
        <f t="shared" si="8"/>
        <v>0</v>
      </c>
      <c r="AD31" s="262">
        <f t="shared" si="8"/>
        <v>0</v>
      </c>
      <c r="AE31" s="262">
        <f t="shared" si="8"/>
        <v>0</v>
      </c>
      <c r="AF31" s="262">
        <f t="shared" si="8"/>
        <v>0</v>
      </c>
      <c r="AG31" s="262">
        <f t="shared" si="8"/>
        <v>0</v>
      </c>
      <c r="AH31" s="262">
        <f t="shared" ref="AH31:BI31" si="9">SUM(AH25:AH29)</f>
        <v>0</v>
      </c>
      <c r="AI31" s="262">
        <f t="shared" si="9"/>
        <v>0</v>
      </c>
      <c r="AJ31" s="262">
        <f t="shared" si="9"/>
        <v>0</v>
      </c>
      <c r="AK31" s="262">
        <f t="shared" si="9"/>
        <v>0</v>
      </c>
      <c r="AL31" s="262">
        <f t="shared" si="9"/>
        <v>0</v>
      </c>
      <c r="AM31" s="262">
        <f t="shared" si="9"/>
        <v>0</v>
      </c>
      <c r="AN31" s="262">
        <f t="shared" si="9"/>
        <v>0</v>
      </c>
      <c r="AO31" s="262">
        <f t="shared" si="9"/>
        <v>0</v>
      </c>
      <c r="AP31" s="262">
        <f t="shared" si="9"/>
        <v>0</v>
      </c>
      <c r="AQ31" s="262">
        <f t="shared" si="9"/>
        <v>0</v>
      </c>
      <c r="AR31" s="262">
        <f t="shared" si="9"/>
        <v>0</v>
      </c>
      <c r="AS31" s="262">
        <f t="shared" si="9"/>
        <v>0</v>
      </c>
      <c r="AT31" s="262">
        <f t="shared" si="9"/>
        <v>0</v>
      </c>
      <c r="AU31" s="262">
        <f t="shared" si="9"/>
        <v>0</v>
      </c>
      <c r="AV31" s="262">
        <f t="shared" si="9"/>
        <v>0</v>
      </c>
      <c r="AW31" s="262">
        <f t="shared" si="9"/>
        <v>0</v>
      </c>
      <c r="AX31" s="262">
        <f t="shared" si="9"/>
        <v>0</v>
      </c>
      <c r="AY31" s="262">
        <f t="shared" si="9"/>
        <v>0</v>
      </c>
      <c r="AZ31" s="262">
        <f t="shared" si="9"/>
        <v>0</v>
      </c>
      <c r="BA31" s="262">
        <f t="shared" si="9"/>
        <v>0</v>
      </c>
      <c r="BB31" s="262">
        <f t="shared" si="9"/>
        <v>0</v>
      </c>
      <c r="BC31" s="262">
        <f t="shared" si="9"/>
        <v>0</v>
      </c>
      <c r="BD31" s="262">
        <f t="shared" si="9"/>
        <v>0</v>
      </c>
      <c r="BE31" s="262">
        <f t="shared" si="9"/>
        <v>0</v>
      </c>
      <c r="BF31" s="262">
        <f t="shared" si="9"/>
        <v>0</v>
      </c>
      <c r="BG31" s="262">
        <f t="shared" si="9"/>
        <v>0</v>
      </c>
      <c r="BH31" s="262">
        <f t="shared" si="9"/>
        <v>0</v>
      </c>
      <c r="BI31" s="262">
        <f t="shared" si="9"/>
        <v>0</v>
      </c>
    </row>
    <row r="32" spans="1:61" ht="12.75" customHeight="1">
      <c r="A32" s="7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</row>
    <row r="33" spans="1:61" ht="12.75" customHeight="1">
      <c r="A33" s="251" t="s">
        <v>429</v>
      </c>
      <c r="B33" s="262" t="e">
        <f t="shared" ref="B33:AG33" si="10">+B16+B22+B31</f>
        <v>#N/A</v>
      </c>
      <c r="C33" s="262" t="e">
        <f t="shared" si="10"/>
        <v>#N/A</v>
      </c>
      <c r="D33" s="262" t="e">
        <f t="shared" si="10"/>
        <v>#N/A</v>
      </c>
      <c r="E33" s="262" t="e">
        <f t="shared" si="10"/>
        <v>#N/A</v>
      </c>
      <c r="F33" s="262" t="e">
        <f t="shared" si="10"/>
        <v>#N/A</v>
      </c>
      <c r="G33" s="262" t="e">
        <f t="shared" si="10"/>
        <v>#N/A</v>
      </c>
      <c r="H33" s="262" t="e">
        <f t="shared" si="10"/>
        <v>#N/A</v>
      </c>
      <c r="I33" s="262" t="e">
        <f t="shared" si="10"/>
        <v>#N/A</v>
      </c>
      <c r="J33" s="262" t="e">
        <f t="shared" si="10"/>
        <v>#N/A</v>
      </c>
      <c r="K33" s="262" t="e">
        <f t="shared" si="10"/>
        <v>#N/A</v>
      </c>
      <c r="L33" s="262" t="e">
        <f t="shared" si="10"/>
        <v>#N/A</v>
      </c>
      <c r="M33" s="262" t="e">
        <f t="shared" si="10"/>
        <v>#N/A</v>
      </c>
      <c r="N33" s="262" t="e">
        <f t="shared" si="10"/>
        <v>#N/A</v>
      </c>
      <c r="O33" s="262" t="e">
        <f t="shared" si="10"/>
        <v>#N/A</v>
      </c>
      <c r="P33" s="262" t="e">
        <f t="shared" si="10"/>
        <v>#N/A</v>
      </c>
      <c r="Q33" s="262" t="e">
        <f t="shared" si="10"/>
        <v>#N/A</v>
      </c>
      <c r="R33" s="262" t="e">
        <f t="shared" si="10"/>
        <v>#N/A</v>
      </c>
      <c r="S33" s="262" t="e">
        <f t="shared" si="10"/>
        <v>#N/A</v>
      </c>
      <c r="T33" s="262" t="e">
        <f t="shared" si="10"/>
        <v>#N/A</v>
      </c>
      <c r="U33" s="262" t="e">
        <f t="shared" si="10"/>
        <v>#N/A</v>
      </c>
      <c r="V33" s="262" t="e">
        <f t="shared" si="10"/>
        <v>#N/A</v>
      </c>
      <c r="W33" s="262" t="e">
        <f t="shared" si="10"/>
        <v>#N/A</v>
      </c>
      <c r="X33" s="262" t="e">
        <f t="shared" si="10"/>
        <v>#N/A</v>
      </c>
      <c r="Y33" s="262" t="e">
        <f t="shared" si="10"/>
        <v>#N/A</v>
      </c>
      <c r="Z33" s="262" t="e">
        <f t="shared" si="10"/>
        <v>#N/A</v>
      </c>
      <c r="AA33" s="262" t="e">
        <f t="shared" si="10"/>
        <v>#N/A</v>
      </c>
      <c r="AB33" s="262" t="e">
        <f t="shared" si="10"/>
        <v>#N/A</v>
      </c>
      <c r="AC33" s="262" t="e">
        <f t="shared" si="10"/>
        <v>#N/A</v>
      </c>
      <c r="AD33" s="262" t="e">
        <f t="shared" si="10"/>
        <v>#N/A</v>
      </c>
      <c r="AE33" s="262" t="e">
        <f t="shared" si="10"/>
        <v>#N/A</v>
      </c>
      <c r="AF33" s="262" t="e">
        <f t="shared" si="10"/>
        <v>#N/A</v>
      </c>
      <c r="AG33" s="262" t="e">
        <f t="shared" si="10"/>
        <v>#N/A</v>
      </c>
      <c r="AH33" s="262" t="e">
        <f t="shared" ref="AH33:BI33" si="11">+AH16+AH22+AH31</f>
        <v>#N/A</v>
      </c>
      <c r="AI33" s="262" t="e">
        <f t="shared" si="11"/>
        <v>#N/A</v>
      </c>
      <c r="AJ33" s="262" t="e">
        <f t="shared" si="11"/>
        <v>#N/A</v>
      </c>
      <c r="AK33" s="262" t="e">
        <f t="shared" si="11"/>
        <v>#N/A</v>
      </c>
      <c r="AL33" s="262" t="e">
        <f t="shared" si="11"/>
        <v>#N/A</v>
      </c>
      <c r="AM33" s="262" t="e">
        <f t="shared" si="11"/>
        <v>#N/A</v>
      </c>
      <c r="AN33" s="262" t="e">
        <f t="shared" si="11"/>
        <v>#N/A</v>
      </c>
      <c r="AO33" s="262" t="e">
        <f t="shared" si="11"/>
        <v>#N/A</v>
      </c>
      <c r="AP33" s="262" t="e">
        <f t="shared" si="11"/>
        <v>#N/A</v>
      </c>
      <c r="AQ33" s="262" t="e">
        <f t="shared" si="11"/>
        <v>#N/A</v>
      </c>
      <c r="AR33" s="262" t="e">
        <f t="shared" si="11"/>
        <v>#N/A</v>
      </c>
      <c r="AS33" s="262" t="e">
        <f t="shared" si="11"/>
        <v>#N/A</v>
      </c>
      <c r="AT33" s="262" t="e">
        <f t="shared" si="11"/>
        <v>#N/A</v>
      </c>
      <c r="AU33" s="262" t="e">
        <f t="shared" si="11"/>
        <v>#N/A</v>
      </c>
      <c r="AV33" s="262" t="e">
        <f t="shared" si="11"/>
        <v>#N/A</v>
      </c>
      <c r="AW33" s="262" t="e">
        <f t="shared" si="11"/>
        <v>#N/A</v>
      </c>
      <c r="AX33" s="262" t="e">
        <f t="shared" si="11"/>
        <v>#N/A</v>
      </c>
      <c r="AY33" s="262" t="e">
        <f t="shared" si="11"/>
        <v>#N/A</v>
      </c>
      <c r="AZ33" s="262" t="e">
        <f t="shared" si="11"/>
        <v>#N/A</v>
      </c>
      <c r="BA33" s="262" t="e">
        <f t="shared" si="11"/>
        <v>#N/A</v>
      </c>
      <c r="BB33" s="262" t="e">
        <f t="shared" si="11"/>
        <v>#N/A</v>
      </c>
      <c r="BC33" s="262" t="e">
        <f t="shared" si="11"/>
        <v>#N/A</v>
      </c>
      <c r="BD33" s="262" t="e">
        <f t="shared" si="11"/>
        <v>#N/A</v>
      </c>
      <c r="BE33" s="262" t="e">
        <f t="shared" si="11"/>
        <v>#N/A</v>
      </c>
      <c r="BF33" s="262" t="e">
        <f t="shared" si="11"/>
        <v>#N/A</v>
      </c>
      <c r="BG33" s="262" t="e">
        <f t="shared" si="11"/>
        <v>#N/A</v>
      </c>
      <c r="BH33" s="262" t="e">
        <f t="shared" si="11"/>
        <v>#N/A</v>
      </c>
      <c r="BI33" s="262" t="e">
        <f t="shared" si="11"/>
        <v>#N/A</v>
      </c>
    </row>
    <row r="34" spans="1:61" ht="12.75" customHeight="1">
      <c r="A34" s="7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</row>
    <row r="35" spans="1:61" ht="12.75" customHeight="1">
      <c r="A35" s="7" t="s">
        <v>430</v>
      </c>
      <c r="B35" s="101">
        <f>' Balance Sheet'!C8</f>
        <v>125000</v>
      </c>
      <c r="C35" s="101" t="e">
        <f t="shared" ref="C35:AH35" si="12">+B37</f>
        <v>#N/A</v>
      </c>
      <c r="D35" s="101" t="e">
        <f t="shared" si="12"/>
        <v>#N/A</v>
      </c>
      <c r="E35" s="101" t="e">
        <f t="shared" si="12"/>
        <v>#N/A</v>
      </c>
      <c r="F35" s="101" t="e">
        <f t="shared" si="12"/>
        <v>#N/A</v>
      </c>
      <c r="G35" s="101" t="e">
        <f t="shared" si="12"/>
        <v>#N/A</v>
      </c>
      <c r="H35" s="101" t="e">
        <f t="shared" si="12"/>
        <v>#N/A</v>
      </c>
      <c r="I35" s="101" t="e">
        <f t="shared" si="12"/>
        <v>#N/A</v>
      </c>
      <c r="J35" s="101" t="e">
        <f t="shared" si="12"/>
        <v>#N/A</v>
      </c>
      <c r="K35" s="101" t="e">
        <f t="shared" si="12"/>
        <v>#N/A</v>
      </c>
      <c r="L35" s="101" t="e">
        <f t="shared" si="12"/>
        <v>#N/A</v>
      </c>
      <c r="M35" s="101" t="e">
        <f t="shared" si="12"/>
        <v>#N/A</v>
      </c>
      <c r="N35" s="101" t="e">
        <f t="shared" si="12"/>
        <v>#N/A</v>
      </c>
      <c r="O35" s="101" t="e">
        <f t="shared" si="12"/>
        <v>#N/A</v>
      </c>
      <c r="P35" s="101" t="e">
        <f t="shared" si="12"/>
        <v>#N/A</v>
      </c>
      <c r="Q35" s="101" t="e">
        <f t="shared" si="12"/>
        <v>#N/A</v>
      </c>
      <c r="R35" s="101" t="e">
        <f t="shared" si="12"/>
        <v>#N/A</v>
      </c>
      <c r="S35" s="101" t="e">
        <f t="shared" si="12"/>
        <v>#N/A</v>
      </c>
      <c r="T35" s="101" t="e">
        <f t="shared" si="12"/>
        <v>#N/A</v>
      </c>
      <c r="U35" s="101" t="e">
        <f t="shared" si="12"/>
        <v>#N/A</v>
      </c>
      <c r="V35" s="101" t="e">
        <f t="shared" si="12"/>
        <v>#N/A</v>
      </c>
      <c r="W35" s="101" t="e">
        <f t="shared" si="12"/>
        <v>#N/A</v>
      </c>
      <c r="X35" s="101" t="e">
        <f t="shared" si="12"/>
        <v>#N/A</v>
      </c>
      <c r="Y35" s="101" t="e">
        <f t="shared" si="12"/>
        <v>#N/A</v>
      </c>
      <c r="Z35" s="101" t="e">
        <f t="shared" si="12"/>
        <v>#N/A</v>
      </c>
      <c r="AA35" s="101" t="e">
        <f t="shared" si="12"/>
        <v>#N/A</v>
      </c>
      <c r="AB35" s="101" t="e">
        <f t="shared" si="12"/>
        <v>#N/A</v>
      </c>
      <c r="AC35" s="101" t="e">
        <f t="shared" si="12"/>
        <v>#N/A</v>
      </c>
      <c r="AD35" s="101" t="e">
        <f t="shared" si="12"/>
        <v>#N/A</v>
      </c>
      <c r="AE35" s="101" t="e">
        <f t="shared" si="12"/>
        <v>#N/A</v>
      </c>
      <c r="AF35" s="101" t="e">
        <f t="shared" si="12"/>
        <v>#N/A</v>
      </c>
      <c r="AG35" s="101" t="e">
        <f t="shared" si="12"/>
        <v>#N/A</v>
      </c>
      <c r="AH35" s="101" t="e">
        <f t="shared" si="12"/>
        <v>#N/A</v>
      </c>
      <c r="AI35" s="101" t="e">
        <f t="shared" ref="AI35:BI35" si="13">+AH37</f>
        <v>#N/A</v>
      </c>
      <c r="AJ35" s="101" t="e">
        <f t="shared" si="13"/>
        <v>#N/A</v>
      </c>
      <c r="AK35" s="101" t="e">
        <f t="shared" si="13"/>
        <v>#N/A</v>
      </c>
      <c r="AL35" s="101" t="e">
        <f t="shared" si="13"/>
        <v>#N/A</v>
      </c>
      <c r="AM35" s="101" t="e">
        <f t="shared" si="13"/>
        <v>#N/A</v>
      </c>
      <c r="AN35" s="101" t="e">
        <f t="shared" si="13"/>
        <v>#N/A</v>
      </c>
      <c r="AO35" s="101" t="e">
        <f t="shared" si="13"/>
        <v>#N/A</v>
      </c>
      <c r="AP35" s="101" t="e">
        <f t="shared" si="13"/>
        <v>#N/A</v>
      </c>
      <c r="AQ35" s="101" t="e">
        <f t="shared" si="13"/>
        <v>#N/A</v>
      </c>
      <c r="AR35" s="101" t="e">
        <f t="shared" si="13"/>
        <v>#N/A</v>
      </c>
      <c r="AS35" s="101" t="e">
        <f t="shared" si="13"/>
        <v>#N/A</v>
      </c>
      <c r="AT35" s="101" t="e">
        <f t="shared" si="13"/>
        <v>#N/A</v>
      </c>
      <c r="AU35" s="101" t="e">
        <f t="shared" si="13"/>
        <v>#N/A</v>
      </c>
      <c r="AV35" s="101" t="e">
        <f t="shared" si="13"/>
        <v>#N/A</v>
      </c>
      <c r="AW35" s="101" t="e">
        <f t="shared" si="13"/>
        <v>#N/A</v>
      </c>
      <c r="AX35" s="101" t="e">
        <f t="shared" si="13"/>
        <v>#N/A</v>
      </c>
      <c r="AY35" s="101" t="e">
        <f t="shared" si="13"/>
        <v>#N/A</v>
      </c>
      <c r="AZ35" s="101" t="e">
        <f t="shared" si="13"/>
        <v>#N/A</v>
      </c>
      <c r="BA35" s="101" t="e">
        <f t="shared" si="13"/>
        <v>#N/A</v>
      </c>
      <c r="BB35" s="101" t="e">
        <f t="shared" si="13"/>
        <v>#N/A</v>
      </c>
      <c r="BC35" s="101" t="e">
        <f t="shared" si="13"/>
        <v>#N/A</v>
      </c>
      <c r="BD35" s="101" t="e">
        <f t="shared" si="13"/>
        <v>#N/A</v>
      </c>
      <c r="BE35" s="101" t="e">
        <f t="shared" si="13"/>
        <v>#N/A</v>
      </c>
      <c r="BF35" s="101" t="e">
        <f t="shared" si="13"/>
        <v>#N/A</v>
      </c>
      <c r="BG35" s="101" t="e">
        <f t="shared" si="13"/>
        <v>#N/A</v>
      </c>
      <c r="BH35" s="101" t="e">
        <f t="shared" si="13"/>
        <v>#N/A</v>
      </c>
      <c r="BI35" s="101" t="e">
        <f t="shared" si="13"/>
        <v>#N/A</v>
      </c>
    </row>
    <row r="36" spans="1:61" ht="12.75" customHeight="1">
      <c r="A36" s="7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</row>
    <row r="37" spans="1:61" ht="12.75" customHeight="1">
      <c r="A37" s="150" t="s">
        <v>431</v>
      </c>
      <c r="B37" s="151" t="e">
        <f t="shared" ref="B37:AG37" si="14">+B33+B35</f>
        <v>#N/A</v>
      </c>
      <c r="C37" s="151" t="e">
        <f t="shared" si="14"/>
        <v>#N/A</v>
      </c>
      <c r="D37" s="151" t="e">
        <f t="shared" si="14"/>
        <v>#N/A</v>
      </c>
      <c r="E37" s="151" t="e">
        <f t="shared" si="14"/>
        <v>#N/A</v>
      </c>
      <c r="F37" s="151" t="e">
        <f t="shared" si="14"/>
        <v>#N/A</v>
      </c>
      <c r="G37" s="151" t="e">
        <f t="shared" si="14"/>
        <v>#N/A</v>
      </c>
      <c r="H37" s="151" t="e">
        <f t="shared" si="14"/>
        <v>#N/A</v>
      </c>
      <c r="I37" s="151" t="e">
        <f t="shared" si="14"/>
        <v>#N/A</v>
      </c>
      <c r="J37" s="151" t="e">
        <f t="shared" si="14"/>
        <v>#N/A</v>
      </c>
      <c r="K37" s="151" t="e">
        <f t="shared" si="14"/>
        <v>#N/A</v>
      </c>
      <c r="L37" s="151" t="e">
        <f t="shared" si="14"/>
        <v>#N/A</v>
      </c>
      <c r="M37" s="151" t="e">
        <f t="shared" si="14"/>
        <v>#N/A</v>
      </c>
      <c r="N37" s="151" t="e">
        <f t="shared" si="14"/>
        <v>#N/A</v>
      </c>
      <c r="O37" s="151" t="e">
        <f t="shared" si="14"/>
        <v>#N/A</v>
      </c>
      <c r="P37" s="151" t="e">
        <f t="shared" si="14"/>
        <v>#N/A</v>
      </c>
      <c r="Q37" s="151" t="e">
        <f t="shared" si="14"/>
        <v>#N/A</v>
      </c>
      <c r="R37" s="151" t="e">
        <f t="shared" si="14"/>
        <v>#N/A</v>
      </c>
      <c r="S37" s="151" t="e">
        <f t="shared" si="14"/>
        <v>#N/A</v>
      </c>
      <c r="T37" s="151" t="e">
        <f t="shared" si="14"/>
        <v>#N/A</v>
      </c>
      <c r="U37" s="151" t="e">
        <f t="shared" si="14"/>
        <v>#N/A</v>
      </c>
      <c r="V37" s="151" t="e">
        <f t="shared" si="14"/>
        <v>#N/A</v>
      </c>
      <c r="W37" s="151" t="e">
        <f t="shared" si="14"/>
        <v>#N/A</v>
      </c>
      <c r="X37" s="151" t="e">
        <f t="shared" si="14"/>
        <v>#N/A</v>
      </c>
      <c r="Y37" s="151" t="e">
        <f t="shared" si="14"/>
        <v>#N/A</v>
      </c>
      <c r="Z37" s="151" t="e">
        <f t="shared" si="14"/>
        <v>#N/A</v>
      </c>
      <c r="AA37" s="151" t="e">
        <f t="shared" si="14"/>
        <v>#N/A</v>
      </c>
      <c r="AB37" s="151" t="e">
        <f t="shared" si="14"/>
        <v>#N/A</v>
      </c>
      <c r="AC37" s="151" t="e">
        <f t="shared" si="14"/>
        <v>#N/A</v>
      </c>
      <c r="AD37" s="151" t="e">
        <f t="shared" si="14"/>
        <v>#N/A</v>
      </c>
      <c r="AE37" s="151" t="e">
        <f t="shared" si="14"/>
        <v>#N/A</v>
      </c>
      <c r="AF37" s="151" t="e">
        <f t="shared" si="14"/>
        <v>#N/A</v>
      </c>
      <c r="AG37" s="151" t="e">
        <f t="shared" si="14"/>
        <v>#N/A</v>
      </c>
      <c r="AH37" s="151" t="e">
        <f t="shared" ref="AH37:BI37" si="15">+AH33+AH35</f>
        <v>#N/A</v>
      </c>
      <c r="AI37" s="151" t="e">
        <f t="shared" si="15"/>
        <v>#N/A</v>
      </c>
      <c r="AJ37" s="151" t="e">
        <f t="shared" si="15"/>
        <v>#N/A</v>
      </c>
      <c r="AK37" s="151" t="e">
        <f t="shared" si="15"/>
        <v>#N/A</v>
      </c>
      <c r="AL37" s="151" t="e">
        <f t="shared" si="15"/>
        <v>#N/A</v>
      </c>
      <c r="AM37" s="151" t="e">
        <f t="shared" si="15"/>
        <v>#N/A</v>
      </c>
      <c r="AN37" s="151" t="e">
        <f t="shared" si="15"/>
        <v>#N/A</v>
      </c>
      <c r="AO37" s="151" t="e">
        <f t="shared" si="15"/>
        <v>#N/A</v>
      </c>
      <c r="AP37" s="151" t="e">
        <f t="shared" si="15"/>
        <v>#N/A</v>
      </c>
      <c r="AQ37" s="151" t="e">
        <f t="shared" si="15"/>
        <v>#N/A</v>
      </c>
      <c r="AR37" s="151" t="e">
        <f t="shared" si="15"/>
        <v>#N/A</v>
      </c>
      <c r="AS37" s="151" t="e">
        <f t="shared" si="15"/>
        <v>#N/A</v>
      </c>
      <c r="AT37" s="151" t="e">
        <f t="shared" si="15"/>
        <v>#N/A</v>
      </c>
      <c r="AU37" s="151" t="e">
        <f t="shared" si="15"/>
        <v>#N/A</v>
      </c>
      <c r="AV37" s="151" t="e">
        <f t="shared" si="15"/>
        <v>#N/A</v>
      </c>
      <c r="AW37" s="151" t="e">
        <f t="shared" si="15"/>
        <v>#N/A</v>
      </c>
      <c r="AX37" s="151" t="e">
        <f t="shared" si="15"/>
        <v>#N/A</v>
      </c>
      <c r="AY37" s="151" t="e">
        <f t="shared" si="15"/>
        <v>#N/A</v>
      </c>
      <c r="AZ37" s="151" t="e">
        <f t="shared" si="15"/>
        <v>#N/A</v>
      </c>
      <c r="BA37" s="151" t="e">
        <f t="shared" si="15"/>
        <v>#N/A</v>
      </c>
      <c r="BB37" s="151" t="e">
        <f t="shared" si="15"/>
        <v>#N/A</v>
      </c>
      <c r="BC37" s="151" t="e">
        <f t="shared" si="15"/>
        <v>#N/A</v>
      </c>
      <c r="BD37" s="151" t="e">
        <f t="shared" si="15"/>
        <v>#N/A</v>
      </c>
      <c r="BE37" s="151" t="e">
        <f t="shared" si="15"/>
        <v>#N/A</v>
      </c>
      <c r="BF37" s="151" t="e">
        <f t="shared" si="15"/>
        <v>#N/A</v>
      </c>
      <c r="BG37" s="151" t="e">
        <f t="shared" si="15"/>
        <v>#N/A</v>
      </c>
      <c r="BH37" s="151" t="e">
        <f t="shared" si="15"/>
        <v>#N/A</v>
      </c>
      <c r="BI37" s="151" t="e">
        <f t="shared" si="15"/>
        <v>#N/A</v>
      </c>
    </row>
    <row r="38" spans="1:61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spans="1:61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spans="1:61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spans="1:61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spans="1:6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spans="1:61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spans="1:61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spans="1:61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spans="1:61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spans="1:61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spans="1:61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spans="1:61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spans="1:61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spans="1:61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spans="1:6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spans="1:61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spans="1:61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spans="1:61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spans="1:61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spans="1:61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spans="1:61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spans="1:61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spans="1:61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spans="1:61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spans="1:6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spans="1:61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spans="1:61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spans="1:61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spans="1:61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spans="1:61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spans="1:61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spans="1:61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spans="1:61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spans="1:61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spans="1:6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spans="1:61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spans="1:61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spans="1:61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spans="1:61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spans="1:61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spans="1:61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spans="1:61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spans="1:61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spans="1:61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spans="1: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spans="1:61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spans="1:61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spans="1:61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spans="1:61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spans="1:61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spans="1:61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spans="1:61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spans="1:61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spans="1:61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spans="1:6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spans="1:61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spans="1:61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spans="1:61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spans="1:61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spans="1:61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spans="1:61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spans="1:61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spans="1:61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spans="1:61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spans="1:6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spans="1:61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spans="1:61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spans="1:61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spans="1:61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spans="1:61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spans="1:61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spans="1:61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spans="1:61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spans="1:61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spans="1:6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</row>
    <row r="257" spans="1:61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</row>
    <row r="258" spans="1:61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</row>
    <row r="259" spans="1:61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</row>
    <row r="260" spans="1:61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</row>
    <row r="261" spans="1: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</row>
    <row r="262" spans="1:61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</row>
    <row r="263" spans="1:61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</row>
    <row r="264" spans="1:61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</row>
    <row r="265" spans="1:61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</row>
    <row r="266" spans="1:61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61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61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61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61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6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61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61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61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61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</row>
    <row r="276" spans="1:61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</row>
    <row r="277" spans="1:61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</row>
    <row r="278" spans="1:61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</row>
    <row r="279" spans="1:61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</row>
    <row r="280" spans="1:61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</row>
    <row r="281" spans="1:6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</row>
    <row r="282" spans="1:61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61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61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61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</row>
    <row r="286" spans="1:61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</row>
    <row r="287" spans="1:61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</row>
    <row r="288" spans="1:61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</row>
    <row r="289" spans="1:61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</row>
    <row r="290" spans="1:61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</row>
    <row r="291" spans="1:6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</row>
    <row r="292" spans="1:61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</row>
    <row r="293" spans="1:61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</row>
    <row r="294" spans="1:61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</row>
    <row r="295" spans="1:61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</row>
    <row r="296" spans="1:61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</row>
    <row r="297" spans="1:61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</row>
    <row r="298" spans="1:61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</row>
    <row r="299" spans="1:61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</row>
    <row r="300" spans="1:61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</row>
    <row r="301" spans="1:6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</row>
    <row r="302" spans="1:61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</row>
    <row r="303" spans="1:61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</row>
    <row r="304" spans="1:61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</row>
    <row r="305" spans="1:61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</row>
    <row r="306" spans="1:61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</row>
    <row r="307" spans="1:61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</row>
    <row r="308" spans="1:61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</row>
    <row r="309" spans="1:61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</row>
    <row r="310" spans="1:61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</row>
    <row r="311" spans="1:6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</row>
    <row r="312" spans="1:61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</row>
    <row r="313" spans="1:61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</row>
    <row r="314" spans="1:61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</row>
    <row r="315" spans="1:61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</row>
    <row r="316" spans="1:61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</row>
    <row r="317" spans="1:61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</row>
    <row r="318" spans="1:61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</row>
    <row r="319" spans="1:61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</row>
    <row r="320" spans="1:61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</row>
    <row r="321" spans="1:6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</row>
    <row r="322" spans="1:61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</row>
    <row r="323" spans="1:61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</row>
    <row r="324" spans="1:61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</row>
    <row r="325" spans="1:61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</row>
    <row r="326" spans="1:61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</row>
    <row r="327" spans="1:61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</row>
    <row r="328" spans="1:61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</row>
    <row r="329" spans="1:61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</row>
    <row r="330" spans="1:61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</row>
    <row r="331" spans="1:6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</row>
    <row r="332" spans="1:61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</row>
    <row r="333" spans="1:61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</row>
    <row r="334" spans="1:61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</row>
    <row r="335" spans="1:61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</row>
    <row r="336" spans="1:61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</row>
    <row r="337" spans="1:61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</row>
    <row r="338" spans="1:61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</row>
    <row r="339" spans="1:61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</row>
    <row r="340" spans="1:61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</row>
    <row r="341" spans="1:6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</row>
    <row r="342" spans="1:61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</row>
    <row r="343" spans="1:61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</row>
    <row r="344" spans="1:61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</row>
    <row r="345" spans="1:61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</row>
    <row r="346" spans="1:61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</row>
    <row r="347" spans="1:61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</row>
    <row r="348" spans="1:61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</row>
    <row r="349" spans="1:61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</row>
    <row r="350" spans="1:61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</row>
    <row r="351" spans="1:6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</row>
    <row r="352" spans="1:61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</row>
    <row r="353" spans="1:61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</row>
    <row r="354" spans="1:61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</row>
    <row r="355" spans="1:61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</row>
    <row r="356" spans="1:61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</row>
    <row r="357" spans="1:61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</row>
    <row r="358" spans="1:61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</row>
    <row r="359" spans="1:61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</row>
    <row r="360" spans="1:61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</row>
    <row r="361" spans="1: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</row>
    <row r="362" spans="1:61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</row>
    <row r="363" spans="1:61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</row>
    <row r="364" spans="1:61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</row>
    <row r="365" spans="1:61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</row>
    <row r="366" spans="1:61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</row>
    <row r="367" spans="1:61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</row>
    <row r="368" spans="1:61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</row>
    <row r="369" spans="1:61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</row>
    <row r="370" spans="1:61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</row>
    <row r="371" spans="1:6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</row>
    <row r="372" spans="1:61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</row>
    <row r="373" spans="1:61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</row>
    <row r="374" spans="1:61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</row>
    <row r="375" spans="1:61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</row>
    <row r="376" spans="1:61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</row>
    <row r="377" spans="1:61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</row>
    <row r="378" spans="1:61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</row>
    <row r="379" spans="1:61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</row>
    <row r="380" spans="1:61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</row>
    <row r="381" spans="1:6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</row>
    <row r="382" spans="1:61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</row>
    <row r="383" spans="1:61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</row>
    <row r="384" spans="1:61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</row>
    <row r="385" spans="1:61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</row>
    <row r="386" spans="1:61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</row>
    <row r="387" spans="1:61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</row>
    <row r="388" spans="1:61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</row>
    <row r="389" spans="1:61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</row>
    <row r="390" spans="1:61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</row>
    <row r="391" spans="1:6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</row>
    <row r="392" spans="1:61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</row>
    <row r="393" spans="1:61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</row>
    <row r="394" spans="1:61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</row>
    <row r="395" spans="1:61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</row>
    <row r="396" spans="1:61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</row>
    <row r="397" spans="1:61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</row>
    <row r="398" spans="1:61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</row>
    <row r="399" spans="1:61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</row>
    <row r="400" spans="1:61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</row>
    <row r="401" spans="1:6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</row>
    <row r="402" spans="1:61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</row>
    <row r="403" spans="1:61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</row>
    <row r="404" spans="1:61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</row>
    <row r="405" spans="1:61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</row>
    <row r="406" spans="1:61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</row>
    <row r="407" spans="1:61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</row>
    <row r="408" spans="1:61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</row>
    <row r="409" spans="1:61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</row>
    <row r="410" spans="1:61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</row>
    <row r="411" spans="1:6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</row>
    <row r="412" spans="1:61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</row>
    <row r="413" spans="1:61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</row>
    <row r="414" spans="1:61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</row>
    <row r="415" spans="1:61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</row>
    <row r="416" spans="1:61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</row>
    <row r="417" spans="1:61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</row>
    <row r="418" spans="1:61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</row>
    <row r="419" spans="1:61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</row>
    <row r="420" spans="1:61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</row>
    <row r="421" spans="1:6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</row>
    <row r="422" spans="1:61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</row>
    <row r="423" spans="1:61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</row>
    <row r="424" spans="1:61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</row>
    <row r="425" spans="1:61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</row>
    <row r="426" spans="1:61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</row>
    <row r="427" spans="1:61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</row>
    <row r="428" spans="1:61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</row>
    <row r="429" spans="1:61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</row>
    <row r="430" spans="1:61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</row>
    <row r="431" spans="1:6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</row>
    <row r="432" spans="1:61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</row>
    <row r="433" spans="1:61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</row>
    <row r="434" spans="1:61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</row>
    <row r="435" spans="1:61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</row>
    <row r="436" spans="1:61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</row>
    <row r="437" spans="1:61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</row>
    <row r="438" spans="1:61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</row>
    <row r="439" spans="1:61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</row>
    <row r="440" spans="1:61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</row>
    <row r="441" spans="1:6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</row>
    <row r="442" spans="1:61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</row>
    <row r="443" spans="1:61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</row>
    <row r="444" spans="1:61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</row>
    <row r="445" spans="1:61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</row>
    <row r="446" spans="1:61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</row>
    <row r="447" spans="1:61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</row>
    <row r="448" spans="1:61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</row>
    <row r="449" spans="1:61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</row>
    <row r="450" spans="1:61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</row>
    <row r="451" spans="1:6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</row>
    <row r="452" spans="1:61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</row>
    <row r="453" spans="1:61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</row>
    <row r="454" spans="1:61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</row>
    <row r="455" spans="1:61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</row>
    <row r="456" spans="1:61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</row>
    <row r="457" spans="1:61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</row>
    <row r="458" spans="1:61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</row>
    <row r="459" spans="1:61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</row>
    <row r="460" spans="1:61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</row>
    <row r="461" spans="1: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</row>
    <row r="462" spans="1:61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</row>
    <row r="463" spans="1:61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</row>
    <row r="464" spans="1:61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</row>
    <row r="465" spans="1:61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</row>
    <row r="466" spans="1:61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</row>
    <row r="467" spans="1:61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</row>
    <row r="468" spans="1:61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</row>
    <row r="469" spans="1:61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</row>
    <row r="470" spans="1:61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</row>
    <row r="471" spans="1:6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</row>
    <row r="472" spans="1:61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</row>
    <row r="473" spans="1:61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</row>
    <row r="474" spans="1:61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</row>
    <row r="475" spans="1:61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</row>
    <row r="476" spans="1:61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</row>
    <row r="477" spans="1:61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</row>
    <row r="478" spans="1:61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</row>
    <row r="479" spans="1:61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</row>
    <row r="480" spans="1:61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</row>
    <row r="481" spans="1:6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</row>
    <row r="482" spans="1:61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</row>
    <row r="483" spans="1:61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</row>
    <row r="484" spans="1:61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</row>
    <row r="485" spans="1:61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</row>
    <row r="486" spans="1:61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</row>
    <row r="487" spans="1:61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</row>
    <row r="488" spans="1:61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</row>
    <row r="489" spans="1:61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1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1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1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1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1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1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1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1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1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1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1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1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1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1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1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</row>
    <row r="529" spans="1:61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</row>
    <row r="530" spans="1:61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</row>
    <row r="531" spans="1:6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</row>
    <row r="532" spans="1:61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</row>
    <row r="533" spans="1:61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</row>
    <row r="534" spans="1:61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</row>
    <row r="535" spans="1:61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</row>
    <row r="536" spans="1:61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</row>
    <row r="537" spans="1:61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</row>
    <row r="538" spans="1:61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</row>
    <row r="539" spans="1:61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</row>
    <row r="540" spans="1:61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</row>
    <row r="541" spans="1:6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</row>
    <row r="542" spans="1:61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</row>
    <row r="543" spans="1:61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</row>
    <row r="544" spans="1:61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</row>
    <row r="545" spans="1:61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</row>
    <row r="546" spans="1:61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</row>
    <row r="547" spans="1:61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</row>
    <row r="548" spans="1:61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</row>
    <row r="549" spans="1:61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</row>
    <row r="550" spans="1:61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</row>
    <row r="551" spans="1:6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</row>
    <row r="552" spans="1:61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</row>
    <row r="553" spans="1:61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</row>
    <row r="554" spans="1:61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</row>
    <row r="555" spans="1:61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</row>
    <row r="556" spans="1:61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</row>
    <row r="557" spans="1:61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</row>
    <row r="558" spans="1:61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</row>
    <row r="559" spans="1:61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</row>
    <row r="560" spans="1:61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</row>
    <row r="561" spans="1: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</row>
    <row r="562" spans="1:61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</row>
    <row r="563" spans="1:61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</row>
    <row r="564" spans="1:61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</row>
    <row r="565" spans="1:61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</row>
    <row r="566" spans="1:61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</row>
    <row r="567" spans="1:61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</row>
    <row r="568" spans="1:61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</row>
    <row r="569" spans="1:61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</row>
    <row r="570" spans="1:61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</row>
    <row r="571" spans="1:6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</row>
    <row r="572" spans="1:61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</row>
    <row r="573" spans="1:61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</row>
    <row r="574" spans="1:61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</row>
    <row r="575" spans="1:61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</row>
    <row r="576" spans="1:61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</row>
    <row r="577" spans="1:61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</row>
    <row r="578" spans="1:61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</row>
    <row r="579" spans="1:61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</row>
    <row r="580" spans="1:61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</row>
    <row r="581" spans="1:6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</row>
    <row r="582" spans="1:61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</row>
    <row r="583" spans="1:61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</row>
    <row r="584" spans="1:61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</row>
    <row r="585" spans="1:61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</row>
    <row r="586" spans="1:61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</row>
    <row r="587" spans="1:61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</row>
    <row r="588" spans="1:61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</row>
    <row r="589" spans="1:61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</row>
    <row r="590" spans="1:61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</row>
    <row r="591" spans="1:6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</row>
    <row r="592" spans="1:61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</row>
    <row r="593" spans="1:61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</row>
    <row r="594" spans="1:61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</row>
    <row r="595" spans="1:61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</row>
    <row r="596" spans="1:61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</row>
    <row r="597" spans="1:61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</row>
    <row r="598" spans="1:61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</row>
    <row r="599" spans="1:61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</row>
    <row r="600" spans="1:61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</row>
    <row r="601" spans="1:6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</row>
    <row r="602" spans="1:61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</row>
    <row r="603" spans="1:61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</row>
    <row r="604" spans="1:61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</row>
    <row r="605" spans="1:61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</row>
    <row r="606" spans="1:61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</row>
    <row r="607" spans="1:61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</row>
    <row r="608" spans="1:61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</row>
    <row r="609" spans="1:61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</row>
    <row r="610" spans="1:61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</row>
    <row r="611" spans="1:6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</row>
    <row r="612" spans="1:61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</row>
    <row r="613" spans="1:61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</row>
    <row r="614" spans="1:61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</row>
    <row r="615" spans="1:61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</row>
    <row r="616" spans="1:61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</row>
    <row r="617" spans="1:61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</row>
    <row r="618" spans="1:61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</row>
    <row r="619" spans="1:61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</row>
    <row r="620" spans="1:61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</row>
    <row r="621" spans="1:6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</row>
    <row r="622" spans="1:61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</row>
    <row r="623" spans="1:61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</row>
    <row r="624" spans="1:61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</row>
    <row r="625" spans="1:61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</row>
    <row r="626" spans="1:61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</row>
    <row r="627" spans="1:61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</row>
    <row r="628" spans="1:61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</row>
    <row r="629" spans="1:61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</row>
    <row r="630" spans="1:61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</row>
    <row r="631" spans="1:6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</row>
    <row r="632" spans="1:61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</row>
    <row r="633" spans="1:61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</row>
    <row r="634" spans="1:61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</row>
    <row r="635" spans="1:61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</row>
    <row r="636" spans="1:61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</row>
    <row r="637" spans="1:61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</row>
    <row r="638" spans="1:61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</row>
    <row r="639" spans="1:61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</row>
    <row r="640" spans="1:61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</row>
    <row r="641" spans="1:6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</row>
    <row r="642" spans="1:61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</row>
    <row r="643" spans="1:61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</row>
    <row r="644" spans="1:61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</row>
    <row r="645" spans="1:61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</row>
    <row r="646" spans="1:61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</row>
    <row r="647" spans="1:61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</row>
    <row r="648" spans="1:61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</row>
    <row r="649" spans="1:61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</row>
    <row r="650" spans="1:61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</row>
    <row r="651" spans="1:6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</row>
    <row r="652" spans="1:61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</row>
    <row r="653" spans="1:61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</row>
    <row r="654" spans="1:61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</row>
    <row r="655" spans="1:61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</row>
    <row r="656" spans="1:61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</row>
    <row r="657" spans="1:61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</row>
    <row r="658" spans="1:61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</row>
    <row r="659" spans="1:61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</row>
    <row r="660" spans="1:61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</row>
    <row r="661" spans="1: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</row>
    <row r="662" spans="1:61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</row>
    <row r="663" spans="1:61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</row>
    <row r="664" spans="1:61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</row>
    <row r="665" spans="1:61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</row>
    <row r="666" spans="1:61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</row>
    <row r="667" spans="1:61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</row>
    <row r="668" spans="1:61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</row>
    <row r="669" spans="1:61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</row>
    <row r="670" spans="1:61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</row>
    <row r="671" spans="1:6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</row>
    <row r="672" spans="1:61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</row>
    <row r="673" spans="1:61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</row>
    <row r="674" spans="1:61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</row>
    <row r="675" spans="1:61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</row>
    <row r="676" spans="1:61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</row>
    <row r="677" spans="1:61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</row>
    <row r="678" spans="1:61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</row>
    <row r="679" spans="1:61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</row>
    <row r="680" spans="1:61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</row>
    <row r="681" spans="1:6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</row>
    <row r="682" spans="1:61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</row>
    <row r="683" spans="1:61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</row>
    <row r="684" spans="1:61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</row>
    <row r="685" spans="1:61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</row>
    <row r="686" spans="1:61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</row>
    <row r="687" spans="1:61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</row>
    <row r="688" spans="1:61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</row>
    <row r="689" spans="1:61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</row>
    <row r="690" spans="1:61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</row>
    <row r="691" spans="1:6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</row>
    <row r="692" spans="1:61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</row>
    <row r="693" spans="1:61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</row>
    <row r="694" spans="1:61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</row>
    <row r="695" spans="1:61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</row>
    <row r="696" spans="1:61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</row>
    <row r="697" spans="1:61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</row>
    <row r="698" spans="1:61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</row>
    <row r="699" spans="1:61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</row>
    <row r="700" spans="1:61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</row>
    <row r="701" spans="1:6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</row>
    <row r="702" spans="1:61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</row>
    <row r="703" spans="1:61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</row>
    <row r="704" spans="1:61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</row>
    <row r="705" spans="1:61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</row>
    <row r="706" spans="1:61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</row>
    <row r="707" spans="1:61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</row>
    <row r="708" spans="1:61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</row>
    <row r="709" spans="1:61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</row>
    <row r="710" spans="1:61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</row>
    <row r="711" spans="1:6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</row>
    <row r="712" spans="1:61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</row>
    <row r="713" spans="1:61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</row>
    <row r="714" spans="1:61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</row>
    <row r="715" spans="1:61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</row>
    <row r="716" spans="1:61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</row>
    <row r="717" spans="1:61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</row>
    <row r="718" spans="1:61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</row>
    <row r="719" spans="1:61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</row>
    <row r="720" spans="1:61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</row>
    <row r="721" spans="1:6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</row>
    <row r="722" spans="1:61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</row>
    <row r="723" spans="1:61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</row>
    <row r="724" spans="1:61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</row>
    <row r="725" spans="1:61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</row>
    <row r="726" spans="1:61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</row>
    <row r="727" spans="1:61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</row>
    <row r="728" spans="1:61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</row>
    <row r="729" spans="1:61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</row>
    <row r="730" spans="1:61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</row>
    <row r="731" spans="1:6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</row>
    <row r="732" spans="1:61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</row>
    <row r="733" spans="1:61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</row>
    <row r="734" spans="1:61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</row>
    <row r="735" spans="1:61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</row>
    <row r="736" spans="1:61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</row>
    <row r="737" spans="1:61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</row>
    <row r="738" spans="1:61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</row>
    <row r="739" spans="1:61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</row>
    <row r="740" spans="1:61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</row>
    <row r="741" spans="1:6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</row>
    <row r="742" spans="1:61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</row>
    <row r="743" spans="1:61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</row>
    <row r="744" spans="1:61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</row>
    <row r="745" spans="1:61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</row>
    <row r="746" spans="1:61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</row>
    <row r="747" spans="1:61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</row>
    <row r="748" spans="1:61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</row>
    <row r="749" spans="1:61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</row>
    <row r="750" spans="1:61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</row>
    <row r="751" spans="1:6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</row>
    <row r="752" spans="1:61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</row>
    <row r="753" spans="1:61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</row>
    <row r="754" spans="1:61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</row>
    <row r="755" spans="1:61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</row>
    <row r="756" spans="1:61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</row>
    <row r="757" spans="1:61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</row>
    <row r="758" spans="1:61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</row>
    <row r="759" spans="1:61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</row>
    <row r="760" spans="1:61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</row>
    <row r="761" spans="1: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</row>
    <row r="762" spans="1:61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</row>
    <row r="763" spans="1:61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</row>
    <row r="764" spans="1:61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</row>
    <row r="765" spans="1:61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</row>
    <row r="766" spans="1:61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</row>
    <row r="767" spans="1:61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</row>
    <row r="768" spans="1:61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</row>
    <row r="769" spans="1:61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</row>
    <row r="770" spans="1:61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</row>
    <row r="771" spans="1:6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</row>
    <row r="772" spans="1:61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</row>
    <row r="773" spans="1:61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</row>
    <row r="774" spans="1:61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</row>
    <row r="775" spans="1:61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</row>
    <row r="776" spans="1:61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</row>
    <row r="777" spans="1:61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</row>
    <row r="778" spans="1:61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</row>
    <row r="779" spans="1:61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</row>
    <row r="780" spans="1:61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</row>
    <row r="781" spans="1:6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</row>
    <row r="782" spans="1:61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</row>
    <row r="783" spans="1:61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</row>
    <row r="784" spans="1:61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</row>
    <row r="785" spans="1:61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</row>
    <row r="786" spans="1:61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</row>
    <row r="787" spans="1:61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</row>
    <row r="788" spans="1:61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</row>
    <row r="789" spans="1:61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</row>
    <row r="790" spans="1:61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</row>
    <row r="791" spans="1:6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</row>
    <row r="792" spans="1:61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</row>
    <row r="793" spans="1:61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</row>
    <row r="794" spans="1:61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</row>
    <row r="795" spans="1:61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</row>
    <row r="796" spans="1:61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</row>
    <row r="797" spans="1:61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</row>
    <row r="798" spans="1:61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</row>
    <row r="799" spans="1:61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</row>
    <row r="800" spans="1:61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</row>
    <row r="801" spans="1:6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</row>
    <row r="802" spans="1:61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</row>
    <row r="803" spans="1:61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</row>
    <row r="804" spans="1:61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</row>
    <row r="805" spans="1:61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</row>
    <row r="806" spans="1:61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</row>
    <row r="807" spans="1:61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</row>
    <row r="808" spans="1:61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</row>
    <row r="809" spans="1:61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</row>
    <row r="810" spans="1:61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</row>
    <row r="811" spans="1:6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</row>
    <row r="812" spans="1:61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</row>
    <row r="813" spans="1:61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</row>
    <row r="814" spans="1:61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</row>
    <row r="815" spans="1:61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</row>
    <row r="816" spans="1:61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</row>
    <row r="817" spans="1:61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</row>
    <row r="818" spans="1:61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</row>
    <row r="819" spans="1:61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</row>
    <row r="820" spans="1:61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</row>
    <row r="821" spans="1:6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</row>
    <row r="822" spans="1:61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</row>
    <row r="823" spans="1:61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</row>
    <row r="824" spans="1:61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</row>
    <row r="825" spans="1:61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</row>
    <row r="826" spans="1:61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</row>
    <row r="827" spans="1:61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</row>
    <row r="828" spans="1:61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</row>
    <row r="829" spans="1:61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</row>
    <row r="830" spans="1:61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</row>
    <row r="831" spans="1:6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</row>
    <row r="832" spans="1:61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</row>
    <row r="833" spans="1:61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</row>
    <row r="834" spans="1:61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</row>
    <row r="835" spans="1:61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</row>
    <row r="836" spans="1:61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</row>
    <row r="837" spans="1:61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</row>
    <row r="838" spans="1:61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</row>
    <row r="839" spans="1:61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</row>
    <row r="840" spans="1:61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</row>
    <row r="841" spans="1:6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</row>
    <row r="842" spans="1:61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</row>
    <row r="843" spans="1:61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</row>
    <row r="844" spans="1:61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</row>
    <row r="845" spans="1:61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</row>
    <row r="846" spans="1:61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</row>
    <row r="847" spans="1:61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</row>
    <row r="848" spans="1:61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</row>
    <row r="849" spans="1:61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</row>
    <row r="850" spans="1:61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</row>
    <row r="851" spans="1:6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</row>
    <row r="852" spans="1:61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</row>
    <row r="853" spans="1:61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</row>
    <row r="854" spans="1:61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</row>
    <row r="855" spans="1:61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</row>
    <row r="856" spans="1:61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</row>
    <row r="857" spans="1:61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</row>
    <row r="858" spans="1:61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</row>
    <row r="859" spans="1:61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</row>
    <row r="860" spans="1:61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</row>
    <row r="861" spans="1: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</row>
    <row r="862" spans="1:61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</row>
    <row r="863" spans="1:61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</row>
    <row r="864" spans="1:61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</row>
    <row r="865" spans="1:61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</row>
    <row r="866" spans="1:61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</row>
    <row r="867" spans="1:61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</row>
    <row r="868" spans="1:61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</row>
    <row r="869" spans="1:61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</row>
    <row r="870" spans="1:61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</row>
    <row r="871" spans="1:6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</row>
    <row r="872" spans="1:61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</row>
    <row r="873" spans="1:61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</row>
    <row r="874" spans="1:61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</row>
    <row r="875" spans="1:61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</row>
    <row r="876" spans="1:61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</row>
    <row r="877" spans="1:61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</row>
    <row r="878" spans="1:61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</row>
    <row r="879" spans="1:61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</row>
    <row r="880" spans="1:61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</row>
    <row r="881" spans="1:6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</row>
    <row r="882" spans="1:61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</row>
    <row r="883" spans="1:61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</row>
    <row r="884" spans="1:61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</row>
    <row r="885" spans="1:61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</row>
    <row r="886" spans="1:61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</row>
    <row r="887" spans="1:61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</row>
    <row r="888" spans="1:61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</row>
    <row r="889" spans="1:61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</row>
    <row r="890" spans="1:61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</row>
    <row r="891" spans="1:6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</row>
    <row r="892" spans="1:61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</row>
    <row r="893" spans="1:61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</row>
    <row r="894" spans="1:61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</row>
    <row r="895" spans="1:61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</row>
    <row r="896" spans="1:61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</row>
    <row r="897" spans="1:61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</row>
    <row r="898" spans="1:61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</row>
    <row r="899" spans="1:61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</row>
    <row r="900" spans="1:61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</row>
    <row r="901" spans="1:6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</row>
    <row r="902" spans="1:61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</row>
    <row r="903" spans="1:61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</row>
    <row r="904" spans="1:61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</row>
    <row r="905" spans="1:61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</row>
    <row r="906" spans="1:61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</row>
    <row r="907" spans="1:61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</row>
    <row r="908" spans="1:61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</row>
    <row r="909" spans="1:61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</row>
    <row r="910" spans="1:61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</row>
    <row r="911" spans="1:6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</row>
    <row r="912" spans="1:61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</row>
    <row r="913" spans="1:61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</row>
    <row r="914" spans="1:61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</row>
    <row r="915" spans="1:61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</row>
    <row r="916" spans="1:61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</row>
    <row r="917" spans="1:61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</row>
    <row r="918" spans="1:61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</row>
    <row r="919" spans="1:61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</row>
    <row r="920" spans="1:61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</row>
    <row r="921" spans="1:6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</row>
    <row r="922" spans="1:61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</row>
    <row r="923" spans="1:61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</row>
    <row r="924" spans="1:61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</row>
    <row r="925" spans="1:61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</row>
    <row r="926" spans="1:61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</row>
    <row r="927" spans="1:61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</row>
    <row r="928" spans="1:61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</row>
    <row r="929" spans="1:61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</row>
    <row r="930" spans="1:61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</row>
    <row r="931" spans="1:6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</row>
    <row r="932" spans="1:61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</row>
    <row r="933" spans="1:61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</row>
    <row r="934" spans="1:61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</row>
    <row r="935" spans="1:61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</row>
    <row r="936" spans="1:61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</row>
    <row r="937" spans="1:61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</row>
    <row r="938" spans="1:61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</row>
    <row r="939" spans="1:61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</row>
    <row r="940" spans="1:61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</row>
    <row r="941" spans="1:6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</row>
    <row r="942" spans="1:61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</row>
    <row r="943" spans="1:61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</row>
    <row r="944" spans="1:61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</row>
    <row r="945" spans="1:61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</row>
    <row r="946" spans="1:61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</row>
    <row r="947" spans="1:61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</row>
    <row r="948" spans="1:61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</row>
    <row r="949" spans="1:61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</row>
    <row r="950" spans="1:61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</row>
    <row r="951" spans="1:6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</row>
    <row r="952" spans="1:61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</row>
    <row r="953" spans="1:61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</row>
    <row r="954" spans="1:61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</row>
    <row r="955" spans="1:61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</row>
    <row r="956" spans="1:61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</row>
    <row r="957" spans="1:61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</row>
    <row r="958" spans="1:61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</row>
    <row r="959" spans="1:61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</row>
    <row r="960" spans="1:61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</row>
    <row r="961" spans="1: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</row>
    <row r="962" spans="1:61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</row>
    <row r="963" spans="1:61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</row>
    <row r="964" spans="1:61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</row>
    <row r="965" spans="1:61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</row>
    <row r="966" spans="1:61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</row>
    <row r="967" spans="1:61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</row>
    <row r="968" spans="1:61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</row>
    <row r="969" spans="1:61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</row>
    <row r="970" spans="1:61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</row>
    <row r="971" spans="1:6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</row>
    <row r="972" spans="1:61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</row>
    <row r="973" spans="1:61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</row>
    <row r="974" spans="1:61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</row>
    <row r="975" spans="1:61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</row>
    <row r="976" spans="1:61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</row>
    <row r="977" spans="1:61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</row>
    <row r="978" spans="1:61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</row>
    <row r="979" spans="1:61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</row>
    <row r="980" spans="1:61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</row>
    <row r="981" spans="1:6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</row>
    <row r="982" spans="1:61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</row>
    <row r="983" spans="1:61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</row>
    <row r="984" spans="1:61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</row>
    <row r="985" spans="1:61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</row>
    <row r="986" spans="1:61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</row>
    <row r="987" spans="1:61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</row>
    <row r="988" spans="1:61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</row>
    <row r="989" spans="1:61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</row>
    <row r="990" spans="1:61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</row>
    <row r="991" spans="1:6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</row>
    <row r="992" spans="1:61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</row>
    <row r="993" spans="1:61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</row>
    <row r="994" spans="1:61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</row>
    <row r="995" spans="1:61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</row>
    <row r="996" spans="1:61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</row>
    <row r="997" spans="1:61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</row>
    <row r="998" spans="1:61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</row>
    <row r="999" spans="1:61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</row>
    <row r="1000" spans="1:61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</row>
  </sheetData>
  <hyperlinks>
    <hyperlink ref="A4" location="Index!A1" display="Back To Index" xr:uid="{00000000-0004-0000-0D00-000000000000}"/>
  </hyperlinks>
  <pageMargins left="0.7" right="0.7" top="0.75" bottom="0.75" header="0" footer="0"/>
  <pageSetup paperSize="9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Z1002"/>
  <sheetViews>
    <sheetView showGridLines="0" zoomScale="74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9" sqref="A39:F39"/>
    </sheetView>
  </sheetViews>
  <sheetFormatPr defaultColWidth="12.5546875" defaultRowHeight="15" customHeight="1"/>
  <cols>
    <col min="1" max="1" width="39.44140625" style="318" customWidth="1"/>
    <col min="2" max="6" width="17.83203125" style="318" customWidth="1"/>
    <col min="7" max="7" width="8.5546875" style="318" customWidth="1"/>
    <col min="8" max="8" width="15.44140625" style="318" customWidth="1"/>
    <col min="9" max="9" width="12.1640625" style="318" customWidth="1"/>
    <col min="10" max="10" width="18.44140625" style="318" customWidth="1"/>
    <col min="11" max="26" width="8.5546875" style="318" customWidth="1"/>
  </cols>
  <sheetData>
    <row r="1" spans="1:26" ht="26.25" customHeight="1">
      <c r="A1" s="249" t="s">
        <v>41</v>
      </c>
      <c r="B1" s="265"/>
      <c r="C1" s="265"/>
      <c r="D1" s="265"/>
      <c r="E1" s="265"/>
      <c r="F1" s="292"/>
      <c r="G1" s="265"/>
      <c r="H1" s="265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</row>
    <row r="2" spans="1:26" ht="12.75" customHeight="1">
      <c r="A2" s="245" t="s">
        <v>432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</row>
    <row r="3" spans="1:26" ht="12.75" customHeight="1">
      <c r="A3" s="209" t="s">
        <v>46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</row>
    <row r="4" spans="1:26" ht="12.75" customHeight="1">
      <c r="A4" s="31" t="s">
        <v>28</v>
      </c>
      <c r="B4" s="132"/>
      <c r="C4" s="132"/>
      <c r="D4" s="132"/>
      <c r="E4" s="132"/>
      <c r="F4" s="13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 ht="12.75" customHeight="1">
      <c r="A5" s="247" t="s">
        <v>48</v>
      </c>
      <c r="B5" s="344">
        <f>Controls!B5</f>
        <v>1</v>
      </c>
      <c r="C5" s="344">
        <f>Controls!C5</f>
        <v>2</v>
      </c>
      <c r="D5" s="344">
        <f>Controls!D5</f>
        <v>3</v>
      </c>
      <c r="E5" s="344">
        <f>Controls!E5</f>
        <v>4</v>
      </c>
      <c r="F5" s="344">
        <f>Controls!F5</f>
        <v>5</v>
      </c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</row>
    <row r="6" spans="1:26" ht="12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92" t="s">
        <v>413</v>
      </c>
      <c r="B7" s="104"/>
      <c r="C7" s="104"/>
      <c r="D7" s="104"/>
      <c r="E7" s="104"/>
      <c r="F7" s="104"/>
      <c r="G7" s="104"/>
      <c r="H7" s="10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152" t="s">
        <v>414</v>
      </c>
      <c r="B8" s="412" t="e">
        <f>SUMIF('Monthly CFS'!$B$3:$BC$3,B$5,'Monthly CFS'!$B8:$BI8)</f>
        <v>#N/A</v>
      </c>
      <c r="C8" s="412" t="e">
        <f>SUMIF('Monthly CFS'!$B$3:$BI$3,C$5,'Monthly CFS'!$B8:$BI8)</f>
        <v>#N/A</v>
      </c>
      <c r="D8" s="412" t="e">
        <f>SUMIF('Monthly CFS'!$B$3:$BI$3,D$5,'Monthly CFS'!$B8:$BI8)</f>
        <v>#N/A</v>
      </c>
      <c r="E8" s="412" t="e">
        <f>SUMIF('Monthly CFS'!$B$3:$BI$3,E$5,'Monthly CFS'!$B8:$BI8)</f>
        <v>#N/A</v>
      </c>
      <c r="F8" s="412" t="e">
        <f>SUMIF('Monthly CFS'!$B$3:$BI$3,F$5,'Monthly CFS'!$B8:$BI8)</f>
        <v>#N/A</v>
      </c>
      <c r="G8" s="104"/>
      <c r="H8" s="10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153" t="s">
        <v>415</v>
      </c>
      <c r="B9" s="104"/>
      <c r="C9" s="104"/>
      <c r="D9" s="104"/>
      <c r="E9" s="104"/>
      <c r="F9" s="104"/>
      <c r="G9" s="104"/>
      <c r="H9" s="10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152" t="s">
        <v>416</v>
      </c>
      <c r="B10" s="412">
        <f>SUMIF('Monthly CFS'!$B$3:$BI$3,B$5,'Monthly CFS'!$B10:$BI10)</f>
        <v>1477386.2399999995</v>
      </c>
      <c r="C10" s="412">
        <f>SUMIF('Monthly CFS'!$B$3:$BI$3,C$5,'Monthly CFS'!$B10:$BI10)</f>
        <v>1918909.0589999999</v>
      </c>
      <c r="D10" s="412">
        <f>SUMIF('Monthly CFS'!$B$3:$BI$3,D$5,'Monthly CFS'!$B10:$BI10)</f>
        <v>1942973.7053999999</v>
      </c>
      <c r="E10" s="412">
        <f>SUMIF('Monthly CFS'!$B$3:$BI$3,E$5,'Monthly CFS'!$B10:$BI10)</f>
        <v>3099887.5457362495</v>
      </c>
      <c r="F10" s="412">
        <f>SUMIF('Monthly CFS'!$B$3:$BI$3,F$5,'Monthly CFS'!$B10:$BI10)</f>
        <v>5077251.8514262494</v>
      </c>
      <c r="G10" s="104"/>
      <c r="H10" s="10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152"/>
      <c r="B11" s="101"/>
      <c r="C11" s="101"/>
      <c r="D11" s="101"/>
      <c r="E11" s="101"/>
      <c r="F11" s="101"/>
      <c r="G11" s="104"/>
      <c r="H11" s="10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152" t="s">
        <v>417</v>
      </c>
      <c r="B12" s="412" t="e">
        <f>SUMIF('Monthly CFS'!$B$3:$BI$3,B$5,'Monthly CFS'!$B12:$BI12)</f>
        <v>#N/A</v>
      </c>
      <c r="C12" s="412" t="e">
        <f>SUMIF('Monthly CFS'!$B$3:$BI$3,C$5,'Monthly CFS'!$B12:$BI12)</f>
        <v>#N/A</v>
      </c>
      <c r="D12" s="412" t="e">
        <f>SUMIF('Monthly CFS'!$B$3:$BI$3,D$5,'Monthly CFS'!$B12:$BI12)</f>
        <v>#N/A</v>
      </c>
      <c r="E12" s="412" t="e">
        <f>SUMIF('Monthly CFS'!$B$3:$BI$3,E$5,'Monthly CFS'!$B12:$BI12)</f>
        <v>#N/A</v>
      </c>
      <c r="F12" s="412" t="e">
        <f>SUMIF('Monthly CFS'!$B$3:$BI$3,F$5,'Monthly CFS'!$B12:$BI12)</f>
        <v>#N/A</v>
      </c>
      <c r="G12" s="104"/>
      <c r="H12" s="10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7"/>
      <c r="B13" s="104"/>
      <c r="C13" s="104"/>
      <c r="D13" s="104"/>
      <c r="E13" s="104"/>
      <c r="F13" s="104"/>
      <c r="G13" s="104"/>
      <c r="H13" s="10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7" t="s">
        <v>433</v>
      </c>
      <c r="B14" s="412" t="e">
        <f>SUMIF('Monthly CFS'!$B$3:$BI$3,B$5,'Monthly CFS'!$B14:$BI14)</f>
        <v>#N/A</v>
      </c>
      <c r="C14" s="412" t="e">
        <f>SUMIF('Monthly CFS'!$B$3:$BI$3,C$5,'Monthly CFS'!$B14:$BI14)</f>
        <v>#N/A</v>
      </c>
      <c r="D14" s="412" t="e">
        <f>SUMIF('Monthly CFS'!$B$3:$BI$3,D$5,'Monthly CFS'!$B14:$BI14)</f>
        <v>#N/A</v>
      </c>
      <c r="E14" s="412" t="e">
        <f>SUMIF('Monthly CFS'!$B$3:$BI$3,E$5,'Monthly CFS'!$B14:$BI14)</f>
        <v>#N/A</v>
      </c>
      <c r="F14" s="412" t="e">
        <f>SUMIF('Monthly CFS'!$B$3:$BI$3,F$5,'Monthly CFS'!$B14:$BI14)</f>
        <v>#N/A</v>
      </c>
      <c r="G14" s="104"/>
      <c r="H14" s="10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7"/>
      <c r="B15" s="104"/>
      <c r="C15" s="104"/>
      <c r="D15" s="104"/>
      <c r="E15" s="104"/>
      <c r="F15" s="104"/>
      <c r="G15" s="104"/>
      <c r="H15" s="10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251" t="s">
        <v>419</v>
      </c>
      <c r="B16" s="262" t="e">
        <f>SUM(B8:B14)</f>
        <v>#N/A</v>
      </c>
      <c r="C16" s="262" t="e">
        <f>SUM(C8:C14)</f>
        <v>#N/A</v>
      </c>
      <c r="D16" s="262" t="e">
        <f>SUM(D8:D14)</f>
        <v>#N/A</v>
      </c>
      <c r="E16" s="262" t="e">
        <f>SUM(E8:E14)</f>
        <v>#N/A</v>
      </c>
      <c r="F16" s="262" t="e">
        <f>SUM(F8:F14)</f>
        <v>#N/A</v>
      </c>
      <c r="G16" s="104"/>
      <c r="H16" s="104"/>
      <c r="I16" s="6"/>
      <c r="J16" s="421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7"/>
      <c r="B17" s="104"/>
      <c r="C17" s="104"/>
      <c r="D17" s="104"/>
      <c r="E17" s="104"/>
      <c r="F17" s="104"/>
      <c r="G17" s="104"/>
      <c r="H17" s="10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92" t="s">
        <v>420</v>
      </c>
      <c r="B18" s="104"/>
      <c r="C18" s="104"/>
      <c r="D18" s="104"/>
      <c r="E18" s="104"/>
      <c r="F18" s="104"/>
      <c r="G18" s="104"/>
      <c r="H18" s="10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293" t="s">
        <v>421</v>
      </c>
      <c r="B19" s="355">
        <f>SUMIF('Monthly CFS'!$B$3:$BI$3,B$5,'Monthly CFS'!$B19:$BI19)</f>
        <v>-2101300</v>
      </c>
      <c r="C19" s="355">
        <f>SUMIF('Monthly CFS'!$B$3:$BI$3,C$5,'Monthly CFS'!$B19:$BI19)</f>
        <v>-5391252</v>
      </c>
      <c r="D19" s="355">
        <f>SUMIF('Monthly CFS'!$B$3:$BI$3,D$5,'Monthly CFS'!$B19:$BI19)</f>
        <v>-291252</v>
      </c>
      <c r="E19" s="355">
        <f>SUMIF('Monthly CFS'!$B$3:$BI$3,E$5,'Monthly CFS'!$B19:$BI19)</f>
        <v>-27500093.5625</v>
      </c>
      <c r="F19" s="355">
        <f>SUMIF('Monthly CFS'!$B$3:$BI$3,F$5,'Monthly CFS'!$B19:$BI19)</f>
        <v>-24403174.637500003</v>
      </c>
      <c r="G19" s="104"/>
      <c r="H19" s="10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7"/>
      <c r="B20" s="104"/>
      <c r="C20" s="104"/>
      <c r="D20" s="104"/>
      <c r="E20" s="104"/>
      <c r="F20" s="104"/>
      <c r="G20" s="104"/>
      <c r="H20" s="10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251" t="s">
        <v>423</v>
      </c>
      <c r="B21" s="262">
        <f>+B19</f>
        <v>-2101300</v>
      </c>
      <c r="C21" s="262">
        <f>+C19</f>
        <v>-5391252</v>
      </c>
      <c r="D21" s="262">
        <f>+D19</f>
        <v>-291252</v>
      </c>
      <c r="E21" s="262">
        <f>+E19</f>
        <v>-27500093.5625</v>
      </c>
      <c r="F21" s="262">
        <f>+F19</f>
        <v>-24403174.637500003</v>
      </c>
      <c r="G21" s="104"/>
      <c r="H21" s="10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7"/>
      <c r="B22" s="104"/>
      <c r="C22" s="104"/>
      <c r="D22" s="104"/>
      <c r="E22" s="104"/>
      <c r="F22" s="104"/>
      <c r="G22" s="104"/>
      <c r="H22" s="10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92" t="s">
        <v>424</v>
      </c>
      <c r="B23" s="104"/>
      <c r="C23" s="104"/>
      <c r="D23" s="104"/>
      <c r="E23" s="104"/>
      <c r="F23" s="104"/>
      <c r="G23" s="104"/>
      <c r="H23" s="10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152" t="s">
        <v>434</v>
      </c>
      <c r="B24" s="412">
        <f>SUMIF('Monthly CFS'!$B$3:$BI$3,B$5,'Monthly CFS'!$B25:$BI25)</f>
        <v>-150000</v>
      </c>
      <c r="C24" s="412">
        <f>SUMIF('Monthly CFS'!$B$3:$BI$3,C$5,'Monthly CFS'!$B25:$BI25)</f>
        <v>10000000</v>
      </c>
      <c r="D24" s="412">
        <f>SUMIF('Monthly CFS'!$B$3:$BI$3,D$5,'Monthly CFS'!$B25:$BI25)</f>
        <v>0</v>
      </c>
      <c r="E24" s="412">
        <f>SUMIF('Monthly CFS'!$B$3:$BI$3,E$5,'Monthly CFS'!$B25:$BI25)</f>
        <v>0</v>
      </c>
      <c r="F24" s="412">
        <f>SUMIF('Monthly CFS'!$B$3:$BI$3,F$5,'Monthly CFS'!$B25:$BI25)</f>
        <v>0</v>
      </c>
      <c r="G24" s="104"/>
      <c r="H24" s="10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293" t="s">
        <v>426</v>
      </c>
      <c r="B25" s="412">
        <f>SUMIF('Monthly CFS'!$B$3:$BI$3,B$5,'Monthly CFS'!$B27:$BI27)</f>
        <v>0</v>
      </c>
      <c r="C25" s="412">
        <f>SUMIF('Monthly CFS'!$B$3:$BI$3,C$5,'Monthly CFS'!$B27:$BI27)</f>
        <v>0</v>
      </c>
      <c r="D25" s="412">
        <f>SUMIF('Monthly CFS'!$B$3:$BI$3,D$5,'Monthly CFS'!$B27:$BI27)</f>
        <v>0</v>
      </c>
      <c r="E25" s="412">
        <f>SUMIF('Monthly CFS'!$B$3:$BI$3,E$5,'Monthly CFS'!$B27:$BI27)</f>
        <v>0</v>
      </c>
      <c r="F25" s="412">
        <f>SUMIF('Monthly CFS'!$B$3:$BI$3,F$5,'Monthly CFS'!$B27:$BI27)</f>
        <v>0</v>
      </c>
      <c r="G25" s="104"/>
      <c r="H25" s="10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293" t="s">
        <v>427</v>
      </c>
      <c r="B26" s="412">
        <f>SUMIF('Monthly CFS'!$B$3:$BI$3,B$5,'Monthly CFS'!$B29:$BI29)</f>
        <v>-173800</v>
      </c>
      <c r="C26" s="412">
        <f>SUMIF('Monthly CFS'!$B$3:$BI$3,C$5,'Monthly CFS'!$B29:$BI29)</f>
        <v>0</v>
      </c>
      <c r="D26" s="412">
        <f>SUMIF('Monthly CFS'!$B$3:$BI$3,D$5,'Monthly CFS'!$B29:$BI29)</f>
        <v>0</v>
      </c>
      <c r="E26" s="412">
        <f>SUMIF('Monthly CFS'!$B$3:$BI$3,E$5,'Monthly CFS'!$B29:$BI29)</f>
        <v>0</v>
      </c>
      <c r="F26" s="412">
        <f>SUMIF('Monthly CFS'!$B$3:$BI$3,F$5,'Monthly CFS'!$B29:$BI29)</f>
        <v>0</v>
      </c>
      <c r="G26" s="104"/>
      <c r="H26" s="10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290"/>
      <c r="B27" s="355"/>
      <c r="C27" s="412"/>
      <c r="D27" s="412"/>
      <c r="E27" s="412"/>
      <c r="F27" s="412"/>
      <c r="G27" s="104"/>
      <c r="H27" s="10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251" t="s">
        <v>428</v>
      </c>
      <c r="B28" s="262">
        <f>+SUM(B24:B27)</f>
        <v>-323800</v>
      </c>
      <c r="C28" s="262">
        <f>+SUM(C24:C27)</f>
        <v>10000000</v>
      </c>
      <c r="D28" s="262">
        <f>+SUM(D24:D27)</f>
        <v>0</v>
      </c>
      <c r="E28" s="262">
        <f>+SUM(E24:E27)</f>
        <v>0</v>
      </c>
      <c r="F28" s="262">
        <f>+SUM(F24:F27)</f>
        <v>0</v>
      </c>
      <c r="G28" s="104"/>
      <c r="H28" s="10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7"/>
      <c r="B29" s="104"/>
      <c r="C29" s="104"/>
      <c r="D29" s="104"/>
      <c r="E29" s="104"/>
      <c r="F29" s="104"/>
      <c r="G29" s="104"/>
      <c r="H29" s="10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251" t="s">
        <v>429</v>
      </c>
      <c r="B30" s="262" t="e">
        <f>+B16+B21+B28</f>
        <v>#N/A</v>
      </c>
      <c r="C30" s="262" t="e">
        <f>+C16+C21+C28</f>
        <v>#N/A</v>
      </c>
      <c r="D30" s="262" t="e">
        <f>+D16+D21+D28</f>
        <v>#N/A</v>
      </c>
      <c r="E30" s="262" t="e">
        <f>+E16+E21+E28</f>
        <v>#N/A</v>
      </c>
      <c r="F30" s="262" t="e">
        <f>+F16+F21+F28</f>
        <v>#N/A</v>
      </c>
      <c r="G30" s="104"/>
      <c r="H30" s="104"/>
      <c r="I30" s="6"/>
      <c r="J30" s="421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7"/>
      <c r="B31" s="104"/>
      <c r="C31" s="104"/>
      <c r="D31" s="104"/>
      <c r="E31" s="104"/>
      <c r="F31" s="104"/>
      <c r="G31" s="104"/>
      <c r="H31" s="10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7" t="s">
        <v>430</v>
      </c>
      <c r="B32" s="101">
        <f>'Monthly CFS'!B35</f>
        <v>125000</v>
      </c>
      <c r="C32" s="101" t="e">
        <f>+B34</f>
        <v>#N/A</v>
      </c>
      <c r="D32" s="101" t="e">
        <f>+C34</f>
        <v>#N/A</v>
      </c>
      <c r="E32" s="101" t="e">
        <f>+D34</f>
        <v>#N/A</v>
      </c>
      <c r="F32" s="101" t="e">
        <f>+E34</f>
        <v>#N/A</v>
      </c>
      <c r="G32" s="104"/>
      <c r="H32" s="10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7"/>
      <c r="B33" s="104"/>
      <c r="C33" s="104"/>
      <c r="D33" s="104"/>
      <c r="E33" s="104"/>
      <c r="F33" s="104"/>
      <c r="G33" s="104"/>
      <c r="H33" s="10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150" t="s">
        <v>431</v>
      </c>
      <c r="B34" s="151" t="e">
        <f>+B30+B32</f>
        <v>#N/A</v>
      </c>
      <c r="C34" s="151" t="e">
        <f>+C30+C32</f>
        <v>#N/A</v>
      </c>
      <c r="D34" s="151" t="e">
        <f>+D30+D32</f>
        <v>#N/A</v>
      </c>
      <c r="E34" s="151" t="e">
        <f>+E30+E32</f>
        <v>#N/A</v>
      </c>
      <c r="F34" s="151" t="e">
        <f>+F30+F32</f>
        <v>#N/A</v>
      </c>
      <c r="G34" s="104"/>
      <c r="H34" s="104"/>
      <c r="I34" s="6"/>
      <c r="J34" s="421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6"/>
      <c r="B35" s="104"/>
      <c r="C35" s="104"/>
      <c r="D35" s="104"/>
      <c r="E35" s="104"/>
      <c r="F35" s="104"/>
      <c r="G35" s="104"/>
      <c r="H35" s="10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6"/>
      <c r="B36" s="422"/>
      <c r="C36" s="422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2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hyperlinks>
    <hyperlink ref="A4" location="Index!A1" display="Back To Index" xr:uid="{00000000-0004-0000-0E00-000000000000}"/>
  </hyperlink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BK1000"/>
  <sheetViews>
    <sheetView showGridLines="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F34" sqref="F34"/>
    </sheetView>
  </sheetViews>
  <sheetFormatPr defaultColWidth="12.5546875" defaultRowHeight="15" customHeight="1"/>
  <cols>
    <col min="1" max="1" width="39.1640625" style="318" customWidth="1"/>
    <col min="2" max="2" width="14.1640625" style="318" hidden="1" customWidth="1"/>
    <col min="3" max="63" width="14.1640625" style="318" customWidth="1"/>
  </cols>
  <sheetData>
    <row r="1" spans="1:63" ht="26.25" customHeight="1">
      <c r="A1" s="249" t="s">
        <v>41</v>
      </c>
      <c r="B1" s="265"/>
      <c r="C1" s="265"/>
      <c r="D1" s="294"/>
      <c r="E1" s="294"/>
      <c r="F1" s="294"/>
      <c r="G1" s="295"/>
      <c r="H1" s="265"/>
      <c r="I1" s="265"/>
      <c r="J1" s="265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</row>
    <row r="2" spans="1:63" ht="11.25" customHeight="1">
      <c r="A2" s="245" t="s">
        <v>435</v>
      </c>
      <c r="B2" s="246" t="s">
        <v>43</v>
      </c>
      <c r="C2" s="246"/>
      <c r="D2" s="246" t="str">
        <f>Controls!C1</f>
        <v>July</v>
      </c>
      <c r="E2" s="246" t="str">
        <f>TEXT(DATE(2000, MATCH(D2, {"January","February","March","April","May","June","July","August","September","October","November","December"}, 0) + 1, 1), "mmmm")</f>
        <v>August</v>
      </c>
      <c r="F2" s="246" t="str">
        <f>TEXT(DATE(2000, MATCH(E2, {"January","February","March","April","May","June","July","August","September","October","November","December"}, 0) + 1, 1), "mmmm")</f>
        <v>September</v>
      </c>
      <c r="G2" s="246" t="str">
        <f>TEXT(DATE(2000, MATCH(F2, {"January","February","March","April","May","June","July","August","September","October","November","December"}, 0) + 1, 1), "mmmm")</f>
        <v>October</v>
      </c>
      <c r="H2" s="246" t="str">
        <f>TEXT(DATE(2000, MATCH(G2, {"January","February","March","April","May","June","July","August","September","October","November","December"}, 0) + 1, 1), "mmmm")</f>
        <v>November</v>
      </c>
      <c r="I2" s="246" t="str">
        <f>TEXT(DATE(2000, MATCH(H2, {"January","February","March","April","May","June","July","August","September","October","November","December"}, 0) + 1, 1), "mmmm")</f>
        <v>December</v>
      </c>
      <c r="J2" s="246" t="str">
        <f>TEXT(DATE(2000, MATCH(I2, {"January","February","March","April","May","June","July","August","September","October","November","December"}, 0) + 1, 1), "mmmm")</f>
        <v>January</v>
      </c>
      <c r="K2" s="246" t="str">
        <f>TEXT(DATE(2000, MATCH(J2, {"January","February","March","April","May","June","July","August","September","October","November","December"}, 0) + 1, 1), "mmmm")</f>
        <v>February</v>
      </c>
      <c r="L2" s="246" t="str">
        <f>TEXT(DATE(2000, MATCH(K2, {"January","February","March","April","May","June","July","August","September","October","November","December"}, 0) + 1, 1), "mmmm")</f>
        <v>March</v>
      </c>
      <c r="M2" s="246" t="str">
        <f>TEXT(DATE(2000, MATCH(L2, {"January","February","March","April","May","June","July","August","September","October","November","December"}, 0) + 1, 1), "mmmm")</f>
        <v>April</v>
      </c>
      <c r="N2" s="246" t="str">
        <f>TEXT(DATE(2000, MATCH(M2, {"January","February","March","April","May","June","July","August","September","October","November","December"}, 0) + 1, 1), "mmmm")</f>
        <v>May</v>
      </c>
      <c r="O2" s="246" t="str">
        <f>TEXT(DATE(2000, MATCH(N2, {"January","February","March","April","May","June","July","August","September","October","November","December"}, 0) + 1, 1), "mmmm")</f>
        <v>June</v>
      </c>
      <c r="P2" s="246" t="str">
        <f>TEXT(DATE(2000, MATCH(O2, {"January","February","March","April","May","June","July","August","September","October","November","December"}, 0) + 1, 1), "mmmm")</f>
        <v>July</v>
      </c>
      <c r="Q2" s="246" t="str">
        <f>TEXT(DATE(2000, MATCH(P2, {"January","February","March","April","May","June","July","August","September","October","November","December"}, 0) + 1, 1), "mmmm")</f>
        <v>August</v>
      </c>
      <c r="R2" s="246" t="str">
        <f>TEXT(DATE(2000, MATCH(Q2, {"January","February","March","April","May","June","July","August","September","October","November","December"}, 0) + 1, 1), "mmmm")</f>
        <v>September</v>
      </c>
      <c r="S2" s="246" t="str">
        <f>TEXT(DATE(2000, MATCH(R2, {"January","February","March","April","May","June","July","August","September","October","November","December"}, 0) + 1, 1), "mmmm")</f>
        <v>October</v>
      </c>
      <c r="T2" s="246" t="str">
        <f>TEXT(DATE(2000, MATCH(S2, {"January","February","March","April","May","June","July","August","September","October","November","December"}, 0) + 1, 1), "mmmm")</f>
        <v>November</v>
      </c>
      <c r="U2" s="246" t="str">
        <f>TEXT(DATE(2000, MATCH(T2, {"January","February","March","April","May","June","July","August","September","October","November","December"}, 0) + 1, 1), "mmmm")</f>
        <v>December</v>
      </c>
      <c r="V2" s="246" t="str">
        <f>TEXT(DATE(2000, MATCH(U2, {"January","February","March","April","May","June","July","August","September","October","November","December"}, 0) + 1, 1), "mmmm")</f>
        <v>January</v>
      </c>
      <c r="W2" s="246" t="str">
        <f>TEXT(DATE(2000, MATCH(V2, {"January","February","March","April","May","June","July","August","September","October","November","December"}, 0) + 1, 1), "mmmm")</f>
        <v>February</v>
      </c>
      <c r="X2" s="246" t="str">
        <f>TEXT(DATE(2000, MATCH(W2, {"January","February","March","April","May","June","July","August","September","October","November","December"}, 0) + 1, 1), "mmmm")</f>
        <v>March</v>
      </c>
      <c r="Y2" s="246" t="str">
        <f>TEXT(DATE(2000, MATCH(X2, {"January","February","March","April","May","June","July","August","September","October","November","December"}, 0) + 1, 1), "mmmm")</f>
        <v>April</v>
      </c>
      <c r="Z2" s="246" t="str">
        <f>TEXT(DATE(2000, MATCH(Y2, {"January","February","March","April","May","June","July","August","September","October","November","December"}, 0) + 1, 1), "mmmm")</f>
        <v>May</v>
      </c>
      <c r="AA2" s="246" t="str">
        <f>TEXT(DATE(2000, MATCH(Z2, {"January","February","March","April","May","June","July","August","September","October","November","December"}, 0) + 1, 1), "mmmm")</f>
        <v>June</v>
      </c>
      <c r="AB2" s="246" t="str">
        <f>TEXT(DATE(2000, MATCH(AA2, {"January","February","March","April","May","June","July","August","September","October","November","December"}, 0) + 1, 1), "mmmm")</f>
        <v>July</v>
      </c>
      <c r="AC2" s="246" t="str">
        <f>TEXT(DATE(2000, MATCH(AB2, {"January","February","March","April","May","June","July","August","September","October","November","December"}, 0) + 1, 1), "mmmm")</f>
        <v>August</v>
      </c>
      <c r="AD2" s="246" t="str">
        <f>TEXT(DATE(2000, MATCH(AC2, {"January","February","March","April","May","June","July","August","September","October","November","December"}, 0) + 1, 1), "mmmm")</f>
        <v>September</v>
      </c>
      <c r="AE2" s="246" t="str">
        <f>TEXT(DATE(2000, MATCH(AD2, {"January","February","March","April","May","June","July","August","September","October","November","December"}, 0) + 1, 1), "mmmm")</f>
        <v>October</v>
      </c>
      <c r="AF2" s="246" t="str">
        <f>TEXT(DATE(2000, MATCH(AE2, {"January","February","March","April","May","June","July","August","September","October","November","December"}, 0) + 1, 1), "mmmm")</f>
        <v>November</v>
      </c>
      <c r="AG2" s="246" t="str">
        <f>TEXT(DATE(2000, MATCH(AF2, {"January","February","March","April","May","June","July","August","September","October","November","December"}, 0) + 1, 1), "mmmm")</f>
        <v>December</v>
      </c>
      <c r="AH2" s="246" t="str">
        <f>TEXT(DATE(2000, MATCH(AG2, {"January","February","March","April","May","June","July","August","September","October","November","December"}, 0) + 1, 1), "mmmm")</f>
        <v>January</v>
      </c>
      <c r="AI2" s="246" t="str">
        <f>TEXT(DATE(2000, MATCH(AH2, {"January","February","March","April","May","June","July","August","September","October","November","December"}, 0) + 1, 1), "mmmm")</f>
        <v>February</v>
      </c>
      <c r="AJ2" s="246" t="str">
        <f>TEXT(DATE(2000, MATCH(AI2, {"January","February","March","April","May","June","July","August","September","October","November","December"}, 0) + 1, 1), "mmmm")</f>
        <v>March</v>
      </c>
      <c r="AK2" s="246" t="str">
        <f>TEXT(DATE(2000, MATCH(AJ2, {"January","February","March","April","May","June","July","August","September","October","November","December"}, 0) + 1, 1), "mmmm")</f>
        <v>April</v>
      </c>
      <c r="AL2" s="246" t="str">
        <f>TEXT(DATE(2000, MATCH(AK2, {"January","February","March","April","May","June","July","August","September","October","November","December"}, 0) + 1, 1), "mmmm")</f>
        <v>May</v>
      </c>
      <c r="AM2" s="246" t="str">
        <f>TEXT(DATE(2000, MATCH(AL2, {"January","February","March","April","May","June","July","August","September","October","November","December"}, 0) + 1, 1), "mmmm")</f>
        <v>June</v>
      </c>
      <c r="AN2" s="246" t="str">
        <f>TEXT(DATE(2000, MATCH(AM2, {"January","February","March","April","May","June","July","August","September","October","November","December"}, 0) + 1, 1), "mmmm")</f>
        <v>July</v>
      </c>
      <c r="AO2" s="246" t="str">
        <f>TEXT(DATE(2000, MATCH(AN2, {"January","February","March","April","May","June","July","August","September","October","November","December"}, 0) + 1, 1), "mmmm")</f>
        <v>August</v>
      </c>
      <c r="AP2" s="246" t="str">
        <f>TEXT(DATE(2000, MATCH(AO2, {"January","February","March","April","May","June","July","August","September","October","November","December"}, 0) + 1, 1), "mmmm")</f>
        <v>September</v>
      </c>
      <c r="AQ2" s="246" t="str">
        <f>TEXT(DATE(2000, MATCH(AP2, {"January","February","March","April","May","June","July","August","September","October","November","December"}, 0) + 1, 1), "mmmm")</f>
        <v>October</v>
      </c>
      <c r="AR2" s="246" t="str">
        <f>TEXT(DATE(2000, MATCH(AQ2, {"January","February","March","April","May","June","July","August","September","October","November","December"}, 0) + 1, 1), "mmmm")</f>
        <v>November</v>
      </c>
      <c r="AS2" s="246" t="str">
        <f>TEXT(DATE(2000, MATCH(AR2, {"January","February","March","April","May","June","July","August","September","October","November","December"}, 0) + 1, 1), "mmmm")</f>
        <v>December</v>
      </c>
      <c r="AT2" s="246" t="str">
        <f>TEXT(DATE(2000, MATCH(AS2, {"January","February","March","April","May","June","July","August","September","October","November","December"}, 0) + 1, 1), "mmmm")</f>
        <v>January</v>
      </c>
      <c r="AU2" s="246" t="str">
        <f>TEXT(DATE(2000, MATCH(AT2, {"January","February","March","April","May","June","July","August","September","October","November","December"}, 0) + 1, 1), "mmmm")</f>
        <v>February</v>
      </c>
      <c r="AV2" s="246" t="str">
        <f>TEXT(DATE(2000, MATCH(AU2, {"January","February","March","April","May","June","July","August","September","October","November","December"}, 0) + 1, 1), "mmmm")</f>
        <v>March</v>
      </c>
      <c r="AW2" s="246" t="str">
        <f>TEXT(DATE(2000, MATCH(AV2, {"January","February","March","April","May","June","July","August","September","October","November","December"}, 0) + 1, 1), "mmmm")</f>
        <v>April</v>
      </c>
      <c r="AX2" s="246" t="str">
        <f>TEXT(DATE(2000, MATCH(AW2, {"January","February","March","April","May","June","July","August","September","October","November","December"}, 0) + 1, 1), "mmmm")</f>
        <v>May</v>
      </c>
      <c r="AY2" s="246" t="str">
        <f>TEXT(DATE(2000, MATCH(AX2, {"January","February","March","April","May","June","July","August","September","October","November","December"}, 0) + 1, 1), "mmmm")</f>
        <v>June</v>
      </c>
      <c r="AZ2" s="246" t="str">
        <f>TEXT(DATE(2000, MATCH(AY2, {"January","February","March","April","May","June","July","August","September","October","November","December"}, 0) + 1, 1), "mmmm")</f>
        <v>July</v>
      </c>
      <c r="BA2" s="246" t="str">
        <f>TEXT(DATE(2000, MATCH(AZ2, {"January","February","March","April","May","June","July","August","September","October","November","December"}, 0) + 1, 1), "mmmm")</f>
        <v>August</v>
      </c>
      <c r="BB2" s="246" t="str">
        <f>TEXT(DATE(2000, MATCH(BA2, {"January","February","March","April","May","June","July","August","September","October","November","December"}, 0) + 1, 1), "mmmm")</f>
        <v>September</v>
      </c>
      <c r="BC2" s="246" t="str">
        <f>TEXT(DATE(2000, MATCH(BB2, {"January","February","March","April","May","June","July","August","September","October","November","December"}, 0) + 1, 1), "mmmm")</f>
        <v>October</v>
      </c>
      <c r="BD2" s="246" t="str">
        <f>TEXT(DATE(2000, MATCH(BC2, {"January","February","March","April","May","June","July","August","September","October","November","December"}, 0) + 1, 1), "mmmm")</f>
        <v>November</v>
      </c>
      <c r="BE2" s="246" t="str">
        <f>TEXT(DATE(2000, MATCH(BD2, {"January","February","March","April","May","June","July","August","September","October","November","December"}, 0) + 1, 1), "mmmm")</f>
        <v>December</v>
      </c>
      <c r="BF2" s="246" t="str">
        <f>TEXT(DATE(2000, MATCH(BE2, {"January","February","March","April","May","June","July","August","September","October","November","December"}, 0) + 1, 1), "mmmm")</f>
        <v>January</v>
      </c>
      <c r="BG2" s="246" t="str">
        <f>TEXT(DATE(2000, MATCH(BF2, {"January","February","March","April","May","June","July","August","September","October","November","December"}, 0) + 1, 1), "mmmm")</f>
        <v>February</v>
      </c>
      <c r="BH2" s="246" t="str">
        <f>TEXT(DATE(2000, MATCH(BG2, {"January","February","March","April","May","June","July","August","September","October","November","December"}, 0) + 1, 1), "mmmm")</f>
        <v>March</v>
      </c>
      <c r="BI2" s="246" t="str">
        <f>TEXT(DATE(2000, MATCH(BH2, {"January","February","March","April","May","June","July","August","September","October","November","December"}, 0) + 1, 1), "mmmm")</f>
        <v>April</v>
      </c>
      <c r="BJ2" s="246" t="str">
        <f>TEXT(DATE(2000, MATCH(BI2, {"January","February","March","April","May","June","July","August","September","October","November","December"}, 0) + 1, 1), "mmmm")</f>
        <v>May</v>
      </c>
      <c r="BK2" s="246" t="str">
        <f>TEXT(DATE(2000, MATCH(BJ2, {"January","February","March","April","May","June","July","August","September","October","November","December"}, 0) + 1, 1), "mmmm")</f>
        <v>June</v>
      </c>
    </row>
    <row r="3" spans="1:63" s="167" customFormat="1" ht="12.75" customHeight="1">
      <c r="A3" s="250" t="s">
        <v>46</v>
      </c>
      <c r="B3" s="246"/>
      <c r="C3" s="246"/>
      <c r="D3" s="344">
        <v>1</v>
      </c>
      <c r="E3" s="344">
        <f t="shared" ref="E3:AJ3" si="0">IF(MOD(D4,D5) = 0,D3+1,D3)</f>
        <v>1</v>
      </c>
      <c r="F3" s="344">
        <f t="shared" si="0"/>
        <v>1</v>
      </c>
      <c r="G3" s="344">
        <f t="shared" si="0"/>
        <v>1</v>
      </c>
      <c r="H3" s="344">
        <f t="shared" si="0"/>
        <v>1</v>
      </c>
      <c r="I3" s="344">
        <f t="shared" si="0"/>
        <v>1</v>
      </c>
      <c r="J3" s="344">
        <f t="shared" si="0"/>
        <v>1</v>
      </c>
      <c r="K3" s="344">
        <f t="shared" si="0"/>
        <v>1</v>
      </c>
      <c r="L3" s="344">
        <f t="shared" si="0"/>
        <v>1</v>
      </c>
      <c r="M3" s="344">
        <f t="shared" si="0"/>
        <v>1</v>
      </c>
      <c r="N3" s="344">
        <f t="shared" si="0"/>
        <v>1</v>
      </c>
      <c r="O3" s="344">
        <f t="shared" si="0"/>
        <v>1</v>
      </c>
      <c r="P3" s="344">
        <f t="shared" si="0"/>
        <v>2</v>
      </c>
      <c r="Q3" s="344">
        <f t="shared" si="0"/>
        <v>2</v>
      </c>
      <c r="R3" s="344">
        <f t="shared" si="0"/>
        <v>2</v>
      </c>
      <c r="S3" s="344">
        <f t="shared" si="0"/>
        <v>2</v>
      </c>
      <c r="T3" s="344">
        <f t="shared" si="0"/>
        <v>2</v>
      </c>
      <c r="U3" s="344">
        <f t="shared" si="0"/>
        <v>2</v>
      </c>
      <c r="V3" s="344">
        <f t="shared" si="0"/>
        <v>2</v>
      </c>
      <c r="W3" s="344">
        <f t="shared" si="0"/>
        <v>2</v>
      </c>
      <c r="X3" s="344">
        <f t="shared" si="0"/>
        <v>2</v>
      </c>
      <c r="Y3" s="344">
        <f t="shared" si="0"/>
        <v>2</v>
      </c>
      <c r="Z3" s="344">
        <f t="shared" si="0"/>
        <v>2</v>
      </c>
      <c r="AA3" s="344">
        <f t="shared" si="0"/>
        <v>2</v>
      </c>
      <c r="AB3" s="344">
        <f t="shared" si="0"/>
        <v>3</v>
      </c>
      <c r="AC3" s="344">
        <f t="shared" si="0"/>
        <v>3</v>
      </c>
      <c r="AD3" s="344">
        <f t="shared" si="0"/>
        <v>3</v>
      </c>
      <c r="AE3" s="344">
        <f t="shared" si="0"/>
        <v>3</v>
      </c>
      <c r="AF3" s="344">
        <f t="shared" si="0"/>
        <v>3</v>
      </c>
      <c r="AG3" s="344">
        <f t="shared" si="0"/>
        <v>3</v>
      </c>
      <c r="AH3" s="344">
        <f t="shared" si="0"/>
        <v>3</v>
      </c>
      <c r="AI3" s="344">
        <f t="shared" si="0"/>
        <v>3</v>
      </c>
      <c r="AJ3" s="344">
        <f t="shared" si="0"/>
        <v>3</v>
      </c>
      <c r="AK3" s="344">
        <f t="shared" ref="AK3:BK3" si="1">IF(MOD(AJ4,AJ5) = 0,AJ3+1,AJ3)</f>
        <v>3</v>
      </c>
      <c r="AL3" s="344">
        <f t="shared" si="1"/>
        <v>3</v>
      </c>
      <c r="AM3" s="344">
        <f t="shared" si="1"/>
        <v>3</v>
      </c>
      <c r="AN3" s="344">
        <f t="shared" si="1"/>
        <v>4</v>
      </c>
      <c r="AO3" s="344">
        <f t="shared" si="1"/>
        <v>4</v>
      </c>
      <c r="AP3" s="344">
        <f t="shared" si="1"/>
        <v>4</v>
      </c>
      <c r="AQ3" s="344">
        <f t="shared" si="1"/>
        <v>4</v>
      </c>
      <c r="AR3" s="344">
        <f t="shared" si="1"/>
        <v>4</v>
      </c>
      <c r="AS3" s="344">
        <f t="shared" si="1"/>
        <v>4</v>
      </c>
      <c r="AT3" s="344">
        <f t="shared" si="1"/>
        <v>4</v>
      </c>
      <c r="AU3" s="344">
        <f t="shared" si="1"/>
        <v>4</v>
      </c>
      <c r="AV3" s="344">
        <f t="shared" si="1"/>
        <v>4</v>
      </c>
      <c r="AW3" s="344">
        <f t="shared" si="1"/>
        <v>4</v>
      </c>
      <c r="AX3" s="344">
        <f t="shared" si="1"/>
        <v>4</v>
      </c>
      <c r="AY3" s="344">
        <f t="shared" si="1"/>
        <v>4</v>
      </c>
      <c r="AZ3" s="344">
        <f t="shared" si="1"/>
        <v>5</v>
      </c>
      <c r="BA3" s="344">
        <f t="shared" si="1"/>
        <v>5</v>
      </c>
      <c r="BB3" s="344">
        <f t="shared" si="1"/>
        <v>5</v>
      </c>
      <c r="BC3" s="344">
        <f t="shared" si="1"/>
        <v>5</v>
      </c>
      <c r="BD3" s="344">
        <f t="shared" si="1"/>
        <v>5</v>
      </c>
      <c r="BE3" s="344">
        <f t="shared" si="1"/>
        <v>5</v>
      </c>
      <c r="BF3" s="344">
        <f t="shared" si="1"/>
        <v>5</v>
      </c>
      <c r="BG3" s="344">
        <f t="shared" si="1"/>
        <v>5</v>
      </c>
      <c r="BH3" s="344">
        <f t="shared" si="1"/>
        <v>5</v>
      </c>
      <c r="BI3" s="344">
        <f t="shared" si="1"/>
        <v>5</v>
      </c>
      <c r="BJ3" s="344">
        <f t="shared" si="1"/>
        <v>5</v>
      </c>
      <c r="BK3" s="344">
        <f t="shared" si="1"/>
        <v>5</v>
      </c>
    </row>
    <row r="4" spans="1:63" ht="12.75" customHeight="1">
      <c r="A4" s="31" t="s">
        <v>28</v>
      </c>
      <c r="B4" s="154"/>
      <c r="C4" s="154"/>
      <c r="D4" s="345">
        <v>1</v>
      </c>
      <c r="E4" s="345">
        <f t="shared" ref="E4:AJ4" si="2">D4+1</f>
        <v>2</v>
      </c>
      <c r="F4" s="345">
        <f t="shared" si="2"/>
        <v>3</v>
      </c>
      <c r="G4" s="345">
        <f t="shared" si="2"/>
        <v>4</v>
      </c>
      <c r="H4" s="345">
        <f t="shared" si="2"/>
        <v>5</v>
      </c>
      <c r="I4" s="345">
        <f t="shared" si="2"/>
        <v>6</v>
      </c>
      <c r="J4" s="345">
        <f t="shared" si="2"/>
        <v>7</v>
      </c>
      <c r="K4" s="345">
        <f t="shared" si="2"/>
        <v>8</v>
      </c>
      <c r="L4" s="345">
        <f t="shared" si="2"/>
        <v>9</v>
      </c>
      <c r="M4" s="345">
        <f t="shared" si="2"/>
        <v>10</v>
      </c>
      <c r="N4" s="345">
        <f t="shared" si="2"/>
        <v>11</v>
      </c>
      <c r="O4" s="345">
        <f t="shared" si="2"/>
        <v>12</v>
      </c>
      <c r="P4" s="345">
        <f t="shared" si="2"/>
        <v>13</v>
      </c>
      <c r="Q4" s="345">
        <f t="shared" si="2"/>
        <v>14</v>
      </c>
      <c r="R4" s="345">
        <f t="shared" si="2"/>
        <v>15</v>
      </c>
      <c r="S4" s="345">
        <f t="shared" si="2"/>
        <v>16</v>
      </c>
      <c r="T4" s="345">
        <f t="shared" si="2"/>
        <v>17</v>
      </c>
      <c r="U4" s="345">
        <f t="shared" si="2"/>
        <v>18</v>
      </c>
      <c r="V4" s="345">
        <f t="shared" si="2"/>
        <v>19</v>
      </c>
      <c r="W4" s="345">
        <f t="shared" si="2"/>
        <v>20</v>
      </c>
      <c r="X4" s="345">
        <f t="shared" si="2"/>
        <v>21</v>
      </c>
      <c r="Y4" s="345">
        <f t="shared" si="2"/>
        <v>22</v>
      </c>
      <c r="Z4" s="345">
        <f t="shared" si="2"/>
        <v>23</v>
      </c>
      <c r="AA4" s="345">
        <f t="shared" si="2"/>
        <v>24</v>
      </c>
      <c r="AB4" s="345">
        <f t="shared" si="2"/>
        <v>25</v>
      </c>
      <c r="AC4" s="345">
        <f t="shared" si="2"/>
        <v>26</v>
      </c>
      <c r="AD4" s="345">
        <f t="shared" si="2"/>
        <v>27</v>
      </c>
      <c r="AE4" s="345">
        <f t="shared" si="2"/>
        <v>28</v>
      </c>
      <c r="AF4" s="345">
        <f t="shared" si="2"/>
        <v>29</v>
      </c>
      <c r="AG4" s="345">
        <f t="shared" si="2"/>
        <v>30</v>
      </c>
      <c r="AH4" s="345">
        <f t="shared" si="2"/>
        <v>31</v>
      </c>
      <c r="AI4" s="345">
        <f t="shared" si="2"/>
        <v>32</v>
      </c>
      <c r="AJ4" s="345">
        <f t="shared" si="2"/>
        <v>33</v>
      </c>
      <c r="AK4" s="345">
        <f t="shared" ref="AK4:BK4" si="3">AJ4+1</f>
        <v>34</v>
      </c>
      <c r="AL4" s="345">
        <f t="shared" si="3"/>
        <v>35</v>
      </c>
      <c r="AM4" s="345">
        <f t="shared" si="3"/>
        <v>36</v>
      </c>
      <c r="AN4" s="345">
        <f t="shared" si="3"/>
        <v>37</v>
      </c>
      <c r="AO4" s="345">
        <f t="shared" si="3"/>
        <v>38</v>
      </c>
      <c r="AP4" s="345">
        <f t="shared" si="3"/>
        <v>39</v>
      </c>
      <c r="AQ4" s="345">
        <f t="shared" si="3"/>
        <v>40</v>
      </c>
      <c r="AR4" s="345">
        <f t="shared" si="3"/>
        <v>41</v>
      </c>
      <c r="AS4" s="345">
        <f t="shared" si="3"/>
        <v>42</v>
      </c>
      <c r="AT4" s="345">
        <f t="shared" si="3"/>
        <v>43</v>
      </c>
      <c r="AU4" s="345">
        <f t="shared" si="3"/>
        <v>44</v>
      </c>
      <c r="AV4" s="345">
        <f t="shared" si="3"/>
        <v>45</v>
      </c>
      <c r="AW4" s="345">
        <f t="shared" si="3"/>
        <v>46</v>
      </c>
      <c r="AX4" s="345">
        <f t="shared" si="3"/>
        <v>47</v>
      </c>
      <c r="AY4" s="345">
        <f t="shared" si="3"/>
        <v>48</v>
      </c>
      <c r="AZ4" s="345">
        <f t="shared" si="3"/>
        <v>49</v>
      </c>
      <c r="BA4" s="345">
        <f t="shared" si="3"/>
        <v>50</v>
      </c>
      <c r="BB4" s="345">
        <f t="shared" si="3"/>
        <v>51</v>
      </c>
      <c r="BC4" s="345">
        <f t="shared" si="3"/>
        <v>52</v>
      </c>
      <c r="BD4" s="345">
        <f t="shared" si="3"/>
        <v>53</v>
      </c>
      <c r="BE4" s="345">
        <f t="shared" si="3"/>
        <v>54</v>
      </c>
      <c r="BF4" s="345">
        <f t="shared" si="3"/>
        <v>55</v>
      </c>
      <c r="BG4" s="345">
        <f t="shared" si="3"/>
        <v>56</v>
      </c>
      <c r="BH4" s="345">
        <f t="shared" si="3"/>
        <v>57</v>
      </c>
      <c r="BI4" s="345">
        <f t="shared" si="3"/>
        <v>58</v>
      </c>
      <c r="BJ4" s="345">
        <f t="shared" si="3"/>
        <v>59</v>
      </c>
      <c r="BK4" s="345">
        <f t="shared" si="3"/>
        <v>60</v>
      </c>
    </row>
    <row r="5" spans="1:63" ht="12.75" customHeight="1">
      <c r="A5" s="247" t="s">
        <v>186</v>
      </c>
      <c r="B5" s="296"/>
      <c r="C5" s="296"/>
      <c r="D5" s="346">
        <v>12</v>
      </c>
      <c r="E5" s="346">
        <v>12</v>
      </c>
      <c r="F5" s="346">
        <v>12</v>
      </c>
      <c r="G5" s="346">
        <v>12</v>
      </c>
      <c r="H5" s="346">
        <v>12</v>
      </c>
      <c r="I5" s="346">
        <v>12</v>
      </c>
      <c r="J5" s="346">
        <v>12</v>
      </c>
      <c r="K5" s="346">
        <v>12</v>
      </c>
      <c r="L5" s="346">
        <v>12</v>
      </c>
      <c r="M5" s="346">
        <v>12</v>
      </c>
      <c r="N5" s="346">
        <v>12</v>
      </c>
      <c r="O5" s="346">
        <v>12</v>
      </c>
      <c r="P5" s="346">
        <v>12</v>
      </c>
      <c r="Q5" s="346">
        <v>12</v>
      </c>
      <c r="R5" s="346">
        <v>12</v>
      </c>
      <c r="S5" s="346">
        <v>12</v>
      </c>
      <c r="T5" s="346">
        <v>12</v>
      </c>
      <c r="U5" s="346">
        <v>12</v>
      </c>
      <c r="V5" s="346">
        <v>12</v>
      </c>
      <c r="W5" s="346">
        <v>12</v>
      </c>
      <c r="X5" s="346">
        <v>12</v>
      </c>
      <c r="Y5" s="346">
        <v>12</v>
      </c>
      <c r="Z5" s="346">
        <v>12</v>
      </c>
      <c r="AA5" s="346">
        <v>12</v>
      </c>
      <c r="AB5" s="346">
        <v>12</v>
      </c>
      <c r="AC5" s="346">
        <v>12</v>
      </c>
      <c r="AD5" s="346">
        <v>12</v>
      </c>
      <c r="AE5" s="346">
        <v>12</v>
      </c>
      <c r="AF5" s="346">
        <v>12</v>
      </c>
      <c r="AG5" s="346">
        <v>12</v>
      </c>
      <c r="AH5" s="346">
        <v>12</v>
      </c>
      <c r="AI5" s="346">
        <v>12</v>
      </c>
      <c r="AJ5" s="346">
        <v>12</v>
      </c>
      <c r="AK5" s="346">
        <v>12</v>
      </c>
      <c r="AL5" s="346">
        <v>12</v>
      </c>
      <c r="AM5" s="346">
        <v>12</v>
      </c>
      <c r="AN5" s="346">
        <v>12</v>
      </c>
      <c r="AO5" s="346">
        <v>12</v>
      </c>
      <c r="AP5" s="346">
        <v>12</v>
      </c>
      <c r="AQ5" s="346">
        <v>12</v>
      </c>
      <c r="AR5" s="346">
        <v>12</v>
      </c>
      <c r="AS5" s="346">
        <v>12</v>
      </c>
      <c r="AT5" s="346">
        <v>12</v>
      </c>
      <c r="AU5" s="346">
        <v>12</v>
      </c>
      <c r="AV5" s="346">
        <v>12</v>
      </c>
      <c r="AW5" s="346">
        <v>12</v>
      </c>
      <c r="AX5" s="346">
        <v>12</v>
      </c>
      <c r="AY5" s="346">
        <v>12</v>
      </c>
      <c r="AZ5" s="346">
        <v>12</v>
      </c>
      <c r="BA5" s="346">
        <v>12</v>
      </c>
      <c r="BB5" s="346">
        <v>12</v>
      </c>
      <c r="BC5" s="346">
        <v>12</v>
      </c>
      <c r="BD5" s="346">
        <v>12</v>
      </c>
      <c r="BE5" s="346">
        <v>12</v>
      </c>
      <c r="BF5" s="346">
        <v>12</v>
      </c>
      <c r="BG5" s="346">
        <v>12</v>
      </c>
      <c r="BH5" s="346">
        <v>12</v>
      </c>
      <c r="BI5" s="346">
        <v>12</v>
      </c>
      <c r="BJ5" s="346">
        <v>12</v>
      </c>
      <c r="BK5" s="346">
        <v>12</v>
      </c>
    </row>
    <row r="6" spans="1:63" ht="12.75" customHeight="1">
      <c r="A6" s="92" t="s">
        <v>436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</row>
    <row r="7" spans="1:63" ht="12.75" customHeight="1">
      <c r="A7" s="92" t="s">
        <v>437</v>
      </c>
      <c r="B7" s="423"/>
      <c r="C7" s="126">
        <f t="shared" ref="C7:AH7" si="4">SUM(C8:C12)</f>
        <v>609200</v>
      </c>
      <c r="D7" s="126" t="e">
        <f t="shared" si="4"/>
        <v>#N/A</v>
      </c>
      <c r="E7" s="126" t="e">
        <f t="shared" si="4"/>
        <v>#N/A</v>
      </c>
      <c r="F7" s="126" t="e">
        <f t="shared" si="4"/>
        <v>#N/A</v>
      </c>
      <c r="G7" s="126" t="e">
        <f t="shared" si="4"/>
        <v>#N/A</v>
      </c>
      <c r="H7" s="126" t="e">
        <f t="shared" si="4"/>
        <v>#N/A</v>
      </c>
      <c r="I7" s="126" t="e">
        <f t="shared" si="4"/>
        <v>#N/A</v>
      </c>
      <c r="J7" s="126" t="e">
        <f t="shared" si="4"/>
        <v>#N/A</v>
      </c>
      <c r="K7" s="126" t="e">
        <f t="shared" si="4"/>
        <v>#N/A</v>
      </c>
      <c r="L7" s="126" t="e">
        <f t="shared" si="4"/>
        <v>#N/A</v>
      </c>
      <c r="M7" s="126" t="e">
        <f t="shared" si="4"/>
        <v>#N/A</v>
      </c>
      <c r="N7" s="126" t="e">
        <f t="shared" si="4"/>
        <v>#N/A</v>
      </c>
      <c r="O7" s="126" t="e">
        <f t="shared" si="4"/>
        <v>#N/A</v>
      </c>
      <c r="P7" s="126" t="e">
        <f t="shared" si="4"/>
        <v>#N/A</v>
      </c>
      <c r="Q7" s="126" t="e">
        <f t="shared" si="4"/>
        <v>#N/A</v>
      </c>
      <c r="R7" s="126" t="e">
        <f t="shared" si="4"/>
        <v>#N/A</v>
      </c>
      <c r="S7" s="126" t="e">
        <f t="shared" si="4"/>
        <v>#N/A</v>
      </c>
      <c r="T7" s="126" t="e">
        <f t="shared" si="4"/>
        <v>#N/A</v>
      </c>
      <c r="U7" s="126" t="e">
        <f t="shared" si="4"/>
        <v>#N/A</v>
      </c>
      <c r="V7" s="126" t="e">
        <f t="shared" si="4"/>
        <v>#N/A</v>
      </c>
      <c r="W7" s="126" t="e">
        <f t="shared" si="4"/>
        <v>#N/A</v>
      </c>
      <c r="X7" s="126" t="e">
        <f t="shared" si="4"/>
        <v>#N/A</v>
      </c>
      <c r="Y7" s="126" t="e">
        <f t="shared" si="4"/>
        <v>#N/A</v>
      </c>
      <c r="Z7" s="126" t="e">
        <f t="shared" si="4"/>
        <v>#N/A</v>
      </c>
      <c r="AA7" s="126" t="e">
        <f t="shared" si="4"/>
        <v>#N/A</v>
      </c>
      <c r="AB7" s="126" t="e">
        <f t="shared" si="4"/>
        <v>#N/A</v>
      </c>
      <c r="AC7" s="126" t="e">
        <f t="shared" si="4"/>
        <v>#N/A</v>
      </c>
      <c r="AD7" s="126" t="e">
        <f t="shared" si="4"/>
        <v>#N/A</v>
      </c>
      <c r="AE7" s="126" t="e">
        <f t="shared" si="4"/>
        <v>#N/A</v>
      </c>
      <c r="AF7" s="126" t="e">
        <f t="shared" si="4"/>
        <v>#N/A</v>
      </c>
      <c r="AG7" s="126" t="e">
        <f t="shared" si="4"/>
        <v>#N/A</v>
      </c>
      <c r="AH7" s="126" t="e">
        <f t="shared" si="4"/>
        <v>#N/A</v>
      </c>
      <c r="AI7" s="126" t="e">
        <f t="shared" ref="AI7:BN7" si="5">SUM(AI8:AI12)</f>
        <v>#N/A</v>
      </c>
      <c r="AJ7" s="126" t="e">
        <f t="shared" si="5"/>
        <v>#N/A</v>
      </c>
      <c r="AK7" s="126" t="e">
        <f t="shared" si="5"/>
        <v>#N/A</v>
      </c>
      <c r="AL7" s="126" t="e">
        <f t="shared" si="5"/>
        <v>#N/A</v>
      </c>
      <c r="AM7" s="126" t="e">
        <f t="shared" si="5"/>
        <v>#N/A</v>
      </c>
      <c r="AN7" s="126" t="e">
        <f t="shared" si="5"/>
        <v>#N/A</v>
      </c>
      <c r="AO7" s="126" t="e">
        <f t="shared" si="5"/>
        <v>#N/A</v>
      </c>
      <c r="AP7" s="126" t="e">
        <f t="shared" si="5"/>
        <v>#N/A</v>
      </c>
      <c r="AQ7" s="126" t="e">
        <f t="shared" si="5"/>
        <v>#N/A</v>
      </c>
      <c r="AR7" s="126" t="e">
        <f t="shared" si="5"/>
        <v>#N/A</v>
      </c>
      <c r="AS7" s="126" t="e">
        <f t="shared" si="5"/>
        <v>#N/A</v>
      </c>
      <c r="AT7" s="126" t="e">
        <f t="shared" si="5"/>
        <v>#N/A</v>
      </c>
      <c r="AU7" s="126" t="e">
        <f t="shared" si="5"/>
        <v>#N/A</v>
      </c>
      <c r="AV7" s="126" t="e">
        <f t="shared" si="5"/>
        <v>#N/A</v>
      </c>
      <c r="AW7" s="126" t="e">
        <f t="shared" si="5"/>
        <v>#N/A</v>
      </c>
      <c r="AX7" s="126" t="e">
        <f t="shared" si="5"/>
        <v>#N/A</v>
      </c>
      <c r="AY7" s="126" t="e">
        <f t="shared" si="5"/>
        <v>#N/A</v>
      </c>
      <c r="AZ7" s="126" t="e">
        <f t="shared" si="5"/>
        <v>#N/A</v>
      </c>
      <c r="BA7" s="126" t="e">
        <f t="shared" si="5"/>
        <v>#N/A</v>
      </c>
      <c r="BB7" s="126" t="e">
        <f t="shared" si="5"/>
        <v>#N/A</v>
      </c>
      <c r="BC7" s="126" t="e">
        <f t="shared" si="5"/>
        <v>#N/A</v>
      </c>
      <c r="BD7" s="126" t="e">
        <f t="shared" si="5"/>
        <v>#N/A</v>
      </c>
      <c r="BE7" s="126" t="e">
        <f t="shared" si="5"/>
        <v>#N/A</v>
      </c>
      <c r="BF7" s="126" t="e">
        <f t="shared" si="5"/>
        <v>#N/A</v>
      </c>
      <c r="BG7" s="126" t="e">
        <f t="shared" si="5"/>
        <v>#N/A</v>
      </c>
      <c r="BH7" s="126" t="e">
        <f t="shared" si="5"/>
        <v>#N/A</v>
      </c>
      <c r="BI7" s="126" t="e">
        <f t="shared" si="5"/>
        <v>#N/A</v>
      </c>
      <c r="BJ7" s="126" t="e">
        <f t="shared" si="5"/>
        <v>#N/A</v>
      </c>
      <c r="BK7" s="126" t="e">
        <f t="shared" si="5"/>
        <v>#N/A</v>
      </c>
    </row>
    <row r="8" spans="1:63" ht="12.75" customHeight="1">
      <c r="A8" s="98" t="s">
        <v>438</v>
      </c>
      <c r="B8" s="424"/>
      <c r="C8" s="297">
        <v>125000</v>
      </c>
      <c r="D8" s="100" t="e">
        <f>+'Monthly CFS'!B37</f>
        <v>#N/A</v>
      </c>
      <c r="E8" s="100" t="e">
        <f>+'Monthly CFS'!C37</f>
        <v>#N/A</v>
      </c>
      <c r="F8" s="100" t="e">
        <f>+'Monthly CFS'!D37</f>
        <v>#N/A</v>
      </c>
      <c r="G8" s="100" t="e">
        <f>+'Monthly CFS'!E37</f>
        <v>#N/A</v>
      </c>
      <c r="H8" s="100" t="e">
        <f>+'Monthly CFS'!F37</f>
        <v>#N/A</v>
      </c>
      <c r="I8" s="100" t="e">
        <f>+'Monthly CFS'!G37</f>
        <v>#N/A</v>
      </c>
      <c r="J8" s="100" t="e">
        <f>+'Monthly CFS'!H37</f>
        <v>#N/A</v>
      </c>
      <c r="K8" s="100" t="e">
        <f>+'Monthly CFS'!I37</f>
        <v>#N/A</v>
      </c>
      <c r="L8" s="100" t="e">
        <f>+'Monthly CFS'!J37</f>
        <v>#N/A</v>
      </c>
      <c r="M8" s="100" t="e">
        <f>+'Monthly CFS'!K37</f>
        <v>#N/A</v>
      </c>
      <c r="N8" s="100" t="e">
        <f>+'Monthly CFS'!L37</f>
        <v>#N/A</v>
      </c>
      <c r="O8" s="100" t="e">
        <f>+'Monthly CFS'!M37</f>
        <v>#N/A</v>
      </c>
      <c r="P8" s="100" t="e">
        <f>+'Monthly CFS'!N37</f>
        <v>#N/A</v>
      </c>
      <c r="Q8" s="100" t="e">
        <f>+'Monthly CFS'!O37</f>
        <v>#N/A</v>
      </c>
      <c r="R8" s="100" t="e">
        <f>+'Monthly CFS'!P37</f>
        <v>#N/A</v>
      </c>
      <c r="S8" s="100" t="e">
        <f>+'Monthly CFS'!Q37</f>
        <v>#N/A</v>
      </c>
      <c r="T8" s="100" t="e">
        <f>+'Monthly CFS'!R37</f>
        <v>#N/A</v>
      </c>
      <c r="U8" s="100" t="e">
        <f>+'Monthly CFS'!S37</f>
        <v>#N/A</v>
      </c>
      <c r="V8" s="100" t="e">
        <f>+'Monthly CFS'!T37</f>
        <v>#N/A</v>
      </c>
      <c r="W8" s="100" t="e">
        <f>+'Monthly CFS'!U37</f>
        <v>#N/A</v>
      </c>
      <c r="X8" s="100" t="e">
        <f>+'Monthly CFS'!V37</f>
        <v>#N/A</v>
      </c>
      <c r="Y8" s="100" t="e">
        <f>+'Monthly CFS'!W37</f>
        <v>#N/A</v>
      </c>
      <c r="Z8" s="100" t="e">
        <f>+'Monthly CFS'!X37</f>
        <v>#N/A</v>
      </c>
      <c r="AA8" s="100" t="e">
        <f>+'Monthly CFS'!Y37</f>
        <v>#N/A</v>
      </c>
      <c r="AB8" s="100" t="e">
        <f>+'Monthly CFS'!Z37</f>
        <v>#N/A</v>
      </c>
      <c r="AC8" s="100" t="e">
        <f>+'Monthly CFS'!AA37</f>
        <v>#N/A</v>
      </c>
      <c r="AD8" s="100" t="e">
        <f>+'Monthly CFS'!AB37</f>
        <v>#N/A</v>
      </c>
      <c r="AE8" s="100" t="e">
        <f>+'Monthly CFS'!AC37</f>
        <v>#N/A</v>
      </c>
      <c r="AF8" s="100" t="e">
        <f>+'Monthly CFS'!AD37</f>
        <v>#N/A</v>
      </c>
      <c r="AG8" s="100" t="e">
        <f>+'Monthly CFS'!AE37</f>
        <v>#N/A</v>
      </c>
      <c r="AH8" s="100" t="e">
        <f>+'Monthly CFS'!AF37</f>
        <v>#N/A</v>
      </c>
      <c r="AI8" s="100" t="e">
        <f>+'Monthly CFS'!AG37</f>
        <v>#N/A</v>
      </c>
      <c r="AJ8" s="100" t="e">
        <f>+'Monthly CFS'!AH37</f>
        <v>#N/A</v>
      </c>
      <c r="AK8" s="100" t="e">
        <f>+'Monthly CFS'!AI37</f>
        <v>#N/A</v>
      </c>
      <c r="AL8" s="100" t="e">
        <f>+'Monthly CFS'!AJ37</f>
        <v>#N/A</v>
      </c>
      <c r="AM8" s="100" t="e">
        <f>+'Monthly CFS'!AK37</f>
        <v>#N/A</v>
      </c>
      <c r="AN8" s="100" t="e">
        <f>+'Monthly CFS'!AL37</f>
        <v>#N/A</v>
      </c>
      <c r="AO8" s="100" t="e">
        <f>+'Monthly CFS'!AM37</f>
        <v>#N/A</v>
      </c>
      <c r="AP8" s="100" t="e">
        <f>+'Monthly CFS'!AN37</f>
        <v>#N/A</v>
      </c>
      <c r="AQ8" s="100" t="e">
        <f>+'Monthly CFS'!AO37</f>
        <v>#N/A</v>
      </c>
      <c r="AR8" s="100" t="e">
        <f>+'Monthly CFS'!AP37</f>
        <v>#N/A</v>
      </c>
      <c r="AS8" s="100" t="e">
        <f>+'Monthly CFS'!AQ37</f>
        <v>#N/A</v>
      </c>
      <c r="AT8" s="100" t="e">
        <f>+'Monthly CFS'!AR37</f>
        <v>#N/A</v>
      </c>
      <c r="AU8" s="100" t="e">
        <f>+'Monthly CFS'!AS37</f>
        <v>#N/A</v>
      </c>
      <c r="AV8" s="100" t="e">
        <f>+'Monthly CFS'!AT37</f>
        <v>#N/A</v>
      </c>
      <c r="AW8" s="100" t="e">
        <f>+'Monthly CFS'!AU37</f>
        <v>#N/A</v>
      </c>
      <c r="AX8" s="100" t="e">
        <f>+'Monthly CFS'!AV37</f>
        <v>#N/A</v>
      </c>
      <c r="AY8" s="100" t="e">
        <f>+'Monthly CFS'!AW37</f>
        <v>#N/A</v>
      </c>
      <c r="AZ8" s="100" t="e">
        <f>+'Monthly CFS'!AX37</f>
        <v>#N/A</v>
      </c>
      <c r="BA8" s="100" t="e">
        <f>+'Monthly CFS'!AY37</f>
        <v>#N/A</v>
      </c>
      <c r="BB8" s="100" t="e">
        <f>+'Monthly CFS'!AZ37</f>
        <v>#N/A</v>
      </c>
      <c r="BC8" s="100" t="e">
        <f>+'Monthly CFS'!BA37</f>
        <v>#N/A</v>
      </c>
      <c r="BD8" s="100" t="e">
        <f>+'Monthly CFS'!BB37</f>
        <v>#N/A</v>
      </c>
      <c r="BE8" s="100" t="e">
        <f>+'Monthly CFS'!BC37</f>
        <v>#N/A</v>
      </c>
      <c r="BF8" s="100" t="e">
        <f>+'Monthly CFS'!BD37</f>
        <v>#N/A</v>
      </c>
      <c r="BG8" s="100" t="e">
        <f>+'Monthly CFS'!BE37</f>
        <v>#N/A</v>
      </c>
      <c r="BH8" s="100" t="e">
        <f>+'Monthly CFS'!BF37</f>
        <v>#N/A</v>
      </c>
      <c r="BI8" s="100" t="e">
        <f>+'Monthly CFS'!BG37</f>
        <v>#N/A</v>
      </c>
      <c r="BJ8" s="100" t="e">
        <f>+'Monthly CFS'!BH37</f>
        <v>#N/A</v>
      </c>
      <c r="BK8" s="100" t="e">
        <f>+'Monthly CFS'!BI37</f>
        <v>#N/A</v>
      </c>
    </row>
    <row r="9" spans="1:63" ht="12.75" customHeight="1">
      <c r="A9" s="6" t="s">
        <v>384</v>
      </c>
      <c r="B9" s="6"/>
      <c r="C9" s="297">
        <v>454000</v>
      </c>
      <c r="D9" s="331" t="e">
        <f>'Expense Assumptions'!B18*(Controls!$B$138/30)</f>
        <v>#N/A</v>
      </c>
      <c r="E9" s="331" t="e">
        <f>'Expense Assumptions'!C18*(Controls!$B$138/30)</f>
        <v>#N/A</v>
      </c>
      <c r="F9" s="331" t="e">
        <f>'Expense Assumptions'!D18*(Controls!$B$138/30)</f>
        <v>#N/A</v>
      </c>
      <c r="G9" s="331" t="e">
        <f>'Expense Assumptions'!E18*(Controls!$B$138/30)</f>
        <v>#N/A</v>
      </c>
      <c r="H9" s="331" t="e">
        <f>'Expense Assumptions'!F18*(Controls!$B$138/30)</f>
        <v>#N/A</v>
      </c>
      <c r="I9" s="331" t="e">
        <f>'Expense Assumptions'!G18*(Controls!$B$138/30)</f>
        <v>#N/A</v>
      </c>
      <c r="J9" s="331" t="e">
        <f>'Expense Assumptions'!H18*(Controls!$B$138/30)</f>
        <v>#N/A</v>
      </c>
      <c r="K9" s="331" t="e">
        <f>'Expense Assumptions'!I18*(Controls!$B$138/30)</f>
        <v>#N/A</v>
      </c>
      <c r="L9" s="331" t="e">
        <f>'Expense Assumptions'!J18*(Controls!$B$138/30)</f>
        <v>#N/A</v>
      </c>
      <c r="M9" s="331" t="e">
        <f>'Expense Assumptions'!K18*(Controls!$B$138/30)</f>
        <v>#N/A</v>
      </c>
      <c r="N9" s="331" t="e">
        <f>'Expense Assumptions'!L18*(Controls!$B$138/30)</f>
        <v>#N/A</v>
      </c>
      <c r="O9" s="331" t="e">
        <f>'Expense Assumptions'!M18*(Controls!$B$138/30)</f>
        <v>#N/A</v>
      </c>
      <c r="P9" s="331" t="e">
        <f>'Expense Assumptions'!N18*(Controls!$B$138/30)</f>
        <v>#N/A</v>
      </c>
      <c r="Q9" s="331" t="e">
        <f>'Expense Assumptions'!O18*(Controls!$B$138/30)</f>
        <v>#N/A</v>
      </c>
      <c r="R9" s="331" t="e">
        <f>'Expense Assumptions'!P18*(Controls!$B$138/30)</f>
        <v>#N/A</v>
      </c>
      <c r="S9" s="331" t="e">
        <f>'Expense Assumptions'!Q18*(Controls!$B$138/30)</f>
        <v>#N/A</v>
      </c>
      <c r="T9" s="331" t="e">
        <f>'Expense Assumptions'!R18*(Controls!$B$138/30)</f>
        <v>#N/A</v>
      </c>
      <c r="U9" s="331" t="e">
        <f>'Expense Assumptions'!S18*(Controls!$B$138/30)</f>
        <v>#N/A</v>
      </c>
      <c r="V9" s="331" t="e">
        <f>'Expense Assumptions'!T18*(Controls!$B$138/30)</f>
        <v>#N/A</v>
      </c>
      <c r="W9" s="331" t="e">
        <f>'Expense Assumptions'!U18*(Controls!$B$138/30)</f>
        <v>#N/A</v>
      </c>
      <c r="X9" s="331" t="e">
        <f>'Expense Assumptions'!V18*(Controls!$B$138/30)</f>
        <v>#N/A</v>
      </c>
      <c r="Y9" s="331" t="e">
        <f>'Expense Assumptions'!W18*(Controls!$B$138/30)</f>
        <v>#N/A</v>
      </c>
      <c r="Z9" s="331" t="e">
        <f>'Expense Assumptions'!X18*(Controls!$B$138/30)</f>
        <v>#N/A</v>
      </c>
      <c r="AA9" s="331" t="e">
        <f>'Expense Assumptions'!Y18*(Controls!$B$138/30)</f>
        <v>#N/A</v>
      </c>
      <c r="AB9" s="331" t="e">
        <f>'Expense Assumptions'!Z18*(Controls!$B$138/30)</f>
        <v>#N/A</v>
      </c>
      <c r="AC9" s="331" t="e">
        <f>'Expense Assumptions'!AA18*(Controls!$B$138/30)</f>
        <v>#N/A</v>
      </c>
      <c r="AD9" s="331" t="e">
        <f>'Expense Assumptions'!AB18*(Controls!$B$138/30)</f>
        <v>#N/A</v>
      </c>
      <c r="AE9" s="331" t="e">
        <f>'Expense Assumptions'!AC18*(Controls!$B$138/30)</f>
        <v>#N/A</v>
      </c>
      <c r="AF9" s="331" t="e">
        <f>'Expense Assumptions'!AD18*(Controls!$B$138/30)</f>
        <v>#N/A</v>
      </c>
      <c r="AG9" s="331" t="e">
        <f>'Expense Assumptions'!AE18*(Controls!$B$138/30)</f>
        <v>#N/A</v>
      </c>
      <c r="AH9" s="331" t="e">
        <f>'Expense Assumptions'!AF18*(Controls!$B$138/30)</f>
        <v>#N/A</v>
      </c>
      <c r="AI9" s="331" t="e">
        <f>'Expense Assumptions'!AG18*(Controls!$B$138/30)</f>
        <v>#N/A</v>
      </c>
      <c r="AJ9" s="331" t="e">
        <f>'Expense Assumptions'!AH18*(Controls!$B$138/30)</f>
        <v>#N/A</v>
      </c>
      <c r="AK9" s="331" t="e">
        <f>'Expense Assumptions'!AI18*(Controls!$B$138/30)</f>
        <v>#N/A</v>
      </c>
      <c r="AL9" s="331" t="e">
        <f>'Expense Assumptions'!AJ18*(Controls!$B$138/30)</f>
        <v>#N/A</v>
      </c>
      <c r="AM9" s="331" t="e">
        <f>'Expense Assumptions'!AK18*(Controls!$B$138/30)</f>
        <v>#N/A</v>
      </c>
      <c r="AN9" s="331" t="e">
        <f>'Expense Assumptions'!AL18*(Controls!$B$138/30)</f>
        <v>#N/A</v>
      </c>
      <c r="AO9" s="331" t="e">
        <f>'Expense Assumptions'!AM18*(Controls!$B$138/30)</f>
        <v>#N/A</v>
      </c>
      <c r="AP9" s="331" t="e">
        <f>'Expense Assumptions'!AN18*(Controls!$B$138/30)</f>
        <v>#N/A</v>
      </c>
      <c r="AQ9" s="331" t="e">
        <f>'Expense Assumptions'!AO18*(Controls!$B$138/30)</f>
        <v>#N/A</v>
      </c>
      <c r="AR9" s="331" t="e">
        <f>'Expense Assumptions'!AP18*(Controls!$B$138/30)</f>
        <v>#N/A</v>
      </c>
      <c r="AS9" s="331" t="e">
        <f>'Expense Assumptions'!AQ18*(Controls!$B$138/30)</f>
        <v>#N/A</v>
      </c>
      <c r="AT9" s="331" t="e">
        <f>'Expense Assumptions'!AR18*(Controls!$B$138/30)</f>
        <v>#N/A</v>
      </c>
      <c r="AU9" s="331" t="e">
        <f>'Expense Assumptions'!AS18*(Controls!$B$138/30)</f>
        <v>#N/A</v>
      </c>
      <c r="AV9" s="331" t="e">
        <f>'Expense Assumptions'!AT18*(Controls!$B$138/30)</f>
        <v>#N/A</v>
      </c>
      <c r="AW9" s="331" t="e">
        <f>'Expense Assumptions'!AU18*(Controls!$B$138/30)</f>
        <v>#N/A</v>
      </c>
      <c r="AX9" s="331" t="e">
        <f>'Expense Assumptions'!AV18*(Controls!$B$138/30)</f>
        <v>#N/A</v>
      </c>
      <c r="AY9" s="331" t="e">
        <f>'Expense Assumptions'!AW18*(Controls!$B$138/30)</f>
        <v>#N/A</v>
      </c>
      <c r="AZ9" s="331" t="e">
        <f>'Expense Assumptions'!AX18*(Controls!$B$138/30)</f>
        <v>#N/A</v>
      </c>
      <c r="BA9" s="331" t="e">
        <f>'Expense Assumptions'!AY18*(Controls!$B$138/30)</f>
        <v>#N/A</v>
      </c>
      <c r="BB9" s="331" t="e">
        <f>'Expense Assumptions'!AZ18*(Controls!$B$138/30)</f>
        <v>#N/A</v>
      </c>
      <c r="BC9" s="331" t="e">
        <f>'Expense Assumptions'!BA18*(Controls!$B$138/30)</f>
        <v>#N/A</v>
      </c>
      <c r="BD9" s="331" t="e">
        <f>'Expense Assumptions'!BB18*(Controls!$B$138/30)</f>
        <v>#N/A</v>
      </c>
      <c r="BE9" s="331" t="e">
        <f>'Expense Assumptions'!BC18*(Controls!$B$138/30)</f>
        <v>#N/A</v>
      </c>
      <c r="BF9" s="331" t="e">
        <f>'Expense Assumptions'!BD18*(Controls!$B$138/30)</f>
        <v>#N/A</v>
      </c>
      <c r="BG9" s="331" t="e">
        <f>'Expense Assumptions'!BE18*(Controls!$B$138/30)</f>
        <v>#N/A</v>
      </c>
      <c r="BH9" s="331" t="e">
        <f>'Expense Assumptions'!BF18*(Controls!$B$138/30)</f>
        <v>#N/A</v>
      </c>
      <c r="BI9" s="331" t="e">
        <f>'Expense Assumptions'!BG18*(Controls!$B$138/30)</f>
        <v>#N/A</v>
      </c>
      <c r="BJ9" s="331" t="e">
        <f>'Expense Assumptions'!BH18*(Controls!$B$138/30)</f>
        <v>#N/A</v>
      </c>
      <c r="BK9" s="331" t="e">
        <f>'Expense Assumptions'!BI18*(Controls!$B$138/30)</f>
        <v>#N/A</v>
      </c>
    </row>
    <row r="10" spans="1:63" ht="12.75" customHeight="1">
      <c r="A10" s="6" t="s">
        <v>382</v>
      </c>
      <c r="B10" s="6"/>
      <c r="C10" s="297">
        <v>30200</v>
      </c>
      <c r="D10" s="331">
        <f>'Revenue Asumptions'!B156*(Controls!$B$136/30)</f>
        <v>0</v>
      </c>
      <c r="E10" s="331">
        <f>'Revenue Asumptions'!C156*(Controls!$B$136/30)</f>
        <v>0</v>
      </c>
      <c r="F10" s="331">
        <f>'Revenue Asumptions'!D156*(Controls!$B$136/30)</f>
        <v>0</v>
      </c>
      <c r="G10" s="331">
        <f>'Revenue Asumptions'!E156*(Controls!$B$136/30)</f>
        <v>0</v>
      </c>
      <c r="H10" s="331">
        <f>'Revenue Asumptions'!F156*(Controls!$B$136/30)</f>
        <v>0</v>
      </c>
      <c r="I10" s="331">
        <f>'Revenue Asumptions'!G156*(Controls!$B$136/30)</f>
        <v>0</v>
      </c>
      <c r="J10" s="331">
        <f>'Revenue Asumptions'!H156*(Controls!$B$136/30)</f>
        <v>0</v>
      </c>
      <c r="K10" s="331">
        <f>'Revenue Asumptions'!I156*(Controls!$B$136/30)</f>
        <v>0</v>
      </c>
      <c r="L10" s="331">
        <f>'Revenue Asumptions'!J156*(Controls!$B$136/30)</f>
        <v>0</v>
      </c>
      <c r="M10" s="331">
        <f>'Revenue Asumptions'!K156*(Controls!$B$136/30)</f>
        <v>0</v>
      </c>
      <c r="N10" s="331">
        <f>'Revenue Asumptions'!L156*(Controls!$B$136/30)</f>
        <v>0</v>
      </c>
      <c r="O10" s="331">
        <f>'Revenue Asumptions'!M156*(Controls!$B$136/30)</f>
        <v>0</v>
      </c>
      <c r="P10" s="331">
        <f>'Revenue Asumptions'!N156*(Controls!$B$136/30)</f>
        <v>0</v>
      </c>
      <c r="Q10" s="331">
        <f>'Revenue Asumptions'!O156*(Controls!$B$136/30)</f>
        <v>0</v>
      </c>
      <c r="R10" s="331">
        <f>'Revenue Asumptions'!P156*(Controls!$B$136/30)</f>
        <v>0</v>
      </c>
      <c r="S10" s="331">
        <f>'Revenue Asumptions'!Q156*(Controls!$B$136/30)</f>
        <v>0</v>
      </c>
      <c r="T10" s="331">
        <f>'Revenue Asumptions'!R156*(Controls!$B$136/30)</f>
        <v>0</v>
      </c>
      <c r="U10" s="331">
        <f>'Revenue Asumptions'!S156*(Controls!$B$136/30)</f>
        <v>0</v>
      </c>
      <c r="V10" s="331">
        <f>'Revenue Asumptions'!T156*(Controls!$B$136/30)</f>
        <v>0</v>
      </c>
      <c r="W10" s="331">
        <f>'Revenue Asumptions'!U156*(Controls!$B$136/30)</f>
        <v>0</v>
      </c>
      <c r="X10" s="331">
        <f>'Revenue Asumptions'!V156*(Controls!$B$136/30)</f>
        <v>0</v>
      </c>
      <c r="Y10" s="331">
        <f>'Revenue Asumptions'!W156*(Controls!$B$136/30)</f>
        <v>0</v>
      </c>
      <c r="Z10" s="331">
        <f>'Revenue Asumptions'!X156*(Controls!$B$136/30)</f>
        <v>0</v>
      </c>
      <c r="AA10" s="331">
        <f>'Revenue Asumptions'!Y156*(Controls!$B$136/30)</f>
        <v>0</v>
      </c>
      <c r="AB10" s="331">
        <f>'Revenue Asumptions'!Z156*(Controls!$B$136/30)</f>
        <v>0</v>
      </c>
      <c r="AC10" s="331">
        <f>'Revenue Asumptions'!AA156*(Controls!$B$136/30)</f>
        <v>0</v>
      </c>
      <c r="AD10" s="331">
        <f>'Revenue Asumptions'!AB156*(Controls!$B$136/30)</f>
        <v>0</v>
      </c>
      <c r="AE10" s="331">
        <f>'Revenue Asumptions'!AC156*(Controls!$B$136/30)</f>
        <v>0</v>
      </c>
      <c r="AF10" s="331">
        <f>'Revenue Asumptions'!AD156*(Controls!$B$136/30)</f>
        <v>0</v>
      </c>
      <c r="AG10" s="331">
        <f>'Revenue Asumptions'!AE156*(Controls!$B$136/30)</f>
        <v>0</v>
      </c>
      <c r="AH10" s="331">
        <f>'Revenue Asumptions'!AF156*(Controls!$B$136/30)</f>
        <v>0</v>
      </c>
      <c r="AI10" s="331">
        <f>'Revenue Asumptions'!AG156*(Controls!$B$136/30)</f>
        <v>0</v>
      </c>
      <c r="AJ10" s="331">
        <f>'Revenue Asumptions'!AH156*(Controls!$B$136/30)</f>
        <v>0</v>
      </c>
      <c r="AK10" s="331">
        <f>'Revenue Asumptions'!AI156*(Controls!$B$136/30)</f>
        <v>0</v>
      </c>
      <c r="AL10" s="331">
        <f>'Revenue Asumptions'!AJ156*(Controls!$B$136/30)</f>
        <v>0</v>
      </c>
      <c r="AM10" s="331">
        <f>'Revenue Asumptions'!AK156*(Controls!$B$136/30)</f>
        <v>0</v>
      </c>
      <c r="AN10" s="331">
        <f>'Revenue Asumptions'!AL156*(Controls!$B$136/30)</f>
        <v>0</v>
      </c>
      <c r="AO10" s="331">
        <f>'Revenue Asumptions'!AM156*(Controls!$B$136/30)</f>
        <v>0</v>
      </c>
      <c r="AP10" s="331">
        <f>'Revenue Asumptions'!AN156*(Controls!$B$136/30)</f>
        <v>0</v>
      </c>
      <c r="AQ10" s="331">
        <f>'Revenue Asumptions'!AO156*(Controls!$B$136/30)</f>
        <v>0</v>
      </c>
      <c r="AR10" s="331">
        <f>'Revenue Asumptions'!AP156*(Controls!$B$136/30)</f>
        <v>0</v>
      </c>
      <c r="AS10" s="331">
        <f>'Revenue Asumptions'!AQ156*(Controls!$B$136/30)</f>
        <v>0</v>
      </c>
      <c r="AT10" s="331">
        <f>'Revenue Asumptions'!AR156*(Controls!$B$136/30)</f>
        <v>0</v>
      </c>
      <c r="AU10" s="331">
        <f>'Revenue Asumptions'!AS156*(Controls!$B$136/30)</f>
        <v>0</v>
      </c>
      <c r="AV10" s="331">
        <f>'Revenue Asumptions'!AT156*(Controls!$B$136/30)</f>
        <v>0</v>
      </c>
      <c r="AW10" s="331">
        <f>'Revenue Asumptions'!AU156*(Controls!$B$136/30)</f>
        <v>0</v>
      </c>
      <c r="AX10" s="331">
        <f>'Revenue Asumptions'!AV156*(Controls!$B$136/30)</f>
        <v>0</v>
      </c>
      <c r="AY10" s="331">
        <f>'Revenue Asumptions'!AW156*(Controls!$B$136/30)</f>
        <v>0</v>
      </c>
      <c r="AZ10" s="331">
        <f>'Revenue Asumptions'!AX156*(Controls!$B$136/30)</f>
        <v>0</v>
      </c>
      <c r="BA10" s="331">
        <f>'Revenue Asumptions'!AY156*(Controls!$B$136/30)</f>
        <v>0</v>
      </c>
      <c r="BB10" s="331">
        <f>'Revenue Asumptions'!AZ156*(Controls!$B$136/30)</f>
        <v>0</v>
      </c>
      <c r="BC10" s="331">
        <f>'Revenue Asumptions'!BA156*(Controls!$B$136/30)</f>
        <v>0</v>
      </c>
      <c r="BD10" s="331">
        <f>'Revenue Asumptions'!BB156*(Controls!$B$136/30)</f>
        <v>0</v>
      </c>
      <c r="BE10" s="331">
        <f>'Revenue Asumptions'!BC156*(Controls!$B$136/30)</f>
        <v>0</v>
      </c>
      <c r="BF10" s="331">
        <f>'Revenue Asumptions'!BD156*(Controls!$B$136/30)</f>
        <v>0</v>
      </c>
      <c r="BG10" s="331">
        <f>'Revenue Asumptions'!BE156*(Controls!$B$136/30)</f>
        <v>0</v>
      </c>
      <c r="BH10" s="331">
        <f>'Revenue Asumptions'!BF156*(Controls!$B$136/30)</f>
        <v>0</v>
      </c>
      <c r="BI10" s="331">
        <f>'Revenue Asumptions'!BG156*(Controls!$B$136/30)</f>
        <v>0</v>
      </c>
      <c r="BJ10" s="331">
        <f>'Revenue Asumptions'!BH156*(Controls!$B$136/30)</f>
        <v>0</v>
      </c>
      <c r="BK10" s="331">
        <f>'Revenue Asumptions'!BI156*(Controls!$B$136/30)</f>
        <v>0</v>
      </c>
    </row>
    <row r="11" spans="1:63" ht="12.75" customHeight="1">
      <c r="A11" s="6" t="s">
        <v>383</v>
      </c>
      <c r="B11" s="6"/>
      <c r="C11" s="297">
        <v>0</v>
      </c>
      <c r="D11" s="331">
        <f>Controls!$B$137*'Revenue Asumptions'!B156</f>
        <v>0</v>
      </c>
      <c r="E11" s="331">
        <f>Controls!$B$137*'Revenue Asumptions'!C156</f>
        <v>0</v>
      </c>
      <c r="F11" s="331">
        <f>Controls!$B$137*'Revenue Asumptions'!D156</f>
        <v>0</v>
      </c>
      <c r="G11" s="331">
        <f>Controls!$B$137*'Revenue Asumptions'!E156</f>
        <v>0</v>
      </c>
      <c r="H11" s="331">
        <f>Controls!$B$137*'Revenue Asumptions'!F156</f>
        <v>0</v>
      </c>
      <c r="I11" s="331">
        <f>Controls!$B$137*'Revenue Asumptions'!G156</f>
        <v>0</v>
      </c>
      <c r="J11" s="331">
        <f>Controls!$B$137*'Revenue Asumptions'!H156</f>
        <v>0</v>
      </c>
      <c r="K11" s="331">
        <f>Controls!$B$137*'Revenue Asumptions'!I156</f>
        <v>0</v>
      </c>
      <c r="L11" s="331">
        <f>Controls!$B$137*'Revenue Asumptions'!J156</f>
        <v>0</v>
      </c>
      <c r="M11" s="331">
        <f>Controls!$B$137*'Revenue Asumptions'!K156</f>
        <v>0</v>
      </c>
      <c r="N11" s="331">
        <f>Controls!$B$137*'Revenue Asumptions'!L156</f>
        <v>0</v>
      </c>
      <c r="O11" s="331">
        <f>Controls!$B$137*'Revenue Asumptions'!M156</f>
        <v>0</v>
      </c>
      <c r="P11" s="331">
        <f>Controls!$B$137*'Revenue Asumptions'!N156</f>
        <v>0</v>
      </c>
      <c r="Q11" s="331">
        <f>Controls!$B$137*'Revenue Asumptions'!O156</f>
        <v>0</v>
      </c>
      <c r="R11" s="331">
        <f>Controls!$B$137*'Revenue Asumptions'!P156</f>
        <v>0</v>
      </c>
      <c r="S11" s="331">
        <f>Controls!$B$137*'Revenue Asumptions'!Q156</f>
        <v>0</v>
      </c>
      <c r="T11" s="331">
        <f>Controls!$B$137*'Revenue Asumptions'!R156</f>
        <v>0</v>
      </c>
      <c r="U11" s="331">
        <f>Controls!$B$137*'Revenue Asumptions'!S156</f>
        <v>0</v>
      </c>
      <c r="V11" s="331">
        <f>Controls!$B$137*'Revenue Asumptions'!T156</f>
        <v>0</v>
      </c>
      <c r="W11" s="331">
        <f>Controls!$B$137*'Revenue Asumptions'!U156</f>
        <v>0</v>
      </c>
      <c r="X11" s="331">
        <f>Controls!$B$137*'Revenue Asumptions'!V156</f>
        <v>0</v>
      </c>
      <c r="Y11" s="331">
        <f>Controls!$B$137*'Revenue Asumptions'!W156</f>
        <v>0</v>
      </c>
      <c r="Z11" s="331">
        <f>Controls!$B$137*'Revenue Asumptions'!X156</f>
        <v>0</v>
      </c>
      <c r="AA11" s="331">
        <f>Controls!$B$137*'Revenue Asumptions'!Y156</f>
        <v>0</v>
      </c>
      <c r="AB11" s="331">
        <f>Controls!$B$137*'Revenue Asumptions'!Z156</f>
        <v>0</v>
      </c>
      <c r="AC11" s="331">
        <f>Controls!$B$137*'Revenue Asumptions'!AA156</f>
        <v>0</v>
      </c>
      <c r="AD11" s="331">
        <f>Controls!$B$137*'Revenue Asumptions'!AB156</f>
        <v>0</v>
      </c>
      <c r="AE11" s="331">
        <f>Controls!$B$137*'Revenue Asumptions'!AC156</f>
        <v>0</v>
      </c>
      <c r="AF11" s="331">
        <f>Controls!$B$137*'Revenue Asumptions'!AD156</f>
        <v>0</v>
      </c>
      <c r="AG11" s="331">
        <f>Controls!$B$137*'Revenue Asumptions'!AE156</f>
        <v>0</v>
      </c>
      <c r="AH11" s="331">
        <f>Controls!$B$137*'Revenue Asumptions'!AF156</f>
        <v>0</v>
      </c>
      <c r="AI11" s="331">
        <f>Controls!$B$137*'Revenue Asumptions'!AG156</f>
        <v>0</v>
      </c>
      <c r="AJ11" s="331">
        <f>Controls!$B$137*'Revenue Asumptions'!AH156</f>
        <v>0</v>
      </c>
      <c r="AK11" s="331">
        <f>Controls!$B$137*'Revenue Asumptions'!AI156</f>
        <v>0</v>
      </c>
      <c r="AL11" s="331">
        <f>Controls!$B$137*'Revenue Asumptions'!AJ156</f>
        <v>0</v>
      </c>
      <c r="AM11" s="331">
        <f>Controls!$B$137*'Revenue Asumptions'!AK156</f>
        <v>0</v>
      </c>
      <c r="AN11" s="331">
        <f>Controls!$B$137*'Revenue Asumptions'!AL156</f>
        <v>0</v>
      </c>
      <c r="AO11" s="331">
        <f>Controls!$B$137*'Revenue Asumptions'!AM156</f>
        <v>0</v>
      </c>
      <c r="AP11" s="331">
        <f>Controls!$B$137*'Revenue Asumptions'!AN156</f>
        <v>0</v>
      </c>
      <c r="AQ11" s="331">
        <f>Controls!$B$137*'Revenue Asumptions'!AO156</f>
        <v>0</v>
      </c>
      <c r="AR11" s="331">
        <f>Controls!$B$137*'Revenue Asumptions'!AP156</f>
        <v>0</v>
      </c>
      <c r="AS11" s="331">
        <f>Controls!$B$137*'Revenue Asumptions'!AQ156</f>
        <v>0</v>
      </c>
      <c r="AT11" s="331">
        <f>Controls!$B$137*'Revenue Asumptions'!AR156</f>
        <v>0</v>
      </c>
      <c r="AU11" s="331">
        <f>Controls!$B$137*'Revenue Asumptions'!AS156</f>
        <v>0</v>
      </c>
      <c r="AV11" s="331">
        <f>Controls!$B$137*'Revenue Asumptions'!AT156</f>
        <v>0</v>
      </c>
      <c r="AW11" s="331">
        <f>Controls!$B$137*'Revenue Asumptions'!AU156</f>
        <v>0</v>
      </c>
      <c r="AX11" s="331">
        <f>Controls!$B$137*'Revenue Asumptions'!AV156</f>
        <v>0</v>
      </c>
      <c r="AY11" s="331">
        <f>Controls!$B$137*'Revenue Asumptions'!AW156</f>
        <v>0</v>
      </c>
      <c r="AZ11" s="331">
        <f>Controls!$B$137*'Revenue Asumptions'!AX156</f>
        <v>0</v>
      </c>
      <c r="BA11" s="331">
        <f>Controls!$B$137*'Revenue Asumptions'!AY156</f>
        <v>0</v>
      </c>
      <c r="BB11" s="331">
        <f>Controls!$B$137*'Revenue Asumptions'!AZ156</f>
        <v>0</v>
      </c>
      <c r="BC11" s="331">
        <f>Controls!$B$137*'Revenue Asumptions'!BA156</f>
        <v>0</v>
      </c>
      <c r="BD11" s="331">
        <f>Controls!$B$137*'Revenue Asumptions'!BB156</f>
        <v>0</v>
      </c>
      <c r="BE11" s="331">
        <f>Controls!$B$137*'Revenue Asumptions'!BC156</f>
        <v>0</v>
      </c>
      <c r="BF11" s="331">
        <f>Controls!$B$137*'Revenue Asumptions'!BD156</f>
        <v>0</v>
      </c>
      <c r="BG11" s="331">
        <f>Controls!$B$137*'Revenue Asumptions'!BE156</f>
        <v>0</v>
      </c>
      <c r="BH11" s="331">
        <f>Controls!$B$137*'Revenue Asumptions'!BF156</f>
        <v>0</v>
      </c>
      <c r="BI11" s="331">
        <f>Controls!$B$137*'Revenue Asumptions'!BG156</f>
        <v>0</v>
      </c>
      <c r="BJ11" s="331">
        <f>Controls!$B$137*'Revenue Asumptions'!BH156</f>
        <v>0</v>
      </c>
      <c r="BK11" s="331">
        <f>Controls!$B$137*'Revenue Asumptions'!BI156</f>
        <v>0</v>
      </c>
    </row>
    <row r="12" spans="1:63" ht="12.75" customHeight="1">
      <c r="A12" s="6" t="s">
        <v>385</v>
      </c>
      <c r="B12" s="6"/>
      <c r="C12" s="297">
        <v>0</v>
      </c>
      <c r="D12" s="331">
        <f>'Revenue Asumptions'!B156*Controls!$B$139</f>
        <v>0</v>
      </c>
      <c r="E12" s="331">
        <f>'Revenue Asumptions'!C156*Controls!$B$139</f>
        <v>0</v>
      </c>
      <c r="F12" s="331">
        <f>'Revenue Asumptions'!D156*Controls!$B$139</f>
        <v>0</v>
      </c>
      <c r="G12" s="331">
        <f>'Revenue Asumptions'!E156*Controls!$B$139</f>
        <v>0</v>
      </c>
      <c r="H12" s="331">
        <f>'Revenue Asumptions'!F156*Controls!$B$139</f>
        <v>0</v>
      </c>
      <c r="I12" s="331">
        <f>'Revenue Asumptions'!G156*Controls!$B$139</f>
        <v>0</v>
      </c>
      <c r="J12" s="331">
        <f>'Revenue Asumptions'!H156*Controls!$B$139</f>
        <v>0</v>
      </c>
      <c r="K12" s="331">
        <f>'Revenue Asumptions'!I156*Controls!$B$139</f>
        <v>0</v>
      </c>
      <c r="L12" s="331">
        <f>'Revenue Asumptions'!J156*Controls!$B$139</f>
        <v>0</v>
      </c>
      <c r="M12" s="331">
        <f>'Revenue Asumptions'!K156*Controls!$B$139</f>
        <v>0</v>
      </c>
      <c r="N12" s="331">
        <f>'Revenue Asumptions'!L156*Controls!$B$139</f>
        <v>0</v>
      </c>
      <c r="O12" s="331">
        <f>'Revenue Asumptions'!M156*Controls!$B$139</f>
        <v>0</v>
      </c>
      <c r="P12" s="331">
        <f>'Revenue Asumptions'!N156*Controls!$B$139</f>
        <v>0</v>
      </c>
      <c r="Q12" s="331">
        <f>'Revenue Asumptions'!O156*Controls!$B$139</f>
        <v>0</v>
      </c>
      <c r="R12" s="331">
        <f>'Revenue Asumptions'!P156*Controls!$B$139</f>
        <v>0</v>
      </c>
      <c r="S12" s="331">
        <f>'Revenue Asumptions'!Q156*Controls!$B$139</f>
        <v>0</v>
      </c>
      <c r="T12" s="331">
        <f>'Revenue Asumptions'!R156*Controls!$B$139</f>
        <v>0</v>
      </c>
      <c r="U12" s="331">
        <f>'Revenue Asumptions'!S156*Controls!$B$139</f>
        <v>0</v>
      </c>
      <c r="V12" s="331">
        <f>'Revenue Asumptions'!T156*Controls!$B$139</f>
        <v>0</v>
      </c>
      <c r="W12" s="331">
        <f>'Revenue Asumptions'!U156*Controls!$B$139</f>
        <v>0</v>
      </c>
      <c r="X12" s="331">
        <f>'Revenue Asumptions'!V156*Controls!$B$139</f>
        <v>0</v>
      </c>
      <c r="Y12" s="331">
        <f>'Revenue Asumptions'!W156*Controls!$B$139</f>
        <v>0</v>
      </c>
      <c r="Z12" s="331">
        <f>'Revenue Asumptions'!X156*Controls!$B$139</f>
        <v>0</v>
      </c>
      <c r="AA12" s="331">
        <f>'Revenue Asumptions'!Y156*Controls!$B$139</f>
        <v>0</v>
      </c>
      <c r="AB12" s="331">
        <f>'Revenue Asumptions'!Z156*Controls!$B$139</f>
        <v>0</v>
      </c>
      <c r="AC12" s="331">
        <f>'Revenue Asumptions'!AA156*Controls!$B$139</f>
        <v>0</v>
      </c>
      <c r="AD12" s="331">
        <f>'Revenue Asumptions'!AB156*Controls!$B$139</f>
        <v>0</v>
      </c>
      <c r="AE12" s="331">
        <f>'Revenue Asumptions'!AC156*Controls!$B$139</f>
        <v>0</v>
      </c>
      <c r="AF12" s="331">
        <f>'Revenue Asumptions'!AD156*Controls!$B$139</f>
        <v>0</v>
      </c>
      <c r="AG12" s="331">
        <f>'Revenue Asumptions'!AE156*Controls!$B$139</f>
        <v>0</v>
      </c>
      <c r="AH12" s="331">
        <f>'Revenue Asumptions'!AF156*Controls!$B$139</f>
        <v>0</v>
      </c>
      <c r="AI12" s="331">
        <f>'Revenue Asumptions'!AG156*Controls!$B$139</f>
        <v>0</v>
      </c>
      <c r="AJ12" s="331">
        <f>'Revenue Asumptions'!AH156*Controls!$B$139</f>
        <v>0</v>
      </c>
      <c r="AK12" s="331">
        <f>'Revenue Asumptions'!AI156*Controls!$B$139</f>
        <v>0</v>
      </c>
      <c r="AL12" s="331">
        <f>'Revenue Asumptions'!AJ156*Controls!$B$139</f>
        <v>0</v>
      </c>
      <c r="AM12" s="331">
        <f>'Revenue Asumptions'!AK156*Controls!$B$139</f>
        <v>0</v>
      </c>
      <c r="AN12" s="331">
        <f>'Revenue Asumptions'!AL156*Controls!$B$139</f>
        <v>0</v>
      </c>
      <c r="AO12" s="331">
        <f>'Revenue Asumptions'!AM156*Controls!$B$139</f>
        <v>0</v>
      </c>
      <c r="AP12" s="331">
        <f>'Revenue Asumptions'!AN156*Controls!$B$139</f>
        <v>0</v>
      </c>
      <c r="AQ12" s="331">
        <f>'Revenue Asumptions'!AO156*Controls!$B$139</f>
        <v>0</v>
      </c>
      <c r="AR12" s="331">
        <f>'Revenue Asumptions'!AP156*Controls!$B$139</f>
        <v>0</v>
      </c>
      <c r="AS12" s="331">
        <f>'Revenue Asumptions'!AQ156*Controls!$B$139</f>
        <v>0</v>
      </c>
      <c r="AT12" s="331">
        <f>'Revenue Asumptions'!AR156*Controls!$B$139</f>
        <v>0</v>
      </c>
      <c r="AU12" s="331">
        <f>'Revenue Asumptions'!AS156*Controls!$B$139</f>
        <v>0</v>
      </c>
      <c r="AV12" s="331">
        <f>'Revenue Asumptions'!AT156*Controls!$B$139</f>
        <v>0</v>
      </c>
      <c r="AW12" s="331">
        <f>'Revenue Asumptions'!AU156*Controls!$B$139</f>
        <v>0</v>
      </c>
      <c r="AX12" s="331">
        <f>'Revenue Asumptions'!AV156*Controls!$B$139</f>
        <v>0</v>
      </c>
      <c r="AY12" s="331">
        <f>'Revenue Asumptions'!AW156*Controls!$B$139</f>
        <v>0</v>
      </c>
      <c r="AZ12" s="331">
        <f>'Revenue Asumptions'!AX156*Controls!$B$139</f>
        <v>0</v>
      </c>
      <c r="BA12" s="331">
        <f>'Revenue Asumptions'!AY156*Controls!$B$139</f>
        <v>0</v>
      </c>
      <c r="BB12" s="331">
        <f>'Revenue Asumptions'!AZ156*Controls!$B$139</f>
        <v>0</v>
      </c>
      <c r="BC12" s="331">
        <f>'Revenue Asumptions'!BA156*Controls!$B$139</f>
        <v>0</v>
      </c>
      <c r="BD12" s="331">
        <f>'Revenue Asumptions'!BB156*Controls!$B$139</f>
        <v>0</v>
      </c>
      <c r="BE12" s="331">
        <f>'Revenue Asumptions'!BC156*Controls!$B$139</f>
        <v>0</v>
      </c>
      <c r="BF12" s="331">
        <f>'Revenue Asumptions'!BD156*Controls!$B$139</f>
        <v>0</v>
      </c>
      <c r="BG12" s="331">
        <f>'Revenue Asumptions'!BE156*Controls!$B$139</f>
        <v>0</v>
      </c>
      <c r="BH12" s="331">
        <f>'Revenue Asumptions'!BF156*Controls!$B$139</f>
        <v>0</v>
      </c>
      <c r="BI12" s="331">
        <f>'Revenue Asumptions'!BG156*Controls!$B$139</f>
        <v>0</v>
      </c>
      <c r="BJ12" s="331">
        <f>'Revenue Asumptions'!BH156*Controls!$B$139</f>
        <v>0</v>
      </c>
      <c r="BK12" s="331">
        <f>'Revenue Asumptions'!BI156*Controls!$B$139</f>
        <v>0</v>
      </c>
    </row>
    <row r="13" spans="1:63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04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1:63" ht="12.75" customHeight="1">
      <c r="A14" s="92" t="s">
        <v>439</v>
      </c>
      <c r="B14" s="423"/>
      <c r="C14" s="126">
        <f t="shared" ref="C14:AH14" si="6">SUM(C15:C16)</f>
        <v>14365800</v>
      </c>
      <c r="D14" s="126">
        <f t="shared" si="6"/>
        <v>20134912.239999998</v>
      </c>
      <c r="E14" s="126">
        <f t="shared" si="6"/>
        <v>20020224.479999997</v>
      </c>
      <c r="F14" s="126">
        <f t="shared" si="6"/>
        <v>19905536.719999995</v>
      </c>
      <c r="G14" s="126">
        <f t="shared" si="6"/>
        <v>21198509.529999994</v>
      </c>
      <c r="H14" s="126">
        <f t="shared" si="6"/>
        <v>21075182.339999992</v>
      </c>
      <c r="I14" s="126">
        <f t="shared" si="6"/>
        <v>20951855.149999991</v>
      </c>
      <c r="J14" s="126">
        <f t="shared" si="6"/>
        <v>21417413.709999986</v>
      </c>
      <c r="K14" s="126">
        <f t="shared" si="6"/>
        <v>21290472.269999988</v>
      </c>
      <c r="L14" s="126">
        <f t="shared" si="6"/>
        <v>21163530.829999983</v>
      </c>
      <c r="M14" s="126">
        <f t="shared" si="6"/>
        <v>21128525.139999986</v>
      </c>
      <c r="N14" s="126">
        <f t="shared" si="6"/>
        <v>21001019.449999988</v>
      </c>
      <c r="O14" s="126">
        <f t="shared" si="6"/>
        <v>20873513.759999987</v>
      </c>
      <c r="P14" s="126">
        <f t="shared" si="6"/>
        <v>25872358.410699986</v>
      </c>
      <c r="Q14" s="126">
        <f t="shared" si="6"/>
        <v>25713390.061399989</v>
      </c>
      <c r="R14" s="126">
        <f t="shared" si="6"/>
        <v>25554421.712099992</v>
      </c>
      <c r="S14" s="126">
        <f t="shared" si="6"/>
        <v>25572181.703499988</v>
      </c>
      <c r="T14" s="126">
        <f t="shared" si="6"/>
        <v>25412128.694899991</v>
      </c>
      <c r="U14" s="126">
        <f t="shared" si="6"/>
        <v>25252075.686299987</v>
      </c>
      <c r="V14" s="126">
        <f t="shared" si="6"/>
        <v>25119666.018399991</v>
      </c>
      <c r="W14" s="126">
        <f t="shared" si="6"/>
        <v>24959443.350499988</v>
      </c>
      <c r="X14" s="126">
        <f t="shared" si="6"/>
        <v>24799220.682599992</v>
      </c>
      <c r="Y14" s="126">
        <f t="shared" si="6"/>
        <v>24666641.355399989</v>
      </c>
      <c r="Z14" s="126">
        <f t="shared" si="6"/>
        <v>24506249.028199993</v>
      </c>
      <c r="AA14" s="126">
        <f t="shared" si="6"/>
        <v>24345856.70099999</v>
      </c>
      <c r="AB14" s="126">
        <f t="shared" si="6"/>
        <v>24392009.714499991</v>
      </c>
      <c r="AC14" s="126">
        <f t="shared" si="6"/>
        <v>24230349.727999993</v>
      </c>
      <c r="AD14" s="126">
        <f t="shared" si="6"/>
        <v>24068689.74149999</v>
      </c>
      <c r="AE14" s="126">
        <f t="shared" si="6"/>
        <v>23934673.095699988</v>
      </c>
      <c r="AF14" s="126">
        <f t="shared" si="6"/>
        <v>23772843.44989999</v>
      </c>
      <c r="AG14" s="126">
        <f t="shared" si="6"/>
        <v>23611013.804099992</v>
      </c>
      <c r="AH14" s="126">
        <f t="shared" si="6"/>
        <v>23476827.498999991</v>
      </c>
      <c r="AI14" s="126">
        <f t="shared" ref="AI14:BN14" si="7">SUM(AI15:AI16)</f>
        <v>23314828.193899989</v>
      </c>
      <c r="AJ14" s="126">
        <f t="shared" si="7"/>
        <v>23152828.888799991</v>
      </c>
      <c r="AK14" s="126">
        <f t="shared" si="7"/>
        <v>23018472.924399994</v>
      </c>
      <c r="AL14" s="126">
        <f t="shared" si="7"/>
        <v>22856303.959999993</v>
      </c>
      <c r="AM14" s="126">
        <f t="shared" si="7"/>
        <v>22694134.995599993</v>
      </c>
      <c r="AN14" s="126">
        <f t="shared" si="7"/>
        <v>29381985.123658746</v>
      </c>
      <c r="AO14" s="126">
        <f t="shared" si="7"/>
        <v>29177774.589217495</v>
      </c>
      <c r="AP14" s="126">
        <f t="shared" si="7"/>
        <v>28973564.054776244</v>
      </c>
      <c r="AQ14" s="126">
        <f t="shared" si="7"/>
        <v>34426692.612793744</v>
      </c>
      <c r="AR14" s="126">
        <f t="shared" si="7"/>
        <v>34187760.508311242</v>
      </c>
      <c r="AS14" s="126">
        <f t="shared" si="7"/>
        <v>33948828.403828748</v>
      </c>
      <c r="AT14" s="126">
        <f t="shared" si="7"/>
        <v>37180655.391804993</v>
      </c>
      <c r="AU14" s="126">
        <f t="shared" si="7"/>
        <v>36920421.717281245</v>
      </c>
      <c r="AV14" s="126">
        <f t="shared" si="7"/>
        <v>36660188.042757496</v>
      </c>
      <c r="AW14" s="126">
        <f t="shared" si="7"/>
        <v>47754180.082626246</v>
      </c>
      <c r="AX14" s="126">
        <f t="shared" si="7"/>
        <v>47424260.547495</v>
      </c>
      <c r="AY14" s="126">
        <f t="shared" si="7"/>
        <v>47094341.012363754</v>
      </c>
      <c r="AZ14" s="126">
        <f t="shared" si="7"/>
        <v>52844042.00590001</v>
      </c>
      <c r="BA14" s="126">
        <f t="shared" si="7"/>
        <v>52476809.174436256</v>
      </c>
      <c r="BB14" s="126">
        <f t="shared" si="7"/>
        <v>52109576.34297251</v>
      </c>
      <c r="BC14" s="126">
        <f t="shared" si="7"/>
        <v>57821964.040176265</v>
      </c>
      <c r="BD14" s="126">
        <f t="shared" si="7"/>
        <v>57417417.91238001</v>
      </c>
      <c r="BE14" s="126">
        <f t="shared" si="7"/>
        <v>57012871.784583762</v>
      </c>
      <c r="BF14" s="126">
        <f t="shared" si="7"/>
        <v>62687946.185455017</v>
      </c>
      <c r="BG14" s="126">
        <f t="shared" si="7"/>
        <v>62246086.761326268</v>
      </c>
      <c r="BH14" s="126">
        <f t="shared" si="7"/>
        <v>61804227.337197512</v>
      </c>
      <c r="BI14" s="126">
        <f t="shared" si="7"/>
        <v>67377821.599277526</v>
      </c>
      <c r="BJ14" s="126">
        <f t="shared" si="7"/>
        <v>66899042.698857524</v>
      </c>
      <c r="BK14" s="126">
        <f t="shared" si="7"/>
        <v>66420263.798437528</v>
      </c>
    </row>
    <row r="15" spans="1:63" ht="12.75" customHeight="1">
      <c r="A15" s="98" t="str">
        <f>'Fixed Asset Schedules'!A8</f>
        <v>PPE</v>
      </c>
      <c r="B15" s="423"/>
      <c r="C15" s="126">
        <f>'Fixed Asset Schedules'!B11</f>
        <v>2580000</v>
      </c>
      <c r="D15" s="101">
        <f>'Fixed Asset Schedules'!B14</f>
        <v>2564262</v>
      </c>
      <c r="E15" s="101">
        <f>'Fixed Asset Schedules'!C14</f>
        <v>2548524</v>
      </c>
      <c r="F15" s="101">
        <f>'Fixed Asset Schedules'!D14</f>
        <v>2532786</v>
      </c>
      <c r="G15" s="101">
        <f>'Fixed Asset Schedules'!E14</f>
        <v>3924708.57</v>
      </c>
      <c r="H15" s="101">
        <f>'Fixed Asset Schedules'!F14</f>
        <v>3900331.1399999997</v>
      </c>
      <c r="I15" s="101">
        <f>'Fixed Asset Schedules'!G14</f>
        <v>3875953.7099999995</v>
      </c>
      <c r="J15" s="101">
        <f>'Fixed Asset Schedules'!H14</f>
        <v>4440462.0299999993</v>
      </c>
      <c r="K15" s="101">
        <f>'Fixed Asset Schedules'!I14</f>
        <v>4412470.3499999996</v>
      </c>
      <c r="L15" s="101">
        <f>'Fixed Asset Schedules'!J14</f>
        <v>4384478.67</v>
      </c>
      <c r="M15" s="101">
        <f>'Fixed Asset Schedules'!K14</f>
        <v>4448422.74</v>
      </c>
      <c r="N15" s="101">
        <f>'Fixed Asset Schedules'!L14</f>
        <v>4419866.8100000005</v>
      </c>
      <c r="O15" s="101">
        <f>'Fixed Asset Schedules'!M14</f>
        <v>4391310.8800000008</v>
      </c>
      <c r="P15" s="101">
        <f>'Fixed Asset Schedules'!N14</f>
        <v>9489105.2907000016</v>
      </c>
      <c r="Q15" s="101">
        <f>'Fixed Asset Schedules'!O14</f>
        <v>9429086.7014000025</v>
      </c>
      <c r="R15" s="101">
        <f>'Fixed Asset Schedules'!P14</f>
        <v>9369068.1121000033</v>
      </c>
      <c r="S15" s="101">
        <f>'Fixed Asset Schedules'!Q14</f>
        <v>9485777.8635000028</v>
      </c>
      <c r="T15" s="101">
        <f>'Fixed Asset Schedules'!R14</f>
        <v>9424674.6149000023</v>
      </c>
      <c r="U15" s="101">
        <f>'Fixed Asset Schedules'!S14</f>
        <v>9363571.3663000017</v>
      </c>
      <c r="V15" s="101">
        <f>'Fixed Asset Schedules'!T14</f>
        <v>9330111.4584000017</v>
      </c>
      <c r="W15" s="101">
        <f>'Fixed Asset Schedules'!U14</f>
        <v>9268838.5505000018</v>
      </c>
      <c r="X15" s="101">
        <f>'Fixed Asset Schedules'!V14</f>
        <v>9207565.6426000018</v>
      </c>
      <c r="Y15" s="101">
        <f>'Fixed Asset Schedules'!W14</f>
        <v>9173936.0754000023</v>
      </c>
      <c r="Z15" s="101">
        <f>'Fixed Asset Schedules'!X14</f>
        <v>9112493.5082000028</v>
      </c>
      <c r="AA15" s="101">
        <f>'Fixed Asset Schedules'!Y14</f>
        <v>9051050.9410000034</v>
      </c>
      <c r="AB15" s="101">
        <f>'Fixed Asset Schedules'!Z14</f>
        <v>9196153.7145000026</v>
      </c>
      <c r="AC15" s="101">
        <f>'Fixed Asset Schedules'!AA14</f>
        <v>9133443.4880000018</v>
      </c>
      <c r="AD15" s="101">
        <f>'Fixed Asset Schedules'!AB14</f>
        <v>9070733.261500001</v>
      </c>
      <c r="AE15" s="101">
        <f>'Fixed Asset Schedules'!AC14</f>
        <v>9035666.3757000007</v>
      </c>
      <c r="AF15" s="101">
        <f>'Fixed Asset Schedules'!AD14</f>
        <v>8972786.4899000004</v>
      </c>
      <c r="AG15" s="101">
        <f>'Fixed Asset Schedules'!AE14</f>
        <v>8909906.6041000001</v>
      </c>
      <c r="AH15" s="101">
        <f>'Fixed Asset Schedules'!AF14</f>
        <v>8874670.0590000004</v>
      </c>
      <c r="AI15" s="101">
        <f>'Fixed Asset Schedules'!AG14</f>
        <v>8811620.5139000006</v>
      </c>
      <c r="AJ15" s="101">
        <f>'Fixed Asset Schedules'!AH14</f>
        <v>8748570.9688000008</v>
      </c>
      <c r="AK15" s="101">
        <f>'Fixed Asset Schedules'!AI14</f>
        <v>8713164.7644000016</v>
      </c>
      <c r="AL15" s="101">
        <f>'Fixed Asset Schedules'!AJ14</f>
        <v>8649945.5600000024</v>
      </c>
      <c r="AM15" s="101">
        <f>'Fixed Asset Schedules'!AK14</f>
        <v>8586726.3556000032</v>
      </c>
      <c r="AN15" s="101">
        <f>'Fixed Asset Schedules'!AL14</f>
        <v>15373526.243658753</v>
      </c>
      <c r="AO15" s="101">
        <f>'Fixed Asset Schedules'!AM14</f>
        <v>15268265.469217503</v>
      </c>
      <c r="AP15" s="101">
        <f>'Fixed Asset Schedules'!AN14</f>
        <v>15163004.694776254</v>
      </c>
      <c r="AQ15" s="101">
        <f>'Fixed Asset Schedules'!AO14</f>
        <v>20715083.012793753</v>
      </c>
      <c r="AR15" s="101">
        <f>'Fixed Asset Schedules'!AP14</f>
        <v>20575100.668311253</v>
      </c>
      <c r="AS15" s="101">
        <f>'Fixed Asset Schedules'!AQ14</f>
        <v>20435118.323828753</v>
      </c>
      <c r="AT15" s="101">
        <f>'Fixed Asset Schedules'!AR14</f>
        <v>23765895.071805004</v>
      </c>
      <c r="AU15" s="101">
        <f>'Fixed Asset Schedules'!AS14</f>
        <v>23604611.157281253</v>
      </c>
      <c r="AV15" s="101">
        <f>'Fixed Asset Schedules'!AT14</f>
        <v>23443327.242757503</v>
      </c>
      <c r="AW15" s="101">
        <f>'Fixed Asset Schedules'!AU14</f>
        <v>34636269.042626254</v>
      </c>
      <c r="AX15" s="101">
        <f>'Fixed Asset Schedules'!AV14</f>
        <v>34405299.267495006</v>
      </c>
      <c r="AY15" s="101">
        <f>'Fixed Asset Schedules'!AW14</f>
        <v>34174329.492363758</v>
      </c>
      <c r="AZ15" s="101">
        <f>'Fixed Asset Schedules'!AX14</f>
        <v>40022980.245900013</v>
      </c>
      <c r="BA15" s="101">
        <f>'Fixed Asset Schedules'!AY14</f>
        <v>39754697.174436264</v>
      </c>
      <c r="BB15" s="101">
        <f>'Fixed Asset Schedules'!AZ14</f>
        <v>39486414.102972515</v>
      </c>
      <c r="BC15" s="101">
        <f>'Fixed Asset Schedules'!BA14</f>
        <v>45297751.560176268</v>
      </c>
      <c r="BD15" s="101">
        <f>'Fixed Asset Schedules'!BB14</f>
        <v>44992155.192380019</v>
      </c>
      <c r="BE15" s="101">
        <f>'Fixed Asset Schedules'!BC14</f>
        <v>44686558.824583769</v>
      </c>
      <c r="BF15" s="101">
        <f>'Fixed Asset Schedules'!BD14</f>
        <v>50460582.985455021</v>
      </c>
      <c r="BG15" s="101">
        <f>'Fixed Asset Schedules'!BE14</f>
        <v>50117673.321326271</v>
      </c>
      <c r="BH15" s="101">
        <f>'Fixed Asset Schedules'!BF14</f>
        <v>49774763.65719752</v>
      </c>
      <c r="BI15" s="101">
        <f>'Fixed Asset Schedules'!BG14</f>
        <v>55447307.679277524</v>
      </c>
      <c r="BJ15" s="101">
        <f>'Fixed Asset Schedules'!BH14</f>
        <v>55067478.538857527</v>
      </c>
      <c r="BK15" s="101">
        <f>'Fixed Asset Schedules'!BI14</f>
        <v>54687649.39843753</v>
      </c>
    </row>
    <row r="16" spans="1:63" ht="12.75" customHeight="1">
      <c r="A16" s="98" t="str">
        <f>'Fixed Asset Schedules'!A16</f>
        <v>Intangible Assets</v>
      </c>
      <c r="B16" s="423"/>
      <c r="C16" s="126">
        <f>'Fixed Asset Schedules'!B19</f>
        <v>11785800</v>
      </c>
      <c r="D16" s="101">
        <f>'Fixed Asset Schedules'!B22</f>
        <v>17570650.239999998</v>
      </c>
      <c r="E16" s="101">
        <f>'Fixed Asset Schedules'!C22</f>
        <v>17471700.479999997</v>
      </c>
      <c r="F16" s="101">
        <f>'Fixed Asset Schedules'!D22</f>
        <v>17372750.719999995</v>
      </c>
      <c r="G16" s="101">
        <f>'Fixed Asset Schedules'!E22</f>
        <v>17273800.959999993</v>
      </c>
      <c r="H16" s="101">
        <f>'Fixed Asset Schedules'!F22</f>
        <v>17174851.199999992</v>
      </c>
      <c r="I16" s="101">
        <f>'Fixed Asset Schedules'!G22</f>
        <v>17075901.43999999</v>
      </c>
      <c r="J16" s="101">
        <f>'Fixed Asset Schedules'!H22</f>
        <v>16976951.679999989</v>
      </c>
      <c r="K16" s="101">
        <f>'Fixed Asset Schedules'!I22</f>
        <v>16878001.919999987</v>
      </c>
      <c r="L16" s="101">
        <f>'Fixed Asset Schedules'!J22</f>
        <v>16779052.159999985</v>
      </c>
      <c r="M16" s="101">
        <f>'Fixed Asset Schedules'!K22</f>
        <v>16680102.399999985</v>
      </c>
      <c r="N16" s="101">
        <f>'Fixed Asset Schedules'!L22</f>
        <v>16581152.639999986</v>
      </c>
      <c r="O16" s="101">
        <f>'Fixed Asset Schedules'!M22</f>
        <v>16482202.879999986</v>
      </c>
      <c r="P16" s="101">
        <f>'Fixed Asset Schedules'!N22</f>
        <v>16383253.119999986</v>
      </c>
      <c r="Q16" s="101">
        <f>'Fixed Asset Schedules'!O22</f>
        <v>16284303.359999986</v>
      </c>
      <c r="R16" s="101">
        <f>'Fixed Asset Schedules'!P22</f>
        <v>16185353.599999987</v>
      </c>
      <c r="S16" s="101">
        <f>'Fixed Asset Schedules'!Q22</f>
        <v>16086403.839999987</v>
      </c>
      <c r="T16" s="101">
        <f>'Fixed Asset Schedules'!R22</f>
        <v>15987454.079999987</v>
      </c>
      <c r="U16" s="101">
        <f>'Fixed Asset Schedules'!S22</f>
        <v>15888504.319999987</v>
      </c>
      <c r="V16" s="101">
        <f>'Fixed Asset Schedules'!T22</f>
        <v>15789554.559999987</v>
      </c>
      <c r="W16" s="101">
        <f>'Fixed Asset Schedules'!U22</f>
        <v>15690604.799999988</v>
      </c>
      <c r="X16" s="101">
        <f>'Fixed Asset Schedules'!V22</f>
        <v>15591655.039999988</v>
      </c>
      <c r="Y16" s="101">
        <f>'Fixed Asset Schedules'!W22</f>
        <v>15492705.279999988</v>
      </c>
      <c r="Z16" s="101">
        <f>'Fixed Asset Schedules'!X22</f>
        <v>15393755.519999988</v>
      </c>
      <c r="AA16" s="101">
        <f>'Fixed Asset Schedules'!Y22</f>
        <v>15294805.759999989</v>
      </c>
      <c r="AB16" s="101">
        <f>'Fixed Asset Schedules'!Z22</f>
        <v>15195855.999999989</v>
      </c>
      <c r="AC16" s="101">
        <f>'Fixed Asset Schedules'!AA22</f>
        <v>15096906.239999989</v>
      </c>
      <c r="AD16" s="101">
        <f>'Fixed Asset Schedules'!AB22</f>
        <v>14997956.479999989</v>
      </c>
      <c r="AE16" s="101">
        <f>'Fixed Asset Schedules'!AC22</f>
        <v>14899006.719999989</v>
      </c>
      <c r="AF16" s="101">
        <f>'Fixed Asset Schedules'!AD22</f>
        <v>14800056.95999999</v>
      </c>
      <c r="AG16" s="101">
        <f>'Fixed Asset Schedules'!AE22</f>
        <v>14701107.19999999</v>
      </c>
      <c r="AH16" s="101">
        <f>'Fixed Asset Schedules'!AF22</f>
        <v>14602157.43999999</v>
      </c>
      <c r="AI16" s="101">
        <f>'Fixed Asset Schedules'!AG22</f>
        <v>14503207.67999999</v>
      </c>
      <c r="AJ16" s="101">
        <f>'Fixed Asset Schedules'!AH22</f>
        <v>14404257.919999991</v>
      </c>
      <c r="AK16" s="101">
        <f>'Fixed Asset Schedules'!AI22</f>
        <v>14305308.159999991</v>
      </c>
      <c r="AL16" s="101">
        <f>'Fixed Asset Schedules'!AJ22</f>
        <v>14206358.399999991</v>
      </c>
      <c r="AM16" s="101">
        <f>'Fixed Asset Schedules'!AK22</f>
        <v>14107408.639999991</v>
      </c>
      <c r="AN16" s="101">
        <f>'Fixed Asset Schedules'!AL22</f>
        <v>14008458.879999992</v>
      </c>
      <c r="AO16" s="101">
        <f>'Fixed Asset Schedules'!AM22</f>
        <v>13909509.119999992</v>
      </c>
      <c r="AP16" s="101">
        <f>'Fixed Asset Schedules'!AN22</f>
        <v>13810559.359999992</v>
      </c>
      <c r="AQ16" s="101">
        <f>'Fixed Asset Schedules'!AO22</f>
        <v>13711609.599999992</v>
      </c>
      <c r="AR16" s="101">
        <f>'Fixed Asset Schedules'!AP22</f>
        <v>13612659.839999992</v>
      </c>
      <c r="AS16" s="101">
        <f>'Fixed Asset Schedules'!AQ22</f>
        <v>13513710.079999993</v>
      </c>
      <c r="AT16" s="101">
        <f>'Fixed Asset Schedules'!AR22</f>
        <v>13414760.319999993</v>
      </c>
      <c r="AU16" s="101">
        <f>'Fixed Asset Schedules'!AS22</f>
        <v>13315810.559999993</v>
      </c>
      <c r="AV16" s="101">
        <f>'Fixed Asset Schedules'!AT22</f>
        <v>13216860.799999993</v>
      </c>
      <c r="AW16" s="101">
        <f>'Fixed Asset Schedules'!AU22</f>
        <v>13117911.039999994</v>
      </c>
      <c r="AX16" s="101">
        <f>'Fixed Asset Schedules'!AV22</f>
        <v>13018961.279999994</v>
      </c>
      <c r="AY16" s="101">
        <f>'Fixed Asset Schedules'!AW22</f>
        <v>12920011.519999994</v>
      </c>
      <c r="AZ16" s="101">
        <f>'Fixed Asset Schedules'!AX22</f>
        <v>12821061.759999994</v>
      </c>
      <c r="BA16" s="101">
        <f>'Fixed Asset Schedules'!AY22</f>
        <v>12722111.999999994</v>
      </c>
      <c r="BB16" s="101">
        <f>'Fixed Asset Schedules'!AZ22</f>
        <v>12623162.239999995</v>
      </c>
      <c r="BC16" s="101">
        <f>'Fixed Asset Schedules'!BA22</f>
        <v>12524212.479999995</v>
      </c>
      <c r="BD16" s="101">
        <f>'Fixed Asset Schedules'!BB22</f>
        <v>12425262.719999995</v>
      </c>
      <c r="BE16" s="101">
        <f>'Fixed Asset Schedules'!BC22</f>
        <v>12326312.959999995</v>
      </c>
      <c r="BF16" s="101">
        <f>'Fixed Asset Schedules'!BD22</f>
        <v>12227363.199999996</v>
      </c>
      <c r="BG16" s="101">
        <f>'Fixed Asset Schedules'!BE22</f>
        <v>12128413.439999996</v>
      </c>
      <c r="BH16" s="101">
        <f>'Fixed Asset Schedules'!BF22</f>
        <v>12029463.679999996</v>
      </c>
      <c r="BI16" s="101">
        <f>'Fixed Asset Schedules'!BG22</f>
        <v>11930513.919999996</v>
      </c>
      <c r="BJ16" s="101">
        <f>'Fixed Asset Schedules'!BH22</f>
        <v>11831564.159999996</v>
      </c>
      <c r="BK16" s="101">
        <f>'Fixed Asset Schedules'!BI22</f>
        <v>11732614.399999997</v>
      </c>
    </row>
    <row r="17" spans="1:63" ht="12.75" customHeight="1">
      <c r="A17" s="98"/>
      <c r="B17" s="6"/>
      <c r="C17" s="104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</row>
    <row r="18" spans="1:63" ht="12.75" customHeight="1">
      <c r="A18" s="253" t="s">
        <v>440</v>
      </c>
      <c r="B18" s="425"/>
      <c r="C18" s="254">
        <f t="shared" ref="C18:AH18" si="8">+C7+C14</f>
        <v>14975000</v>
      </c>
      <c r="D18" s="254" t="e">
        <f t="shared" si="8"/>
        <v>#N/A</v>
      </c>
      <c r="E18" s="254" t="e">
        <f t="shared" si="8"/>
        <v>#N/A</v>
      </c>
      <c r="F18" s="254" t="e">
        <f t="shared" si="8"/>
        <v>#N/A</v>
      </c>
      <c r="G18" s="254" t="e">
        <f t="shared" si="8"/>
        <v>#N/A</v>
      </c>
      <c r="H18" s="254" t="e">
        <f t="shared" si="8"/>
        <v>#N/A</v>
      </c>
      <c r="I18" s="254" t="e">
        <f t="shared" si="8"/>
        <v>#N/A</v>
      </c>
      <c r="J18" s="254" t="e">
        <f t="shared" si="8"/>
        <v>#N/A</v>
      </c>
      <c r="K18" s="254" t="e">
        <f t="shared" si="8"/>
        <v>#N/A</v>
      </c>
      <c r="L18" s="254" t="e">
        <f t="shared" si="8"/>
        <v>#N/A</v>
      </c>
      <c r="M18" s="254" t="e">
        <f t="shared" si="8"/>
        <v>#N/A</v>
      </c>
      <c r="N18" s="254" t="e">
        <f t="shared" si="8"/>
        <v>#N/A</v>
      </c>
      <c r="O18" s="254" t="e">
        <f t="shared" si="8"/>
        <v>#N/A</v>
      </c>
      <c r="P18" s="254" t="e">
        <f t="shared" si="8"/>
        <v>#N/A</v>
      </c>
      <c r="Q18" s="254" t="e">
        <f t="shared" si="8"/>
        <v>#N/A</v>
      </c>
      <c r="R18" s="254" t="e">
        <f t="shared" si="8"/>
        <v>#N/A</v>
      </c>
      <c r="S18" s="254" t="e">
        <f t="shared" si="8"/>
        <v>#N/A</v>
      </c>
      <c r="T18" s="254" t="e">
        <f t="shared" si="8"/>
        <v>#N/A</v>
      </c>
      <c r="U18" s="254" t="e">
        <f t="shared" si="8"/>
        <v>#N/A</v>
      </c>
      <c r="V18" s="254" t="e">
        <f t="shared" si="8"/>
        <v>#N/A</v>
      </c>
      <c r="W18" s="254" t="e">
        <f t="shared" si="8"/>
        <v>#N/A</v>
      </c>
      <c r="X18" s="254" t="e">
        <f t="shared" si="8"/>
        <v>#N/A</v>
      </c>
      <c r="Y18" s="254" t="e">
        <f t="shared" si="8"/>
        <v>#N/A</v>
      </c>
      <c r="Z18" s="254" t="e">
        <f t="shared" si="8"/>
        <v>#N/A</v>
      </c>
      <c r="AA18" s="254" t="e">
        <f t="shared" si="8"/>
        <v>#N/A</v>
      </c>
      <c r="AB18" s="254" t="e">
        <f t="shared" si="8"/>
        <v>#N/A</v>
      </c>
      <c r="AC18" s="254" t="e">
        <f t="shared" si="8"/>
        <v>#N/A</v>
      </c>
      <c r="AD18" s="254" t="e">
        <f t="shared" si="8"/>
        <v>#N/A</v>
      </c>
      <c r="AE18" s="254" t="e">
        <f t="shared" si="8"/>
        <v>#N/A</v>
      </c>
      <c r="AF18" s="254" t="e">
        <f t="shared" si="8"/>
        <v>#N/A</v>
      </c>
      <c r="AG18" s="254" t="e">
        <f t="shared" si="8"/>
        <v>#N/A</v>
      </c>
      <c r="AH18" s="254" t="e">
        <f t="shared" si="8"/>
        <v>#N/A</v>
      </c>
      <c r="AI18" s="254" t="e">
        <f t="shared" ref="AI18:BK18" si="9">+AI7+AI14</f>
        <v>#N/A</v>
      </c>
      <c r="AJ18" s="254" t="e">
        <f t="shared" si="9"/>
        <v>#N/A</v>
      </c>
      <c r="AK18" s="254" t="e">
        <f t="shared" si="9"/>
        <v>#N/A</v>
      </c>
      <c r="AL18" s="254" t="e">
        <f t="shared" si="9"/>
        <v>#N/A</v>
      </c>
      <c r="AM18" s="254" t="e">
        <f t="shared" si="9"/>
        <v>#N/A</v>
      </c>
      <c r="AN18" s="254" t="e">
        <f t="shared" si="9"/>
        <v>#N/A</v>
      </c>
      <c r="AO18" s="254" t="e">
        <f t="shared" si="9"/>
        <v>#N/A</v>
      </c>
      <c r="AP18" s="254" t="e">
        <f t="shared" si="9"/>
        <v>#N/A</v>
      </c>
      <c r="AQ18" s="254" t="e">
        <f t="shared" si="9"/>
        <v>#N/A</v>
      </c>
      <c r="AR18" s="254" t="e">
        <f t="shared" si="9"/>
        <v>#N/A</v>
      </c>
      <c r="AS18" s="254" t="e">
        <f t="shared" si="9"/>
        <v>#N/A</v>
      </c>
      <c r="AT18" s="254" t="e">
        <f t="shared" si="9"/>
        <v>#N/A</v>
      </c>
      <c r="AU18" s="254" t="e">
        <f t="shared" si="9"/>
        <v>#N/A</v>
      </c>
      <c r="AV18" s="254" t="e">
        <f t="shared" si="9"/>
        <v>#N/A</v>
      </c>
      <c r="AW18" s="254" t="e">
        <f t="shared" si="9"/>
        <v>#N/A</v>
      </c>
      <c r="AX18" s="254" t="e">
        <f t="shared" si="9"/>
        <v>#N/A</v>
      </c>
      <c r="AY18" s="254" t="e">
        <f t="shared" si="9"/>
        <v>#N/A</v>
      </c>
      <c r="AZ18" s="254" t="e">
        <f t="shared" si="9"/>
        <v>#N/A</v>
      </c>
      <c r="BA18" s="254" t="e">
        <f t="shared" si="9"/>
        <v>#N/A</v>
      </c>
      <c r="BB18" s="254" t="e">
        <f t="shared" si="9"/>
        <v>#N/A</v>
      </c>
      <c r="BC18" s="254" t="e">
        <f t="shared" si="9"/>
        <v>#N/A</v>
      </c>
      <c r="BD18" s="254" t="e">
        <f t="shared" si="9"/>
        <v>#N/A</v>
      </c>
      <c r="BE18" s="254" t="e">
        <f t="shared" si="9"/>
        <v>#N/A</v>
      </c>
      <c r="BF18" s="254" t="e">
        <f t="shared" si="9"/>
        <v>#N/A</v>
      </c>
      <c r="BG18" s="254" t="e">
        <f t="shared" si="9"/>
        <v>#N/A</v>
      </c>
      <c r="BH18" s="254" t="e">
        <f t="shared" si="9"/>
        <v>#N/A</v>
      </c>
      <c r="BI18" s="254" t="e">
        <f t="shared" si="9"/>
        <v>#N/A</v>
      </c>
      <c r="BJ18" s="254" t="e">
        <f t="shared" si="9"/>
        <v>#N/A</v>
      </c>
      <c r="BK18" s="254" t="e">
        <f t="shared" si="9"/>
        <v>#N/A</v>
      </c>
    </row>
    <row r="19" spans="1:63" ht="12.75" customHeight="1">
      <c r="A19" s="7"/>
      <c r="B19" s="6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</row>
    <row r="20" spans="1:63" ht="12.75" customHeight="1">
      <c r="A20" s="92" t="s">
        <v>441</v>
      </c>
      <c r="B20" s="424"/>
      <c r="C20" s="126">
        <f t="shared" ref="C20:AH20" si="10">C22+C29</f>
        <v>1493300</v>
      </c>
      <c r="D20" s="126" t="e">
        <f t="shared" si="10"/>
        <v>#N/A</v>
      </c>
      <c r="E20" s="126" t="e">
        <f t="shared" si="10"/>
        <v>#N/A</v>
      </c>
      <c r="F20" s="126" t="e">
        <f t="shared" si="10"/>
        <v>#N/A</v>
      </c>
      <c r="G20" s="126" t="e">
        <f t="shared" si="10"/>
        <v>#N/A</v>
      </c>
      <c r="H20" s="126" t="e">
        <f t="shared" si="10"/>
        <v>#N/A</v>
      </c>
      <c r="I20" s="126" t="e">
        <f t="shared" si="10"/>
        <v>#N/A</v>
      </c>
      <c r="J20" s="126" t="e">
        <f t="shared" si="10"/>
        <v>#N/A</v>
      </c>
      <c r="K20" s="126" t="e">
        <f t="shared" si="10"/>
        <v>#N/A</v>
      </c>
      <c r="L20" s="126" t="e">
        <f t="shared" si="10"/>
        <v>#N/A</v>
      </c>
      <c r="M20" s="126" t="e">
        <f t="shared" si="10"/>
        <v>#N/A</v>
      </c>
      <c r="N20" s="126" t="e">
        <f t="shared" si="10"/>
        <v>#N/A</v>
      </c>
      <c r="O20" s="126" t="e">
        <f t="shared" si="10"/>
        <v>#N/A</v>
      </c>
      <c r="P20" s="126" t="e">
        <f t="shared" si="10"/>
        <v>#N/A</v>
      </c>
      <c r="Q20" s="126" t="e">
        <f t="shared" si="10"/>
        <v>#N/A</v>
      </c>
      <c r="R20" s="126" t="e">
        <f t="shared" si="10"/>
        <v>#N/A</v>
      </c>
      <c r="S20" s="126" t="e">
        <f t="shared" si="10"/>
        <v>#N/A</v>
      </c>
      <c r="T20" s="126" t="e">
        <f t="shared" si="10"/>
        <v>#N/A</v>
      </c>
      <c r="U20" s="126" t="e">
        <f t="shared" si="10"/>
        <v>#N/A</v>
      </c>
      <c r="V20" s="126" t="e">
        <f t="shared" si="10"/>
        <v>#N/A</v>
      </c>
      <c r="W20" s="126" t="e">
        <f t="shared" si="10"/>
        <v>#N/A</v>
      </c>
      <c r="X20" s="126" t="e">
        <f t="shared" si="10"/>
        <v>#N/A</v>
      </c>
      <c r="Y20" s="126" t="e">
        <f t="shared" si="10"/>
        <v>#N/A</v>
      </c>
      <c r="Z20" s="126" t="e">
        <f t="shared" si="10"/>
        <v>#N/A</v>
      </c>
      <c r="AA20" s="126" t="e">
        <f t="shared" si="10"/>
        <v>#N/A</v>
      </c>
      <c r="AB20" s="126" t="e">
        <f t="shared" si="10"/>
        <v>#N/A</v>
      </c>
      <c r="AC20" s="126" t="e">
        <f t="shared" si="10"/>
        <v>#N/A</v>
      </c>
      <c r="AD20" s="126" t="e">
        <f t="shared" si="10"/>
        <v>#N/A</v>
      </c>
      <c r="AE20" s="126" t="e">
        <f t="shared" si="10"/>
        <v>#N/A</v>
      </c>
      <c r="AF20" s="126" t="e">
        <f t="shared" si="10"/>
        <v>#N/A</v>
      </c>
      <c r="AG20" s="126" t="e">
        <f t="shared" si="10"/>
        <v>#N/A</v>
      </c>
      <c r="AH20" s="126" t="e">
        <f t="shared" si="10"/>
        <v>#N/A</v>
      </c>
      <c r="AI20" s="126" t="e">
        <f t="shared" ref="AI20:BK20" si="11">AI22+AI29</f>
        <v>#N/A</v>
      </c>
      <c r="AJ20" s="126" t="e">
        <f t="shared" si="11"/>
        <v>#N/A</v>
      </c>
      <c r="AK20" s="126" t="e">
        <f t="shared" si="11"/>
        <v>#N/A</v>
      </c>
      <c r="AL20" s="126" t="e">
        <f t="shared" si="11"/>
        <v>#N/A</v>
      </c>
      <c r="AM20" s="126" t="e">
        <f t="shared" si="11"/>
        <v>#N/A</v>
      </c>
      <c r="AN20" s="126" t="e">
        <f t="shared" si="11"/>
        <v>#N/A</v>
      </c>
      <c r="AO20" s="126" t="e">
        <f t="shared" si="11"/>
        <v>#N/A</v>
      </c>
      <c r="AP20" s="126" t="e">
        <f t="shared" si="11"/>
        <v>#N/A</v>
      </c>
      <c r="AQ20" s="126" t="e">
        <f t="shared" si="11"/>
        <v>#N/A</v>
      </c>
      <c r="AR20" s="126" t="e">
        <f t="shared" si="11"/>
        <v>#N/A</v>
      </c>
      <c r="AS20" s="126" t="e">
        <f t="shared" si="11"/>
        <v>#N/A</v>
      </c>
      <c r="AT20" s="126" t="e">
        <f t="shared" si="11"/>
        <v>#N/A</v>
      </c>
      <c r="AU20" s="126" t="e">
        <f t="shared" si="11"/>
        <v>#N/A</v>
      </c>
      <c r="AV20" s="126" t="e">
        <f t="shared" si="11"/>
        <v>#N/A</v>
      </c>
      <c r="AW20" s="126" t="e">
        <f t="shared" si="11"/>
        <v>#N/A</v>
      </c>
      <c r="AX20" s="126" t="e">
        <f t="shared" si="11"/>
        <v>#N/A</v>
      </c>
      <c r="AY20" s="126" t="e">
        <f t="shared" si="11"/>
        <v>#N/A</v>
      </c>
      <c r="AZ20" s="126" t="e">
        <f t="shared" si="11"/>
        <v>#N/A</v>
      </c>
      <c r="BA20" s="126" t="e">
        <f t="shared" si="11"/>
        <v>#N/A</v>
      </c>
      <c r="BB20" s="126" t="e">
        <f t="shared" si="11"/>
        <v>#N/A</v>
      </c>
      <c r="BC20" s="126" t="e">
        <f t="shared" si="11"/>
        <v>#N/A</v>
      </c>
      <c r="BD20" s="126" t="e">
        <f t="shared" si="11"/>
        <v>#N/A</v>
      </c>
      <c r="BE20" s="126" t="e">
        <f t="shared" si="11"/>
        <v>#N/A</v>
      </c>
      <c r="BF20" s="126" t="e">
        <f t="shared" si="11"/>
        <v>#N/A</v>
      </c>
      <c r="BG20" s="126" t="e">
        <f t="shared" si="11"/>
        <v>#N/A</v>
      </c>
      <c r="BH20" s="126" t="e">
        <f t="shared" si="11"/>
        <v>#N/A</v>
      </c>
      <c r="BI20" s="126" t="e">
        <f t="shared" si="11"/>
        <v>#N/A</v>
      </c>
      <c r="BJ20" s="126" t="e">
        <f t="shared" si="11"/>
        <v>#N/A</v>
      </c>
      <c r="BK20" s="126" t="e">
        <f t="shared" si="11"/>
        <v>#N/A</v>
      </c>
    </row>
    <row r="21" spans="1:63" ht="12.75" customHeight="1">
      <c r="A21" s="92"/>
      <c r="B21" s="6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</row>
    <row r="22" spans="1:63" ht="12.75" customHeight="1">
      <c r="A22" s="92" t="s">
        <v>442</v>
      </c>
      <c r="B22" s="6"/>
      <c r="C22" s="101">
        <f t="shared" ref="C22:AH22" si="12">SUM(C24:C27)</f>
        <v>172300</v>
      </c>
      <c r="D22" s="101" t="e">
        <f t="shared" si="12"/>
        <v>#N/A</v>
      </c>
      <c r="E22" s="101" t="e">
        <f t="shared" si="12"/>
        <v>#N/A</v>
      </c>
      <c r="F22" s="101" t="e">
        <f t="shared" si="12"/>
        <v>#N/A</v>
      </c>
      <c r="G22" s="101" t="e">
        <f t="shared" si="12"/>
        <v>#N/A</v>
      </c>
      <c r="H22" s="101" t="e">
        <f t="shared" si="12"/>
        <v>#N/A</v>
      </c>
      <c r="I22" s="101" t="e">
        <f t="shared" si="12"/>
        <v>#N/A</v>
      </c>
      <c r="J22" s="101" t="e">
        <f t="shared" si="12"/>
        <v>#N/A</v>
      </c>
      <c r="K22" s="101" t="e">
        <f t="shared" si="12"/>
        <v>#N/A</v>
      </c>
      <c r="L22" s="101" t="e">
        <f t="shared" si="12"/>
        <v>#N/A</v>
      </c>
      <c r="M22" s="101" t="e">
        <f t="shared" si="12"/>
        <v>#N/A</v>
      </c>
      <c r="N22" s="101" t="e">
        <f t="shared" si="12"/>
        <v>#N/A</v>
      </c>
      <c r="O22" s="101" t="e">
        <f t="shared" si="12"/>
        <v>#N/A</v>
      </c>
      <c r="P22" s="101" t="e">
        <f t="shared" si="12"/>
        <v>#N/A</v>
      </c>
      <c r="Q22" s="101" t="e">
        <f t="shared" si="12"/>
        <v>#N/A</v>
      </c>
      <c r="R22" s="101" t="e">
        <f t="shared" si="12"/>
        <v>#N/A</v>
      </c>
      <c r="S22" s="101" t="e">
        <f t="shared" si="12"/>
        <v>#N/A</v>
      </c>
      <c r="T22" s="101" t="e">
        <f t="shared" si="12"/>
        <v>#N/A</v>
      </c>
      <c r="U22" s="101" t="e">
        <f t="shared" si="12"/>
        <v>#N/A</v>
      </c>
      <c r="V22" s="101" t="e">
        <f t="shared" si="12"/>
        <v>#N/A</v>
      </c>
      <c r="W22" s="101" t="e">
        <f t="shared" si="12"/>
        <v>#N/A</v>
      </c>
      <c r="X22" s="101" t="e">
        <f t="shared" si="12"/>
        <v>#N/A</v>
      </c>
      <c r="Y22" s="101" t="e">
        <f t="shared" si="12"/>
        <v>#N/A</v>
      </c>
      <c r="Z22" s="101" t="e">
        <f t="shared" si="12"/>
        <v>#N/A</v>
      </c>
      <c r="AA22" s="101" t="e">
        <f t="shared" si="12"/>
        <v>#N/A</v>
      </c>
      <c r="AB22" s="101" t="e">
        <f t="shared" si="12"/>
        <v>#N/A</v>
      </c>
      <c r="AC22" s="101" t="e">
        <f t="shared" si="12"/>
        <v>#N/A</v>
      </c>
      <c r="AD22" s="101" t="e">
        <f t="shared" si="12"/>
        <v>#N/A</v>
      </c>
      <c r="AE22" s="101" t="e">
        <f t="shared" si="12"/>
        <v>#N/A</v>
      </c>
      <c r="AF22" s="101" t="e">
        <f t="shared" si="12"/>
        <v>#N/A</v>
      </c>
      <c r="AG22" s="101" t="e">
        <f t="shared" si="12"/>
        <v>#N/A</v>
      </c>
      <c r="AH22" s="101" t="e">
        <f t="shared" si="12"/>
        <v>#N/A</v>
      </c>
      <c r="AI22" s="101" t="e">
        <f t="shared" ref="AI22:BK22" si="13">SUM(AI24:AI27)</f>
        <v>#N/A</v>
      </c>
      <c r="AJ22" s="101" t="e">
        <f t="shared" si="13"/>
        <v>#N/A</v>
      </c>
      <c r="AK22" s="101" t="e">
        <f t="shared" si="13"/>
        <v>#N/A</v>
      </c>
      <c r="AL22" s="101" t="e">
        <f t="shared" si="13"/>
        <v>#N/A</v>
      </c>
      <c r="AM22" s="101" t="e">
        <f t="shared" si="13"/>
        <v>#N/A</v>
      </c>
      <c r="AN22" s="101" t="e">
        <f t="shared" si="13"/>
        <v>#N/A</v>
      </c>
      <c r="AO22" s="101" t="e">
        <f t="shared" si="13"/>
        <v>#N/A</v>
      </c>
      <c r="AP22" s="101" t="e">
        <f t="shared" si="13"/>
        <v>#N/A</v>
      </c>
      <c r="AQ22" s="101" t="e">
        <f t="shared" si="13"/>
        <v>#N/A</v>
      </c>
      <c r="AR22" s="101" t="e">
        <f t="shared" si="13"/>
        <v>#N/A</v>
      </c>
      <c r="AS22" s="101" t="e">
        <f t="shared" si="13"/>
        <v>#N/A</v>
      </c>
      <c r="AT22" s="101" t="e">
        <f t="shared" si="13"/>
        <v>#N/A</v>
      </c>
      <c r="AU22" s="101" t="e">
        <f t="shared" si="13"/>
        <v>#N/A</v>
      </c>
      <c r="AV22" s="101" t="e">
        <f t="shared" si="13"/>
        <v>#N/A</v>
      </c>
      <c r="AW22" s="101" t="e">
        <f t="shared" si="13"/>
        <v>#N/A</v>
      </c>
      <c r="AX22" s="101" t="e">
        <f t="shared" si="13"/>
        <v>#N/A</v>
      </c>
      <c r="AY22" s="101" t="e">
        <f t="shared" si="13"/>
        <v>#N/A</v>
      </c>
      <c r="AZ22" s="101" t="e">
        <f t="shared" si="13"/>
        <v>#N/A</v>
      </c>
      <c r="BA22" s="101" t="e">
        <f t="shared" si="13"/>
        <v>#N/A</v>
      </c>
      <c r="BB22" s="101" t="e">
        <f t="shared" si="13"/>
        <v>#N/A</v>
      </c>
      <c r="BC22" s="101" t="e">
        <f t="shared" si="13"/>
        <v>#N/A</v>
      </c>
      <c r="BD22" s="101" t="e">
        <f t="shared" si="13"/>
        <v>#N/A</v>
      </c>
      <c r="BE22" s="101" t="e">
        <f t="shared" si="13"/>
        <v>#N/A</v>
      </c>
      <c r="BF22" s="101" t="e">
        <f t="shared" si="13"/>
        <v>#N/A</v>
      </c>
      <c r="BG22" s="101" t="e">
        <f t="shared" si="13"/>
        <v>#N/A</v>
      </c>
      <c r="BH22" s="101" t="e">
        <f t="shared" si="13"/>
        <v>#N/A</v>
      </c>
      <c r="BI22" s="101" t="e">
        <f t="shared" si="13"/>
        <v>#N/A</v>
      </c>
      <c r="BJ22" s="101" t="e">
        <f t="shared" si="13"/>
        <v>#N/A</v>
      </c>
      <c r="BK22" s="101" t="e">
        <f t="shared" si="13"/>
        <v>#N/A</v>
      </c>
    </row>
    <row r="23" spans="1:63" ht="12.75" customHeight="1">
      <c r="A23" s="92"/>
      <c r="B23" s="6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</row>
    <row r="24" spans="1:63" ht="12.75" customHeight="1">
      <c r="A24" s="6" t="s">
        <v>387</v>
      </c>
      <c r="B24" s="6"/>
      <c r="C24" s="297">
        <f>900+3200</f>
        <v>4100</v>
      </c>
      <c r="D24" s="331" t="e">
        <f>'Expense Assumptions'!B18*(Controls!$B$135/30)</f>
        <v>#N/A</v>
      </c>
      <c r="E24" s="331" t="e">
        <f>'Expense Assumptions'!C18*(Controls!$B$135/30)</f>
        <v>#N/A</v>
      </c>
      <c r="F24" s="331" t="e">
        <f>'Expense Assumptions'!D18*(Controls!$B$135/30)</f>
        <v>#N/A</v>
      </c>
      <c r="G24" s="331" t="e">
        <f>'Expense Assumptions'!E18*(Controls!$B$135/30)</f>
        <v>#N/A</v>
      </c>
      <c r="H24" s="331" t="e">
        <f>'Expense Assumptions'!F18*(Controls!$B$135/30)</f>
        <v>#N/A</v>
      </c>
      <c r="I24" s="331" t="e">
        <f>'Expense Assumptions'!G18*(Controls!$B$135/30)</f>
        <v>#N/A</v>
      </c>
      <c r="J24" s="331" t="e">
        <f>'Expense Assumptions'!H18*(Controls!$B$135/30)</f>
        <v>#N/A</v>
      </c>
      <c r="K24" s="331" t="e">
        <f>'Expense Assumptions'!I18*(Controls!$B$135/30)</f>
        <v>#N/A</v>
      </c>
      <c r="L24" s="331" t="e">
        <f>'Expense Assumptions'!J18*(Controls!$B$135/30)</f>
        <v>#N/A</v>
      </c>
      <c r="M24" s="331" t="e">
        <f>'Expense Assumptions'!K18*(Controls!$B$135/30)</f>
        <v>#N/A</v>
      </c>
      <c r="N24" s="331" t="e">
        <f>'Expense Assumptions'!L18*(Controls!$B$135/30)</f>
        <v>#N/A</v>
      </c>
      <c r="O24" s="331" t="e">
        <f>'Expense Assumptions'!M18*(Controls!$B$135/30)</f>
        <v>#N/A</v>
      </c>
      <c r="P24" s="331" t="e">
        <f>'Expense Assumptions'!N18*(Controls!$B$135/30)</f>
        <v>#N/A</v>
      </c>
      <c r="Q24" s="331" t="e">
        <f>'Expense Assumptions'!O18*(Controls!$B$135/30)</f>
        <v>#N/A</v>
      </c>
      <c r="R24" s="331" t="e">
        <f>'Expense Assumptions'!P18*(Controls!$B$135/30)</f>
        <v>#N/A</v>
      </c>
      <c r="S24" s="331" t="e">
        <f>'Expense Assumptions'!Q18*(Controls!$B$135/30)</f>
        <v>#N/A</v>
      </c>
      <c r="T24" s="331" t="e">
        <f>'Expense Assumptions'!R18*(Controls!$B$135/30)</f>
        <v>#N/A</v>
      </c>
      <c r="U24" s="331" t="e">
        <f>'Expense Assumptions'!S18*(Controls!$B$135/30)</f>
        <v>#N/A</v>
      </c>
      <c r="V24" s="331" t="e">
        <f>'Expense Assumptions'!T18*(Controls!$B$135/30)</f>
        <v>#N/A</v>
      </c>
      <c r="W24" s="331" t="e">
        <f>'Expense Assumptions'!U18*(Controls!$B$135/30)</f>
        <v>#N/A</v>
      </c>
      <c r="X24" s="331" t="e">
        <f>'Expense Assumptions'!V18*(Controls!$B$135/30)</f>
        <v>#N/A</v>
      </c>
      <c r="Y24" s="331" t="e">
        <f>'Expense Assumptions'!W18*(Controls!$B$135/30)</f>
        <v>#N/A</v>
      </c>
      <c r="Z24" s="331" t="e">
        <f>'Expense Assumptions'!X18*(Controls!$B$135/30)</f>
        <v>#N/A</v>
      </c>
      <c r="AA24" s="331" t="e">
        <f>'Expense Assumptions'!Y18*(Controls!$B$135/30)</f>
        <v>#N/A</v>
      </c>
      <c r="AB24" s="331" t="e">
        <f>'Expense Assumptions'!Z18*(Controls!$B$135/30)</f>
        <v>#N/A</v>
      </c>
      <c r="AC24" s="331" t="e">
        <f>'Expense Assumptions'!AA18*(Controls!$B$135/30)</f>
        <v>#N/A</v>
      </c>
      <c r="AD24" s="331" t="e">
        <f>'Expense Assumptions'!AB18*(Controls!$B$135/30)</f>
        <v>#N/A</v>
      </c>
      <c r="AE24" s="331" t="e">
        <f>'Expense Assumptions'!AC18*(Controls!$B$135/30)</f>
        <v>#N/A</v>
      </c>
      <c r="AF24" s="331" t="e">
        <f>'Expense Assumptions'!AD18*(Controls!$B$135/30)</f>
        <v>#N/A</v>
      </c>
      <c r="AG24" s="331" t="e">
        <f>'Expense Assumptions'!AE18*(Controls!$B$135/30)</f>
        <v>#N/A</v>
      </c>
      <c r="AH24" s="331" t="e">
        <f>'Expense Assumptions'!AF18*(Controls!$B$135/30)</f>
        <v>#N/A</v>
      </c>
      <c r="AI24" s="331" t="e">
        <f>'Expense Assumptions'!AG18*(Controls!$B$135/30)</f>
        <v>#N/A</v>
      </c>
      <c r="AJ24" s="331" t="e">
        <f>'Expense Assumptions'!AH18*(Controls!$B$135/30)</f>
        <v>#N/A</v>
      </c>
      <c r="AK24" s="331" t="e">
        <f>'Expense Assumptions'!AI18*(Controls!$B$135/30)</f>
        <v>#N/A</v>
      </c>
      <c r="AL24" s="331" t="e">
        <f>'Expense Assumptions'!AJ18*(Controls!$B$135/30)</f>
        <v>#N/A</v>
      </c>
      <c r="AM24" s="331" t="e">
        <f>'Expense Assumptions'!AK18*(Controls!$B$135/30)</f>
        <v>#N/A</v>
      </c>
      <c r="AN24" s="331" t="e">
        <f>'Expense Assumptions'!AL18*(Controls!$B$135/30)</f>
        <v>#N/A</v>
      </c>
      <c r="AO24" s="331" t="e">
        <f>'Expense Assumptions'!AM18*(Controls!$B$135/30)</f>
        <v>#N/A</v>
      </c>
      <c r="AP24" s="331" t="e">
        <f>'Expense Assumptions'!AN18*(Controls!$B$135/30)</f>
        <v>#N/A</v>
      </c>
      <c r="AQ24" s="331" t="e">
        <f>'Expense Assumptions'!AO18*(Controls!$B$135/30)</f>
        <v>#N/A</v>
      </c>
      <c r="AR24" s="331" t="e">
        <f>'Expense Assumptions'!AP18*(Controls!$B$135/30)</f>
        <v>#N/A</v>
      </c>
      <c r="AS24" s="331" t="e">
        <f>'Expense Assumptions'!AQ18*(Controls!$B$135/30)</f>
        <v>#N/A</v>
      </c>
      <c r="AT24" s="331" t="e">
        <f>'Expense Assumptions'!AR18*(Controls!$B$135/30)</f>
        <v>#N/A</v>
      </c>
      <c r="AU24" s="331" t="e">
        <f>'Expense Assumptions'!AS18*(Controls!$B$135/30)</f>
        <v>#N/A</v>
      </c>
      <c r="AV24" s="331" t="e">
        <f>'Expense Assumptions'!AT18*(Controls!$B$135/30)</f>
        <v>#N/A</v>
      </c>
      <c r="AW24" s="331" t="e">
        <f>'Expense Assumptions'!AU18*(Controls!$B$135/30)</f>
        <v>#N/A</v>
      </c>
      <c r="AX24" s="331" t="e">
        <f>'Expense Assumptions'!AV18*(Controls!$B$135/30)</f>
        <v>#N/A</v>
      </c>
      <c r="AY24" s="331" t="e">
        <f>'Expense Assumptions'!AW18*(Controls!$B$135/30)</f>
        <v>#N/A</v>
      </c>
      <c r="AZ24" s="331" t="e">
        <f>'Expense Assumptions'!AX18*(Controls!$B$135/30)</f>
        <v>#N/A</v>
      </c>
      <c r="BA24" s="331" t="e">
        <f>'Expense Assumptions'!AY18*(Controls!$B$135/30)</f>
        <v>#N/A</v>
      </c>
      <c r="BB24" s="331" t="e">
        <f>'Expense Assumptions'!AZ18*(Controls!$B$135/30)</f>
        <v>#N/A</v>
      </c>
      <c r="BC24" s="331" t="e">
        <f>'Expense Assumptions'!BA18*(Controls!$B$135/30)</f>
        <v>#N/A</v>
      </c>
      <c r="BD24" s="331" t="e">
        <f>'Expense Assumptions'!BB18*(Controls!$B$135/30)</f>
        <v>#N/A</v>
      </c>
      <c r="BE24" s="331" t="e">
        <f>'Expense Assumptions'!BC18*(Controls!$B$135/30)</f>
        <v>#N/A</v>
      </c>
      <c r="BF24" s="331" t="e">
        <f>'Expense Assumptions'!BD18*(Controls!$B$135/30)</f>
        <v>#N/A</v>
      </c>
      <c r="BG24" s="331" t="e">
        <f>'Expense Assumptions'!BE18*(Controls!$B$135/30)</f>
        <v>#N/A</v>
      </c>
      <c r="BH24" s="331" t="e">
        <f>'Expense Assumptions'!BF18*(Controls!$B$135/30)</f>
        <v>#N/A</v>
      </c>
      <c r="BI24" s="331" t="e">
        <f>'Expense Assumptions'!BG18*(Controls!$B$135/30)</f>
        <v>#N/A</v>
      </c>
      <c r="BJ24" s="331" t="e">
        <f>'Expense Assumptions'!BH18*(Controls!$B$135/30)</f>
        <v>#N/A</v>
      </c>
      <c r="BK24" s="331" t="e">
        <f>'Expense Assumptions'!BI18*(Controls!$B$135/30)</f>
        <v>#N/A</v>
      </c>
    </row>
    <row r="25" spans="1:63" ht="12.75" customHeight="1">
      <c r="A25" s="6" t="s">
        <v>388</v>
      </c>
      <c r="B25" s="6"/>
      <c r="C25" s="297">
        <v>168200</v>
      </c>
      <c r="D25" s="355" t="e">
        <f>'Monthly P&amp;L'!B36*(Controls!$B$140/30)</f>
        <v>#N/A</v>
      </c>
      <c r="E25" s="355" t="e">
        <f>'Monthly P&amp;L'!C36*(Controls!$B$140/30)</f>
        <v>#N/A</v>
      </c>
      <c r="F25" s="355" t="e">
        <f>'Monthly P&amp;L'!D36*(Controls!$B$140/30)</f>
        <v>#N/A</v>
      </c>
      <c r="G25" s="355" t="e">
        <f>'Monthly P&amp;L'!E36*(Controls!$B$140/30)</f>
        <v>#N/A</v>
      </c>
      <c r="H25" s="355" t="e">
        <f>'Monthly P&amp;L'!F36*(Controls!$B$140/30)</f>
        <v>#N/A</v>
      </c>
      <c r="I25" s="355" t="e">
        <f>'Monthly P&amp;L'!G36*(Controls!$B$140/30)</f>
        <v>#N/A</v>
      </c>
      <c r="J25" s="355" t="e">
        <f>'Monthly P&amp;L'!H36*(Controls!$B$140/30)</f>
        <v>#N/A</v>
      </c>
      <c r="K25" s="355" t="e">
        <f>'Monthly P&amp;L'!I36*(Controls!$B$140/30)</f>
        <v>#N/A</v>
      </c>
      <c r="L25" s="355" t="e">
        <f>'Monthly P&amp;L'!J36*(Controls!$B$140/30)</f>
        <v>#N/A</v>
      </c>
      <c r="M25" s="355" t="e">
        <f>'Monthly P&amp;L'!K36*(Controls!$B$140/30)</f>
        <v>#N/A</v>
      </c>
      <c r="N25" s="355" t="e">
        <f>'Monthly P&amp;L'!L36*(Controls!$B$140/30)</f>
        <v>#N/A</v>
      </c>
      <c r="O25" s="355" t="e">
        <f>'Monthly P&amp;L'!M36*(Controls!$B$140/30)</f>
        <v>#N/A</v>
      </c>
      <c r="P25" s="355" t="e">
        <f>'Monthly P&amp;L'!N36*(Controls!$B$140/30)</f>
        <v>#N/A</v>
      </c>
      <c r="Q25" s="355" t="e">
        <f>'Monthly P&amp;L'!O36*(Controls!$B$140/30)</f>
        <v>#N/A</v>
      </c>
      <c r="R25" s="355" t="e">
        <f>'Monthly P&amp;L'!P36*(Controls!$B$140/30)</f>
        <v>#N/A</v>
      </c>
      <c r="S25" s="355" t="e">
        <f>'Monthly P&amp;L'!Q36*(Controls!$B$140/30)</f>
        <v>#N/A</v>
      </c>
      <c r="T25" s="355" t="e">
        <f>'Monthly P&amp;L'!R36*(Controls!$B$140/30)</f>
        <v>#N/A</v>
      </c>
      <c r="U25" s="355" t="e">
        <f>'Monthly P&amp;L'!S36*(Controls!$B$140/30)</f>
        <v>#N/A</v>
      </c>
      <c r="V25" s="355" t="e">
        <f>'Monthly P&amp;L'!T36*(Controls!$B$140/30)</f>
        <v>#N/A</v>
      </c>
      <c r="W25" s="355" t="e">
        <f>'Monthly P&amp;L'!U36*(Controls!$B$140/30)</f>
        <v>#N/A</v>
      </c>
      <c r="X25" s="355" t="e">
        <f>'Monthly P&amp;L'!V36*(Controls!$B$140/30)</f>
        <v>#N/A</v>
      </c>
      <c r="Y25" s="355" t="e">
        <f>'Monthly P&amp;L'!W36*(Controls!$B$140/30)</f>
        <v>#N/A</v>
      </c>
      <c r="Z25" s="355" t="e">
        <f>'Monthly P&amp;L'!X36*(Controls!$B$140/30)</f>
        <v>#N/A</v>
      </c>
      <c r="AA25" s="355" t="e">
        <f>'Monthly P&amp;L'!Y36*(Controls!$B$140/30)</f>
        <v>#N/A</v>
      </c>
      <c r="AB25" s="355" t="e">
        <f>'Monthly P&amp;L'!Z36*(Controls!$B$140/30)</f>
        <v>#N/A</v>
      </c>
      <c r="AC25" s="355" t="e">
        <f>'Monthly P&amp;L'!AA36*(Controls!$B$140/30)</f>
        <v>#N/A</v>
      </c>
      <c r="AD25" s="355" t="e">
        <f>'Monthly P&amp;L'!AB36*(Controls!$B$140/30)</f>
        <v>#N/A</v>
      </c>
      <c r="AE25" s="355" t="e">
        <f>'Monthly P&amp;L'!AC36*(Controls!$B$140/30)</f>
        <v>#N/A</v>
      </c>
      <c r="AF25" s="355" t="e">
        <f>'Monthly P&amp;L'!AD36*(Controls!$B$140/30)</f>
        <v>#N/A</v>
      </c>
      <c r="AG25" s="355" t="e">
        <f>'Monthly P&amp;L'!AE36*(Controls!$B$140/30)</f>
        <v>#N/A</v>
      </c>
      <c r="AH25" s="355" t="e">
        <f>'Monthly P&amp;L'!AF36*(Controls!$B$140/30)</f>
        <v>#N/A</v>
      </c>
      <c r="AI25" s="355" t="e">
        <f>'Monthly P&amp;L'!AG36*(Controls!$B$140/30)</f>
        <v>#N/A</v>
      </c>
      <c r="AJ25" s="355" t="e">
        <f>'Monthly P&amp;L'!AH36*(Controls!$B$140/30)</f>
        <v>#N/A</v>
      </c>
      <c r="AK25" s="355" t="e">
        <f>'Monthly P&amp;L'!AI36*(Controls!$B$140/30)</f>
        <v>#N/A</v>
      </c>
      <c r="AL25" s="355" t="e">
        <f>'Monthly P&amp;L'!AJ36*(Controls!$B$140/30)</f>
        <v>#N/A</v>
      </c>
      <c r="AM25" s="355" t="e">
        <f>'Monthly P&amp;L'!AK36*(Controls!$B$140/30)</f>
        <v>#N/A</v>
      </c>
      <c r="AN25" s="355" t="e">
        <f>'Monthly P&amp;L'!AL36*(Controls!$B$140/30)</f>
        <v>#N/A</v>
      </c>
      <c r="AO25" s="355" t="e">
        <f>'Monthly P&amp;L'!AM36*(Controls!$B$140/30)</f>
        <v>#N/A</v>
      </c>
      <c r="AP25" s="355" t="e">
        <f>'Monthly P&amp;L'!AN36*(Controls!$B$140/30)</f>
        <v>#N/A</v>
      </c>
      <c r="AQ25" s="355" t="e">
        <f>'Monthly P&amp;L'!AO36*(Controls!$B$140/30)</f>
        <v>#N/A</v>
      </c>
      <c r="AR25" s="355" t="e">
        <f>'Monthly P&amp;L'!AP36*(Controls!$B$140/30)</f>
        <v>#N/A</v>
      </c>
      <c r="AS25" s="355" t="e">
        <f>'Monthly P&amp;L'!AQ36*(Controls!$B$140/30)</f>
        <v>#N/A</v>
      </c>
      <c r="AT25" s="355" t="e">
        <f>'Monthly P&amp;L'!AR36*(Controls!$B$140/30)</f>
        <v>#N/A</v>
      </c>
      <c r="AU25" s="355" t="e">
        <f>'Monthly P&amp;L'!AS36*(Controls!$B$140/30)</f>
        <v>#N/A</v>
      </c>
      <c r="AV25" s="355" t="e">
        <f>'Monthly P&amp;L'!AT36*(Controls!$B$140/30)</f>
        <v>#N/A</v>
      </c>
      <c r="AW25" s="355" t="e">
        <f>'Monthly P&amp;L'!AU36*(Controls!$B$140/30)</f>
        <v>#N/A</v>
      </c>
      <c r="AX25" s="355" t="e">
        <f>'Monthly P&amp;L'!AV36*(Controls!$B$140/30)</f>
        <v>#N/A</v>
      </c>
      <c r="AY25" s="355" t="e">
        <f>'Monthly P&amp;L'!AW36*(Controls!$B$140/30)</f>
        <v>#N/A</v>
      </c>
      <c r="AZ25" s="355" t="e">
        <f>'Monthly P&amp;L'!AX36*(Controls!$B$140/30)</f>
        <v>#N/A</v>
      </c>
      <c r="BA25" s="355" t="e">
        <f>'Monthly P&amp;L'!AY36*(Controls!$B$140/30)</f>
        <v>#N/A</v>
      </c>
      <c r="BB25" s="355" t="e">
        <f>'Monthly P&amp;L'!AZ36*(Controls!$B$140/30)</f>
        <v>#N/A</v>
      </c>
      <c r="BC25" s="355" t="e">
        <f>'Monthly P&amp;L'!BA36*(Controls!$B$140/30)</f>
        <v>#N/A</v>
      </c>
      <c r="BD25" s="355" t="e">
        <f>'Monthly P&amp;L'!BB36*(Controls!$B$140/30)</f>
        <v>#N/A</v>
      </c>
      <c r="BE25" s="355" t="e">
        <f>'Monthly P&amp;L'!BC36*(Controls!$B$140/30)</f>
        <v>#N/A</v>
      </c>
      <c r="BF25" s="355" t="e">
        <f>'Monthly P&amp;L'!BD36*(Controls!$B$140/30)</f>
        <v>#N/A</v>
      </c>
      <c r="BG25" s="355" t="e">
        <f>'Monthly P&amp;L'!BE36*(Controls!$B$140/30)</f>
        <v>#N/A</v>
      </c>
      <c r="BH25" s="355" t="e">
        <f>'Monthly P&amp;L'!BF36*(Controls!$B$140/30)</f>
        <v>#N/A</v>
      </c>
      <c r="BI25" s="355" t="e">
        <f>'Monthly P&amp;L'!BG36*(Controls!$B$140/30)</f>
        <v>#N/A</v>
      </c>
      <c r="BJ25" s="355" t="e">
        <f>'Monthly P&amp;L'!BH36*(Controls!$B$140/30)</f>
        <v>#N/A</v>
      </c>
      <c r="BK25" s="355" t="e">
        <f>'Monthly P&amp;L'!BI36*(Controls!$B$140/30)</f>
        <v>#N/A</v>
      </c>
    </row>
    <row r="26" spans="1:63" ht="12.75" customHeight="1">
      <c r="A26" s="6" t="s">
        <v>443</v>
      </c>
      <c r="B26" s="6"/>
      <c r="C26" s="297">
        <v>0</v>
      </c>
      <c r="D26" s="355">
        <f>'Monthly CFS'!B27+C26</f>
        <v>0</v>
      </c>
      <c r="E26" s="355">
        <f>'Monthly CFS'!C27+D26</f>
        <v>0</v>
      </c>
      <c r="F26" s="355">
        <f>'Monthly CFS'!D27+E26</f>
        <v>0</v>
      </c>
      <c r="G26" s="355">
        <f>'Monthly CFS'!E27+F26</f>
        <v>0</v>
      </c>
      <c r="H26" s="355">
        <f>'Monthly CFS'!F27+G26</f>
        <v>0</v>
      </c>
      <c r="I26" s="355">
        <f>'Monthly CFS'!G27+H26</f>
        <v>0</v>
      </c>
      <c r="J26" s="355">
        <f>'Monthly CFS'!H27+I26</f>
        <v>0</v>
      </c>
      <c r="K26" s="355">
        <f>'Monthly CFS'!I27+J26</f>
        <v>0</v>
      </c>
      <c r="L26" s="355">
        <f>'Monthly CFS'!J27+K26</f>
        <v>0</v>
      </c>
      <c r="M26" s="355">
        <f>'Monthly CFS'!K27+L26</f>
        <v>0</v>
      </c>
      <c r="N26" s="355">
        <f>'Monthly CFS'!L27+M26</f>
        <v>0</v>
      </c>
      <c r="O26" s="355">
        <f>'Monthly CFS'!M27+N26</f>
        <v>0</v>
      </c>
      <c r="P26" s="355">
        <f>'Monthly CFS'!N27+O26</f>
        <v>0</v>
      </c>
      <c r="Q26" s="355">
        <f>'Monthly CFS'!O27+P26</f>
        <v>0</v>
      </c>
      <c r="R26" s="355">
        <f>'Monthly CFS'!P27+Q26</f>
        <v>0</v>
      </c>
      <c r="S26" s="355">
        <f>'Monthly CFS'!Q27+R26</f>
        <v>0</v>
      </c>
      <c r="T26" s="355">
        <f>'Monthly CFS'!R27+S26</f>
        <v>0</v>
      </c>
      <c r="U26" s="355">
        <f>'Monthly CFS'!S27+T26</f>
        <v>0</v>
      </c>
      <c r="V26" s="355">
        <f>'Monthly CFS'!T27+U26</f>
        <v>0</v>
      </c>
      <c r="W26" s="355">
        <f>'Monthly CFS'!U27+V26</f>
        <v>0</v>
      </c>
      <c r="X26" s="355">
        <f>'Monthly CFS'!V27+W26</f>
        <v>0</v>
      </c>
      <c r="Y26" s="355">
        <f>'Monthly CFS'!W27+X26</f>
        <v>0</v>
      </c>
      <c r="Z26" s="355">
        <f>'Monthly CFS'!X27+Y26</f>
        <v>0</v>
      </c>
      <c r="AA26" s="355">
        <f>'Monthly CFS'!Y27+Z26</f>
        <v>0</v>
      </c>
      <c r="AB26" s="355">
        <f>'Monthly CFS'!Z27+AA26</f>
        <v>0</v>
      </c>
      <c r="AC26" s="355">
        <f>'Monthly CFS'!AA27+AB26</f>
        <v>0</v>
      </c>
      <c r="AD26" s="355">
        <f>'Monthly CFS'!AB27+AC26</f>
        <v>0</v>
      </c>
      <c r="AE26" s="355">
        <f>'Monthly CFS'!AC27+AD26</f>
        <v>0</v>
      </c>
      <c r="AF26" s="355">
        <f>'Monthly CFS'!AD27+AE26</f>
        <v>0</v>
      </c>
      <c r="AG26" s="355">
        <f>'Monthly CFS'!AE27+AF26</f>
        <v>0</v>
      </c>
      <c r="AH26" s="355">
        <f>'Monthly CFS'!AF27+AG26</f>
        <v>0</v>
      </c>
      <c r="AI26" s="355">
        <f>'Monthly CFS'!AG27+AH26</f>
        <v>0</v>
      </c>
      <c r="AJ26" s="355">
        <f>'Monthly CFS'!AH27+AI26</f>
        <v>0</v>
      </c>
      <c r="AK26" s="355">
        <f>'Monthly CFS'!AI27+AJ26</f>
        <v>0</v>
      </c>
      <c r="AL26" s="355">
        <f>'Monthly CFS'!AJ27+AK26</f>
        <v>0</v>
      </c>
      <c r="AM26" s="355">
        <f>'Monthly CFS'!AK27+AL26</f>
        <v>0</v>
      </c>
      <c r="AN26" s="355">
        <f>'Monthly CFS'!AL27+AM26</f>
        <v>0</v>
      </c>
      <c r="AO26" s="355">
        <f>'Monthly CFS'!AM27+AN26</f>
        <v>0</v>
      </c>
      <c r="AP26" s="355">
        <f>'Monthly CFS'!AN27+AO26</f>
        <v>0</v>
      </c>
      <c r="AQ26" s="355">
        <f>'Monthly CFS'!AO27+AP26</f>
        <v>0</v>
      </c>
      <c r="AR26" s="355">
        <f>'Monthly CFS'!AP27+AQ26</f>
        <v>0</v>
      </c>
      <c r="AS26" s="355">
        <f>'Monthly CFS'!AQ27+AR26</f>
        <v>0</v>
      </c>
      <c r="AT26" s="355">
        <f>'Monthly CFS'!AR27+AS26</f>
        <v>0</v>
      </c>
      <c r="AU26" s="355">
        <f>'Monthly CFS'!AS27+AT26</f>
        <v>0</v>
      </c>
      <c r="AV26" s="355">
        <f>'Monthly CFS'!AT27+AU26</f>
        <v>0</v>
      </c>
      <c r="AW26" s="355">
        <f>'Monthly CFS'!AU27+AV26</f>
        <v>0</v>
      </c>
      <c r="AX26" s="355">
        <f>'Monthly CFS'!AV27+AW26</f>
        <v>0</v>
      </c>
      <c r="AY26" s="355">
        <f>'Monthly CFS'!AW27+AX26</f>
        <v>0</v>
      </c>
      <c r="AZ26" s="355">
        <f>'Monthly CFS'!AX27+AY26</f>
        <v>0</v>
      </c>
      <c r="BA26" s="355">
        <f>'Monthly CFS'!AY27+AZ26</f>
        <v>0</v>
      </c>
      <c r="BB26" s="355">
        <f>'Monthly CFS'!AZ27+BA26</f>
        <v>0</v>
      </c>
      <c r="BC26" s="355">
        <f>'Monthly CFS'!BA27+BB26</f>
        <v>0</v>
      </c>
      <c r="BD26" s="355">
        <f>'Monthly CFS'!BB27+BC26</f>
        <v>0</v>
      </c>
      <c r="BE26" s="355">
        <f>'Monthly CFS'!BC27+BD26</f>
        <v>0</v>
      </c>
      <c r="BF26" s="355">
        <f>'Monthly CFS'!BD27+BE26</f>
        <v>0</v>
      </c>
      <c r="BG26" s="355">
        <f>'Monthly CFS'!BE27+BF26</f>
        <v>0</v>
      </c>
      <c r="BH26" s="355">
        <f>'Monthly CFS'!BF27+BG26</f>
        <v>0</v>
      </c>
      <c r="BI26" s="355">
        <f>'Monthly CFS'!BG27+BH26</f>
        <v>0</v>
      </c>
      <c r="BJ26" s="355">
        <f>'Monthly CFS'!BH27+BI26</f>
        <v>0</v>
      </c>
      <c r="BK26" s="355">
        <f>'Monthly CFS'!BI27+BJ26</f>
        <v>0</v>
      </c>
    </row>
    <row r="27" spans="1:63" ht="12.75" customHeight="1">
      <c r="A27" s="6" t="s">
        <v>389</v>
      </c>
      <c r="B27" s="6"/>
      <c r="C27" s="297">
        <v>0</v>
      </c>
      <c r="D27" s="101">
        <f>'Revenue Asumptions'!B156*(Controls!$B$141)</f>
        <v>0</v>
      </c>
      <c r="E27" s="101">
        <f>'Revenue Asumptions'!C156*(Controls!$B$141)</f>
        <v>0</v>
      </c>
      <c r="F27" s="101">
        <f>'Revenue Asumptions'!D156*(Controls!$B$141)</f>
        <v>0</v>
      </c>
      <c r="G27" s="101">
        <f>'Revenue Asumptions'!E156*(Controls!$B$141)</f>
        <v>0</v>
      </c>
      <c r="H27" s="101">
        <f>'Revenue Asumptions'!F156*(Controls!$B$141)</f>
        <v>0</v>
      </c>
      <c r="I27" s="101">
        <f>'Revenue Asumptions'!G156*(Controls!$B$141)</f>
        <v>0</v>
      </c>
      <c r="J27" s="101">
        <f>'Revenue Asumptions'!H156*(Controls!$B$141)</f>
        <v>0</v>
      </c>
      <c r="K27" s="101">
        <f>'Revenue Asumptions'!I156*(Controls!$B$141)</f>
        <v>0</v>
      </c>
      <c r="L27" s="101">
        <f>'Revenue Asumptions'!J156*(Controls!$B$141)</f>
        <v>0</v>
      </c>
      <c r="M27" s="101">
        <f>'Revenue Asumptions'!K156*(Controls!$B$141)</f>
        <v>0</v>
      </c>
      <c r="N27" s="101">
        <f>'Revenue Asumptions'!L156*(Controls!$B$141)</f>
        <v>0</v>
      </c>
      <c r="O27" s="101">
        <f>'Revenue Asumptions'!M156*(Controls!$B$141)</f>
        <v>0</v>
      </c>
      <c r="P27" s="101">
        <f>'Revenue Asumptions'!N156*(Controls!$B$141)</f>
        <v>0</v>
      </c>
      <c r="Q27" s="101">
        <f>'Revenue Asumptions'!O156*(Controls!$B$141)</f>
        <v>0</v>
      </c>
      <c r="R27" s="101">
        <f>'Revenue Asumptions'!P156*(Controls!$B$141)</f>
        <v>0</v>
      </c>
      <c r="S27" s="101">
        <f>'Revenue Asumptions'!Q156*(Controls!$B$141)</f>
        <v>0</v>
      </c>
      <c r="T27" s="101">
        <f>'Revenue Asumptions'!R156*(Controls!$B$141)</f>
        <v>0</v>
      </c>
      <c r="U27" s="101">
        <f>'Revenue Asumptions'!S156*(Controls!$B$141)</f>
        <v>0</v>
      </c>
      <c r="V27" s="101">
        <f>'Revenue Asumptions'!T156*(Controls!$B$141)</f>
        <v>0</v>
      </c>
      <c r="W27" s="101">
        <f>'Revenue Asumptions'!U156*(Controls!$B$141)</f>
        <v>0</v>
      </c>
      <c r="X27" s="101">
        <f>'Revenue Asumptions'!V156*(Controls!$B$141)</f>
        <v>0</v>
      </c>
      <c r="Y27" s="101">
        <f>'Revenue Asumptions'!W156*(Controls!$B$141)</f>
        <v>0</v>
      </c>
      <c r="Z27" s="101">
        <f>'Revenue Asumptions'!X156*(Controls!$B$141)</f>
        <v>0</v>
      </c>
      <c r="AA27" s="101">
        <f>'Revenue Asumptions'!Y156*(Controls!$B$141)</f>
        <v>0</v>
      </c>
      <c r="AB27" s="101">
        <f>'Revenue Asumptions'!Z156*(Controls!$B$141)</f>
        <v>0</v>
      </c>
      <c r="AC27" s="101">
        <f>'Revenue Asumptions'!AA156*(Controls!$B$141)</f>
        <v>0</v>
      </c>
      <c r="AD27" s="101">
        <f>'Revenue Asumptions'!AB156*(Controls!$B$141)</f>
        <v>0</v>
      </c>
      <c r="AE27" s="101">
        <f>'Revenue Asumptions'!AC156*(Controls!$B$141)</f>
        <v>0</v>
      </c>
      <c r="AF27" s="101">
        <f>'Revenue Asumptions'!AD156*(Controls!$B$141)</f>
        <v>0</v>
      </c>
      <c r="AG27" s="101">
        <f>'Revenue Asumptions'!AE156*(Controls!$B$141)</f>
        <v>0</v>
      </c>
      <c r="AH27" s="101">
        <f>'Revenue Asumptions'!AF156*(Controls!$B$141)</f>
        <v>0</v>
      </c>
      <c r="AI27" s="101">
        <f>'Revenue Asumptions'!AG156*(Controls!$B$141)</f>
        <v>0</v>
      </c>
      <c r="AJ27" s="101">
        <f>'Revenue Asumptions'!AH156*(Controls!$B$141)</f>
        <v>0</v>
      </c>
      <c r="AK27" s="101">
        <f>'Revenue Asumptions'!AI156*(Controls!$B$141)</f>
        <v>0</v>
      </c>
      <c r="AL27" s="101">
        <f>'Revenue Asumptions'!AJ156*(Controls!$B$141)</f>
        <v>0</v>
      </c>
      <c r="AM27" s="101">
        <f>'Revenue Asumptions'!AK156*(Controls!$B$141)</f>
        <v>0</v>
      </c>
      <c r="AN27" s="101">
        <f>'Revenue Asumptions'!AL156*(Controls!$B$141)</f>
        <v>0</v>
      </c>
      <c r="AO27" s="101">
        <f>'Revenue Asumptions'!AM156*(Controls!$B$141)</f>
        <v>0</v>
      </c>
      <c r="AP27" s="101">
        <f>'Revenue Asumptions'!AN156*(Controls!$B$141)</f>
        <v>0</v>
      </c>
      <c r="AQ27" s="101">
        <f>'Revenue Asumptions'!AO156*(Controls!$B$141)</f>
        <v>0</v>
      </c>
      <c r="AR27" s="101">
        <f>'Revenue Asumptions'!AP156*(Controls!$B$141)</f>
        <v>0</v>
      </c>
      <c r="AS27" s="101">
        <f>'Revenue Asumptions'!AQ156*(Controls!$B$141)</f>
        <v>0</v>
      </c>
      <c r="AT27" s="101">
        <f>'Revenue Asumptions'!AR156*(Controls!$B$141)</f>
        <v>0</v>
      </c>
      <c r="AU27" s="101">
        <f>'Revenue Asumptions'!AS156*(Controls!$B$141)</f>
        <v>0</v>
      </c>
      <c r="AV27" s="101">
        <f>'Revenue Asumptions'!AT156*(Controls!$B$141)</f>
        <v>0</v>
      </c>
      <c r="AW27" s="101">
        <f>'Revenue Asumptions'!AU156*(Controls!$B$141)</f>
        <v>0</v>
      </c>
      <c r="AX27" s="101">
        <f>'Revenue Asumptions'!AV156*(Controls!$B$141)</f>
        <v>0</v>
      </c>
      <c r="AY27" s="101">
        <f>'Revenue Asumptions'!AW156*(Controls!$B$141)</f>
        <v>0</v>
      </c>
      <c r="AZ27" s="101">
        <f>'Revenue Asumptions'!AX156*(Controls!$B$141)</f>
        <v>0</v>
      </c>
      <c r="BA27" s="101">
        <f>'Revenue Asumptions'!AY156*(Controls!$B$141)</f>
        <v>0</v>
      </c>
      <c r="BB27" s="101">
        <f>'Revenue Asumptions'!AZ156*(Controls!$B$141)</f>
        <v>0</v>
      </c>
      <c r="BC27" s="101">
        <f>'Revenue Asumptions'!BA156*(Controls!$B$141)</f>
        <v>0</v>
      </c>
      <c r="BD27" s="101">
        <f>'Revenue Asumptions'!BB156*(Controls!$B$141)</f>
        <v>0</v>
      </c>
      <c r="BE27" s="101">
        <f>'Revenue Asumptions'!BC156*(Controls!$B$141)</f>
        <v>0</v>
      </c>
      <c r="BF27" s="101">
        <f>'Revenue Asumptions'!BD156*(Controls!$B$141)</f>
        <v>0</v>
      </c>
      <c r="BG27" s="101">
        <f>'Revenue Asumptions'!BE156*(Controls!$B$141)</f>
        <v>0</v>
      </c>
      <c r="BH27" s="101">
        <f>'Revenue Asumptions'!BF156*(Controls!$B$141)</f>
        <v>0</v>
      </c>
      <c r="BI27" s="101">
        <f>'Revenue Asumptions'!BG156*(Controls!$B$141)</f>
        <v>0</v>
      </c>
      <c r="BJ27" s="101">
        <f>'Revenue Asumptions'!BH156*(Controls!$B$141)</f>
        <v>0</v>
      </c>
      <c r="BK27" s="101">
        <f>'Revenue Asumptions'!BI156*(Controls!$B$141)</f>
        <v>0</v>
      </c>
    </row>
    <row r="28" spans="1:63" ht="12.75" customHeight="1">
      <c r="A28" s="92"/>
      <c r="B28" s="6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</row>
    <row r="29" spans="1:63" ht="12.75" customHeight="1">
      <c r="A29" s="92" t="s">
        <v>444</v>
      </c>
      <c r="B29" s="6"/>
      <c r="C29" s="101">
        <f t="shared" ref="C29:AH29" si="14">C31</f>
        <v>1321000</v>
      </c>
      <c r="D29" s="101">
        <f t="shared" si="14"/>
        <v>1147200</v>
      </c>
      <c r="E29" s="101">
        <f t="shared" si="14"/>
        <v>1147200</v>
      </c>
      <c r="F29" s="101">
        <f t="shared" si="14"/>
        <v>1147200</v>
      </c>
      <c r="G29" s="101">
        <f t="shared" si="14"/>
        <v>1147200</v>
      </c>
      <c r="H29" s="101">
        <f t="shared" si="14"/>
        <v>1147200</v>
      </c>
      <c r="I29" s="101">
        <f t="shared" si="14"/>
        <v>1147200</v>
      </c>
      <c r="J29" s="101">
        <f t="shared" si="14"/>
        <v>1147200</v>
      </c>
      <c r="K29" s="101">
        <f t="shared" si="14"/>
        <v>1147200</v>
      </c>
      <c r="L29" s="101">
        <f t="shared" si="14"/>
        <v>1147200</v>
      </c>
      <c r="M29" s="101">
        <f t="shared" si="14"/>
        <v>1147200</v>
      </c>
      <c r="N29" s="101">
        <f t="shared" si="14"/>
        <v>1147200</v>
      </c>
      <c r="O29" s="101">
        <f t="shared" si="14"/>
        <v>1147200</v>
      </c>
      <c r="P29" s="101">
        <f t="shared" si="14"/>
        <v>1147200</v>
      </c>
      <c r="Q29" s="101">
        <f t="shared" si="14"/>
        <v>1147200</v>
      </c>
      <c r="R29" s="101">
        <f t="shared" si="14"/>
        <v>1147200</v>
      </c>
      <c r="S29" s="101">
        <f t="shared" si="14"/>
        <v>1147200</v>
      </c>
      <c r="T29" s="101">
        <f t="shared" si="14"/>
        <v>1147200</v>
      </c>
      <c r="U29" s="101">
        <f t="shared" si="14"/>
        <v>1147200</v>
      </c>
      <c r="V29" s="101">
        <f t="shared" si="14"/>
        <v>1147200</v>
      </c>
      <c r="W29" s="101">
        <f t="shared" si="14"/>
        <v>1147200</v>
      </c>
      <c r="X29" s="101">
        <f t="shared" si="14"/>
        <v>1147200</v>
      </c>
      <c r="Y29" s="101">
        <f t="shared" si="14"/>
        <v>1147200</v>
      </c>
      <c r="Z29" s="101">
        <f t="shared" si="14"/>
        <v>1147200</v>
      </c>
      <c r="AA29" s="101">
        <f t="shared" si="14"/>
        <v>1147200</v>
      </c>
      <c r="AB29" s="101">
        <f t="shared" si="14"/>
        <v>1147200</v>
      </c>
      <c r="AC29" s="101">
        <f t="shared" si="14"/>
        <v>1147200</v>
      </c>
      <c r="AD29" s="101">
        <f t="shared" si="14"/>
        <v>1147200</v>
      </c>
      <c r="AE29" s="101">
        <f t="shared" si="14"/>
        <v>1147200</v>
      </c>
      <c r="AF29" s="101">
        <f t="shared" si="14"/>
        <v>1147200</v>
      </c>
      <c r="AG29" s="101">
        <f t="shared" si="14"/>
        <v>1147200</v>
      </c>
      <c r="AH29" s="101">
        <f t="shared" si="14"/>
        <v>1147200</v>
      </c>
      <c r="AI29" s="101">
        <f t="shared" ref="AI29:BK29" si="15">AI31</f>
        <v>1147200</v>
      </c>
      <c r="AJ29" s="101">
        <f t="shared" si="15"/>
        <v>1147200</v>
      </c>
      <c r="AK29" s="101">
        <f t="shared" si="15"/>
        <v>1147200</v>
      </c>
      <c r="AL29" s="101">
        <f t="shared" si="15"/>
        <v>1147200</v>
      </c>
      <c r="AM29" s="101">
        <f t="shared" si="15"/>
        <v>1147200</v>
      </c>
      <c r="AN29" s="101">
        <f t="shared" si="15"/>
        <v>1147200</v>
      </c>
      <c r="AO29" s="101">
        <f t="shared" si="15"/>
        <v>1147200</v>
      </c>
      <c r="AP29" s="101">
        <f t="shared" si="15"/>
        <v>1147200</v>
      </c>
      <c r="AQ29" s="101">
        <f t="shared" si="15"/>
        <v>1147200</v>
      </c>
      <c r="AR29" s="101">
        <f t="shared" si="15"/>
        <v>1147200</v>
      </c>
      <c r="AS29" s="101">
        <f t="shared" si="15"/>
        <v>1147200</v>
      </c>
      <c r="AT29" s="101">
        <f t="shared" si="15"/>
        <v>1147200</v>
      </c>
      <c r="AU29" s="101">
        <f t="shared" si="15"/>
        <v>1147200</v>
      </c>
      <c r="AV29" s="101">
        <f t="shared" si="15"/>
        <v>1147200</v>
      </c>
      <c r="AW29" s="101">
        <f t="shared" si="15"/>
        <v>1147200</v>
      </c>
      <c r="AX29" s="101">
        <f t="shared" si="15"/>
        <v>1147200</v>
      </c>
      <c r="AY29" s="101">
        <f t="shared" si="15"/>
        <v>1147200</v>
      </c>
      <c r="AZ29" s="101">
        <f t="shared" si="15"/>
        <v>1147200</v>
      </c>
      <c r="BA29" s="101">
        <f t="shared" si="15"/>
        <v>1147200</v>
      </c>
      <c r="BB29" s="101">
        <f t="shared" si="15"/>
        <v>1147200</v>
      </c>
      <c r="BC29" s="101">
        <f t="shared" si="15"/>
        <v>1147200</v>
      </c>
      <c r="BD29" s="101">
        <f t="shared" si="15"/>
        <v>1147200</v>
      </c>
      <c r="BE29" s="101">
        <f t="shared" si="15"/>
        <v>1147200</v>
      </c>
      <c r="BF29" s="101">
        <f t="shared" si="15"/>
        <v>1147200</v>
      </c>
      <c r="BG29" s="101">
        <f t="shared" si="15"/>
        <v>1147200</v>
      </c>
      <c r="BH29" s="101">
        <f t="shared" si="15"/>
        <v>1147200</v>
      </c>
      <c r="BI29" s="101">
        <f t="shared" si="15"/>
        <v>1147200</v>
      </c>
      <c r="BJ29" s="101">
        <f t="shared" si="15"/>
        <v>1147200</v>
      </c>
      <c r="BK29" s="101">
        <f t="shared" si="15"/>
        <v>1147200</v>
      </c>
    </row>
    <row r="30" spans="1:63" ht="12.75" customHeight="1">
      <c r="A30" s="290"/>
      <c r="B30" s="6"/>
      <c r="C30" s="155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</row>
    <row r="31" spans="1:63" ht="12.75" customHeight="1">
      <c r="A31" s="7" t="s">
        <v>427</v>
      </c>
      <c r="B31" s="6"/>
      <c r="C31" s="297">
        <v>1321000</v>
      </c>
      <c r="D31" s="355">
        <f>'Monthly CFS'!B29+C31</f>
        <v>1147200</v>
      </c>
      <c r="E31" s="355">
        <f>'Monthly CFS'!C29+D31</f>
        <v>1147200</v>
      </c>
      <c r="F31" s="355">
        <f>'Monthly CFS'!D29+E31</f>
        <v>1147200</v>
      </c>
      <c r="G31" s="355">
        <f>'Monthly CFS'!E29+F31</f>
        <v>1147200</v>
      </c>
      <c r="H31" s="355">
        <f>'Monthly CFS'!F29+G31</f>
        <v>1147200</v>
      </c>
      <c r="I31" s="355">
        <f>'Monthly CFS'!G29+H31</f>
        <v>1147200</v>
      </c>
      <c r="J31" s="355">
        <f>'Monthly CFS'!H29+I31</f>
        <v>1147200</v>
      </c>
      <c r="K31" s="355">
        <f>'Monthly CFS'!I29+J31</f>
        <v>1147200</v>
      </c>
      <c r="L31" s="355">
        <f>'Monthly CFS'!J29+K31</f>
        <v>1147200</v>
      </c>
      <c r="M31" s="355">
        <f>'Monthly CFS'!K29+L31</f>
        <v>1147200</v>
      </c>
      <c r="N31" s="355">
        <f>'Monthly CFS'!L29+M31</f>
        <v>1147200</v>
      </c>
      <c r="O31" s="355">
        <f>'Monthly CFS'!M29+N31</f>
        <v>1147200</v>
      </c>
      <c r="P31" s="355">
        <f>'Monthly CFS'!N29+O31</f>
        <v>1147200</v>
      </c>
      <c r="Q31" s="355">
        <f>'Monthly CFS'!O29+P31</f>
        <v>1147200</v>
      </c>
      <c r="R31" s="355">
        <f>'Monthly CFS'!P29+Q31</f>
        <v>1147200</v>
      </c>
      <c r="S31" s="355">
        <f>'Monthly CFS'!Q29+R31</f>
        <v>1147200</v>
      </c>
      <c r="T31" s="355">
        <f>'Monthly CFS'!R29+S31</f>
        <v>1147200</v>
      </c>
      <c r="U31" s="355">
        <f>'Monthly CFS'!S29+T31</f>
        <v>1147200</v>
      </c>
      <c r="V31" s="355">
        <f>'Monthly CFS'!T29+U31</f>
        <v>1147200</v>
      </c>
      <c r="W31" s="355">
        <f>'Monthly CFS'!U29+V31</f>
        <v>1147200</v>
      </c>
      <c r="X31" s="355">
        <f>'Monthly CFS'!V29+W31</f>
        <v>1147200</v>
      </c>
      <c r="Y31" s="355">
        <f>'Monthly CFS'!W29+X31</f>
        <v>1147200</v>
      </c>
      <c r="Z31" s="355">
        <f>'Monthly CFS'!X29+Y31</f>
        <v>1147200</v>
      </c>
      <c r="AA31" s="355">
        <f>'Monthly CFS'!Y29+Z31</f>
        <v>1147200</v>
      </c>
      <c r="AB31" s="355">
        <f>'Monthly CFS'!Z29+AA31</f>
        <v>1147200</v>
      </c>
      <c r="AC31" s="355">
        <f>'Monthly CFS'!AA29+AB31</f>
        <v>1147200</v>
      </c>
      <c r="AD31" s="355">
        <f>'Monthly CFS'!AB29+AC31</f>
        <v>1147200</v>
      </c>
      <c r="AE31" s="355">
        <f>'Monthly CFS'!AC29+AD31</f>
        <v>1147200</v>
      </c>
      <c r="AF31" s="355">
        <f>'Monthly CFS'!AD29+AE31</f>
        <v>1147200</v>
      </c>
      <c r="AG31" s="355">
        <f>'Monthly CFS'!AE29+AF31</f>
        <v>1147200</v>
      </c>
      <c r="AH31" s="355">
        <f>'Monthly CFS'!AF29+AG31</f>
        <v>1147200</v>
      </c>
      <c r="AI31" s="355">
        <f>'Monthly CFS'!AG29+AH31</f>
        <v>1147200</v>
      </c>
      <c r="AJ31" s="355">
        <f>'Monthly CFS'!AH29+AI31</f>
        <v>1147200</v>
      </c>
      <c r="AK31" s="355">
        <f>'Monthly CFS'!AI29+AJ31</f>
        <v>1147200</v>
      </c>
      <c r="AL31" s="355">
        <f>'Monthly CFS'!AJ29+AK31</f>
        <v>1147200</v>
      </c>
      <c r="AM31" s="355">
        <f>'Monthly CFS'!AK29+AL31</f>
        <v>1147200</v>
      </c>
      <c r="AN31" s="355">
        <f>'Monthly CFS'!AL29+AM31</f>
        <v>1147200</v>
      </c>
      <c r="AO31" s="355">
        <f>'Monthly CFS'!AM29+AN31</f>
        <v>1147200</v>
      </c>
      <c r="AP31" s="355">
        <f>'Monthly CFS'!AN29+AO31</f>
        <v>1147200</v>
      </c>
      <c r="AQ31" s="355">
        <f>'Monthly CFS'!AO29+AP31</f>
        <v>1147200</v>
      </c>
      <c r="AR31" s="355">
        <f>'Monthly CFS'!AP29+AQ31</f>
        <v>1147200</v>
      </c>
      <c r="AS31" s="355">
        <f>'Monthly CFS'!AQ29+AR31</f>
        <v>1147200</v>
      </c>
      <c r="AT31" s="355">
        <f>'Monthly CFS'!AR29+AS31</f>
        <v>1147200</v>
      </c>
      <c r="AU31" s="355">
        <f>'Monthly CFS'!AS29+AT31</f>
        <v>1147200</v>
      </c>
      <c r="AV31" s="355">
        <f>'Monthly CFS'!AT29+AU31</f>
        <v>1147200</v>
      </c>
      <c r="AW31" s="355">
        <f>'Monthly CFS'!AU29+AV31</f>
        <v>1147200</v>
      </c>
      <c r="AX31" s="355">
        <f>'Monthly CFS'!AV29+AW31</f>
        <v>1147200</v>
      </c>
      <c r="AY31" s="355">
        <f>'Monthly CFS'!AW29+AX31</f>
        <v>1147200</v>
      </c>
      <c r="AZ31" s="355">
        <f>'Monthly CFS'!AX29+AY31</f>
        <v>1147200</v>
      </c>
      <c r="BA31" s="355">
        <f>'Monthly CFS'!AY29+AZ31</f>
        <v>1147200</v>
      </c>
      <c r="BB31" s="355">
        <f>'Monthly CFS'!AZ29+BA31</f>
        <v>1147200</v>
      </c>
      <c r="BC31" s="355">
        <f>'Monthly CFS'!BA29+BB31</f>
        <v>1147200</v>
      </c>
      <c r="BD31" s="355">
        <f>'Monthly CFS'!BB29+BC31</f>
        <v>1147200</v>
      </c>
      <c r="BE31" s="355">
        <f>'Monthly CFS'!BC29+BD31</f>
        <v>1147200</v>
      </c>
      <c r="BF31" s="355">
        <f>'Monthly CFS'!BD29+BE31</f>
        <v>1147200</v>
      </c>
      <c r="BG31" s="355">
        <f>'Monthly CFS'!BE29+BF31</f>
        <v>1147200</v>
      </c>
      <c r="BH31" s="355">
        <f>'Monthly CFS'!BF29+BG31</f>
        <v>1147200</v>
      </c>
      <c r="BI31" s="355">
        <f>'Monthly CFS'!BG29+BH31</f>
        <v>1147200</v>
      </c>
      <c r="BJ31" s="355">
        <f>'Monthly CFS'!BH29+BI31</f>
        <v>1147200</v>
      </c>
      <c r="BK31" s="355">
        <f>'Monthly CFS'!BI29+BJ31</f>
        <v>1147200</v>
      </c>
    </row>
    <row r="32" spans="1:63" ht="12.75" customHeight="1">
      <c r="A32" s="92"/>
      <c r="B32" s="6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</row>
    <row r="33" spans="1:63" ht="12.75" customHeight="1">
      <c r="A33" s="92" t="s">
        <v>445</v>
      </c>
      <c r="B33" s="423"/>
      <c r="C33" s="126">
        <f t="shared" ref="C33:AH33" si="16">+SUM(C34:C35)</f>
        <v>13667700</v>
      </c>
      <c r="D33" s="126" t="e">
        <f t="shared" si="16"/>
        <v>#N/A</v>
      </c>
      <c r="E33" s="126" t="e">
        <f t="shared" si="16"/>
        <v>#N/A</v>
      </c>
      <c r="F33" s="126" t="e">
        <f t="shared" si="16"/>
        <v>#N/A</v>
      </c>
      <c r="G33" s="126" t="e">
        <f t="shared" si="16"/>
        <v>#N/A</v>
      </c>
      <c r="H33" s="126" t="e">
        <f t="shared" si="16"/>
        <v>#N/A</v>
      </c>
      <c r="I33" s="126" t="e">
        <f t="shared" si="16"/>
        <v>#N/A</v>
      </c>
      <c r="J33" s="126" t="e">
        <f t="shared" si="16"/>
        <v>#N/A</v>
      </c>
      <c r="K33" s="126" t="e">
        <f t="shared" si="16"/>
        <v>#N/A</v>
      </c>
      <c r="L33" s="126" t="e">
        <f t="shared" si="16"/>
        <v>#N/A</v>
      </c>
      <c r="M33" s="126" t="e">
        <f t="shared" si="16"/>
        <v>#N/A</v>
      </c>
      <c r="N33" s="126" t="e">
        <f t="shared" si="16"/>
        <v>#N/A</v>
      </c>
      <c r="O33" s="126" t="e">
        <f t="shared" si="16"/>
        <v>#N/A</v>
      </c>
      <c r="P33" s="126" t="e">
        <f t="shared" si="16"/>
        <v>#N/A</v>
      </c>
      <c r="Q33" s="126" t="e">
        <f t="shared" si="16"/>
        <v>#N/A</v>
      </c>
      <c r="R33" s="126" t="e">
        <f t="shared" si="16"/>
        <v>#N/A</v>
      </c>
      <c r="S33" s="126" t="e">
        <f t="shared" si="16"/>
        <v>#N/A</v>
      </c>
      <c r="T33" s="126" t="e">
        <f t="shared" si="16"/>
        <v>#N/A</v>
      </c>
      <c r="U33" s="126" t="e">
        <f t="shared" si="16"/>
        <v>#N/A</v>
      </c>
      <c r="V33" s="126" t="e">
        <f t="shared" si="16"/>
        <v>#N/A</v>
      </c>
      <c r="W33" s="126" t="e">
        <f t="shared" si="16"/>
        <v>#N/A</v>
      </c>
      <c r="X33" s="126" t="e">
        <f t="shared" si="16"/>
        <v>#N/A</v>
      </c>
      <c r="Y33" s="126" t="e">
        <f t="shared" si="16"/>
        <v>#N/A</v>
      </c>
      <c r="Z33" s="126" t="e">
        <f t="shared" si="16"/>
        <v>#N/A</v>
      </c>
      <c r="AA33" s="126" t="e">
        <f t="shared" si="16"/>
        <v>#N/A</v>
      </c>
      <c r="AB33" s="126" t="e">
        <f t="shared" si="16"/>
        <v>#N/A</v>
      </c>
      <c r="AC33" s="126" t="e">
        <f t="shared" si="16"/>
        <v>#N/A</v>
      </c>
      <c r="AD33" s="126" t="e">
        <f t="shared" si="16"/>
        <v>#N/A</v>
      </c>
      <c r="AE33" s="126" t="e">
        <f t="shared" si="16"/>
        <v>#N/A</v>
      </c>
      <c r="AF33" s="126" t="e">
        <f t="shared" si="16"/>
        <v>#N/A</v>
      </c>
      <c r="AG33" s="126" t="e">
        <f t="shared" si="16"/>
        <v>#N/A</v>
      </c>
      <c r="AH33" s="126" t="e">
        <f t="shared" si="16"/>
        <v>#N/A</v>
      </c>
      <c r="AI33" s="126" t="e">
        <f t="shared" ref="AI33:BN33" si="17">+SUM(AI34:AI35)</f>
        <v>#N/A</v>
      </c>
      <c r="AJ33" s="126" t="e">
        <f t="shared" si="17"/>
        <v>#N/A</v>
      </c>
      <c r="AK33" s="126" t="e">
        <f t="shared" si="17"/>
        <v>#N/A</v>
      </c>
      <c r="AL33" s="126" t="e">
        <f t="shared" si="17"/>
        <v>#N/A</v>
      </c>
      <c r="AM33" s="126" t="e">
        <f t="shared" si="17"/>
        <v>#N/A</v>
      </c>
      <c r="AN33" s="126" t="e">
        <f t="shared" si="17"/>
        <v>#N/A</v>
      </c>
      <c r="AO33" s="126" t="e">
        <f t="shared" si="17"/>
        <v>#N/A</v>
      </c>
      <c r="AP33" s="126" t="e">
        <f t="shared" si="17"/>
        <v>#N/A</v>
      </c>
      <c r="AQ33" s="126" t="e">
        <f t="shared" si="17"/>
        <v>#N/A</v>
      </c>
      <c r="AR33" s="126" t="e">
        <f t="shared" si="17"/>
        <v>#N/A</v>
      </c>
      <c r="AS33" s="126" t="e">
        <f t="shared" si="17"/>
        <v>#N/A</v>
      </c>
      <c r="AT33" s="126" t="e">
        <f t="shared" si="17"/>
        <v>#N/A</v>
      </c>
      <c r="AU33" s="126" t="e">
        <f t="shared" si="17"/>
        <v>#N/A</v>
      </c>
      <c r="AV33" s="126" t="e">
        <f t="shared" si="17"/>
        <v>#N/A</v>
      </c>
      <c r="AW33" s="126" t="e">
        <f t="shared" si="17"/>
        <v>#N/A</v>
      </c>
      <c r="AX33" s="126" t="e">
        <f t="shared" si="17"/>
        <v>#N/A</v>
      </c>
      <c r="AY33" s="126" t="e">
        <f t="shared" si="17"/>
        <v>#N/A</v>
      </c>
      <c r="AZ33" s="126" t="e">
        <f t="shared" si="17"/>
        <v>#N/A</v>
      </c>
      <c r="BA33" s="126" t="e">
        <f t="shared" si="17"/>
        <v>#N/A</v>
      </c>
      <c r="BB33" s="126" t="e">
        <f t="shared" si="17"/>
        <v>#N/A</v>
      </c>
      <c r="BC33" s="126" t="e">
        <f t="shared" si="17"/>
        <v>#N/A</v>
      </c>
      <c r="BD33" s="126" t="e">
        <f t="shared" si="17"/>
        <v>#N/A</v>
      </c>
      <c r="BE33" s="126" t="e">
        <f t="shared" si="17"/>
        <v>#N/A</v>
      </c>
      <c r="BF33" s="126" t="e">
        <f t="shared" si="17"/>
        <v>#N/A</v>
      </c>
      <c r="BG33" s="126" t="e">
        <f t="shared" si="17"/>
        <v>#N/A</v>
      </c>
      <c r="BH33" s="126" t="e">
        <f t="shared" si="17"/>
        <v>#N/A</v>
      </c>
      <c r="BI33" s="126" t="e">
        <f t="shared" si="17"/>
        <v>#N/A</v>
      </c>
      <c r="BJ33" s="126" t="e">
        <f t="shared" si="17"/>
        <v>#N/A</v>
      </c>
      <c r="BK33" s="126" t="e">
        <f t="shared" si="17"/>
        <v>#N/A</v>
      </c>
    </row>
    <row r="34" spans="1:63" ht="12.75" customHeight="1">
      <c r="A34" s="98" t="s">
        <v>446</v>
      </c>
      <c r="B34" s="424"/>
      <c r="C34" s="297">
        <v>20044188</v>
      </c>
      <c r="D34" s="264">
        <f>C34+'Monthly CFS'!B25</f>
        <v>20044188</v>
      </c>
      <c r="E34" s="264">
        <f>D34+'Monthly CFS'!C25</f>
        <v>19894188</v>
      </c>
      <c r="F34" s="264">
        <f>E34+'Monthly CFS'!D25</f>
        <v>19894188</v>
      </c>
      <c r="G34" s="264">
        <f>F34+'Monthly CFS'!E25</f>
        <v>19894188</v>
      </c>
      <c r="H34" s="264">
        <f>G34+'Monthly CFS'!F25</f>
        <v>19894188</v>
      </c>
      <c r="I34" s="264">
        <f>H34+'Monthly CFS'!G25</f>
        <v>19894188</v>
      </c>
      <c r="J34" s="264">
        <f>I34+'Monthly CFS'!H25</f>
        <v>19894188</v>
      </c>
      <c r="K34" s="264">
        <f>J34+'Monthly CFS'!I25</f>
        <v>19894188</v>
      </c>
      <c r="L34" s="264">
        <f>K34+'Monthly CFS'!J25</f>
        <v>19894188</v>
      </c>
      <c r="M34" s="264">
        <f>L34+'Monthly CFS'!K25</f>
        <v>19894188</v>
      </c>
      <c r="N34" s="264">
        <f>M34+'Monthly CFS'!L25</f>
        <v>19894188</v>
      </c>
      <c r="O34" s="264">
        <f>N34+'Monthly CFS'!M25</f>
        <v>19894188</v>
      </c>
      <c r="P34" s="264">
        <f>O34+'Monthly CFS'!N25</f>
        <v>19894188</v>
      </c>
      <c r="Q34" s="264">
        <f>P34+'Monthly CFS'!O25</f>
        <v>29894188</v>
      </c>
      <c r="R34" s="264">
        <f>Q34+'Monthly CFS'!P25</f>
        <v>29894188</v>
      </c>
      <c r="S34" s="264">
        <f>R34+'Monthly CFS'!Q25</f>
        <v>29894188</v>
      </c>
      <c r="T34" s="264">
        <f>S34+'Monthly CFS'!R25</f>
        <v>29894188</v>
      </c>
      <c r="U34" s="264">
        <f>T34+'Monthly CFS'!S25</f>
        <v>29894188</v>
      </c>
      <c r="V34" s="264">
        <f>U34+'Monthly CFS'!T25</f>
        <v>29894188</v>
      </c>
      <c r="W34" s="264">
        <f>V34+'Monthly CFS'!U25</f>
        <v>29894188</v>
      </c>
      <c r="X34" s="264">
        <f>W34+'Monthly CFS'!V25</f>
        <v>29894188</v>
      </c>
      <c r="Y34" s="264">
        <f>X34+'Monthly CFS'!W25</f>
        <v>29894188</v>
      </c>
      <c r="Z34" s="264">
        <f>Y34+'Monthly CFS'!X25</f>
        <v>29894188</v>
      </c>
      <c r="AA34" s="264">
        <f>Z34+'Monthly CFS'!Y25</f>
        <v>29894188</v>
      </c>
      <c r="AB34" s="264">
        <f>AA34+'Monthly CFS'!Z25</f>
        <v>29894188</v>
      </c>
      <c r="AC34" s="264">
        <f>AB34+'Monthly CFS'!AA25</f>
        <v>29894188</v>
      </c>
      <c r="AD34" s="264">
        <f>AC34+'Monthly CFS'!AB25</f>
        <v>29894188</v>
      </c>
      <c r="AE34" s="264">
        <f>AD34+'Monthly CFS'!AC25</f>
        <v>29894188</v>
      </c>
      <c r="AF34" s="264">
        <f>AE34+'Monthly CFS'!AD25</f>
        <v>29894188</v>
      </c>
      <c r="AG34" s="264">
        <f>AF34+'Monthly CFS'!AE25</f>
        <v>29894188</v>
      </c>
      <c r="AH34" s="264">
        <f>AG34+'Monthly CFS'!AF25</f>
        <v>29894188</v>
      </c>
      <c r="AI34" s="264">
        <f>AH34+'Monthly CFS'!AG25</f>
        <v>29894188</v>
      </c>
      <c r="AJ34" s="264">
        <f>AI34+'Monthly CFS'!AH25</f>
        <v>29894188</v>
      </c>
      <c r="AK34" s="264">
        <f>AJ34+'Monthly CFS'!AI25</f>
        <v>29894188</v>
      </c>
      <c r="AL34" s="264">
        <f>AK34+'Monthly CFS'!AJ25</f>
        <v>29894188</v>
      </c>
      <c r="AM34" s="264">
        <f>AL34+'Monthly CFS'!AK25</f>
        <v>29894188</v>
      </c>
      <c r="AN34" s="264">
        <f>AM34+'Monthly CFS'!AL25</f>
        <v>29894188</v>
      </c>
      <c r="AO34" s="264">
        <f>AN34+'Monthly CFS'!AM25</f>
        <v>29894188</v>
      </c>
      <c r="AP34" s="264">
        <f>AO34+'Monthly CFS'!AN25</f>
        <v>29894188</v>
      </c>
      <c r="AQ34" s="264">
        <f>AP34+'Monthly CFS'!AO25</f>
        <v>29894188</v>
      </c>
      <c r="AR34" s="264">
        <f>AQ34+'Monthly CFS'!AP25</f>
        <v>29894188</v>
      </c>
      <c r="AS34" s="264">
        <f>AR34+'Monthly CFS'!AQ25</f>
        <v>29894188</v>
      </c>
      <c r="AT34" s="264">
        <f>AS34+'Monthly CFS'!AR25</f>
        <v>29894188</v>
      </c>
      <c r="AU34" s="264">
        <f>AT34+'Monthly CFS'!AS25</f>
        <v>29894188</v>
      </c>
      <c r="AV34" s="264">
        <f>AU34+'Monthly CFS'!AT25</f>
        <v>29894188</v>
      </c>
      <c r="AW34" s="264">
        <f>AV34+'Monthly CFS'!AU25</f>
        <v>29894188</v>
      </c>
      <c r="AX34" s="264">
        <f>AW34+'Monthly CFS'!AV25</f>
        <v>29894188</v>
      </c>
      <c r="AY34" s="264">
        <f>AX34+'Monthly CFS'!AW25</f>
        <v>29894188</v>
      </c>
      <c r="AZ34" s="264">
        <f>AY34+'Monthly CFS'!AX25</f>
        <v>29894188</v>
      </c>
      <c r="BA34" s="264">
        <f>AZ34+'Monthly CFS'!AY25</f>
        <v>29894188</v>
      </c>
      <c r="BB34" s="264">
        <f>BA34+'Monthly CFS'!AZ25</f>
        <v>29894188</v>
      </c>
      <c r="BC34" s="264">
        <f>BB34+'Monthly CFS'!BA25</f>
        <v>29894188</v>
      </c>
      <c r="BD34" s="264">
        <f>BC34+'Monthly CFS'!BB25</f>
        <v>29894188</v>
      </c>
      <c r="BE34" s="264">
        <f>BD34+'Monthly CFS'!BC25</f>
        <v>29894188</v>
      </c>
      <c r="BF34" s="264">
        <f>BE34+'Monthly CFS'!BD25</f>
        <v>29894188</v>
      </c>
      <c r="BG34" s="264">
        <f>BF34+'Monthly CFS'!BE25</f>
        <v>29894188</v>
      </c>
      <c r="BH34" s="264">
        <f>BG34+'Monthly CFS'!BF25</f>
        <v>29894188</v>
      </c>
      <c r="BI34" s="264">
        <f>BH34+'Monthly CFS'!BG25</f>
        <v>29894188</v>
      </c>
      <c r="BJ34" s="264">
        <f>BI34+'Monthly CFS'!BH25</f>
        <v>29894188</v>
      </c>
      <c r="BK34" s="264">
        <f>BJ34+'Monthly CFS'!BI25</f>
        <v>29894188</v>
      </c>
    </row>
    <row r="35" spans="1:63" ht="12.75" customHeight="1">
      <c r="A35" s="298" t="s">
        <v>447</v>
      </c>
      <c r="B35" s="424"/>
      <c r="C35" s="297">
        <v>-6376488</v>
      </c>
      <c r="D35" s="264" t="e">
        <f>'Monthly CFS'!B8+'Monthly CFS'!B12+C35</f>
        <v>#N/A</v>
      </c>
      <c r="E35" s="264" t="e">
        <f>'Monthly CFS'!C8+'Monthly CFS'!C12+D35</f>
        <v>#N/A</v>
      </c>
      <c r="F35" s="264" t="e">
        <f>'Monthly CFS'!D8+'Monthly CFS'!D12+E35</f>
        <v>#N/A</v>
      </c>
      <c r="G35" s="264" t="e">
        <f>'Monthly CFS'!E8+'Monthly CFS'!E12+F35</f>
        <v>#N/A</v>
      </c>
      <c r="H35" s="264" t="e">
        <f>'Monthly CFS'!F8+'Monthly CFS'!F12+G35</f>
        <v>#N/A</v>
      </c>
      <c r="I35" s="264" t="e">
        <f>'Monthly CFS'!G8+'Monthly CFS'!G12+H35</f>
        <v>#N/A</v>
      </c>
      <c r="J35" s="264" t="e">
        <f>'Monthly CFS'!H8+'Monthly CFS'!H12+I35</f>
        <v>#N/A</v>
      </c>
      <c r="K35" s="264" t="e">
        <f>'Monthly CFS'!I8+'Monthly CFS'!I12+J35</f>
        <v>#N/A</v>
      </c>
      <c r="L35" s="264" t="e">
        <f>'Monthly CFS'!J8+'Monthly CFS'!J12+K35</f>
        <v>#N/A</v>
      </c>
      <c r="M35" s="264" t="e">
        <f>'Monthly CFS'!K8+'Monthly CFS'!K12+L35</f>
        <v>#N/A</v>
      </c>
      <c r="N35" s="264" t="e">
        <f>'Monthly CFS'!L8+'Monthly CFS'!L12+M35</f>
        <v>#N/A</v>
      </c>
      <c r="O35" s="264" t="e">
        <f>'Monthly CFS'!M8+'Monthly CFS'!M12+N35</f>
        <v>#N/A</v>
      </c>
      <c r="P35" s="264" t="e">
        <f>'Monthly CFS'!N8+'Monthly CFS'!N12+O35</f>
        <v>#N/A</v>
      </c>
      <c r="Q35" s="264" t="e">
        <f>'Monthly CFS'!O8+'Monthly CFS'!O12+P35</f>
        <v>#N/A</v>
      </c>
      <c r="R35" s="264" t="e">
        <f>'Monthly CFS'!P8+'Monthly CFS'!P12+Q35</f>
        <v>#N/A</v>
      </c>
      <c r="S35" s="264" t="e">
        <f>'Monthly CFS'!Q8+'Monthly CFS'!Q12+R35</f>
        <v>#N/A</v>
      </c>
      <c r="T35" s="264" t="e">
        <f>'Monthly CFS'!R8+'Monthly CFS'!R12+S35</f>
        <v>#N/A</v>
      </c>
      <c r="U35" s="264" t="e">
        <f>'Monthly CFS'!S8+'Monthly CFS'!S12+T35</f>
        <v>#N/A</v>
      </c>
      <c r="V35" s="264" t="e">
        <f>'Monthly CFS'!T8+'Monthly CFS'!T12+U35</f>
        <v>#N/A</v>
      </c>
      <c r="W35" s="264" t="e">
        <f>'Monthly CFS'!U8+'Monthly CFS'!U12+V35</f>
        <v>#N/A</v>
      </c>
      <c r="X35" s="264" t="e">
        <f>'Monthly CFS'!V8+'Monthly CFS'!V12+W35</f>
        <v>#N/A</v>
      </c>
      <c r="Y35" s="264" t="e">
        <f>'Monthly CFS'!W8+'Monthly CFS'!W12+X35</f>
        <v>#N/A</v>
      </c>
      <c r="Z35" s="264" t="e">
        <f>'Monthly CFS'!X8+'Monthly CFS'!X12+Y35</f>
        <v>#N/A</v>
      </c>
      <c r="AA35" s="264" t="e">
        <f>'Monthly CFS'!Y8+'Monthly CFS'!Y12+Z35</f>
        <v>#N/A</v>
      </c>
      <c r="AB35" s="264" t="e">
        <f>'Monthly CFS'!Z8+'Monthly CFS'!Z12+AA35</f>
        <v>#N/A</v>
      </c>
      <c r="AC35" s="264" t="e">
        <f>'Monthly CFS'!AA8+'Monthly CFS'!AA12+AB35</f>
        <v>#N/A</v>
      </c>
      <c r="AD35" s="264" t="e">
        <f>'Monthly CFS'!AB8+'Monthly CFS'!AB12+AC35</f>
        <v>#N/A</v>
      </c>
      <c r="AE35" s="264" t="e">
        <f>'Monthly CFS'!AC8+'Monthly CFS'!AC12+AD35</f>
        <v>#N/A</v>
      </c>
      <c r="AF35" s="264" t="e">
        <f>'Monthly CFS'!AD8+'Monthly CFS'!AD12+AE35</f>
        <v>#N/A</v>
      </c>
      <c r="AG35" s="264" t="e">
        <f>'Monthly CFS'!AE8+'Monthly CFS'!AE12+AF35</f>
        <v>#N/A</v>
      </c>
      <c r="AH35" s="264" t="e">
        <f>'Monthly CFS'!AF8+'Monthly CFS'!AF12+AG35</f>
        <v>#N/A</v>
      </c>
      <c r="AI35" s="264" t="e">
        <f>'Monthly CFS'!AG8+'Monthly CFS'!AG12+AH35</f>
        <v>#N/A</v>
      </c>
      <c r="AJ35" s="264" t="e">
        <f>'Monthly CFS'!AH8+'Monthly CFS'!AH12+AI35</f>
        <v>#N/A</v>
      </c>
      <c r="AK35" s="264" t="e">
        <f>'Monthly CFS'!AI8+'Monthly CFS'!AI12+AJ35</f>
        <v>#N/A</v>
      </c>
      <c r="AL35" s="264" t="e">
        <f>'Monthly CFS'!AJ8+'Monthly CFS'!AJ12+AK35</f>
        <v>#N/A</v>
      </c>
      <c r="AM35" s="264" t="e">
        <f>'Monthly CFS'!AK8+'Monthly CFS'!AK12+AL35</f>
        <v>#N/A</v>
      </c>
      <c r="AN35" s="264" t="e">
        <f>'Monthly CFS'!AL8+'Monthly CFS'!AL12+AM35</f>
        <v>#N/A</v>
      </c>
      <c r="AO35" s="264" t="e">
        <f>'Monthly CFS'!AM8+'Monthly CFS'!AM12+AN35</f>
        <v>#N/A</v>
      </c>
      <c r="AP35" s="264" t="e">
        <f>'Monthly CFS'!AN8+'Monthly CFS'!AN12+AO35</f>
        <v>#N/A</v>
      </c>
      <c r="AQ35" s="264" t="e">
        <f>'Monthly CFS'!AO8+'Monthly CFS'!AO12+AP35</f>
        <v>#N/A</v>
      </c>
      <c r="AR35" s="264" t="e">
        <f>'Monthly CFS'!AP8+'Monthly CFS'!AP12+AQ35</f>
        <v>#N/A</v>
      </c>
      <c r="AS35" s="264" t="e">
        <f>'Monthly CFS'!AQ8+'Monthly CFS'!AQ12+AR35</f>
        <v>#N/A</v>
      </c>
      <c r="AT35" s="264" t="e">
        <f>'Monthly CFS'!AR8+'Monthly CFS'!AR12+AS35</f>
        <v>#N/A</v>
      </c>
      <c r="AU35" s="264" t="e">
        <f>'Monthly CFS'!AS8+'Monthly CFS'!AS12+AT35</f>
        <v>#N/A</v>
      </c>
      <c r="AV35" s="264" t="e">
        <f>'Monthly CFS'!AT8+'Monthly CFS'!AT12+AU35</f>
        <v>#N/A</v>
      </c>
      <c r="AW35" s="264" t="e">
        <f>'Monthly CFS'!AU8+'Monthly CFS'!AU12+AV35</f>
        <v>#N/A</v>
      </c>
      <c r="AX35" s="264" t="e">
        <f>'Monthly CFS'!AV8+'Monthly CFS'!AV12+AW35</f>
        <v>#N/A</v>
      </c>
      <c r="AY35" s="264" t="e">
        <f>'Monthly CFS'!AW8+'Monthly CFS'!AW12+AX35</f>
        <v>#N/A</v>
      </c>
      <c r="AZ35" s="264" t="e">
        <f>'Monthly CFS'!AX8+'Monthly CFS'!AX12+AY35</f>
        <v>#N/A</v>
      </c>
      <c r="BA35" s="264" t="e">
        <f>'Monthly CFS'!AY8+'Monthly CFS'!AY12+AZ35</f>
        <v>#N/A</v>
      </c>
      <c r="BB35" s="264" t="e">
        <f>'Monthly CFS'!AZ8+'Monthly CFS'!AZ12+BA35</f>
        <v>#N/A</v>
      </c>
      <c r="BC35" s="264" t="e">
        <f>'Monthly CFS'!BA8+'Monthly CFS'!BA12+BB35</f>
        <v>#N/A</v>
      </c>
      <c r="BD35" s="264" t="e">
        <f>'Monthly CFS'!BB8+'Monthly CFS'!BB12+BC35</f>
        <v>#N/A</v>
      </c>
      <c r="BE35" s="264" t="e">
        <f>'Monthly CFS'!BC8+'Monthly CFS'!BC12+BD35</f>
        <v>#N/A</v>
      </c>
      <c r="BF35" s="264" t="e">
        <f>'Monthly CFS'!BD8+'Monthly CFS'!BD12+BE35</f>
        <v>#N/A</v>
      </c>
      <c r="BG35" s="264" t="e">
        <f>'Monthly CFS'!BE8+'Monthly CFS'!BE12+BF35</f>
        <v>#N/A</v>
      </c>
      <c r="BH35" s="264" t="e">
        <f>'Monthly CFS'!BF8+'Monthly CFS'!BF12+BG35</f>
        <v>#N/A</v>
      </c>
      <c r="BI35" s="264" t="e">
        <f>'Monthly CFS'!BG8+'Monthly CFS'!BG12+BH35</f>
        <v>#N/A</v>
      </c>
      <c r="BJ35" s="264" t="e">
        <f>'Monthly CFS'!BH8+'Monthly CFS'!BH12+BI35</f>
        <v>#N/A</v>
      </c>
      <c r="BK35" s="264" t="e">
        <f>'Monthly CFS'!BI8+'Monthly CFS'!BI12+BJ35</f>
        <v>#N/A</v>
      </c>
    </row>
    <row r="36" spans="1:63" ht="12.75" customHeight="1">
      <c r="A36" s="253" t="s">
        <v>448</v>
      </c>
      <c r="B36" s="425"/>
      <c r="C36" s="254">
        <f t="shared" ref="C36:AH36" si="18">+C20+C33</f>
        <v>15161000</v>
      </c>
      <c r="D36" s="254" t="e">
        <f t="shared" si="18"/>
        <v>#N/A</v>
      </c>
      <c r="E36" s="254" t="e">
        <f t="shared" si="18"/>
        <v>#N/A</v>
      </c>
      <c r="F36" s="254" t="e">
        <f t="shared" si="18"/>
        <v>#N/A</v>
      </c>
      <c r="G36" s="254" t="e">
        <f t="shared" si="18"/>
        <v>#N/A</v>
      </c>
      <c r="H36" s="254" t="e">
        <f t="shared" si="18"/>
        <v>#N/A</v>
      </c>
      <c r="I36" s="254" t="e">
        <f t="shared" si="18"/>
        <v>#N/A</v>
      </c>
      <c r="J36" s="254" t="e">
        <f t="shared" si="18"/>
        <v>#N/A</v>
      </c>
      <c r="K36" s="254" t="e">
        <f t="shared" si="18"/>
        <v>#N/A</v>
      </c>
      <c r="L36" s="254" t="e">
        <f t="shared" si="18"/>
        <v>#N/A</v>
      </c>
      <c r="M36" s="254" t="e">
        <f t="shared" si="18"/>
        <v>#N/A</v>
      </c>
      <c r="N36" s="254" t="e">
        <f t="shared" si="18"/>
        <v>#N/A</v>
      </c>
      <c r="O36" s="254" t="e">
        <f t="shared" si="18"/>
        <v>#N/A</v>
      </c>
      <c r="P36" s="254" t="e">
        <f t="shared" si="18"/>
        <v>#N/A</v>
      </c>
      <c r="Q36" s="254" t="e">
        <f t="shared" si="18"/>
        <v>#N/A</v>
      </c>
      <c r="R36" s="254" t="e">
        <f t="shared" si="18"/>
        <v>#N/A</v>
      </c>
      <c r="S36" s="254" t="e">
        <f t="shared" si="18"/>
        <v>#N/A</v>
      </c>
      <c r="T36" s="254" t="e">
        <f t="shared" si="18"/>
        <v>#N/A</v>
      </c>
      <c r="U36" s="254" t="e">
        <f t="shared" si="18"/>
        <v>#N/A</v>
      </c>
      <c r="V36" s="254" t="e">
        <f t="shared" si="18"/>
        <v>#N/A</v>
      </c>
      <c r="W36" s="254" t="e">
        <f t="shared" si="18"/>
        <v>#N/A</v>
      </c>
      <c r="X36" s="254" t="e">
        <f t="shared" si="18"/>
        <v>#N/A</v>
      </c>
      <c r="Y36" s="254" t="e">
        <f t="shared" si="18"/>
        <v>#N/A</v>
      </c>
      <c r="Z36" s="254" t="e">
        <f t="shared" si="18"/>
        <v>#N/A</v>
      </c>
      <c r="AA36" s="254" t="e">
        <f t="shared" si="18"/>
        <v>#N/A</v>
      </c>
      <c r="AB36" s="254" t="e">
        <f t="shared" si="18"/>
        <v>#N/A</v>
      </c>
      <c r="AC36" s="254" t="e">
        <f t="shared" si="18"/>
        <v>#N/A</v>
      </c>
      <c r="AD36" s="254" t="e">
        <f t="shared" si="18"/>
        <v>#N/A</v>
      </c>
      <c r="AE36" s="254" t="e">
        <f t="shared" si="18"/>
        <v>#N/A</v>
      </c>
      <c r="AF36" s="254" t="e">
        <f t="shared" si="18"/>
        <v>#N/A</v>
      </c>
      <c r="AG36" s="254" t="e">
        <f t="shared" si="18"/>
        <v>#N/A</v>
      </c>
      <c r="AH36" s="254" t="e">
        <f t="shared" si="18"/>
        <v>#N/A</v>
      </c>
      <c r="AI36" s="254" t="e">
        <f t="shared" ref="AI36:BK36" si="19">+AI20+AI33</f>
        <v>#N/A</v>
      </c>
      <c r="AJ36" s="254" t="e">
        <f t="shared" si="19"/>
        <v>#N/A</v>
      </c>
      <c r="AK36" s="254" t="e">
        <f t="shared" si="19"/>
        <v>#N/A</v>
      </c>
      <c r="AL36" s="254" t="e">
        <f t="shared" si="19"/>
        <v>#N/A</v>
      </c>
      <c r="AM36" s="254" t="e">
        <f t="shared" si="19"/>
        <v>#N/A</v>
      </c>
      <c r="AN36" s="254" t="e">
        <f t="shared" si="19"/>
        <v>#N/A</v>
      </c>
      <c r="AO36" s="254" t="e">
        <f t="shared" si="19"/>
        <v>#N/A</v>
      </c>
      <c r="AP36" s="254" t="e">
        <f t="shared" si="19"/>
        <v>#N/A</v>
      </c>
      <c r="AQ36" s="254" t="e">
        <f t="shared" si="19"/>
        <v>#N/A</v>
      </c>
      <c r="AR36" s="254" t="e">
        <f t="shared" si="19"/>
        <v>#N/A</v>
      </c>
      <c r="AS36" s="254" t="e">
        <f t="shared" si="19"/>
        <v>#N/A</v>
      </c>
      <c r="AT36" s="254" t="e">
        <f t="shared" si="19"/>
        <v>#N/A</v>
      </c>
      <c r="AU36" s="254" t="e">
        <f t="shared" si="19"/>
        <v>#N/A</v>
      </c>
      <c r="AV36" s="254" t="e">
        <f t="shared" si="19"/>
        <v>#N/A</v>
      </c>
      <c r="AW36" s="254" t="e">
        <f t="shared" si="19"/>
        <v>#N/A</v>
      </c>
      <c r="AX36" s="254" t="e">
        <f t="shared" si="19"/>
        <v>#N/A</v>
      </c>
      <c r="AY36" s="254" t="e">
        <f t="shared" si="19"/>
        <v>#N/A</v>
      </c>
      <c r="AZ36" s="254" t="e">
        <f t="shared" si="19"/>
        <v>#N/A</v>
      </c>
      <c r="BA36" s="254" t="e">
        <f t="shared" si="19"/>
        <v>#N/A</v>
      </c>
      <c r="BB36" s="254" t="e">
        <f t="shared" si="19"/>
        <v>#N/A</v>
      </c>
      <c r="BC36" s="254" t="e">
        <f t="shared" si="19"/>
        <v>#N/A</v>
      </c>
      <c r="BD36" s="254" t="e">
        <f t="shared" si="19"/>
        <v>#N/A</v>
      </c>
      <c r="BE36" s="254" t="e">
        <f t="shared" si="19"/>
        <v>#N/A</v>
      </c>
      <c r="BF36" s="254" t="e">
        <f t="shared" si="19"/>
        <v>#N/A</v>
      </c>
      <c r="BG36" s="254" t="e">
        <f t="shared" si="19"/>
        <v>#N/A</v>
      </c>
      <c r="BH36" s="254" t="e">
        <f t="shared" si="19"/>
        <v>#N/A</v>
      </c>
      <c r="BI36" s="254" t="e">
        <f t="shared" si="19"/>
        <v>#N/A</v>
      </c>
      <c r="BJ36" s="254" t="e">
        <f t="shared" si="19"/>
        <v>#N/A</v>
      </c>
      <c r="BK36" s="254" t="e">
        <f t="shared" si="19"/>
        <v>#N/A</v>
      </c>
    </row>
    <row r="37" spans="1:63" ht="12.75" customHeight="1">
      <c r="A37" s="7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</row>
    <row r="38" spans="1:63" ht="12.75" customHeight="1">
      <c r="A38" s="156" t="s">
        <v>449</v>
      </c>
      <c r="B38" s="426"/>
      <c r="C38" s="427">
        <f t="shared" ref="C38:AH38" si="20">+C18-C36</f>
        <v>-186000</v>
      </c>
      <c r="D38" s="426" t="e">
        <f t="shared" si="20"/>
        <v>#N/A</v>
      </c>
      <c r="E38" s="426" t="e">
        <f t="shared" si="20"/>
        <v>#N/A</v>
      </c>
      <c r="F38" s="426" t="e">
        <f t="shared" si="20"/>
        <v>#N/A</v>
      </c>
      <c r="G38" s="426" t="e">
        <f t="shared" si="20"/>
        <v>#N/A</v>
      </c>
      <c r="H38" s="426" t="e">
        <f t="shared" si="20"/>
        <v>#N/A</v>
      </c>
      <c r="I38" s="426" t="e">
        <f t="shared" si="20"/>
        <v>#N/A</v>
      </c>
      <c r="J38" s="426" t="e">
        <f t="shared" si="20"/>
        <v>#N/A</v>
      </c>
      <c r="K38" s="426" t="e">
        <f t="shared" si="20"/>
        <v>#N/A</v>
      </c>
      <c r="L38" s="426" t="e">
        <f t="shared" si="20"/>
        <v>#N/A</v>
      </c>
      <c r="M38" s="426" t="e">
        <f t="shared" si="20"/>
        <v>#N/A</v>
      </c>
      <c r="N38" s="426" t="e">
        <f t="shared" si="20"/>
        <v>#N/A</v>
      </c>
      <c r="O38" s="426" t="e">
        <f t="shared" si="20"/>
        <v>#N/A</v>
      </c>
      <c r="P38" s="426" t="e">
        <f t="shared" si="20"/>
        <v>#N/A</v>
      </c>
      <c r="Q38" s="426" t="e">
        <f t="shared" si="20"/>
        <v>#N/A</v>
      </c>
      <c r="R38" s="426" t="e">
        <f t="shared" si="20"/>
        <v>#N/A</v>
      </c>
      <c r="S38" s="426" t="e">
        <f t="shared" si="20"/>
        <v>#N/A</v>
      </c>
      <c r="T38" s="426" t="e">
        <f t="shared" si="20"/>
        <v>#N/A</v>
      </c>
      <c r="U38" s="426" t="e">
        <f t="shared" si="20"/>
        <v>#N/A</v>
      </c>
      <c r="V38" s="426" t="e">
        <f t="shared" si="20"/>
        <v>#N/A</v>
      </c>
      <c r="W38" s="426" t="e">
        <f t="shared" si="20"/>
        <v>#N/A</v>
      </c>
      <c r="X38" s="426" t="e">
        <f t="shared" si="20"/>
        <v>#N/A</v>
      </c>
      <c r="Y38" s="426" t="e">
        <f t="shared" si="20"/>
        <v>#N/A</v>
      </c>
      <c r="Z38" s="426" t="e">
        <f t="shared" si="20"/>
        <v>#N/A</v>
      </c>
      <c r="AA38" s="426" t="e">
        <f t="shared" si="20"/>
        <v>#N/A</v>
      </c>
      <c r="AB38" s="426" t="e">
        <f t="shared" si="20"/>
        <v>#N/A</v>
      </c>
      <c r="AC38" s="426" t="e">
        <f t="shared" si="20"/>
        <v>#N/A</v>
      </c>
      <c r="AD38" s="426" t="e">
        <f t="shared" si="20"/>
        <v>#N/A</v>
      </c>
      <c r="AE38" s="426" t="e">
        <f t="shared" si="20"/>
        <v>#N/A</v>
      </c>
      <c r="AF38" s="426" t="e">
        <f t="shared" si="20"/>
        <v>#N/A</v>
      </c>
      <c r="AG38" s="426" t="e">
        <f t="shared" si="20"/>
        <v>#N/A</v>
      </c>
      <c r="AH38" s="426" t="e">
        <f t="shared" si="20"/>
        <v>#N/A</v>
      </c>
      <c r="AI38" s="426" t="e">
        <f t="shared" ref="AI38:BK38" si="21">+AI18-AI36</f>
        <v>#N/A</v>
      </c>
      <c r="AJ38" s="426" t="e">
        <f t="shared" si="21"/>
        <v>#N/A</v>
      </c>
      <c r="AK38" s="426" t="e">
        <f t="shared" si="21"/>
        <v>#N/A</v>
      </c>
      <c r="AL38" s="426" t="e">
        <f t="shared" si="21"/>
        <v>#N/A</v>
      </c>
      <c r="AM38" s="426" t="e">
        <f t="shared" si="21"/>
        <v>#N/A</v>
      </c>
      <c r="AN38" s="426" t="e">
        <f t="shared" si="21"/>
        <v>#N/A</v>
      </c>
      <c r="AO38" s="426" t="e">
        <f t="shared" si="21"/>
        <v>#N/A</v>
      </c>
      <c r="AP38" s="426" t="e">
        <f t="shared" si="21"/>
        <v>#N/A</v>
      </c>
      <c r="AQ38" s="426" t="e">
        <f t="shared" si="21"/>
        <v>#N/A</v>
      </c>
      <c r="AR38" s="426" t="e">
        <f t="shared" si="21"/>
        <v>#N/A</v>
      </c>
      <c r="AS38" s="426" t="e">
        <f t="shared" si="21"/>
        <v>#N/A</v>
      </c>
      <c r="AT38" s="426" t="e">
        <f t="shared" si="21"/>
        <v>#N/A</v>
      </c>
      <c r="AU38" s="426" t="e">
        <f t="shared" si="21"/>
        <v>#N/A</v>
      </c>
      <c r="AV38" s="426" t="e">
        <f t="shared" si="21"/>
        <v>#N/A</v>
      </c>
      <c r="AW38" s="426" t="e">
        <f t="shared" si="21"/>
        <v>#N/A</v>
      </c>
      <c r="AX38" s="426" t="e">
        <f t="shared" si="21"/>
        <v>#N/A</v>
      </c>
      <c r="AY38" s="426" t="e">
        <f t="shared" si="21"/>
        <v>#N/A</v>
      </c>
      <c r="AZ38" s="426" t="e">
        <f t="shared" si="21"/>
        <v>#N/A</v>
      </c>
      <c r="BA38" s="426" t="e">
        <f t="shared" si="21"/>
        <v>#N/A</v>
      </c>
      <c r="BB38" s="426" t="e">
        <f t="shared" si="21"/>
        <v>#N/A</v>
      </c>
      <c r="BC38" s="426" t="e">
        <f t="shared" si="21"/>
        <v>#N/A</v>
      </c>
      <c r="BD38" s="426" t="e">
        <f t="shared" si="21"/>
        <v>#N/A</v>
      </c>
      <c r="BE38" s="426" t="e">
        <f t="shared" si="21"/>
        <v>#N/A</v>
      </c>
      <c r="BF38" s="426" t="e">
        <f t="shared" si="21"/>
        <v>#N/A</v>
      </c>
      <c r="BG38" s="426" t="e">
        <f t="shared" si="21"/>
        <v>#N/A</v>
      </c>
      <c r="BH38" s="426" t="e">
        <f t="shared" si="21"/>
        <v>#N/A</v>
      </c>
      <c r="BI38" s="426" t="e">
        <f t="shared" si="21"/>
        <v>#N/A</v>
      </c>
      <c r="BJ38" s="426" t="e">
        <f t="shared" si="21"/>
        <v>#N/A</v>
      </c>
      <c r="BK38" s="426" t="e">
        <f t="shared" si="21"/>
        <v>#N/A</v>
      </c>
    </row>
    <row r="39" spans="1:63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</row>
    <row r="40" spans="1:63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</row>
    <row r="41" spans="1:63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</row>
    <row r="42" spans="1:63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</row>
    <row r="43" spans="1:6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</row>
    <row r="44" spans="1:63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</row>
    <row r="45" spans="1:63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</row>
    <row r="46" spans="1:63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</row>
    <row r="47" spans="1:63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</row>
    <row r="48" spans="1:63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</row>
    <row r="49" spans="1:63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</row>
    <row r="50" spans="1:63" ht="12.75" customHeight="1">
      <c r="A50" s="462" t="s">
        <v>450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</row>
    <row r="51" spans="1:63" ht="12.75" customHeight="1">
      <c r="A51" s="463" t="s">
        <v>451</v>
      </c>
      <c r="B51" s="464">
        <v>354426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</row>
    <row r="52" spans="1:63" ht="12.75" customHeight="1">
      <c r="A52" s="463" t="s">
        <v>382</v>
      </c>
      <c r="B52" s="464">
        <v>545032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</row>
    <row r="53" spans="1:63" ht="12.75" customHeight="1">
      <c r="A53" s="463" t="s">
        <v>452</v>
      </c>
      <c r="B53" s="464">
        <v>229800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</row>
    <row r="54" spans="1:63" ht="12.75" customHeight="1">
      <c r="A54" s="463" t="s">
        <v>453</v>
      </c>
      <c r="B54" s="464">
        <v>2673638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</row>
    <row r="55" spans="1:63" ht="12.75" customHeight="1">
      <c r="A55" s="463" t="s">
        <v>454</v>
      </c>
      <c r="B55" s="464">
        <v>492166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</row>
    <row r="56" spans="1:63" ht="12.75" customHeight="1">
      <c r="A56" s="463" t="s">
        <v>455</v>
      </c>
      <c r="B56" s="464">
        <v>4355062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</row>
    <row r="57" spans="1:63" ht="12.75" customHeight="1">
      <c r="A57" s="463" t="s">
        <v>456</v>
      </c>
      <c r="B57" s="464">
        <v>22867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</row>
    <row r="58" spans="1:63" ht="12.75" customHeight="1">
      <c r="A58" s="463" t="s">
        <v>457</v>
      </c>
      <c r="B58" s="464">
        <v>10790985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</row>
    <row r="59" spans="1:63" ht="12.75" customHeight="1">
      <c r="A59" s="463" t="s">
        <v>458</v>
      </c>
      <c r="B59" s="464">
        <v>790000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</row>
    <row r="60" spans="1:63" ht="12.75" customHeight="1">
      <c r="A60" s="463" t="s">
        <v>459</v>
      </c>
      <c r="B60" s="464">
        <v>65154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</row>
    <row r="61" spans="1:63" ht="12.75" customHeight="1">
      <c r="A61" s="463" t="s">
        <v>440</v>
      </c>
      <c r="B61" s="464">
        <v>16147200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</row>
    <row r="62" spans="1:63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</row>
    <row r="63" spans="1:63" ht="12.75" customHeight="1">
      <c r="A63" s="465" t="s">
        <v>460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</row>
    <row r="64" spans="1:63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</row>
    <row r="65" spans="1:63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</row>
    <row r="66" spans="1:63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</row>
    <row r="67" spans="1:63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</row>
    <row r="68" spans="1:63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</row>
    <row r="69" spans="1:63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</row>
    <row r="70" spans="1:63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</row>
    <row r="71" spans="1:63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</row>
    <row r="72" spans="1:63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</row>
    <row r="73" spans="1:6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</row>
    <row r="74" spans="1:63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</row>
    <row r="75" spans="1:63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</row>
    <row r="76" spans="1:63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</row>
    <row r="77" spans="1:63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</row>
    <row r="78" spans="1:63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</row>
    <row r="79" spans="1:63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</row>
    <row r="80" spans="1:63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</row>
    <row r="81" spans="1:63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</row>
    <row r="82" spans="1:63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</row>
    <row r="83" spans="1:6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</row>
    <row r="84" spans="1:63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</row>
    <row r="85" spans="1:63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</row>
    <row r="86" spans="1:63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</row>
    <row r="87" spans="1:63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</row>
    <row r="88" spans="1:63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</row>
    <row r="89" spans="1:63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</row>
    <row r="90" spans="1:63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</row>
    <row r="91" spans="1:63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</row>
    <row r="92" spans="1:63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</row>
    <row r="93" spans="1:6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</row>
    <row r="94" spans="1:63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</row>
    <row r="95" spans="1:63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</row>
    <row r="96" spans="1:63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</row>
    <row r="97" spans="1:63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</row>
    <row r="98" spans="1:63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</row>
    <row r="99" spans="1:63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</row>
    <row r="100" spans="1:63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</row>
    <row r="101" spans="1:63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</row>
    <row r="102" spans="1:63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</row>
    <row r="103" spans="1:6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</row>
    <row r="104" spans="1:63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</row>
    <row r="105" spans="1:63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</row>
    <row r="106" spans="1:63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</row>
    <row r="107" spans="1:63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</row>
    <row r="108" spans="1:63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</row>
    <row r="109" spans="1:63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</row>
    <row r="110" spans="1:63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</row>
    <row r="111" spans="1:63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</row>
    <row r="112" spans="1:63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</row>
    <row r="113" spans="1:6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</row>
    <row r="114" spans="1:63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</row>
    <row r="115" spans="1:63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</row>
    <row r="116" spans="1:63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</row>
    <row r="117" spans="1:63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</row>
    <row r="118" spans="1:63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</row>
    <row r="119" spans="1:63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</row>
    <row r="120" spans="1:63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  <row r="121" spans="1:63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</row>
    <row r="122" spans="1:63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</row>
    <row r="123" spans="1:6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</row>
    <row r="124" spans="1:63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</row>
    <row r="125" spans="1:63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</row>
    <row r="126" spans="1:63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</row>
    <row r="127" spans="1:63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</row>
    <row r="128" spans="1:63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</row>
    <row r="129" spans="1:63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</row>
    <row r="130" spans="1:63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</row>
    <row r="131" spans="1:63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</row>
    <row r="132" spans="1:63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</row>
    <row r="133" spans="1:6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</row>
    <row r="134" spans="1:63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</row>
    <row r="135" spans="1:63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</row>
    <row r="136" spans="1:63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</row>
    <row r="137" spans="1:63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</row>
    <row r="138" spans="1:63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</row>
    <row r="139" spans="1:63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</row>
    <row r="140" spans="1:63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</row>
    <row r="141" spans="1:63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</row>
    <row r="142" spans="1:63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</row>
    <row r="143" spans="1:6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</row>
    <row r="144" spans="1:63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</row>
    <row r="145" spans="1:63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</row>
    <row r="146" spans="1:63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</row>
    <row r="147" spans="1:63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</row>
    <row r="148" spans="1:63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</row>
    <row r="149" spans="1:63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</row>
    <row r="150" spans="1:63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</row>
    <row r="151" spans="1:63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</row>
    <row r="152" spans="1:63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</row>
    <row r="153" spans="1:6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</row>
    <row r="154" spans="1:63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</row>
    <row r="155" spans="1:63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</row>
    <row r="156" spans="1:63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</row>
    <row r="157" spans="1:63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</row>
    <row r="158" spans="1:63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</row>
    <row r="159" spans="1:63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</row>
    <row r="160" spans="1:63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</row>
    <row r="161" spans="1:63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</row>
    <row r="162" spans="1:63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</row>
    <row r="163" spans="1: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</row>
    <row r="164" spans="1:63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</row>
    <row r="165" spans="1:63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</row>
    <row r="166" spans="1:63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</row>
    <row r="167" spans="1:63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</row>
    <row r="168" spans="1:63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</row>
    <row r="169" spans="1:63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</row>
    <row r="170" spans="1:63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</row>
    <row r="171" spans="1:63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</row>
    <row r="172" spans="1:63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</row>
    <row r="173" spans="1:6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</row>
    <row r="174" spans="1:63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</row>
    <row r="175" spans="1:63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</row>
    <row r="176" spans="1:63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</row>
    <row r="177" spans="1:63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</row>
    <row r="178" spans="1:63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</row>
    <row r="179" spans="1:63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</row>
    <row r="180" spans="1:63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</row>
    <row r="181" spans="1:63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</row>
    <row r="182" spans="1:63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</row>
    <row r="183" spans="1:6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</row>
    <row r="184" spans="1:63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</row>
    <row r="185" spans="1:63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</row>
    <row r="186" spans="1:63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</row>
    <row r="187" spans="1:63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</row>
    <row r="188" spans="1:63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</row>
    <row r="189" spans="1:63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</row>
    <row r="190" spans="1:63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</row>
    <row r="191" spans="1:63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</row>
    <row r="192" spans="1:63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</row>
    <row r="193" spans="1:6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</row>
    <row r="194" spans="1:63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</row>
    <row r="195" spans="1:63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</row>
    <row r="196" spans="1:63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</row>
    <row r="197" spans="1:63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</row>
    <row r="198" spans="1:63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</row>
    <row r="199" spans="1:63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</row>
    <row r="200" spans="1:63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</row>
    <row r="201" spans="1:63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</row>
    <row r="202" spans="1:63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</row>
    <row r="203" spans="1:6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</row>
    <row r="204" spans="1:63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</row>
    <row r="205" spans="1:63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</row>
    <row r="206" spans="1:63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</row>
    <row r="207" spans="1:63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</row>
    <row r="208" spans="1:63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</row>
    <row r="209" spans="1:63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</row>
    <row r="210" spans="1:63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</row>
    <row r="211" spans="1:63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</row>
    <row r="212" spans="1:63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</row>
    <row r="213" spans="1:6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</row>
    <row r="214" spans="1:63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</row>
    <row r="215" spans="1:63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</row>
    <row r="216" spans="1:63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</row>
    <row r="217" spans="1:63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</row>
    <row r="218" spans="1:63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</row>
    <row r="219" spans="1:63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</row>
    <row r="220" spans="1:63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</row>
    <row r="221" spans="1:63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</row>
    <row r="222" spans="1:63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</row>
    <row r="223" spans="1:6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</row>
    <row r="224" spans="1:63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</row>
    <row r="225" spans="1:63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</row>
    <row r="226" spans="1:63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</row>
    <row r="227" spans="1:63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</row>
    <row r="228" spans="1:63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</row>
    <row r="229" spans="1:63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</row>
    <row r="230" spans="1:63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</row>
    <row r="231" spans="1:63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</row>
    <row r="232" spans="1:63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</row>
    <row r="233" spans="1:6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</row>
    <row r="234" spans="1:63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</row>
    <row r="235" spans="1:63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</row>
    <row r="236" spans="1:63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</row>
    <row r="237" spans="1:63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</row>
    <row r="238" spans="1:63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</row>
    <row r="239" spans="1:63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</row>
    <row r="240" spans="1:63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</row>
    <row r="241" spans="1:63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</row>
    <row r="242" spans="1:63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</row>
    <row r="243" spans="1:6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</row>
    <row r="244" spans="1:63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</row>
    <row r="245" spans="1:63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</row>
    <row r="246" spans="1:63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</row>
    <row r="247" spans="1:63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</row>
    <row r="248" spans="1:63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</row>
    <row r="249" spans="1:63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</row>
    <row r="250" spans="1:63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</row>
    <row r="251" spans="1:63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</row>
    <row r="252" spans="1:63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</row>
    <row r="253" spans="1:6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</row>
    <row r="254" spans="1:63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</row>
    <row r="255" spans="1:63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</row>
    <row r="256" spans="1:63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</row>
    <row r="257" spans="1:63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</row>
    <row r="258" spans="1:63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</row>
    <row r="259" spans="1:63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</row>
    <row r="260" spans="1:63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</row>
    <row r="261" spans="1:63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</row>
    <row r="262" spans="1:63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</row>
    <row r="263" spans="1: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</row>
    <row r="264" spans="1:63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</row>
    <row r="265" spans="1:63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</row>
    <row r="266" spans="1:63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</row>
    <row r="267" spans="1:63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</row>
    <row r="268" spans="1:63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</row>
    <row r="269" spans="1:63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</row>
    <row r="270" spans="1:63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</row>
    <row r="271" spans="1:63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</row>
    <row r="272" spans="1:63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</row>
    <row r="273" spans="1:6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</row>
    <row r="274" spans="1:63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</row>
    <row r="275" spans="1:63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</row>
    <row r="276" spans="1:63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</row>
    <row r="277" spans="1:63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</row>
    <row r="278" spans="1:63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</row>
    <row r="279" spans="1:63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</row>
    <row r="280" spans="1:63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</row>
    <row r="281" spans="1:63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</row>
    <row r="282" spans="1:63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</row>
    <row r="283" spans="1:6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</row>
    <row r="284" spans="1:63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  <row r="285" spans="1:63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</row>
    <row r="286" spans="1:63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</row>
    <row r="287" spans="1:63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</row>
    <row r="288" spans="1:63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</row>
    <row r="289" spans="1:63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</row>
    <row r="290" spans="1:63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</row>
    <row r="291" spans="1:63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</row>
    <row r="292" spans="1:63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</row>
    <row r="293" spans="1:6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</row>
    <row r="294" spans="1:63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</row>
    <row r="295" spans="1:63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</row>
    <row r="296" spans="1:63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</row>
    <row r="297" spans="1:63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</row>
    <row r="298" spans="1:63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</row>
    <row r="299" spans="1:63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</row>
    <row r="300" spans="1:63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</row>
    <row r="301" spans="1:63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</row>
    <row r="302" spans="1:63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</row>
    <row r="303" spans="1:6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</row>
    <row r="304" spans="1:63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</row>
    <row r="305" spans="1:63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</row>
    <row r="306" spans="1:63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</row>
    <row r="307" spans="1:63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</row>
    <row r="308" spans="1:63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</row>
    <row r="309" spans="1:63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</row>
    <row r="310" spans="1:63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</row>
    <row r="311" spans="1:63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</row>
    <row r="312" spans="1:63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</row>
    <row r="313" spans="1:6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</row>
    <row r="314" spans="1:63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</row>
    <row r="315" spans="1:63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</row>
    <row r="316" spans="1:63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</row>
    <row r="317" spans="1:63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</row>
    <row r="318" spans="1:63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</row>
    <row r="319" spans="1:63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</row>
    <row r="320" spans="1:63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</row>
    <row r="321" spans="1:63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</row>
    <row r="322" spans="1:63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</row>
    <row r="323" spans="1:6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</row>
    <row r="324" spans="1:63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</row>
    <row r="325" spans="1:63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</row>
    <row r="326" spans="1:63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</row>
    <row r="327" spans="1:63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</row>
    <row r="328" spans="1:63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</row>
    <row r="329" spans="1:63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</row>
    <row r="330" spans="1:63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</row>
    <row r="331" spans="1:63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</row>
    <row r="332" spans="1:63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</row>
    <row r="333" spans="1:6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</row>
    <row r="334" spans="1:63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</row>
    <row r="335" spans="1:63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</row>
    <row r="336" spans="1:63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</row>
    <row r="337" spans="1:63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</row>
    <row r="338" spans="1:63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</row>
    <row r="339" spans="1:63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</row>
    <row r="340" spans="1:63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</row>
    <row r="341" spans="1:63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</row>
    <row r="342" spans="1:63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</row>
    <row r="343" spans="1:6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</row>
    <row r="344" spans="1:63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</row>
    <row r="345" spans="1:63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</row>
    <row r="346" spans="1:63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</row>
    <row r="347" spans="1:63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</row>
    <row r="348" spans="1:63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</row>
    <row r="349" spans="1:63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</row>
    <row r="350" spans="1:63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</row>
    <row r="351" spans="1:63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</row>
    <row r="352" spans="1:63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</row>
    <row r="353" spans="1:6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</row>
    <row r="354" spans="1:63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</row>
    <row r="355" spans="1:63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</row>
    <row r="356" spans="1:63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</row>
    <row r="357" spans="1:63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</row>
    <row r="358" spans="1:63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</row>
    <row r="359" spans="1:63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</row>
    <row r="360" spans="1:63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</row>
    <row r="361" spans="1:63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</row>
    <row r="362" spans="1:63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</row>
    <row r="363" spans="1: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</row>
    <row r="364" spans="1:63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</row>
    <row r="365" spans="1:63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</row>
    <row r="366" spans="1:63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</row>
    <row r="367" spans="1:63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</row>
    <row r="368" spans="1:63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</row>
    <row r="369" spans="1:63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</row>
    <row r="370" spans="1:63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</row>
    <row r="371" spans="1:63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</row>
    <row r="372" spans="1:63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</row>
    <row r="373" spans="1:6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</row>
    <row r="374" spans="1:63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</row>
    <row r="375" spans="1:63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</row>
    <row r="376" spans="1:63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</row>
    <row r="377" spans="1:63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</row>
    <row r="378" spans="1:63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</row>
    <row r="379" spans="1:63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</row>
    <row r="380" spans="1:63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</row>
    <row r="381" spans="1:63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</row>
    <row r="382" spans="1:63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</row>
    <row r="383" spans="1:6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</row>
    <row r="384" spans="1:63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</row>
    <row r="385" spans="1:63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</row>
    <row r="386" spans="1:63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</row>
    <row r="387" spans="1:63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</row>
    <row r="388" spans="1:63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</row>
    <row r="389" spans="1:63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</row>
    <row r="390" spans="1:63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</row>
    <row r="391" spans="1:63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</row>
    <row r="392" spans="1:63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</row>
    <row r="393" spans="1:6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</row>
    <row r="394" spans="1:63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</row>
    <row r="395" spans="1:63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</row>
    <row r="396" spans="1:63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</row>
    <row r="397" spans="1:63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</row>
    <row r="398" spans="1:63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</row>
    <row r="399" spans="1:63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</row>
    <row r="400" spans="1:63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</row>
    <row r="401" spans="1:63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</row>
    <row r="402" spans="1:63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</row>
    <row r="403" spans="1:6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</row>
    <row r="404" spans="1:63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</row>
    <row r="405" spans="1:63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</row>
    <row r="406" spans="1:63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</row>
    <row r="407" spans="1:63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</row>
    <row r="408" spans="1:63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</row>
    <row r="409" spans="1:63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</row>
    <row r="410" spans="1:63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</row>
    <row r="411" spans="1:63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</row>
    <row r="412" spans="1:63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</row>
    <row r="413" spans="1:6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</row>
    <row r="414" spans="1:63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</row>
    <row r="415" spans="1:63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</row>
    <row r="416" spans="1:63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</row>
    <row r="417" spans="1:63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</row>
    <row r="418" spans="1:63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</row>
    <row r="419" spans="1:63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</row>
    <row r="420" spans="1:63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</row>
    <row r="421" spans="1:63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</row>
    <row r="422" spans="1:63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</row>
    <row r="423" spans="1:6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</row>
    <row r="424" spans="1:63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</row>
    <row r="425" spans="1:63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</row>
    <row r="426" spans="1:63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</row>
    <row r="427" spans="1:63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</row>
    <row r="428" spans="1:63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</row>
    <row r="429" spans="1:63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</row>
    <row r="430" spans="1:63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</row>
    <row r="431" spans="1:63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</row>
    <row r="432" spans="1:63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</row>
    <row r="433" spans="1:6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</row>
    <row r="434" spans="1:63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</row>
    <row r="435" spans="1:63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</row>
    <row r="436" spans="1:63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</row>
    <row r="437" spans="1:63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</row>
    <row r="438" spans="1:63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</row>
    <row r="439" spans="1:63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</row>
    <row r="440" spans="1:63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</row>
    <row r="441" spans="1:63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</row>
    <row r="442" spans="1:63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</row>
    <row r="443" spans="1:6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</row>
    <row r="444" spans="1:63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</row>
    <row r="445" spans="1:63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</row>
    <row r="446" spans="1:63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</row>
    <row r="447" spans="1:63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</row>
    <row r="448" spans="1:63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</row>
    <row r="449" spans="1:63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</row>
    <row r="450" spans="1:63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</row>
    <row r="451" spans="1:63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</row>
    <row r="452" spans="1:63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</row>
    <row r="453" spans="1:6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</row>
    <row r="454" spans="1:63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</row>
    <row r="455" spans="1:63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</row>
    <row r="456" spans="1:63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</row>
    <row r="457" spans="1:63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</row>
    <row r="458" spans="1:63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</row>
    <row r="459" spans="1:63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</row>
    <row r="460" spans="1:63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</row>
    <row r="461" spans="1:63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</row>
    <row r="462" spans="1:63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</row>
    <row r="463" spans="1: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</row>
    <row r="464" spans="1:63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</row>
    <row r="465" spans="1:63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</row>
    <row r="466" spans="1:63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</row>
    <row r="467" spans="1:63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</row>
    <row r="468" spans="1:63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</row>
    <row r="469" spans="1:63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</row>
    <row r="470" spans="1:63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</row>
    <row r="471" spans="1:63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</row>
    <row r="472" spans="1:63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</row>
    <row r="473" spans="1:6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</row>
    <row r="474" spans="1:63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</row>
    <row r="475" spans="1:63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</row>
    <row r="476" spans="1:63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</row>
    <row r="477" spans="1:63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</row>
    <row r="478" spans="1:63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</row>
    <row r="479" spans="1:63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</row>
    <row r="480" spans="1:63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</row>
    <row r="481" spans="1:63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</row>
    <row r="482" spans="1:63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</row>
    <row r="483" spans="1:6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</row>
    <row r="484" spans="1:63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</row>
    <row r="485" spans="1:63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</row>
    <row r="486" spans="1:63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</row>
    <row r="487" spans="1:63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</row>
    <row r="488" spans="1:63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</row>
    <row r="489" spans="1:63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</row>
    <row r="490" spans="1:63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</row>
    <row r="491" spans="1:63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</row>
    <row r="492" spans="1:63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</row>
    <row r="493" spans="1:6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</row>
    <row r="494" spans="1:63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</row>
    <row r="495" spans="1:63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</row>
    <row r="496" spans="1:63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</row>
    <row r="497" spans="1:63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</row>
    <row r="498" spans="1:63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</row>
    <row r="499" spans="1:63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</row>
    <row r="500" spans="1:63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</row>
    <row r="501" spans="1:63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</row>
    <row r="502" spans="1:63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</row>
    <row r="503" spans="1:6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</row>
    <row r="504" spans="1:63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</row>
    <row r="505" spans="1:63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</row>
    <row r="506" spans="1:63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</row>
    <row r="507" spans="1:63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</row>
    <row r="508" spans="1:63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</row>
    <row r="509" spans="1:63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</row>
    <row r="510" spans="1:63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</row>
    <row r="511" spans="1:63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</row>
    <row r="512" spans="1:63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</row>
    <row r="513" spans="1:6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</row>
    <row r="514" spans="1:63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</row>
    <row r="515" spans="1:63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</row>
    <row r="516" spans="1:63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</row>
    <row r="517" spans="1:63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</row>
    <row r="518" spans="1:63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</row>
    <row r="519" spans="1:63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</row>
    <row r="520" spans="1:63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</row>
    <row r="521" spans="1:63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</row>
    <row r="522" spans="1:63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</row>
    <row r="523" spans="1:6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</row>
    <row r="524" spans="1:63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</row>
    <row r="525" spans="1:63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</row>
    <row r="526" spans="1:63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</row>
    <row r="527" spans="1:63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</row>
    <row r="528" spans="1:63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</row>
    <row r="529" spans="1:63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</row>
    <row r="530" spans="1:63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</row>
    <row r="531" spans="1:63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</row>
    <row r="532" spans="1:63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</row>
    <row r="533" spans="1:6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</row>
    <row r="534" spans="1:63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</row>
    <row r="535" spans="1:63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</row>
    <row r="536" spans="1:63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</row>
    <row r="537" spans="1:63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</row>
    <row r="538" spans="1:63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</row>
    <row r="539" spans="1:63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</row>
    <row r="540" spans="1:63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</row>
    <row r="541" spans="1:63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</row>
    <row r="542" spans="1:63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</row>
    <row r="543" spans="1:6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</row>
    <row r="544" spans="1:63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</row>
    <row r="545" spans="1:63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</row>
    <row r="546" spans="1:63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</row>
    <row r="547" spans="1:63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</row>
    <row r="548" spans="1:63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</row>
    <row r="549" spans="1:63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</row>
    <row r="550" spans="1:63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</row>
    <row r="551" spans="1:63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</row>
    <row r="552" spans="1:63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</row>
    <row r="553" spans="1:6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</row>
    <row r="554" spans="1:63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</row>
    <row r="555" spans="1:63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</row>
    <row r="556" spans="1:63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</row>
    <row r="557" spans="1:63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</row>
    <row r="558" spans="1:63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</row>
    <row r="559" spans="1:63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</row>
    <row r="560" spans="1:63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</row>
    <row r="561" spans="1:63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</row>
    <row r="562" spans="1:63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</row>
    <row r="563" spans="1: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</row>
    <row r="564" spans="1:63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</row>
    <row r="565" spans="1:63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</row>
    <row r="566" spans="1:63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</row>
    <row r="567" spans="1:63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</row>
    <row r="568" spans="1:63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</row>
    <row r="569" spans="1:63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</row>
    <row r="570" spans="1:63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</row>
    <row r="571" spans="1:63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</row>
    <row r="572" spans="1:63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</row>
    <row r="573" spans="1:6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</row>
    <row r="574" spans="1:63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</row>
    <row r="575" spans="1:63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</row>
    <row r="576" spans="1:63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</row>
    <row r="577" spans="1:63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</row>
    <row r="578" spans="1:63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</row>
    <row r="579" spans="1:63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</row>
    <row r="580" spans="1:63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</row>
    <row r="581" spans="1:63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</row>
    <row r="582" spans="1:63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</row>
    <row r="583" spans="1:6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</row>
    <row r="584" spans="1:63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</row>
    <row r="585" spans="1:63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</row>
    <row r="586" spans="1:63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</row>
    <row r="587" spans="1:63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</row>
    <row r="588" spans="1:63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</row>
    <row r="589" spans="1:63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</row>
    <row r="590" spans="1:63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</row>
    <row r="591" spans="1:63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</row>
    <row r="592" spans="1:63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</row>
    <row r="593" spans="1:6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</row>
    <row r="594" spans="1:63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</row>
    <row r="595" spans="1:63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</row>
    <row r="596" spans="1:63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</row>
    <row r="597" spans="1:63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</row>
    <row r="598" spans="1:63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</row>
    <row r="599" spans="1:63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</row>
    <row r="600" spans="1:63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</row>
    <row r="601" spans="1:63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</row>
    <row r="602" spans="1:63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</row>
    <row r="603" spans="1:6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</row>
    <row r="604" spans="1:63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</row>
    <row r="605" spans="1:63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</row>
    <row r="606" spans="1:63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</row>
    <row r="607" spans="1:63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</row>
    <row r="608" spans="1:63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</row>
    <row r="609" spans="1:63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</row>
    <row r="610" spans="1:63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</row>
    <row r="611" spans="1:63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</row>
    <row r="612" spans="1:63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</row>
    <row r="613" spans="1:6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</row>
    <row r="614" spans="1:63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</row>
    <row r="615" spans="1:63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</row>
    <row r="616" spans="1:63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</row>
    <row r="617" spans="1:63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</row>
    <row r="618" spans="1:63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</row>
    <row r="619" spans="1:63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</row>
    <row r="620" spans="1:63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</row>
    <row r="621" spans="1:63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</row>
    <row r="622" spans="1:63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</row>
    <row r="623" spans="1:6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</row>
    <row r="624" spans="1:63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</row>
    <row r="625" spans="1:63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</row>
    <row r="626" spans="1:63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</row>
    <row r="627" spans="1:63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</row>
    <row r="628" spans="1:63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</row>
    <row r="629" spans="1:63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</row>
    <row r="630" spans="1:63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</row>
    <row r="631" spans="1:63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</row>
    <row r="632" spans="1:63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</row>
    <row r="633" spans="1:6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</row>
    <row r="634" spans="1:63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</row>
    <row r="635" spans="1:63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</row>
    <row r="636" spans="1:63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</row>
    <row r="637" spans="1:63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</row>
    <row r="638" spans="1:63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</row>
    <row r="639" spans="1:63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</row>
    <row r="640" spans="1:63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</row>
    <row r="641" spans="1:63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</row>
    <row r="642" spans="1:63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</row>
    <row r="643" spans="1:6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</row>
    <row r="644" spans="1:63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</row>
    <row r="645" spans="1:63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</row>
    <row r="646" spans="1:63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</row>
    <row r="647" spans="1:63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</row>
    <row r="648" spans="1:63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</row>
    <row r="649" spans="1:63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</row>
    <row r="650" spans="1:63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</row>
    <row r="651" spans="1:63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</row>
    <row r="652" spans="1:63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</row>
    <row r="653" spans="1:6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</row>
    <row r="654" spans="1:63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</row>
    <row r="655" spans="1:63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</row>
    <row r="656" spans="1:63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</row>
    <row r="657" spans="1:63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</row>
    <row r="658" spans="1:63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</row>
    <row r="659" spans="1:63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</row>
    <row r="660" spans="1:63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</row>
    <row r="661" spans="1:63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</row>
    <row r="662" spans="1:63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</row>
    <row r="663" spans="1: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</row>
    <row r="664" spans="1:63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</row>
    <row r="665" spans="1:63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</row>
    <row r="666" spans="1:63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</row>
    <row r="667" spans="1:63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</row>
    <row r="668" spans="1:63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</row>
    <row r="669" spans="1:63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</row>
    <row r="670" spans="1:63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</row>
    <row r="671" spans="1:63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</row>
    <row r="672" spans="1:63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</row>
    <row r="673" spans="1:6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</row>
    <row r="674" spans="1:63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</row>
    <row r="675" spans="1:63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</row>
    <row r="676" spans="1:63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</row>
    <row r="677" spans="1:63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</row>
    <row r="678" spans="1:63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</row>
    <row r="679" spans="1:63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</row>
    <row r="680" spans="1:63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</row>
    <row r="681" spans="1:63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</row>
    <row r="682" spans="1:63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</row>
    <row r="683" spans="1:6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</row>
    <row r="684" spans="1:63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</row>
    <row r="685" spans="1:63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</row>
    <row r="686" spans="1:63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</row>
    <row r="687" spans="1:63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</row>
    <row r="688" spans="1:63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</row>
    <row r="689" spans="1:63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</row>
    <row r="690" spans="1:63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</row>
    <row r="691" spans="1:63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</row>
    <row r="692" spans="1:63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</row>
    <row r="693" spans="1:6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</row>
    <row r="694" spans="1:63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</row>
    <row r="695" spans="1:63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</row>
    <row r="696" spans="1:63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</row>
    <row r="697" spans="1:63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</row>
    <row r="698" spans="1:63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</row>
    <row r="699" spans="1:63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</row>
    <row r="700" spans="1:63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</row>
    <row r="701" spans="1:63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</row>
    <row r="702" spans="1:63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</row>
    <row r="703" spans="1:6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</row>
    <row r="704" spans="1:63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</row>
    <row r="705" spans="1:63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</row>
    <row r="706" spans="1:63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</row>
    <row r="707" spans="1:63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</row>
    <row r="708" spans="1:63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</row>
    <row r="709" spans="1:63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</row>
    <row r="710" spans="1:63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</row>
    <row r="711" spans="1:63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</row>
    <row r="712" spans="1:63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</row>
    <row r="713" spans="1:6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</row>
    <row r="714" spans="1:63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</row>
    <row r="715" spans="1:63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</row>
    <row r="716" spans="1:63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</row>
    <row r="717" spans="1:63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</row>
    <row r="718" spans="1:63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</row>
    <row r="719" spans="1:63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</row>
    <row r="720" spans="1:63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</row>
    <row r="721" spans="1:63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</row>
    <row r="722" spans="1:63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</row>
    <row r="723" spans="1:6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</row>
    <row r="724" spans="1:63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</row>
    <row r="725" spans="1:63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</row>
    <row r="726" spans="1:63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</row>
    <row r="727" spans="1:63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</row>
    <row r="728" spans="1:63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</row>
    <row r="729" spans="1:63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</row>
    <row r="730" spans="1:63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</row>
    <row r="731" spans="1:63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</row>
    <row r="732" spans="1:63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</row>
    <row r="733" spans="1:6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</row>
    <row r="734" spans="1:63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</row>
    <row r="735" spans="1:63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</row>
    <row r="736" spans="1:63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</row>
    <row r="737" spans="1:63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</row>
    <row r="738" spans="1:63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</row>
    <row r="739" spans="1:63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</row>
    <row r="740" spans="1:63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</row>
    <row r="741" spans="1:63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</row>
    <row r="742" spans="1:63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</row>
    <row r="743" spans="1:6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</row>
    <row r="744" spans="1:63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</row>
    <row r="745" spans="1:63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</row>
    <row r="746" spans="1:63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</row>
    <row r="747" spans="1:63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</row>
    <row r="748" spans="1:63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</row>
    <row r="749" spans="1:63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</row>
    <row r="750" spans="1:63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</row>
    <row r="751" spans="1:63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</row>
    <row r="752" spans="1:63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</row>
    <row r="753" spans="1:6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</row>
    <row r="754" spans="1:63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</row>
    <row r="755" spans="1:63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</row>
    <row r="756" spans="1:63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</row>
    <row r="757" spans="1:63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</row>
    <row r="758" spans="1:63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</row>
    <row r="759" spans="1:63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</row>
    <row r="760" spans="1:63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</row>
    <row r="761" spans="1:63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</row>
    <row r="762" spans="1:63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</row>
    <row r="763" spans="1: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</row>
    <row r="764" spans="1:63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</row>
    <row r="765" spans="1:63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</row>
    <row r="766" spans="1:63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</row>
    <row r="767" spans="1:63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</row>
    <row r="768" spans="1:63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</row>
    <row r="769" spans="1:63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</row>
    <row r="770" spans="1:63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</row>
    <row r="771" spans="1:63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</row>
    <row r="772" spans="1:63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</row>
    <row r="773" spans="1:6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</row>
    <row r="774" spans="1:63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</row>
    <row r="775" spans="1:63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</row>
    <row r="776" spans="1:63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</row>
    <row r="777" spans="1:63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</row>
    <row r="778" spans="1:63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</row>
    <row r="779" spans="1:63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</row>
    <row r="780" spans="1:63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</row>
    <row r="781" spans="1:63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</row>
    <row r="782" spans="1:63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</row>
    <row r="783" spans="1:6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</row>
    <row r="784" spans="1:63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</row>
    <row r="785" spans="1:63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</row>
    <row r="786" spans="1:63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</row>
    <row r="787" spans="1:63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</row>
    <row r="788" spans="1:63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</row>
    <row r="789" spans="1:63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</row>
    <row r="790" spans="1:63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</row>
    <row r="791" spans="1:63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</row>
    <row r="792" spans="1:63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</row>
    <row r="793" spans="1:6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</row>
    <row r="794" spans="1:63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</row>
    <row r="795" spans="1:63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</row>
    <row r="796" spans="1:63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</row>
    <row r="797" spans="1:63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</row>
    <row r="798" spans="1:63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</row>
    <row r="799" spans="1:63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</row>
    <row r="800" spans="1:63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</row>
    <row r="801" spans="1:63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</row>
    <row r="802" spans="1:63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</row>
    <row r="803" spans="1:6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</row>
    <row r="804" spans="1:63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</row>
    <row r="805" spans="1:63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</row>
    <row r="806" spans="1:63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</row>
    <row r="807" spans="1:63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</row>
    <row r="808" spans="1:63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</row>
    <row r="809" spans="1:63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</row>
    <row r="810" spans="1:63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</row>
    <row r="811" spans="1:63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</row>
    <row r="812" spans="1:63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</row>
    <row r="813" spans="1:6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</row>
    <row r="814" spans="1:63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</row>
    <row r="815" spans="1:63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</row>
    <row r="816" spans="1:63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</row>
    <row r="817" spans="1:63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</row>
    <row r="818" spans="1:63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</row>
    <row r="819" spans="1:63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</row>
    <row r="820" spans="1:63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</row>
    <row r="821" spans="1:63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</row>
    <row r="822" spans="1:63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</row>
    <row r="823" spans="1:6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</row>
    <row r="824" spans="1:63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</row>
    <row r="825" spans="1:63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</row>
    <row r="826" spans="1:63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</row>
    <row r="827" spans="1:63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</row>
    <row r="828" spans="1:63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</row>
    <row r="829" spans="1:63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</row>
    <row r="830" spans="1:63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</row>
    <row r="831" spans="1:63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</row>
    <row r="832" spans="1:63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</row>
    <row r="833" spans="1:6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</row>
    <row r="834" spans="1:63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</row>
    <row r="835" spans="1:63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</row>
    <row r="836" spans="1:63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</row>
    <row r="837" spans="1:63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</row>
    <row r="838" spans="1:63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</row>
    <row r="839" spans="1:63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</row>
    <row r="840" spans="1:63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</row>
    <row r="841" spans="1:63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</row>
    <row r="842" spans="1:63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</row>
    <row r="843" spans="1:6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</row>
    <row r="844" spans="1:63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</row>
    <row r="845" spans="1:63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</row>
    <row r="846" spans="1:63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</row>
    <row r="847" spans="1:63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</row>
    <row r="848" spans="1:63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</row>
    <row r="849" spans="1:63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</row>
    <row r="850" spans="1:63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</row>
    <row r="851" spans="1:63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</row>
    <row r="852" spans="1:63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</row>
    <row r="853" spans="1:6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</row>
    <row r="854" spans="1:63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</row>
    <row r="855" spans="1:63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</row>
    <row r="856" spans="1:63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</row>
    <row r="857" spans="1:63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</row>
    <row r="858" spans="1:63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</row>
    <row r="859" spans="1:63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</row>
    <row r="860" spans="1:63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</row>
    <row r="861" spans="1:63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</row>
    <row r="862" spans="1:63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</row>
    <row r="863" spans="1: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</row>
    <row r="864" spans="1:63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</row>
    <row r="865" spans="1:63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</row>
    <row r="866" spans="1:63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</row>
    <row r="867" spans="1:63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</row>
    <row r="868" spans="1:63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</row>
    <row r="869" spans="1:63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</row>
    <row r="870" spans="1:63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</row>
    <row r="871" spans="1:63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</row>
    <row r="872" spans="1:63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</row>
    <row r="873" spans="1:6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</row>
    <row r="874" spans="1:63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</row>
    <row r="875" spans="1:63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</row>
    <row r="876" spans="1:63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</row>
    <row r="877" spans="1:63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</row>
    <row r="878" spans="1:63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</row>
    <row r="879" spans="1:63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</row>
    <row r="880" spans="1:63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</row>
    <row r="881" spans="1:63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</row>
    <row r="882" spans="1:63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</row>
    <row r="883" spans="1:6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</row>
    <row r="884" spans="1:63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</row>
    <row r="885" spans="1:63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</row>
    <row r="886" spans="1:63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</row>
    <row r="887" spans="1:63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</row>
    <row r="888" spans="1:63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</row>
    <row r="889" spans="1:63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</row>
    <row r="890" spans="1:63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</row>
    <row r="891" spans="1:63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</row>
    <row r="892" spans="1:63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</row>
    <row r="893" spans="1:6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</row>
    <row r="894" spans="1:63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</row>
    <row r="895" spans="1:63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</row>
    <row r="896" spans="1:63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</row>
    <row r="897" spans="1:63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</row>
    <row r="898" spans="1:63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</row>
    <row r="899" spans="1:63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</row>
    <row r="900" spans="1:63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</row>
    <row r="901" spans="1:63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</row>
    <row r="902" spans="1:63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</row>
    <row r="903" spans="1:6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</row>
    <row r="904" spans="1:63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</row>
    <row r="905" spans="1:63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</row>
    <row r="906" spans="1:63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</row>
    <row r="907" spans="1:63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</row>
    <row r="908" spans="1:63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</row>
    <row r="909" spans="1:63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</row>
    <row r="910" spans="1:63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</row>
    <row r="911" spans="1:63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</row>
    <row r="912" spans="1:63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</row>
    <row r="913" spans="1:6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</row>
    <row r="914" spans="1:63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</row>
    <row r="915" spans="1:63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</row>
    <row r="916" spans="1:63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</row>
    <row r="917" spans="1:63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</row>
    <row r="918" spans="1:63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</row>
    <row r="919" spans="1:63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</row>
    <row r="920" spans="1:63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</row>
    <row r="921" spans="1:63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</row>
    <row r="922" spans="1:63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</row>
    <row r="923" spans="1:6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</row>
    <row r="924" spans="1:63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</row>
    <row r="925" spans="1:63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</row>
    <row r="926" spans="1:63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</row>
    <row r="927" spans="1:63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</row>
    <row r="928" spans="1:63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</row>
    <row r="929" spans="1:63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</row>
    <row r="930" spans="1:63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</row>
    <row r="931" spans="1:63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</row>
    <row r="932" spans="1:63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</row>
    <row r="933" spans="1:6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</row>
    <row r="934" spans="1:63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</row>
    <row r="935" spans="1:63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</row>
    <row r="936" spans="1:63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</row>
    <row r="937" spans="1:63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</row>
    <row r="938" spans="1:63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</row>
    <row r="939" spans="1:63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</row>
    <row r="940" spans="1:63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</row>
    <row r="941" spans="1:63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</row>
    <row r="942" spans="1:63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</row>
    <row r="943" spans="1:6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</row>
    <row r="944" spans="1:63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</row>
    <row r="945" spans="1:63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</row>
    <row r="946" spans="1:63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</row>
    <row r="947" spans="1:63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</row>
    <row r="948" spans="1:63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</row>
    <row r="949" spans="1:63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</row>
    <row r="950" spans="1:63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</row>
    <row r="951" spans="1:63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</row>
    <row r="952" spans="1:63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</row>
    <row r="953" spans="1:6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</row>
    <row r="954" spans="1:63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</row>
    <row r="955" spans="1:63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</row>
    <row r="956" spans="1:63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</row>
    <row r="957" spans="1:63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</row>
    <row r="958" spans="1:63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</row>
    <row r="959" spans="1:63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</row>
    <row r="960" spans="1:63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</row>
    <row r="961" spans="1:63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</row>
    <row r="962" spans="1:63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</row>
    <row r="963" spans="1: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</row>
    <row r="964" spans="1:63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</row>
    <row r="965" spans="1:63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</row>
    <row r="966" spans="1:63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</row>
    <row r="967" spans="1:63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</row>
    <row r="968" spans="1:63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</row>
    <row r="969" spans="1:63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</row>
    <row r="970" spans="1:63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</row>
    <row r="971" spans="1:63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</row>
    <row r="972" spans="1:63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</row>
    <row r="973" spans="1:6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</row>
    <row r="974" spans="1:63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</row>
    <row r="975" spans="1:63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</row>
    <row r="976" spans="1:63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</row>
    <row r="977" spans="1:63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</row>
    <row r="978" spans="1:63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</row>
    <row r="979" spans="1:63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</row>
    <row r="980" spans="1:63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</row>
    <row r="981" spans="1:63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</row>
    <row r="982" spans="1:63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</row>
    <row r="983" spans="1:6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</row>
    <row r="984" spans="1:63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</row>
    <row r="985" spans="1:63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</row>
    <row r="986" spans="1:63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</row>
    <row r="987" spans="1:63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</row>
    <row r="988" spans="1:63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</row>
    <row r="989" spans="1:63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</row>
    <row r="990" spans="1:63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</row>
    <row r="991" spans="1:63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</row>
    <row r="992" spans="1:63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</row>
    <row r="993" spans="1:6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</row>
    <row r="994" spans="1:63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</row>
    <row r="995" spans="1:63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</row>
    <row r="996" spans="1:63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</row>
    <row r="997" spans="1:63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</row>
    <row r="998" spans="1:63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</row>
    <row r="999" spans="1:63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</row>
    <row r="1000" spans="1:63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</row>
  </sheetData>
  <hyperlinks>
    <hyperlink ref="A4" location="Index!A1" display="Back To Index" xr:uid="{00000000-0004-0000-0F00-000000000000}"/>
  </hyperlink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Z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20" sqref="K19:K20"/>
    </sheetView>
  </sheetViews>
  <sheetFormatPr defaultColWidth="12.5546875" defaultRowHeight="15" customHeight="1"/>
  <cols>
    <col min="1" max="1" width="39.1640625" style="318" customWidth="1"/>
    <col min="2" max="2" width="14.1640625" style="318" hidden="1" customWidth="1"/>
    <col min="3" max="8" width="14.1640625" style="318" customWidth="1"/>
    <col min="9" max="26" width="8.5546875" style="318" customWidth="1"/>
  </cols>
  <sheetData>
    <row r="1" spans="1:26" ht="26.25" customHeight="1">
      <c r="A1" s="249" t="s">
        <v>41</v>
      </c>
      <c r="B1" s="265"/>
      <c r="C1" s="265"/>
      <c r="D1" s="294"/>
      <c r="E1" s="294"/>
      <c r="F1" s="294"/>
      <c r="G1" s="295"/>
      <c r="H1" s="265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</row>
    <row r="2" spans="1:26" ht="12.75" customHeight="1">
      <c r="A2" s="300" t="s">
        <v>461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</row>
    <row r="3" spans="1:26" ht="12.75" customHeight="1">
      <c r="A3" s="209" t="s">
        <v>46</v>
      </c>
      <c r="B3" s="267"/>
      <c r="C3" s="267"/>
      <c r="D3" s="428">
        <v>1</v>
      </c>
      <c r="E3" s="428">
        <f>IF(MOD(D4,D5) = 0,D3+1,D3)</f>
        <v>2</v>
      </c>
      <c r="F3" s="428">
        <f>IF(MOD(E4,E5) = 0,E3+1,E3)</f>
        <v>3</v>
      </c>
      <c r="G3" s="428">
        <f>IF(MOD(F4,F5) = 0,F3+1,F3)</f>
        <v>4</v>
      </c>
      <c r="H3" s="428">
        <f>IF(MOD(G4,G5) = 0,G3+1,G3)</f>
        <v>5</v>
      </c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</row>
    <row r="4" spans="1:26" ht="12.75" customHeight="1">
      <c r="A4" s="31" t="s">
        <v>28</v>
      </c>
      <c r="B4" s="154"/>
      <c r="C4" s="154"/>
      <c r="D4" s="345">
        <v>12</v>
      </c>
      <c r="E4" s="345">
        <f>D4+12</f>
        <v>24</v>
      </c>
      <c r="F4" s="345">
        <f>E4+12</f>
        <v>36</v>
      </c>
      <c r="G4" s="345">
        <f>F4+12</f>
        <v>48</v>
      </c>
      <c r="H4" s="345">
        <f>G4+12</f>
        <v>60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</row>
    <row r="5" spans="1:26" ht="12.75" customHeight="1">
      <c r="A5" s="247" t="s">
        <v>186</v>
      </c>
      <c r="B5" s="296"/>
      <c r="C5" s="296"/>
      <c r="D5" s="346">
        <v>12</v>
      </c>
      <c r="E5" s="346">
        <v>12</v>
      </c>
      <c r="F5" s="346">
        <v>12</v>
      </c>
      <c r="G5" s="346">
        <v>12</v>
      </c>
      <c r="H5" s="346">
        <v>12</v>
      </c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</row>
    <row r="6" spans="1:26" ht="12.75" customHeight="1">
      <c r="A6" s="92" t="s">
        <v>436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92" t="s">
        <v>437</v>
      </c>
      <c r="B7" s="423"/>
      <c r="C7" s="126">
        <f t="shared" ref="C7:H7" si="0">SUM(C8:C12)</f>
        <v>795200</v>
      </c>
      <c r="D7" s="126" t="e">
        <f t="shared" si="0"/>
        <v>#N/A</v>
      </c>
      <c r="E7" s="126" t="e">
        <f t="shared" si="0"/>
        <v>#N/A</v>
      </c>
      <c r="F7" s="126" t="e">
        <f t="shared" si="0"/>
        <v>#N/A</v>
      </c>
      <c r="G7" s="126" t="e">
        <f t="shared" si="0"/>
        <v>#N/A</v>
      </c>
      <c r="H7" s="126" t="e">
        <f t="shared" si="0"/>
        <v>#N/A</v>
      </c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spans="1:26" ht="12.75" customHeight="1">
      <c r="A8" s="98" t="s">
        <v>438</v>
      </c>
      <c r="B8" s="424"/>
      <c r="C8" s="297">
        <v>311000</v>
      </c>
      <c r="D8" s="100" t="e">
        <f>HLOOKUP(D$4,' Balance Sheet'!$A$4:$BK$36,MATCH('Annual Balance Sheet'!$A8,' Balance Sheet'!$A$4:$A$36,0),0)</f>
        <v>#N/A</v>
      </c>
      <c r="E8" s="100" t="e">
        <f>HLOOKUP(E$4,' Balance Sheet'!$A$4:$BK$36,MATCH('Annual Balance Sheet'!$A8,' Balance Sheet'!$A$4:$A$36,0),0)</f>
        <v>#N/A</v>
      </c>
      <c r="F8" s="100" t="e">
        <f>HLOOKUP(F$4,' Balance Sheet'!$A$4:$BK$36,MATCH('Annual Balance Sheet'!$A8,' Balance Sheet'!$A$4:$A$36,0),0)</f>
        <v>#N/A</v>
      </c>
      <c r="G8" s="100" t="e">
        <f>HLOOKUP(G$4,' Balance Sheet'!$A$4:$BK$36,MATCH('Annual Balance Sheet'!$A8,' Balance Sheet'!$A$4:$A$36,0),0)</f>
        <v>#N/A</v>
      </c>
      <c r="H8" s="100" t="e">
        <f>HLOOKUP(H$4,' Balance Sheet'!$A$4:$BK$36,MATCH('Annual Balance Sheet'!$A8,' Balance Sheet'!$A$4:$A$36,0),0)</f>
        <v>#N/A</v>
      </c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 spans="1:26" ht="12.75" customHeight="1">
      <c r="A9" s="6" t="s">
        <v>384</v>
      </c>
      <c r="B9" s="6"/>
      <c r="C9" s="297">
        <v>454000</v>
      </c>
      <c r="D9" s="100" t="e">
        <f>HLOOKUP(D$4,' Balance Sheet'!$A$4:$BK$36,MATCH('Annual Balance Sheet'!$A9,' Balance Sheet'!$A$4:$A$36,0),0)</f>
        <v>#N/A</v>
      </c>
      <c r="E9" s="100" t="e">
        <f>HLOOKUP(E$4,' Balance Sheet'!$A$4:$BK$36,MATCH('Annual Balance Sheet'!$A9,' Balance Sheet'!$A$4:$A$36,0),0)</f>
        <v>#N/A</v>
      </c>
      <c r="F9" s="100" t="e">
        <f>HLOOKUP(F$4,' Balance Sheet'!$A$4:$BK$36,MATCH('Annual Balance Sheet'!$A9,' Balance Sheet'!$A$4:$A$36,0),0)</f>
        <v>#N/A</v>
      </c>
      <c r="G9" s="100" t="e">
        <f>HLOOKUP(G$4,' Balance Sheet'!$A$4:$BK$36,MATCH('Annual Balance Sheet'!$A9,' Balance Sheet'!$A$4:$A$36,0),0)</f>
        <v>#N/A</v>
      </c>
      <c r="H9" s="100" t="e">
        <f>HLOOKUP(H$4,' Balance Sheet'!$A$4:$BK$36,MATCH('Annual Balance Sheet'!$A9,' Balance Sheet'!$A$4:$A$36,0),0)</f>
        <v>#N/A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6" t="s">
        <v>382</v>
      </c>
      <c r="B10" s="6"/>
      <c r="C10" s="297">
        <v>30200</v>
      </c>
      <c r="D10" s="100">
        <f>HLOOKUP(D$4,' Balance Sheet'!$A$4:$BK$36,MATCH('Annual Balance Sheet'!$A10,' Balance Sheet'!$A$4:$A$36,0),0)</f>
        <v>0</v>
      </c>
      <c r="E10" s="100">
        <f>HLOOKUP(E$4,' Balance Sheet'!$A$4:$BK$36,MATCH('Annual Balance Sheet'!$A10,' Balance Sheet'!$A$4:$A$36,0),0)</f>
        <v>0</v>
      </c>
      <c r="F10" s="100">
        <f>HLOOKUP(F$4,' Balance Sheet'!$A$4:$BK$36,MATCH('Annual Balance Sheet'!$A10,' Balance Sheet'!$A$4:$A$36,0),0)</f>
        <v>0</v>
      </c>
      <c r="G10" s="100">
        <f>HLOOKUP(G$4,' Balance Sheet'!$A$4:$BK$36,MATCH('Annual Balance Sheet'!$A10,' Balance Sheet'!$A$4:$A$36,0),0)</f>
        <v>0</v>
      </c>
      <c r="H10" s="100">
        <f>HLOOKUP(H$4,' Balance Sheet'!$A$4:$BK$36,MATCH('Annual Balance Sheet'!$A10,' Balance Sheet'!$A$4:$A$36,0),0)</f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6" t="s">
        <v>383</v>
      </c>
      <c r="B11" s="6"/>
      <c r="C11" s="297">
        <v>0</v>
      </c>
      <c r="D11" s="100">
        <f>HLOOKUP(D$4,' Balance Sheet'!$A$4:$BK$36,MATCH('Annual Balance Sheet'!$A11,' Balance Sheet'!$A$4:$A$36,0),0)</f>
        <v>0</v>
      </c>
      <c r="E11" s="100">
        <f>HLOOKUP(E$4,' Balance Sheet'!$A$4:$BK$36,MATCH('Annual Balance Sheet'!$A11,' Balance Sheet'!$A$4:$A$36,0),0)</f>
        <v>0</v>
      </c>
      <c r="F11" s="100">
        <f>HLOOKUP(F$4,' Balance Sheet'!$A$4:$BK$36,MATCH('Annual Balance Sheet'!$A11,' Balance Sheet'!$A$4:$A$36,0),0)</f>
        <v>0</v>
      </c>
      <c r="G11" s="100">
        <f>HLOOKUP(G$4,' Balance Sheet'!$A$4:$BK$36,MATCH('Annual Balance Sheet'!$A11,' Balance Sheet'!$A$4:$A$36,0),0)</f>
        <v>0</v>
      </c>
      <c r="H11" s="100">
        <f>HLOOKUP(H$4,' Balance Sheet'!$A$4:$BK$36,MATCH('Annual Balance Sheet'!$A11,' Balance Sheet'!$A$4:$A$36,0),0)</f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6" t="s">
        <v>385</v>
      </c>
      <c r="B12" s="6"/>
      <c r="C12" s="297">
        <v>0</v>
      </c>
      <c r="D12" s="100">
        <f>HLOOKUP(D$4,' Balance Sheet'!$A$4:$BK$36,MATCH('Annual Balance Sheet'!$A12,' Balance Sheet'!$A$4:$A$36,0),0)</f>
        <v>0</v>
      </c>
      <c r="E12" s="100">
        <f>HLOOKUP(E$4,' Balance Sheet'!$A$4:$BK$36,MATCH('Annual Balance Sheet'!$A12,' Balance Sheet'!$A$4:$A$36,0),0)</f>
        <v>0</v>
      </c>
      <c r="F12" s="100">
        <f>HLOOKUP(F$4,' Balance Sheet'!$A$4:$BK$36,MATCH('Annual Balance Sheet'!$A12,' Balance Sheet'!$A$4:$A$36,0),0)</f>
        <v>0</v>
      </c>
      <c r="G12" s="100">
        <f>HLOOKUP(G$4,' Balance Sheet'!$A$4:$BK$36,MATCH('Annual Balance Sheet'!$A12,' Balance Sheet'!$A$4:$A$36,0),0)</f>
        <v>0</v>
      </c>
      <c r="H12" s="100">
        <f>HLOOKUP(H$4,' Balance Sheet'!$A$4:$BK$36,MATCH('Annual Balance Sheet'!$A12,' Balance Sheet'!$A$4:$A$36,0),0)</f>
        <v>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92" t="s">
        <v>439</v>
      </c>
      <c r="B14" s="423"/>
      <c r="C14" s="126">
        <f t="shared" ref="C14:H14" si="1">SUM(C15:C16)</f>
        <v>14365800</v>
      </c>
      <c r="D14" s="126">
        <f t="shared" si="1"/>
        <v>20873513.759999987</v>
      </c>
      <c r="E14" s="126">
        <f t="shared" si="1"/>
        <v>24345856.70099999</v>
      </c>
      <c r="F14" s="126">
        <f t="shared" si="1"/>
        <v>22694134.995599993</v>
      </c>
      <c r="G14" s="126">
        <f t="shared" si="1"/>
        <v>47094341.012363754</v>
      </c>
      <c r="H14" s="126">
        <f t="shared" si="1"/>
        <v>66420263.798437528</v>
      </c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 spans="1:26" ht="12.75" customHeight="1">
      <c r="A15" s="98" t="str">
        <f>'Fixed Asset Schedules'!A8</f>
        <v>PPE</v>
      </c>
      <c r="B15" s="423"/>
      <c r="C15" s="126">
        <f>'Fixed Asset Schedules'!B11</f>
        <v>2580000</v>
      </c>
      <c r="D15" s="100">
        <f>HLOOKUP(D$4,' Balance Sheet'!$A$4:$BK$36,MATCH('Annual Balance Sheet'!$A15,' Balance Sheet'!$A$4:$A$36,0),0)</f>
        <v>4391310.8800000008</v>
      </c>
      <c r="E15" s="100">
        <f>HLOOKUP(E$4,' Balance Sheet'!$A$4:$BK$36,MATCH('Annual Balance Sheet'!$A15,' Balance Sheet'!$A$4:$A$36,0),0)</f>
        <v>9051050.9410000034</v>
      </c>
      <c r="F15" s="100">
        <f>HLOOKUP(F$4,' Balance Sheet'!$A$4:$BK$36,MATCH('Annual Balance Sheet'!$A15,' Balance Sheet'!$A$4:$A$36,0),0)</f>
        <v>8586726.3556000032</v>
      </c>
      <c r="G15" s="100">
        <f>HLOOKUP(G$4,' Balance Sheet'!$A$4:$BK$36,MATCH('Annual Balance Sheet'!$A15,' Balance Sheet'!$A$4:$A$36,0),0)</f>
        <v>34174329.492363758</v>
      </c>
      <c r="H15" s="100">
        <f>HLOOKUP(H$4,' Balance Sheet'!$A$4:$BK$36,MATCH('Annual Balance Sheet'!$A15,' Balance Sheet'!$A$4:$A$36,0),0)</f>
        <v>54687649.39843753</v>
      </c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 spans="1:26" ht="12.75" customHeight="1">
      <c r="A16" s="98" t="str">
        <f>'Fixed Asset Schedules'!A16</f>
        <v>Intangible Assets</v>
      </c>
      <c r="B16" s="423"/>
      <c r="C16" s="126">
        <f>'Fixed Asset Schedules'!B19</f>
        <v>11785800</v>
      </c>
      <c r="D16" s="100">
        <f>HLOOKUP(D$4,' Balance Sheet'!$A$4:$BK$36,MATCH('Annual Balance Sheet'!$A16,' Balance Sheet'!$A$4:$A$36,0),0)</f>
        <v>16482202.879999986</v>
      </c>
      <c r="E16" s="100">
        <f>HLOOKUP(E$4,' Balance Sheet'!$A$4:$BK$36,MATCH('Annual Balance Sheet'!$A16,' Balance Sheet'!$A$4:$A$36,0),0)</f>
        <v>15294805.759999989</v>
      </c>
      <c r="F16" s="100">
        <f>HLOOKUP(F$4,' Balance Sheet'!$A$4:$BK$36,MATCH('Annual Balance Sheet'!$A16,' Balance Sheet'!$A$4:$A$36,0),0)</f>
        <v>14107408.639999991</v>
      </c>
      <c r="G16" s="100">
        <f>HLOOKUP(G$4,' Balance Sheet'!$A$4:$BK$36,MATCH('Annual Balance Sheet'!$A16,' Balance Sheet'!$A$4:$A$36,0),0)</f>
        <v>12920011.519999994</v>
      </c>
      <c r="H16" s="100">
        <f>HLOOKUP(H$4,' Balance Sheet'!$A$4:$BK$36,MATCH('Annual Balance Sheet'!$A16,' Balance Sheet'!$A$4:$A$36,0),0)</f>
        <v>11732614.399999997</v>
      </c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 spans="1:26" ht="12.75" customHeight="1">
      <c r="A17" s="98"/>
      <c r="B17" s="6"/>
      <c r="C17" s="104"/>
      <c r="D17" s="100"/>
      <c r="E17" s="100"/>
      <c r="F17" s="100"/>
      <c r="G17" s="100"/>
      <c r="H17" s="100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 spans="1:26" ht="12.75" customHeight="1">
      <c r="A18" s="253" t="s">
        <v>440</v>
      </c>
      <c r="B18" s="425"/>
      <c r="C18" s="254">
        <f t="shared" ref="C18:H18" si="2">+C7+C14</f>
        <v>15161000</v>
      </c>
      <c r="D18" s="254" t="e">
        <f t="shared" si="2"/>
        <v>#N/A</v>
      </c>
      <c r="E18" s="254" t="e">
        <f t="shared" si="2"/>
        <v>#N/A</v>
      </c>
      <c r="F18" s="254" t="e">
        <f t="shared" si="2"/>
        <v>#N/A</v>
      </c>
      <c r="G18" s="254" t="e">
        <f t="shared" si="2"/>
        <v>#N/A</v>
      </c>
      <c r="H18" s="254" t="e">
        <f t="shared" si="2"/>
        <v>#N/A</v>
      </c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01"/>
      <c r="Z18" s="301"/>
    </row>
    <row r="19" spans="1:26" ht="12.75" customHeight="1">
      <c r="A19" s="7"/>
      <c r="B19" s="6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spans="1:26" ht="12.75" customHeight="1">
      <c r="A20" s="92" t="s">
        <v>441</v>
      </c>
      <c r="B20" s="424"/>
      <c r="C20" s="126">
        <f t="shared" ref="C20:H20" si="3">C22+C29</f>
        <v>1493300</v>
      </c>
      <c r="D20" s="126" t="e">
        <f t="shared" si="3"/>
        <v>#N/A</v>
      </c>
      <c r="E20" s="126" t="e">
        <f t="shared" si="3"/>
        <v>#N/A</v>
      </c>
      <c r="F20" s="126" t="e">
        <f t="shared" si="3"/>
        <v>#N/A</v>
      </c>
      <c r="G20" s="126" t="e">
        <f t="shared" si="3"/>
        <v>#N/A</v>
      </c>
      <c r="H20" s="126" t="e">
        <f t="shared" si="3"/>
        <v>#N/A</v>
      </c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</row>
    <row r="21" spans="1:26" ht="12.75" customHeight="1">
      <c r="A21" s="92"/>
      <c r="B21" s="6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spans="1:26" ht="12.75" customHeight="1">
      <c r="A22" s="92" t="s">
        <v>442</v>
      </c>
      <c r="B22" s="6"/>
      <c r="C22" s="101">
        <f>SUM(C24:C27)</f>
        <v>172300</v>
      </c>
      <c r="D22" s="100" t="e">
        <f>HLOOKUP(D$4,' Balance Sheet'!$A$4:$BK$36,MATCH('Annual Balance Sheet'!$A22,' Balance Sheet'!$A$4:$A$36,0),0)</f>
        <v>#N/A</v>
      </c>
      <c r="E22" s="100" t="e">
        <f>HLOOKUP(E$4,' Balance Sheet'!$A$4:$BK$36,MATCH('Annual Balance Sheet'!$A22,' Balance Sheet'!$A$4:$A$36,0),0)</f>
        <v>#N/A</v>
      </c>
      <c r="F22" s="100" t="e">
        <f>HLOOKUP(F$4,' Balance Sheet'!$A$4:$BK$36,MATCH('Annual Balance Sheet'!$A22,' Balance Sheet'!$A$4:$A$36,0),0)</f>
        <v>#N/A</v>
      </c>
      <c r="G22" s="100" t="e">
        <f>HLOOKUP(G$4,' Balance Sheet'!$A$4:$BK$36,MATCH('Annual Balance Sheet'!$A22,' Balance Sheet'!$A$4:$A$36,0),0)</f>
        <v>#N/A</v>
      </c>
      <c r="H22" s="100" t="e">
        <f>HLOOKUP(H$4,' Balance Sheet'!$A$4:$BK$36,MATCH('Annual Balance Sheet'!$A22,' Balance Sheet'!$A$4:$A$36,0),0)</f>
        <v>#N/A</v>
      </c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spans="1:26" ht="12.75" customHeight="1">
      <c r="A23" s="92"/>
      <c r="B23" s="6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spans="1:26" ht="12.75" customHeight="1">
      <c r="A24" s="6" t="s">
        <v>387</v>
      </c>
      <c r="B24" s="6"/>
      <c r="C24" s="297">
        <v>4100</v>
      </c>
      <c r="D24" s="100" t="e">
        <f>HLOOKUP(D$4,' Balance Sheet'!$A$4:$BK$36,MATCH('Annual Balance Sheet'!$A24,' Balance Sheet'!$A$4:$A$36,0),0)</f>
        <v>#N/A</v>
      </c>
      <c r="E24" s="100" t="e">
        <f>HLOOKUP(E$4,' Balance Sheet'!$A$4:$BK$36,MATCH('Annual Balance Sheet'!$A24,' Balance Sheet'!$A$4:$A$36,0),0)</f>
        <v>#N/A</v>
      </c>
      <c r="F24" s="100" t="e">
        <f>HLOOKUP(F$4,' Balance Sheet'!$A$4:$BK$36,MATCH('Annual Balance Sheet'!$A24,' Balance Sheet'!$A$4:$A$36,0),0)</f>
        <v>#N/A</v>
      </c>
      <c r="G24" s="100" t="e">
        <f>HLOOKUP(G$4,' Balance Sheet'!$A$4:$BK$36,MATCH('Annual Balance Sheet'!$A24,' Balance Sheet'!$A$4:$A$36,0),0)</f>
        <v>#N/A</v>
      </c>
      <c r="H24" s="100" t="e">
        <f>HLOOKUP(H$4,' Balance Sheet'!$A$4:$BK$36,MATCH('Annual Balance Sheet'!$A24,' Balance Sheet'!$A$4:$A$36,0),0)</f>
        <v>#N/A</v>
      </c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spans="1:26" ht="12.75" customHeight="1">
      <c r="A25" s="6" t="s">
        <v>388</v>
      </c>
      <c r="B25" s="6"/>
      <c r="C25" s="297">
        <v>168200</v>
      </c>
      <c r="D25" s="100" t="e">
        <f>HLOOKUP(D$4,' Balance Sheet'!$A$4:$BK$36,MATCH('Annual Balance Sheet'!$A25,' Balance Sheet'!$A$4:$A$36,0),0)</f>
        <v>#N/A</v>
      </c>
      <c r="E25" s="100" t="e">
        <f>HLOOKUP(E$4,' Balance Sheet'!$A$4:$BK$36,MATCH('Annual Balance Sheet'!$A25,' Balance Sheet'!$A$4:$A$36,0),0)</f>
        <v>#N/A</v>
      </c>
      <c r="F25" s="100" t="e">
        <f>HLOOKUP(F$4,' Balance Sheet'!$A$4:$BK$36,MATCH('Annual Balance Sheet'!$A25,' Balance Sheet'!$A$4:$A$36,0),0)</f>
        <v>#N/A</v>
      </c>
      <c r="G25" s="100" t="e">
        <f>HLOOKUP(G$4,' Balance Sheet'!$A$4:$BK$36,MATCH('Annual Balance Sheet'!$A25,' Balance Sheet'!$A$4:$A$36,0),0)</f>
        <v>#N/A</v>
      </c>
      <c r="H25" s="100" t="e">
        <f>HLOOKUP(H$4,' Balance Sheet'!$A$4:$BK$36,MATCH('Annual Balance Sheet'!$A25,' Balance Sheet'!$A$4:$A$36,0),0)</f>
        <v>#N/A</v>
      </c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spans="1:26" ht="12.75" customHeight="1">
      <c r="A26" s="6" t="s">
        <v>443</v>
      </c>
      <c r="B26" s="6"/>
      <c r="C26" s="297">
        <v>0</v>
      </c>
      <c r="D26" s="100">
        <f>HLOOKUP(D$4,' Balance Sheet'!$A$4:$BK$36,MATCH('Annual Balance Sheet'!$A26,' Balance Sheet'!$A$4:$A$36,0),0)</f>
        <v>0</v>
      </c>
      <c r="E26" s="100">
        <f>HLOOKUP(E$4,' Balance Sheet'!$A$4:$BK$36,MATCH('Annual Balance Sheet'!$A26,' Balance Sheet'!$A$4:$A$36,0),0)</f>
        <v>0</v>
      </c>
      <c r="F26" s="100">
        <f>HLOOKUP(F$4,' Balance Sheet'!$A$4:$BK$36,MATCH('Annual Balance Sheet'!$A26,' Balance Sheet'!$A$4:$A$36,0),0)</f>
        <v>0</v>
      </c>
      <c r="G26" s="100">
        <f>HLOOKUP(G$4,' Balance Sheet'!$A$4:$BK$36,MATCH('Annual Balance Sheet'!$A26,' Balance Sheet'!$A$4:$A$36,0),0)</f>
        <v>0</v>
      </c>
      <c r="H26" s="100">
        <f>HLOOKUP(H$4,' Balance Sheet'!$A$4:$BK$36,MATCH('Annual Balance Sheet'!$A26,' Balance Sheet'!$A$4:$A$36,0),0)</f>
        <v>0</v>
      </c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spans="1:26" ht="12.75" customHeight="1">
      <c r="A27" s="6" t="s">
        <v>389</v>
      </c>
      <c r="B27" s="6"/>
      <c r="C27" s="297">
        <v>0</v>
      </c>
      <c r="D27" s="100">
        <f>HLOOKUP(D$4,' Balance Sheet'!$A$4:$BK$36,MATCH('Annual Balance Sheet'!$A27,' Balance Sheet'!$A$4:$A$36,0),0)</f>
        <v>0</v>
      </c>
      <c r="E27" s="100">
        <f>HLOOKUP(E$4,' Balance Sheet'!$A$4:$BK$36,MATCH('Annual Balance Sheet'!$A27,' Balance Sheet'!$A$4:$A$36,0),0)</f>
        <v>0</v>
      </c>
      <c r="F27" s="100">
        <f>HLOOKUP(F$4,' Balance Sheet'!$A$4:$BK$36,MATCH('Annual Balance Sheet'!$A27,' Balance Sheet'!$A$4:$A$36,0),0)</f>
        <v>0</v>
      </c>
      <c r="G27" s="100">
        <f>HLOOKUP(G$4,' Balance Sheet'!$A$4:$BK$36,MATCH('Annual Balance Sheet'!$A27,' Balance Sheet'!$A$4:$A$36,0),0)</f>
        <v>0</v>
      </c>
      <c r="H27" s="100">
        <f>HLOOKUP(H$4,' Balance Sheet'!$A$4:$BK$36,MATCH('Annual Balance Sheet'!$A27,' Balance Sheet'!$A$4:$A$36,0),0)</f>
        <v>0</v>
      </c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spans="1:26" ht="12.75" customHeight="1">
      <c r="A28" s="92"/>
      <c r="B28" s="6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spans="1:26" ht="12.75" customHeight="1">
      <c r="A29" s="92" t="s">
        <v>444</v>
      </c>
      <c r="B29" s="6"/>
      <c r="C29" s="101">
        <f t="shared" ref="C29:H29" si="4">C31</f>
        <v>1321000</v>
      </c>
      <c r="D29" s="101">
        <f t="shared" si="4"/>
        <v>1147200</v>
      </c>
      <c r="E29" s="101">
        <f t="shared" si="4"/>
        <v>1147200</v>
      </c>
      <c r="F29" s="101">
        <f t="shared" si="4"/>
        <v>1147200</v>
      </c>
      <c r="G29" s="101">
        <f t="shared" si="4"/>
        <v>1147200</v>
      </c>
      <c r="H29" s="101">
        <f t="shared" si="4"/>
        <v>1147200</v>
      </c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spans="1:26" ht="12.75" customHeight="1">
      <c r="A30" s="92"/>
      <c r="B30" s="6"/>
      <c r="C30" s="101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spans="1:26" ht="12.75" customHeight="1">
      <c r="A31" s="7" t="s">
        <v>427</v>
      </c>
      <c r="B31" s="6"/>
      <c r="C31" s="297">
        <v>1321000</v>
      </c>
      <c r="D31" s="100">
        <f>HLOOKUP(D$4,' Balance Sheet'!$A$4:$BK$36,MATCH('Annual Balance Sheet'!$A31,' Balance Sheet'!$A$4:$A$36,0),0)</f>
        <v>1147200</v>
      </c>
      <c r="E31" s="100">
        <f>HLOOKUP(E$4,' Balance Sheet'!$A$4:$BK$36,MATCH('Annual Balance Sheet'!$A31,' Balance Sheet'!$A$4:$A$36,0),0)</f>
        <v>1147200</v>
      </c>
      <c r="F31" s="100">
        <f>HLOOKUP(F$4,' Balance Sheet'!$A$4:$BK$36,MATCH('Annual Balance Sheet'!$A31,' Balance Sheet'!$A$4:$A$36,0),0)</f>
        <v>1147200</v>
      </c>
      <c r="G31" s="100">
        <f>HLOOKUP(G$4,' Balance Sheet'!$A$4:$BK$36,MATCH('Annual Balance Sheet'!$A31,' Balance Sheet'!$A$4:$A$36,0),0)</f>
        <v>1147200</v>
      </c>
      <c r="H31" s="100">
        <f>HLOOKUP(H$4,' Balance Sheet'!$A$4:$BK$36,MATCH('Annual Balance Sheet'!$A31,' Balance Sheet'!$A$4:$A$36,0),0)</f>
        <v>1147200</v>
      </c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spans="1:26" ht="12.75" customHeight="1">
      <c r="A32" s="92"/>
      <c r="B32" s="6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spans="1:26" ht="12.75" customHeight="1">
      <c r="A33" s="92" t="s">
        <v>445</v>
      </c>
      <c r="B33" s="423"/>
      <c r="C33" s="126">
        <f t="shared" ref="C33:H33" si="5">+SUM(C34:C35)</f>
        <v>13667700</v>
      </c>
      <c r="D33" s="126" t="e">
        <f t="shared" si="5"/>
        <v>#N/A</v>
      </c>
      <c r="E33" s="126" t="e">
        <f t="shared" si="5"/>
        <v>#N/A</v>
      </c>
      <c r="F33" s="126" t="e">
        <f t="shared" si="5"/>
        <v>#N/A</v>
      </c>
      <c r="G33" s="126" t="e">
        <f t="shared" si="5"/>
        <v>#N/A</v>
      </c>
      <c r="H33" s="126" t="e">
        <f t="shared" si="5"/>
        <v>#N/A</v>
      </c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spans="1:26" ht="12.75" customHeight="1">
      <c r="A34" s="98" t="s">
        <v>446</v>
      </c>
      <c r="B34" s="424"/>
      <c r="C34" s="297">
        <v>20044188</v>
      </c>
      <c r="D34" s="100">
        <f>HLOOKUP(D$4,' Balance Sheet'!$A$4:$BK$36,MATCH('Annual Balance Sheet'!$A34,' Balance Sheet'!$A$4:$A$36,0),0)</f>
        <v>19894188</v>
      </c>
      <c r="E34" s="100">
        <f>HLOOKUP(E$4,' Balance Sheet'!$A$4:$BK$36,MATCH('Annual Balance Sheet'!$A34,' Balance Sheet'!$A$4:$A$36,0),0)</f>
        <v>29894188</v>
      </c>
      <c r="F34" s="100">
        <f>HLOOKUP(F$4,' Balance Sheet'!$A$4:$BK$36,MATCH('Annual Balance Sheet'!$A34,' Balance Sheet'!$A$4:$A$36,0),0)</f>
        <v>29894188</v>
      </c>
      <c r="G34" s="100">
        <f>HLOOKUP(G$4,' Balance Sheet'!$A$4:$BK$36,MATCH('Annual Balance Sheet'!$A34,' Balance Sheet'!$A$4:$A$36,0),0)</f>
        <v>29894188</v>
      </c>
      <c r="H34" s="100">
        <f>HLOOKUP(H$4,' Balance Sheet'!$A$4:$BK$36,MATCH('Annual Balance Sheet'!$A34,' Balance Sheet'!$A$4:$A$36,0),0)</f>
        <v>29894188</v>
      </c>
      <c r="I34" s="302"/>
      <c r="J34" s="302"/>
      <c r="K34" s="302"/>
      <c r="L34" s="302"/>
      <c r="M34" s="302"/>
      <c r="N34" s="302"/>
      <c r="O34" s="302"/>
      <c r="P34" s="302"/>
      <c r="Q34" s="302"/>
      <c r="R34" s="302"/>
      <c r="S34" s="302"/>
      <c r="T34" s="302"/>
      <c r="U34" s="302"/>
      <c r="V34" s="302"/>
      <c r="W34" s="302"/>
      <c r="X34" s="302"/>
      <c r="Y34" s="302"/>
      <c r="Z34" s="302"/>
    </row>
    <row r="35" spans="1:26" ht="12.75" customHeight="1">
      <c r="A35" s="298" t="s">
        <v>447</v>
      </c>
      <c r="B35" s="424"/>
      <c r="C35" s="297">
        <v>-6376488</v>
      </c>
      <c r="D35" s="100" t="e">
        <f>HLOOKUP(D$4,' Balance Sheet'!$A$4:$BK$36,MATCH('Annual Balance Sheet'!$A35,' Balance Sheet'!$A$4:$A$36,0),0)</f>
        <v>#N/A</v>
      </c>
      <c r="E35" s="100" t="e">
        <f>HLOOKUP(E$4,' Balance Sheet'!$A$4:$BK$36,MATCH('Annual Balance Sheet'!$A35,' Balance Sheet'!$A$4:$A$36,0),0)</f>
        <v>#N/A</v>
      </c>
      <c r="F35" s="100" t="e">
        <f>HLOOKUP(F$4,' Balance Sheet'!$A$4:$BK$36,MATCH('Annual Balance Sheet'!$A35,' Balance Sheet'!$A$4:$A$36,0),0)</f>
        <v>#N/A</v>
      </c>
      <c r="G35" s="100" t="e">
        <f>HLOOKUP(G$4,' Balance Sheet'!$A$4:$BK$36,MATCH('Annual Balance Sheet'!$A35,' Balance Sheet'!$A$4:$A$36,0),0)</f>
        <v>#N/A</v>
      </c>
      <c r="H35" s="100" t="e">
        <f>HLOOKUP(H$4,' Balance Sheet'!$A$4:$BK$36,MATCH('Annual Balance Sheet'!$A35,' Balance Sheet'!$A$4:$A$36,0),0)</f>
        <v>#N/A</v>
      </c>
      <c r="I35" s="302"/>
      <c r="J35" s="302"/>
      <c r="K35" s="302"/>
      <c r="L35" s="302"/>
      <c r="M35" s="302"/>
      <c r="N35" s="302"/>
      <c r="O35" s="302"/>
      <c r="P35" s="302"/>
      <c r="Q35" s="302"/>
      <c r="R35" s="302"/>
      <c r="S35" s="302"/>
      <c r="T35" s="302"/>
      <c r="U35" s="302"/>
      <c r="V35" s="302"/>
      <c r="W35" s="302"/>
      <c r="X35" s="302"/>
      <c r="Y35" s="302"/>
      <c r="Z35" s="302"/>
    </row>
    <row r="36" spans="1:26" ht="12.75" customHeight="1">
      <c r="A36" s="253" t="s">
        <v>448</v>
      </c>
      <c r="B36" s="425"/>
      <c r="C36" s="254">
        <f t="shared" ref="C36:H36" si="6">+C20+C33</f>
        <v>15161000</v>
      </c>
      <c r="D36" s="254" t="e">
        <f t="shared" si="6"/>
        <v>#N/A</v>
      </c>
      <c r="E36" s="254" t="e">
        <f t="shared" si="6"/>
        <v>#N/A</v>
      </c>
      <c r="F36" s="254" t="e">
        <f t="shared" si="6"/>
        <v>#N/A</v>
      </c>
      <c r="G36" s="254" t="e">
        <f t="shared" si="6"/>
        <v>#N/A</v>
      </c>
      <c r="H36" s="254" t="e">
        <f t="shared" si="6"/>
        <v>#N/A</v>
      </c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  <c r="Z36" s="301"/>
    </row>
    <row r="37" spans="1:26" ht="12.75" customHeight="1">
      <c r="A37" s="7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156" t="s">
        <v>449</v>
      </c>
      <c r="B38" s="426"/>
      <c r="C38" s="427">
        <f t="shared" ref="C38:H38" si="7">+C18-C36</f>
        <v>0</v>
      </c>
      <c r="D38" s="426" t="e">
        <f t="shared" si="7"/>
        <v>#N/A</v>
      </c>
      <c r="E38" s="426" t="e">
        <f t="shared" si="7"/>
        <v>#N/A</v>
      </c>
      <c r="F38" s="426" t="e">
        <f t="shared" si="7"/>
        <v>#N/A</v>
      </c>
      <c r="G38" s="426" t="e">
        <f t="shared" si="7"/>
        <v>#N/A</v>
      </c>
      <c r="H38" s="426" t="e">
        <f t="shared" si="7"/>
        <v>#N/A</v>
      </c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</row>
    <row r="39" spans="1:26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A4" location="Index!A1" display="Back To Index" xr:uid="{00000000-0004-0000-1000-000000000000}"/>
  </hyperlinks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BI999"/>
  <sheetViews>
    <sheetView showGridLines="0" workbookViewId="0">
      <pane xSplit="1" ySplit="5" topLeftCell="B44" activePane="bottomRight" state="frozen"/>
      <selection pane="topRight" activeCell="B1" sqref="B1"/>
      <selection pane="bottomLeft" activeCell="A6" sqref="A6"/>
      <selection pane="bottomRight" activeCell="D21" sqref="A1:D21"/>
    </sheetView>
  </sheetViews>
  <sheetFormatPr defaultColWidth="12.5546875" defaultRowHeight="15" customHeight="1"/>
  <cols>
    <col min="1" max="1" width="39.44140625" style="318" customWidth="1"/>
    <col min="2" max="37" width="13.44140625" style="318" customWidth="1"/>
    <col min="38" max="61" width="11.44140625" style="318" customWidth="1"/>
  </cols>
  <sheetData>
    <row r="1" spans="1:61" ht="26.25" customHeight="1">
      <c r="A1" s="249" t="s">
        <v>41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</row>
    <row r="2" spans="1:61" ht="11.25" customHeight="1">
      <c r="A2" s="245" t="s">
        <v>14</v>
      </c>
      <c r="B2" s="246" t="str">
        <f>Controls!C1</f>
        <v>July</v>
      </c>
      <c r="C2" s="246" t="str">
        <f>TEXT(DATE(2000, MATCH(B2, {"January","February","March","April","May","June","July","August","September","October","November","December"}, 0) + 1, 1), "mmmm")</f>
        <v>August</v>
      </c>
      <c r="D2" s="246" t="str">
        <f>TEXT(DATE(2000, MATCH(C2, {"January","February","March","April","May","June","July","August","September","October","November","December"}, 0) + 1, 1), "mmmm")</f>
        <v>September</v>
      </c>
      <c r="E2" s="246" t="str">
        <f>TEXT(DATE(2000, MATCH(D2, {"January","February","March","April","May","June","July","August","September","October","November","December"}, 0) + 1, 1), "mmmm")</f>
        <v>October</v>
      </c>
      <c r="F2" s="246" t="str">
        <f>TEXT(DATE(2000, MATCH(E2, {"January","February","March","April","May","June","July","August","September","October","November","December"}, 0) + 1, 1), "mmmm")</f>
        <v>November</v>
      </c>
      <c r="G2" s="246" t="str">
        <f>TEXT(DATE(2000, MATCH(F2, {"January","February","March","April","May","June","July","August","September","October","November","December"}, 0) + 1, 1), "mmmm")</f>
        <v>December</v>
      </c>
      <c r="H2" s="246" t="str">
        <f>TEXT(DATE(2000, MATCH(G2, {"January","February","March","April","May","June","July","August","September","October","November","December"}, 0) + 1, 1), "mmmm")</f>
        <v>January</v>
      </c>
      <c r="I2" s="246" t="str">
        <f>TEXT(DATE(2000, MATCH(H2, {"January","February","March","April","May","June","July","August","September","October","November","December"}, 0) + 1, 1), "mmmm")</f>
        <v>February</v>
      </c>
      <c r="J2" s="246" t="str">
        <f>TEXT(DATE(2000, MATCH(I2, {"January","February","March","April","May","June","July","August","September","October","November","December"}, 0) + 1, 1), "mmmm")</f>
        <v>March</v>
      </c>
      <c r="K2" s="246" t="str">
        <f>TEXT(DATE(2000, MATCH(J2, {"January","February","March","April","May","June","July","August","September","October","November","December"}, 0) + 1, 1), "mmmm")</f>
        <v>April</v>
      </c>
      <c r="L2" s="246" t="str">
        <f>TEXT(DATE(2000, MATCH(K2, {"January","February","March","April","May","June","July","August","September","October","November","December"}, 0) + 1, 1), "mmmm")</f>
        <v>May</v>
      </c>
      <c r="M2" s="246" t="str">
        <f>TEXT(DATE(2000, MATCH(L2, {"January","February","March","April","May","June","July","August","September","October","November","December"}, 0) + 1, 1), "mmmm")</f>
        <v>June</v>
      </c>
      <c r="N2" s="246" t="str">
        <f>TEXT(DATE(2000, MATCH(M2, {"January","February","March","April","May","June","July","August","September","October","November","December"}, 0) + 1, 1), "mmmm")</f>
        <v>July</v>
      </c>
      <c r="O2" s="246" t="str">
        <f>TEXT(DATE(2000, MATCH(N2, {"January","February","March","April","May","June","July","August","September","October","November","December"}, 0) + 1, 1), "mmmm")</f>
        <v>August</v>
      </c>
      <c r="P2" s="246" t="str">
        <f>TEXT(DATE(2000, MATCH(O2, {"January","February","March","April","May","June","July","August","September","October","November","December"}, 0) + 1, 1), "mmmm")</f>
        <v>September</v>
      </c>
      <c r="Q2" s="246" t="str">
        <f>TEXT(DATE(2000, MATCH(P2, {"January","February","March","April","May","June","July","August","September","October","November","December"}, 0) + 1, 1), "mmmm")</f>
        <v>October</v>
      </c>
      <c r="R2" s="246" t="str">
        <f>TEXT(DATE(2000, MATCH(Q2, {"January","February","March","April","May","June","July","August","September","October","November","December"}, 0) + 1, 1), "mmmm")</f>
        <v>November</v>
      </c>
      <c r="S2" s="246" t="str">
        <f>TEXT(DATE(2000, MATCH(R2, {"January","February","March","April","May","June","July","August","September","October","November","December"}, 0) + 1, 1), "mmmm")</f>
        <v>December</v>
      </c>
      <c r="T2" s="246" t="str">
        <f>TEXT(DATE(2000, MATCH(S2, {"January","February","March","April","May","June","July","August","September","October","November","December"}, 0) + 1, 1), "mmmm")</f>
        <v>January</v>
      </c>
      <c r="U2" s="246" t="str">
        <f>TEXT(DATE(2000, MATCH(T2, {"January","February","March","April","May","June","July","August","September","October","November","December"}, 0) + 1, 1), "mmmm")</f>
        <v>February</v>
      </c>
      <c r="V2" s="246" t="str">
        <f>TEXT(DATE(2000, MATCH(U2, {"January","February","March","April","May","June","July","August","September","October","November","December"}, 0) + 1, 1), "mmmm")</f>
        <v>March</v>
      </c>
      <c r="W2" s="246" t="str">
        <f>TEXT(DATE(2000, MATCH(V2, {"January","February","March","April","May","June","July","August","September","October","November","December"}, 0) + 1, 1), "mmmm")</f>
        <v>April</v>
      </c>
      <c r="X2" s="246" t="str">
        <f>TEXT(DATE(2000, MATCH(W2, {"January","February","March","April","May","June","July","August","September","October","November","December"}, 0) + 1, 1), "mmmm")</f>
        <v>May</v>
      </c>
      <c r="Y2" s="246" t="str">
        <f>TEXT(DATE(2000, MATCH(X2, {"January","February","March","April","May","June","July","August","September","October","November","December"}, 0) + 1, 1), "mmmm")</f>
        <v>June</v>
      </c>
      <c r="Z2" s="246" t="str">
        <f>TEXT(DATE(2000, MATCH(Y2, {"January","February","March","April","May","June","July","August","September","October","November","December"}, 0) + 1, 1), "mmmm")</f>
        <v>July</v>
      </c>
      <c r="AA2" s="246" t="str">
        <f>TEXT(DATE(2000, MATCH(Z2, {"January","February","March","April","May","June","July","August","September","October","November","December"}, 0) + 1, 1), "mmmm")</f>
        <v>August</v>
      </c>
      <c r="AB2" s="246" t="str">
        <f>TEXT(DATE(2000, MATCH(AA2, {"January","February","March","April","May","June","July","August","September","October","November","December"}, 0) + 1, 1), "mmmm")</f>
        <v>September</v>
      </c>
      <c r="AC2" s="246" t="str">
        <f>TEXT(DATE(2000, MATCH(AB2, {"January","February","March","April","May","June","July","August","September","October","November","December"}, 0) + 1, 1), "mmmm")</f>
        <v>October</v>
      </c>
      <c r="AD2" s="246" t="str">
        <f>TEXT(DATE(2000, MATCH(AC2, {"January","February","March","April","May","June","July","August","September","October","November","December"}, 0) + 1, 1), "mmmm")</f>
        <v>November</v>
      </c>
      <c r="AE2" s="246" t="str">
        <f>TEXT(DATE(2000, MATCH(AD2, {"January","February","March","April","May","June","July","August","September","October","November","December"}, 0) + 1, 1), "mmmm")</f>
        <v>December</v>
      </c>
      <c r="AF2" s="246" t="str">
        <f>TEXT(DATE(2000, MATCH(AE2, {"January","February","March","April","May","June","July","August","September","October","November","December"}, 0) + 1, 1), "mmmm")</f>
        <v>January</v>
      </c>
      <c r="AG2" s="246" t="str">
        <f>TEXT(DATE(2000, MATCH(AF2, {"January","February","March","April","May","June","July","August","September","October","November","December"}, 0) + 1, 1), "mmmm")</f>
        <v>February</v>
      </c>
      <c r="AH2" s="246" t="str">
        <f>TEXT(DATE(2000, MATCH(AG2, {"January","February","March","April","May","June","July","August","September","October","November","December"}, 0) + 1, 1), "mmmm")</f>
        <v>March</v>
      </c>
      <c r="AI2" s="246" t="str">
        <f>TEXT(DATE(2000, MATCH(AH2, {"January","February","March","April","May","June","July","August","September","October","November","December"}, 0) + 1, 1), "mmmm")</f>
        <v>April</v>
      </c>
      <c r="AJ2" s="246" t="str">
        <f>TEXT(DATE(2000, MATCH(AI2, {"January","February","March","April","May","June","July","August","September","October","November","December"}, 0) + 1, 1), "mmmm")</f>
        <v>May</v>
      </c>
      <c r="AK2" s="246" t="str">
        <f>TEXT(DATE(2000, MATCH(AJ2, {"January","February","March","April","May","June","July","August","September","October","November","December"}, 0) + 1, 1), "mmmm")</f>
        <v>June</v>
      </c>
      <c r="AL2" s="246" t="str">
        <f>TEXT(DATE(2000, MATCH(AK2, {"January","February","March","April","May","June","July","August","September","October","November","December"}, 0) + 1, 1), "mmmm")</f>
        <v>July</v>
      </c>
      <c r="AM2" s="246" t="str">
        <f>TEXT(DATE(2000, MATCH(AL2, {"January","February","March","April","May","June","July","August","September","October","November","December"}, 0) + 1, 1), "mmmm")</f>
        <v>August</v>
      </c>
      <c r="AN2" s="246" t="str">
        <f>TEXT(DATE(2000, MATCH(AM2, {"January","February","March","April","May","June","July","August","September","October","November","December"}, 0) + 1, 1), "mmmm")</f>
        <v>September</v>
      </c>
      <c r="AO2" s="246" t="str">
        <f>TEXT(DATE(2000, MATCH(AN2, {"January","February","March","April","May","June","July","August","September","October","November","December"}, 0) + 1, 1), "mmmm")</f>
        <v>October</v>
      </c>
      <c r="AP2" s="246" t="str">
        <f>TEXT(DATE(2000, MATCH(AO2, {"January","February","March","April","May","June","July","August","September","October","November","December"}, 0) + 1, 1), "mmmm")</f>
        <v>November</v>
      </c>
      <c r="AQ2" s="246" t="str">
        <f>TEXT(DATE(2000, MATCH(AP2, {"January","February","March","April","May","June","July","August","September","October","November","December"}, 0) + 1, 1), "mmmm")</f>
        <v>December</v>
      </c>
      <c r="AR2" s="246" t="str">
        <f>TEXT(DATE(2000, MATCH(AQ2, {"January","February","March","April","May","June","July","August","September","October","November","December"}, 0) + 1, 1), "mmmm")</f>
        <v>January</v>
      </c>
      <c r="AS2" s="246" t="str">
        <f>TEXT(DATE(2000, MATCH(AR2, {"January","February","March","April","May","June","July","August","September","October","November","December"}, 0) + 1, 1), "mmmm")</f>
        <v>February</v>
      </c>
      <c r="AT2" s="246" t="str">
        <f>TEXT(DATE(2000, MATCH(AS2, {"January","February","March","April","May","June","July","August","September","October","November","December"}, 0) + 1, 1), "mmmm")</f>
        <v>March</v>
      </c>
      <c r="AU2" s="246" t="str">
        <f>TEXT(DATE(2000, MATCH(AT2, {"January","February","March","April","May","June","July","August","September","October","November","December"}, 0) + 1, 1), "mmmm")</f>
        <v>April</v>
      </c>
      <c r="AV2" s="246" t="str">
        <f>TEXT(DATE(2000, MATCH(AU2, {"January","February","March","April","May","June","July","August","September","October","November","December"}, 0) + 1, 1), "mmmm")</f>
        <v>May</v>
      </c>
      <c r="AW2" s="246" t="str">
        <f>TEXT(DATE(2000, MATCH(AV2, {"January","February","March","April","May","June","July","August","September","October","November","December"}, 0) + 1, 1), "mmmm")</f>
        <v>June</v>
      </c>
      <c r="AX2" s="246" t="str">
        <f>TEXT(DATE(2000, MATCH(AW2, {"January","February","March","April","May","June","July","August","September","October","November","December"}, 0) + 1, 1), "mmmm")</f>
        <v>July</v>
      </c>
      <c r="AY2" s="246" t="str">
        <f>TEXT(DATE(2000, MATCH(AX2, {"January","February","March","April","May","June","July","August","September","October","November","December"}, 0) + 1, 1), "mmmm")</f>
        <v>August</v>
      </c>
      <c r="AZ2" s="246" t="str">
        <f>TEXT(DATE(2000, MATCH(AY2, {"January","February","March","April","May","June","July","August","September","October","November","December"}, 0) + 1, 1), "mmmm")</f>
        <v>September</v>
      </c>
      <c r="BA2" s="246" t="str">
        <f>TEXT(DATE(2000, MATCH(AZ2, {"January","February","March","April","May","June","July","August","September","October","November","December"}, 0) + 1, 1), "mmmm")</f>
        <v>October</v>
      </c>
      <c r="BB2" s="246" t="str">
        <f>TEXT(DATE(2000, MATCH(BA2, {"January","February","March","April","May","June","July","August","September","October","November","December"}, 0) + 1, 1), "mmmm")</f>
        <v>November</v>
      </c>
      <c r="BC2" s="246" t="str">
        <f>TEXT(DATE(2000, MATCH(BB2, {"January","February","March","April","May","June","July","August","September","October","November","December"}, 0) + 1, 1), "mmmm")</f>
        <v>December</v>
      </c>
      <c r="BD2" s="246" t="str">
        <f>TEXT(DATE(2000, MATCH(BC2, {"January","February","March","April","May","June","July","August","September","October","November","December"}, 0) + 1, 1), "mmmm")</f>
        <v>January</v>
      </c>
      <c r="BE2" s="246" t="str">
        <f>TEXT(DATE(2000, MATCH(BD2, {"January","February","March","April","May","June","July","August","September","October","November","December"}, 0) + 1, 1), "mmmm")</f>
        <v>February</v>
      </c>
      <c r="BF2" s="246" t="str">
        <f>TEXT(DATE(2000, MATCH(BE2, {"January","February","March","April","May","June","July","August","September","October","November","December"}, 0) + 1, 1), "mmmm")</f>
        <v>March</v>
      </c>
      <c r="BG2" s="246" t="str">
        <f>TEXT(DATE(2000, MATCH(BF2, {"January","February","March","April","May","June","July","August","September","October","November","December"}, 0) + 1, 1), "mmmm")</f>
        <v>April</v>
      </c>
      <c r="BH2" s="246" t="str">
        <f>TEXT(DATE(2000, MATCH(BG2, {"January","February","March","April","May","June","July","August","September","October","November","December"}, 0) + 1, 1), "mmmm")</f>
        <v>May</v>
      </c>
      <c r="BI2" s="246" t="str">
        <f>TEXT(DATE(2000, MATCH(BH2, {"January","February","March","April","May","June","July","August","September","October","November","December"}, 0) + 1, 1), "mmmm")</f>
        <v>June</v>
      </c>
    </row>
    <row r="3" spans="1:61" s="167" customFormat="1" ht="12.75" customHeight="1">
      <c r="A3" s="250" t="s">
        <v>46</v>
      </c>
      <c r="B3" s="344">
        <v>1</v>
      </c>
      <c r="C3" s="344">
        <f t="shared" ref="C3:AH3" si="0">IF(MOD(B4,B5) = 0,B3+1,B3)</f>
        <v>1</v>
      </c>
      <c r="D3" s="344">
        <f t="shared" si="0"/>
        <v>1</v>
      </c>
      <c r="E3" s="344">
        <f t="shared" si="0"/>
        <v>1</v>
      </c>
      <c r="F3" s="344">
        <f t="shared" si="0"/>
        <v>1</v>
      </c>
      <c r="G3" s="344">
        <f t="shared" si="0"/>
        <v>1</v>
      </c>
      <c r="H3" s="344">
        <f t="shared" si="0"/>
        <v>1</v>
      </c>
      <c r="I3" s="344">
        <f t="shared" si="0"/>
        <v>1</v>
      </c>
      <c r="J3" s="344">
        <f t="shared" si="0"/>
        <v>1</v>
      </c>
      <c r="K3" s="344">
        <f t="shared" si="0"/>
        <v>1</v>
      </c>
      <c r="L3" s="344">
        <f t="shared" si="0"/>
        <v>1</v>
      </c>
      <c r="M3" s="344">
        <f t="shared" si="0"/>
        <v>1</v>
      </c>
      <c r="N3" s="344">
        <f t="shared" si="0"/>
        <v>2</v>
      </c>
      <c r="O3" s="344">
        <f t="shared" si="0"/>
        <v>2</v>
      </c>
      <c r="P3" s="344">
        <f t="shared" si="0"/>
        <v>2</v>
      </c>
      <c r="Q3" s="344">
        <f t="shared" si="0"/>
        <v>2</v>
      </c>
      <c r="R3" s="344">
        <f t="shared" si="0"/>
        <v>2</v>
      </c>
      <c r="S3" s="344">
        <f t="shared" si="0"/>
        <v>2</v>
      </c>
      <c r="T3" s="344">
        <f t="shared" si="0"/>
        <v>2</v>
      </c>
      <c r="U3" s="344">
        <f t="shared" si="0"/>
        <v>2</v>
      </c>
      <c r="V3" s="344">
        <f t="shared" si="0"/>
        <v>2</v>
      </c>
      <c r="W3" s="344">
        <f t="shared" si="0"/>
        <v>2</v>
      </c>
      <c r="X3" s="344">
        <f t="shared" si="0"/>
        <v>2</v>
      </c>
      <c r="Y3" s="344">
        <f t="shared" si="0"/>
        <v>2</v>
      </c>
      <c r="Z3" s="344">
        <f t="shared" si="0"/>
        <v>3</v>
      </c>
      <c r="AA3" s="344">
        <f t="shared" si="0"/>
        <v>3</v>
      </c>
      <c r="AB3" s="344">
        <f t="shared" si="0"/>
        <v>3</v>
      </c>
      <c r="AC3" s="344">
        <f t="shared" si="0"/>
        <v>3</v>
      </c>
      <c r="AD3" s="344">
        <f t="shared" si="0"/>
        <v>3</v>
      </c>
      <c r="AE3" s="344">
        <f t="shared" si="0"/>
        <v>3</v>
      </c>
      <c r="AF3" s="344">
        <f t="shared" si="0"/>
        <v>3</v>
      </c>
      <c r="AG3" s="344">
        <f t="shared" si="0"/>
        <v>3</v>
      </c>
      <c r="AH3" s="344">
        <f t="shared" si="0"/>
        <v>3</v>
      </c>
      <c r="AI3" s="344">
        <f t="shared" ref="AI3:BI3" si="1">IF(MOD(AH4,AH5) = 0,AH3+1,AH3)</f>
        <v>3</v>
      </c>
      <c r="AJ3" s="344">
        <f t="shared" si="1"/>
        <v>3</v>
      </c>
      <c r="AK3" s="344">
        <f t="shared" si="1"/>
        <v>3</v>
      </c>
      <c r="AL3" s="344">
        <f t="shared" si="1"/>
        <v>4</v>
      </c>
      <c r="AM3" s="344">
        <f t="shared" si="1"/>
        <v>4</v>
      </c>
      <c r="AN3" s="344">
        <f t="shared" si="1"/>
        <v>4</v>
      </c>
      <c r="AO3" s="344">
        <f t="shared" si="1"/>
        <v>4</v>
      </c>
      <c r="AP3" s="344">
        <f t="shared" si="1"/>
        <v>4</v>
      </c>
      <c r="AQ3" s="344">
        <f t="shared" si="1"/>
        <v>4</v>
      </c>
      <c r="AR3" s="344">
        <f t="shared" si="1"/>
        <v>4</v>
      </c>
      <c r="AS3" s="344">
        <f t="shared" si="1"/>
        <v>4</v>
      </c>
      <c r="AT3" s="344">
        <f t="shared" si="1"/>
        <v>4</v>
      </c>
      <c r="AU3" s="344">
        <f t="shared" si="1"/>
        <v>4</v>
      </c>
      <c r="AV3" s="344">
        <f t="shared" si="1"/>
        <v>4</v>
      </c>
      <c r="AW3" s="344">
        <f t="shared" si="1"/>
        <v>4</v>
      </c>
      <c r="AX3" s="344">
        <f t="shared" si="1"/>
        <v>5</v>
      </c>
      <c r="AY3" s="344">
        <f t="shared" si="1"/>
        <v>5</v>
      </c>
      <c r="AZ3" s="344">
        <f t="shared" si="1"/>
        <v>5</v>
      </c>
      <c r="BA3" s="344">
        <f t="shared" si="1"/>
        <v>5</v>
      </c>
      <c r="BB3" s="344">
        <f t="shared" si="1"/>
        <v>5</v>
      </c>
      <c r="BC3" s="344">
        <f t="shared" si="1"/>
        <v>5</v>
      </c>
      <c r="BD3" s="344">
        <f t="shared" si="1"/>
        <v>5</v>
      </c>
      <c r="BE3" s="344">
        <f t="shared" si="1"/>
        <v>5</v>
      </c>
      <c r="BF3" s="344">
        <f t="shared" si="1"/>
        <v>5</v>
      </c>
      <c r="BG3" s="344">
        <f t="shared" si="1"/>
        <v>5</v>
      </c>
      <c r="BH3" s="344">
        <f t="shared" si="1"/>
        <v>5</v>
      </c>
      <c r="BI3" s="344">
        <f t="shared" si="1"/>
        <v>5</v>
      </c>
    </row>
    <row r="4" spans="1:61" ht="12.75" customHeight="1">
      <c r="A4" s="31" t="s">
        <v>28</v>
      </c>
      <c r="B4" s="345">
        <v>1</v>
      </c>
      <c r="C4" s="345">
        <f t="shared" ref="C4:AH4" si="2">B4+1</f>
        <v>2</v>
      </c>
      <c r="D4" s="345">
        <f t="shared" si="2"/>
        <v>3</v>
      </c>
      <c r="E4" s="345">
        <f t="shared" si="2"/>
        <v>4</v>
      </c>
      <c r="F4" s="345">
        <f t="shared" si="2"/>
        <v>5</v>
      </c>
      <c r="G4" s="345">
        <f t="shared" si="2"/>
        <v>6</v>
      </c>
      <c r="H4" s="345">
        <f t="shared" si="2"/>
        <v>7</v>
      </c>
      <c r="I4" s="345">
        <f t="shared" si="2"/>
        <v>8</v>
      </c>
      <c r="J4" s="345">
        <f t="shared" si="2"/>
        <v>9</v>
      </c>
      <c r="K4" s="345">
        <f t="shared" si="2"/>
        <v>10</v>
      </c>
      <c r="L4" s="345">
        <f t="shared" si="2"/>
        <v>11</v>
      </c>
      <c r="M4" s="345">
        <f t="shared" si="2"/>
        <v>12</v>
      </c>
      <c r="N4" s="345">
        <f t="shared" si="2"/>
        <v>13</v>
      </c>
      <c r="O4" s="345">
        <f t="shared" si="2"/>
        <v>14</v>
      </c>
      <c r="P4" s="345">
        <f t="shared" si="2"/>
        <v>15</v>
      </c>
      <c r="Q4" s="345">
        <f t="shared" si="2"/>
        <v>16</v>
      </c>
      <c r="R4" s="345">
        <f t="shared" si="2"/>
        <v>17</v>
      </c>
      <c r="S4" s="345">
        <f t="shared" si="2"/>
        <v>18</v>
      </c>
      <c r="T4" s="345">
        <f t="shared" si="2"/>
        <v>19</v>
      </c>
      <c r="U4" s="345">
        <f t="shared" si="2"/>
        <v>20</v>
      </c>
      <c r="V4" s="345">
        <f t="shared" si="2"/>
        <v>21</v>
      </c>
      <c r="W4" s="345">
        <f t="shared" si="2"/>
        <v>22</v>
      </c>
      <c r="X4" s="345">
        <f t="shared" si="2"/>
        <v>23</v>
      </c>
      <c r="Y4" s="345">
        <f t="shared" si="2"/>
        <v>24</v>
      </c>
      <c r="Z4" s="345">
        <f t="shared" si="2"/>
        <v>25</v>
      </c>
      <c r="AA4" s="345">
        <f t="shared" si="2"/>
        <v>26</v>
      </c>
      <c r="AB4" s="345">
        <f t="shared" si="2"/>
        <v>27</v>
      </c>
      <c r="AC4" s="345">
        <f t="shared" si="2"/>
        <v>28</v>
      </c>
      <c r="AD4" s="345">
        <f t="shared" si="2"/>
        <v>29</v>
      </c>
      <c r="AE4" s="345">
        <f t="shared" si="2"/>
        <v>30</v>
      </c>
      <c r="AF4" s="345">
        <f t="shared" si="2"/>
        <v>31</v>
      </c>
      <c r="AG4" s="345">
        <f t="shared" si="2"/>
        <v>32</v>
      </c>
      <c r="AH4" s="345">
        <f t="shared" si="2"/>
        <v>33</v>
      </c>
      <c r="AI4" s="345">
        <f t="shared" ref="AI4:BI4" si="3">AH4+1</f>
        <v>34</v>
      </c>
      <c r="AJ4" s="345">
        <f t="shared" si="3"/>
        <v>35</v>
      </c>
      <c r="AK4" s="345">
        <f t="shared" si="3"/>
        <v>36</v>
      </c>
      <c r="AL4" s="345">
        <f t="shared" si="3"/>
        <v>37</v>
      </c>
      <c r="AM4" s="345">
        <f t="shared" si="3"/>
        <v>38</v>
      </c>
      <c r="AN4" s="345">
        <f t="shared" si="3"/>
        <v>39</v>
      </c>
      <c r="AO4" s="345">
        <f t="shared" si="3"/>
        <v>40</v>
      </c>
      <c r="AP4" s="345">
        <f t="shared" si="3"/>
        <v>41</v>
      </c>
      <c r="AQ4" s="345">
        <f t="shared" si="3"/>
        <v>42</v>
      </c>
      <c r="AR4" s="345">
        <f t="shared" si="3"/>
        <v>43</v>
      </c>
      <c r="AS4" s="345">
        <f t="shared" si="3"/>
        <v>44</v>
      </c>
      <c r="AT4" s="345">
        <f t="shared" si="3"/>
        <v>45</v>
      </c>
      <c r="AU4" s="345">
        <f t="shared" si="3"/>
        <v>46</v>
      </c>
      <c r="AV4" s="345">
        <f t="shared" si="3"/>
        <v>47</v>
      </c>
      <c r="AW4" s="345">
        <f t="shared" si="3"/>
        <v>48</v>
      </c>
      <c r="AX4" s="345">
        <f t="shared" si="3"/>
        <v>49</v>
      </c>
      <c r="AY4" s="345">
        <f t="shared" si="3"/>
        <v>50</v>
      </c>
      <c r="AZ4" s="345">
        <f t="shared" si="3"/>
        <v>51</v>
      </c>
      <c r="BA4" s="345">
        <f t="shared" si="3"/>
        <v>52</v>
      </c>
      <c r="BB4" s="345">
        <f t="shared" si="3"/>
        <v>53</v>
      </c>
      <c r="BC4" s="345">
        <f t="shared" si="3"/>
        <v>54</v>
      </c>
      <c r="BD4" s="345">
        <f t="shared" si="3"/>
        <v>55</v>
      </c>
      <c r="BE4" s="345">
        <f t="shared" si="3"/>
        <v>56</v>
      </c>
      <c r="BF4" s="345">
        <f t="shared" si="3"/>
        <v>57</v>
      </c>
      <c r="BG4" s="345">
        <f t="shared" si="3"/>
        <v>58</v>
      </c>
      <c r="BH4" s="345">
        <f t="shared" si="3"/>
        <v>59</v>
      </c>
      <c r="BI4" s="345">
        <f t="shared" si="3"/>
        <v>60</v>
      </c>
    </row>
    <row r="5" spans="1:61" ht="12.75" customHeight="1">
      <c r="A5" s="247" t="s">
        <v>186</v>
      </c>
      <c r="B5" s="346">
        <v>12</v>
      </c>
      <c r="C5" s="346">
        <v>12</v>
      </c>
      <c r="D5" s="346">
        <v>12</v>
      </c>
      <c r="E5" s="346">
        <v>12</v>
      </c>
      <c r="F5" s="346">
        <v>12</v>
      </c>
      <c r="G5" s="346">
        <v>12</v>
      </c>
      <c r="H5" s="346">
        <v>12</v>
      </c>
      <c r="I5" s="346">
        <v>12</v>
      </c>
      <c r="J5" s="346">
        <v>12</v>
      </c>
      <c r="K5" s="346">
        <v>12</v>
      </c>
      <c r="L5" s="346">
        <v>12</v>
      </c>
      <c r="M5" s="346">
        <v>12</v>
      </c>
      <c r="N5" s="346">
        <v>12</v>
      </c>
      <c r="O5" s="346">
        <v>12</v>
      </c>
      <c r="P5" s="346">
        <v>12</v>
      </c>
      <c r="Q5" s="346">
        <v>12</v>
      </c>
      <c r="R5" s="346">
        <v>12</v>
      </c>
      <c r="S5" s="346">
        <v>12</v>
      </c>
      <c r="T5" s="346">
        <v>12</v>
      </c>
      <c r="U5" s="346">
        <v>12</v>
      </c>
      <c r="V5" s="346">
        <v>12</v>
      </c>
      <c r="W5" s="346">
        <v>12</v>
      </c>
      <c r="X5" s="346">
        <v>12</v>
      </c>
      <c r="Y5" s="346">
        <v>12</v>
      </c>
      <c r="Z5" s="346">
        <v>12</v>
      </c>
      <c r="AA5" s="346">
        <v>12</v>
      </c>
      <c r="AB5" s="346">
        <v>12</v>
      </c>
      <c r="AC5" s="346">
        <v>12</v>
      </c>
      <c r="AD5" s="346">
        <v>12</v>
      </c>
      <c r="AE5" s="346">
        <v>12</v>
      </c>
      <c r="AF5" s="346">
        <v>12</v>
      </c>
      <c r="AG5" s="346">
        <v>12</v>
      </c>
      <c r="AH5" s="346">
        <v>12</v>
      </c>
      <c r="AI5" s="346">
        <v>12</v>
      </c>
      <c r="AJ5" s="346">
        <v>12</v>
      </c>
      <c r="AK5" s="346">
        <v>12</v>
      </c>
      <c r="AL5" s="346">
        <v>12</v>
      </c>
      <c r="AM5" s="346">
        <v>12</v>
      </c>
      <c r="AN5" s="346">
        <v>12</v>
      </c>
      <c r="AO5" s="346">
        <v>12</v>
      </c>
      <c r="AP5" s="346">
        <v>12</v>
      </c>
      <c r="AQ5" s="346">
        <v>12</v>
      </c>
      <c r="AR5" s="346">
        <v>12</v>
      </c>
      <c r="AS5" s="346">
        <v>12</v>
      </c>
      <c r="AT5" s="346">
        <v>12</v>
      </c>
      <c r="AU5" s="346">
        <v>12</v>
      </c>
      <c r="AV5" s="346">
        <v>12</v>
      </c>
      <c r="AW5" s="346">
        <v>12</v>
      </c>
      <c r="AX5" s="346">
        <v>12</v>
      </c>
      <c r="AY5" s="346">
        <v>12</v>
      </c>
      <c r="AZ5" s="346">
        <v>12</v>
      </c>
      <c r="BA5" s="346">
        <v>12</v>
      </c>
      <c r="BB5" s="346">
        <v>12</v>
      </c>
      <c r="BC5" s="346">
        <v>12</v>
      </c>
      <c r="BD5" s="346">
        <v>12</v>
      </c>
      <c r="BE5" s="346">
        <v>12</v>
      </c>
      <c r="BF5" s="346">
        <v>12</v>
      </c>
      <c r="BG5" s="346">
        <v>12</v>
      </c>
      <c r="BH5" s="346">
        <v>12</v>
      </c>
      <c r="BI5" s="346">
        <v>12</v>
      </c>
    </row>
    <row r="6" spans="1:61" ht="12.75" customHeight="1">
      <c r="A6" s="444" t="s">
        <v>462</v>
      </c>
    </row>
    <row r="7" spans="1:61" ht="12.75" customHeight="1">
      <c r="A7" s="445" t="s">
        <v>463</v>
      </c>
      <c r="B7" s="429">
        <v>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 ht="12.75" customHeight="1">
      <c r="A8" s="7" t="s">
        <v>464</v>
      </c>
      <c r="B8" s="160" t="e">
        <v>#VALUE!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 ht="12.75" customHeight="1">
      <c r="A9" s="7" t="s">
        <v>465</v>
      </c>
      <c r="B9" s="160" t="e">
        <v>#VALUE!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</row>
    <row r="10" spans="1:61" ht="12.75" customHeight="1">
      <c r="A10" s="92" t="s">
        <v>466</v>
      </c>
      <c r="B10" s="160" t="e">
        <v>#VALUE!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 ht="12.75" customHeight="1">
      <c r="A11" s="445" t="s">
        <v>467</v>
      </c>
      <c r="B11" s="160" t="e">
        <v>#VALUE!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 ht="12.75" customHeight="1">
      <c r="A12" s="47" t="s">
        <v>39</v>
      </c>
      <c r="B12" s="160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 ht="12.75" customHeight="1">
      <c r="A13" s="446" t="s">
        <v>468</v>
      </c>
      <c r="B13" s="355">
        <f>IF(B$4&lt;=$B$7,'Monthly P&amp;L'!B28,0)</f>
        <v>1500</v>
      </c>
      <c r="C13" s="355">
        <f>IF(C$4&lt;=$B$7,'Monthly P&amp;L'!C28,0)</f>
        <v>1500</v>
      </c>
      <c r="D13" s="355">
        <f>IF(D$4&lt;=$B$7,'Monthly P&amp;L'!D28,0)</f>
        <v>1500</v>
      </c>
      <c r="E13" s="355">
        <f>IF(E$4&lt;=$B$7,'Monthly P&amp;L'!E28,0)</f>
        <v>1500</v>
      </c>
      <c r="F13" s="355">
        <f>IF(F$4&lt;=$B$7,'Monthly P&amp;L'!F28,0)</f>
        <v>0</v>
      </c>
      <c r="G13" s="355">
        <f>IF(G$4&lt;=$B$7,'Monthly P&amp;L'!G28,0)</f>
        <v>0</v>
      </c>
      <c r="H13" s="355">
        <f>IF(H$4&lt;=$B$7,'Monthly P&amp;L'!H28,0)</f>
        <v>0</v>
      </c>
      <c r="I13" s="355">
        <f>IF(I$4&lt;=$B$7,'Monthly P&amp;L'!I28,0)</f>
        <v>0</v>
      </c>
      <c r="J13" s="355">
        <f>IF(J$4&lt;=$B$7,'Monthly P&amp;L'!J28,0)</f>
        <v>0</v>
      </c>
      <c r="K13" s="355">
        <f>IF(K$4&lt;=$B$7,'Monthly P&amp;L'!K28,0)</f>
        <v>0</v>
      </c>
      <c r="L13" s="355">
        <f>IF(L$4&lt;=$B$7,'Monthly P&amp;L'!L28,0)</f>
        <v>0</v>
      </c>
      <c r="M13" s="355">
        <f>IF(M$4&lt;=$B$7,'Monthly P&amp;L'!M28,0)</f>
        <v>0</v>
      </c>
      <c r="N13" s="355">
        <f>IF(N$4&lt;=$B$7,'Monthly P&amp;L'!N28,0)</f>
        <v>0</v>
      </c>
      <c r="O13" s="355">
        <f>IF(O$4&lt;=$B$7,'Monthly P&amp;L'!O28,0)</f>
        <v>0</v>
      </c>
      <c r="P13" s="355">
        <f>IF(P$4&lt;=$B$7,'Monthly P&amp;L'!P28,0)</f>
        <v>0</v>
      </c>
      <c r="Q13" s="355">
        <f>IF(Q$4&lt;=$B$7,'Monthly P&amp;L'!Q28,0)</f>
        <v>0</v>
      </c>
      <c r="R13" s="355">
        <f>IF(R$4&lt;=$B$7,'Monthly P&amp;L'!R28,0)</f>
        <v>0</v>
      </c>
      <c r="S13" s="355">
        <f>IF(S$4&lt;=$B$7,'Monthly P&amp;L'!S28,0)</f>
        <v>0</v>
      </c>
      <c r="T13" s="355">
        <f>IF(T$4&lt;=$B$7,'Monthly P&amp;L'!T28,0)</f>
        <v>0</v>
      </c>
      <c r="U13" s="355">
        <f>IF(U$4&lt;=$B$7,'Monthly P&amp;L'!U28,0)</f>
        <v>0</v>
      </c>
      <c r="V13" s="355">
        <f>IF(V$4&lt;=$B$7,'Monthly P&amp;L'!V28,0)</f>
        <v>0</v>
      </c>
      <c r="W13" s="355">
        <f>IF(W$4&lt;=$B$7,'Monthly P&amp;L'!W28,0)</f>
        <v>0</v>
      </c>
      <c r="X13" s="355">
        <f>IF(X$4&lt;=$B$7,'Monthly P&amp;L'!X28,0)</f>
        <v>0</v>
      </c>
      <c r="Y13" s="355">
        <f>IF(Y$4&lt;=$B$7,'Monthly P&amp;L'!Y28,0)</f>
        <v>0</v>
      </c>
      <c r="Z13" s="355">
        <f>IF(Z$4&lt;=$B$7,'Monthly P&amp;L'!Z28,0)</f>
        <v>0</v>
      </c>
      <c r="AA13" s="355">
        <f>IF(AA$4&lt;=$B$7,'Monthly P&amp;L'!AA28,0)</f>
        <v>0</v>
      </c>
      <c r="AB13" s="355">
        <f>IF(AB$4&lt;=$B$7,'Monthly P&amp;L'!AB28,0)</f>
        <v>0</v>
      </c>
      <c r="AC13" s="355">
        <f>IF(AC$4&lt;=$B$7,'Monthly P&amp;L'!AC28,0)</f>
        <v>0</v>
      </c>
      <c r="AD13" s="355">
        <f>IF(AD$4&lt;=$B$7,'Monthly P&amp;L'!AD28,0)</f>
        <v>0</v>
      </c>
      <c r="AE13" s="355">
        <f>IF(AE$4&lt;=$B$7,'Monthly P&amp;L'!AE28,0)</f>
        <v>0</v>
      </c>
      <c r="AF13" s="355">
        <f>IF(AF$4&lt;=$B$7,'Monthly P&amp;L'!AF28,0)</f>
        <v>0</v>
      </c>
      <c r="AG13" s="355">
        <f>IF(AG$4&lt;=$B$7,'Monthly P&amp;L'!AG28,0)</f>
        <v>0</v>
      </c>
      <c r="AH13" s="355">
        <f>IF(AH$4&lt;=$B$7,'Monthly P&amp;L'!AH28,0)</f>
        <v>0</v>
      </c>
      <c r="AI13" s="355">
        <f>IF(AI$4&lt;=$B$7,'Monthly P&amp;L'!AI28,0)</f>
        <v>0</v>
      </c>
      <c r="AJ13" s="355">
        <f>IF(AJ$4&lt;=$B$7,'Monthly P&amp;L'!AJ28,0)</f>
        <v>0</v>
      </c>
      <c r="AK13" s="355">
        <f>IF(AK$4&lt;=$B$7,'Monthly P&amp;L'!AK28,0)</f>
        <v>0</v>
      </c>
      <c r="AL13" s="355">
        <f>IF(AL$4&lt;=$B$7,'Monthly P&amp;L'!AL28,0)</f>
        <v>0</v>
      </c>
      <c r="AM13" s="355">
        <f>IF(AM$4&lt;=$B$7,'Monthly P&amp;L'!AM28,0)</f>
        <v>0</v>
      </c>
      <c r="AN13" s="355">
        <f>IF(AN$4&lt;=$B$7,'Monthly P&amp;L'!AN28,0)</f>
        <v>0</v>
      </c>
      <c r="AO13" s="355">
        <f>IF(AO$4&lt;=$B$7,'Monthly P&amp;L'!AO28,0)</f>
        <v>0</v>
      </c>
      <c r="AP13" s="355">
        <f>IF(AP$4&lt;=$B$7,'Monthly P&amp;L'!AP28,0)</f>
        <v>0</v>
      </c>
      <c r="AQ13" s="355">
        <f>IF(AQ$4&lt;=$B$7,'Monthly P&amp;L'!AQ28,0)</f>
        <v>0</v>
      </c>
      <c r="AR13" s="355">
        <f>IF(AR$4&lt;=$B$7,'Monthly P&amp;L'!AR28,0)</f>
        <v>0</v>
      </c>
      <c r="AS13" s="355">
        <f>IF(AS$4&lt;=$B$7,'Monthly P&amp;L'!AS28,0)</f>
        <v>0</v>
      </c>
      <c r="AT13" s="355">
        <f>IF(AT$4&lt;=$B$7,'Monthly P&amp;L'!AT28,0)</f>
        <v>0</v>
      </c>
      <c r="AU13" s="355">
        <f>IF(AU$4&lt;=$B$7,'Monthly P&amp;L'!AU28,0)</f>
        <v>0</v>
      </c>
      <c r="AV13" s="355">
        <f>IF(AV$4&lt;=$B$7,'Monthly P&amp;L'!AV28,0)</f>
        <v>0</v>
      </c>
      <c r="AW13" s="355">
        <f>IF(AW$4&lt;=$B$7,'Monthly P&amp;L'!AW28,0)</f>
        <v>0</v>
      </c>
      <c r="AX13" s="355">
        <f>IF(AX$4&lt;=$B$7,'Monthly P&amp;L'!AX28,0)</f>
        <v>0</v>
      </c>
      <c r="AY13" s="355">
        <f>IF(AY$4&lt;=$B$7,'Monthly P&amp;L'!AY28,0)</f>
        <v>0</v>
      </c>
      <c r="AZ13" s="355">
        <f>IF(AZ$4&lt;=$B$7,'Monthly P&amp;L'!AZ28,0)</f>
        <v>0</v>
      </c>
      <c r="BA13" s="355">
        <f>IF(BA$4&lt;=$B$7,'Monthly P&amp;L'!BA28,0)</f>
        <v>0</v>
      </c>
      <c r="BB13" s="355">
        <f>IF(BB$4&lt;=$B$7,'Monthly P&amp;L'!BB28,0)</f>
        <v>0</v>
      </c>
      <c r="BC13" s="355">
        <f>IF(BC$4&lt;=$B$7,'Monthly P&amp;L'!BC28,0)</f>
        <v>0</v>
      </c>
      <c r="BD13" s="355">
        <f>IF(BD$4&lt;=$B$7,'Monthly P&amp;L'!BD28,0)</f>
        <v>0</v>
      </c>
      <c r="BE13" s="355">
        <f>IF(BE$4&lt;=$B$7,'Monthly P&amp;L'!BE28,0)</f>
        <v>0</v>
      </c>
      <c r="BF13" s="355">
        <f>IF(BF$4&lt;=$B$7,'Monthly P&amp;L'!BF28,0)</f>
        <v>0</v>
      </c>
      <c r="BG13" s="355">
        <f>IF(BG$4&lt;=$B$7,'Monthly P&amp;L'!BG28,0)</f>
        <v>0</v>
      </c>
      <c r="BH13" s="355">
        <f>IF(BH$4&lt;=$B$7,'Monthly P&amp;L'!BH28,0)</f>
        <v>0</v>
      </c>
      <c r="BI13" s="355">
        <f>IF(BI$4&lt;=$B$7,'Monthly P&amp;L'!BI28,0)</f>
        <v>0</v>
      </c>
    </row>
    <row r="14" spans="1:61" ht="12.75" customHeight="1">
      <c r="A14" s="93"/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5"/>
      <c r="N14" s="355"/>
      <c r="O14" s="355"/>
      <c r="P14" s="355"/>
      <c r="Q14" s="355"/>
      <c r="R14" s="355"/>
      <c r="S14" s="355"/>
      <c r="T14" s="355"/>
      <c r="U14" s="355"/>
      <c r="V14" s="355"/>
      <c r="W14" s="355"/>
      <c r="X14" s="355"/>
      <c r="Y14" s="355"/>
      <c r="Z14" s="355"/>
      <c r="AA14" s="355"/>
      <c r="AB14" s="355"/>
      <c r="AC14" s="355"/>
      <c r="AD14" s="355"/>
      <c r="AE14" s="355"/>
      <c r="AF14" s="355"/>
      <c r="AG14" s="355"/>
      <c r="AH14" s="355"/>
      <c r="AI14" s="355"/>
      <c r="AJ14" s="355"/>
      <c r="AK14" s="355"/>
      <c r="AL14" s="355"/>
      <c r="AM14" s="355"/>
      <c r="AN14" s="355"/>
      <c r="AO14" s="355"/>
      <c r="AP14" s="355"/>
      <c r="AQ14" s="355"/>
      <c r="AR14" s="355"/>
      <c r="AS14" s="355"/>
      <c r="AT14" s="355"/>
      <c r="AU14" s="355"/>
      <c r="AV14" s="355"/>
      <c r="AW14" s="355"/>
      <c r="AX14" s="355"/>
      <c r="AY14" s="355"/>
      <c r="AZ14" s="355"/>
      <c r="BA14" s="355"/>
      <c r="BB14" s="355"/>
      <c r="BC14" s="355"/>
      <c r="BD14" s="355"/>
      <c r="BE14" s="355"/>
      <c r="BF14" s="355"/>
      <c r="BG14" s="355"/>
      <c r="BH14" s="355"/>
      <c r="BI14" s="355"/>
    </row>
    <row r="15" spans="1:61" ht="12.75" customHeight="1">
      <c r="A15" s="161" t="s">
        <v>40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5"/>
      <c r="N15" s="355"/>
      <c r="O15" s="355"/>
      <c r="P15" s="355"/>
      <c r="Q15" s="355"/>
      <c r="R15" s="355"/>
      <c r="S15" s="355"/>
      <c r="T15" s="355"/>
      <c r="U15" s="355"/>
      <c r="V15" s="355"/>
      <c r="W15" s="355"/>
      <c r="X15" s="355"/>
      <c r="Y15" s="355"/>
      <c r="Z15" s="355"/>
      <c r="AA15" s="355"/>
      <c r="AB15" s="355"/>
      <c r="AC15" s="355"/>
      <c r="AD15" s="355"/>
      <c r="AE15" s="355"/>
      <c r="AF15" s="355"/>
      <c r="AG15" s="355"/>
      <c r="AH15" s="355"/>
      <c r="AI15" s="355"/>
      <c r="AJ15" s="355"/>
      <c r="AK15" s="355"/>
      <c r="AL15" s="355"/>
      <c r="AM15" s="355"/>
      <c r="AN15" s="355"/>
      <c r="AO15" s="355"/>
      <c r="AP15" s="355"/>
      <c r="AQ15" s="355"/>
      <c r="AR15" s="355"/>
      <c r="AS15" s="355"/>
      <c r="AT15" s="355"/>
      <c r="AU15" s="355"/>
      <c r="AV15" s="355"/>
      <c r="AW15" s="355"/>
      <c r="AX15" s="355"/>
      <c r="AY15" s="355"/>
      <c r="AZ15" s="355"/>
      <c r="BA15" s="355"/>
      <c r="BB15" s="355"/>
      <c r="BC15" s="355"/>
      <c r="BD15" s="355"/>
      <c r="BE15" s="355"/>
      <c r="BF15" s="355"/>
      <c r="BG15" s="355"/>
      <c r="BH15" s="355"/>
      <c r="BI15" s="355"/>
    </row>
    <row r="16" spans="1:61" ht="12.75" customHeight="1">
      <c r="A16" s="43" t="s">
        <v>74</v>
      </c>
      <c r="B16" s="355">
        <f>IF(B$4&lt;=$B$7,'Monthly P&amp;L'!B23,0)</f>
        <v>750</v>
      </c>
      <c r="C16" s="355">
        <f>IF(C$4&lt;=$B$7,'Monthly P&amp;L'!C23,0)</f>
        <v>750</v>
      </c>
      <c r="D16" s="355">
        <f>IF(D$4&lt;=$B$7,'Monthly P&amp;L'!D23,0)</f>
        <v>750</v>
      </c>
      <c r="E16" s="355">
        <f>IF(E$4&lt;=$B$7,'Monthly P&amp;L'!E23,0)</f>
        <v>750</v>
      </c>
      <c r="F16" s="355">
        <f>IF(F$4&lt;=$B$7,'Monthly P&amp;L'!F23,0)</f>
        <v>0</v>
      </c>
      <c r="G16" s="355">
        <f>IF(G$4&lt;=$B$7,'Monthly P&amp;L'!G23,0)</f>
        <v>0</v>
      </c>
      <c r="H16" s="355">
        <f>IF(H$4&lt;=$B$7,'Monthly P&amp;L'!H23,0)</f>
        <v>0</v>
      </c>
      <c r="I16" s="355">
        <f>IF(I$4&lt;=$B$7,'Monthly P&amp;L'!I23,0)</f>
        <v>0</v>
      </c>
      <c r="J16" s="355">
        <f>IF(J$4&lt;=$B$7,'Monthly P&amp;L'!J23,0)</f>
        <v>0</v>
      </c>
      <c r="K16" s="355">
        <f>IF(K$4&lt;=$B$7,'Monthly P&amp;L'!K23,0)</f>
        <v>0</v>
      </c>
      <c r="L16" s="355">
        <f>IF(L$4&lt;=$B$7,'Monthly P&amp;L'!L23,0)</f>
        <v>0</v>
      </c>
      <c r="M16" s="355">
        <f>IF(M$4&lt;=$B$7,'Monthly P&amp;L'!M23,0)</f>
        <v>0</v>
      </c>
      <c r="N16" s="355">
        <f>IF(N$4&lt;=$B$7,'Monthly P&amp;L'!N23,0)</f>
        <v>0</v>
      </c>
      <c r="O16" s="355">
        <f>IF(O$4&lt;=$B$7,'Monthly P&amp;L'!O23,0)</f>
        <v>0</v>
      </c>
      <c r="P16" s="355">
        <f>IF(P$4&lt;=$B$7,'Monthly P&amp;L'!P23,0)</f>
        <v>0</v>
      </c>
      <c r="Q16" s="355">
        <f>IF(Q$4&lt;=$B$7,'Monthly P&amp;L'!Q23,0)</f>
        <v>0</v>
      </c>
      <c r="R16" s="355">
        <f>IF(R$4&lt;=$B$7,'Monthly P&amp;L'!R23,0)</f>
        <v>0</v>
      </c>
      <c r="S16" s="355">
        <f>IF(S$4&lt;=$B$7,'Monthly P&amp;L'!S23,0)</f>
        <v>0</v>
      </c>
      <c r="T16" s="355">
        <f>IF(T$4&lt;=$B$7,'Monthly P&amp;L'!T23,0)</f>
        <v>0</v>
      </c>
      <c r="U16" s="355">
        <f>IF(U$4&lt;=$B$7,'Monthly P&amp;L'!U23,0)</f>
        <v>0</v>
      </c>
      <c r="V16" s="355">
        <f>IF(V$4&lt;=$B$7,'Monthly P&amp;L'!V23,0)</f>
        <v>0</v>
      </c>
      <c r="W16" s="355">
        <f>IF(W$4&lt;=$B$7,'Monthly P&amp;L'!W23,0)</f>
        <v>0</v>
      </c>
      <c r="X16" s="355">
        <f>IF(X$4&lt;=$B$7,'Monthly P&amp;L'!X23,0)</f>
        <v>0</v>
      </c>
      <c r="Y16" s="355">
        <f>IF(Y$4&lt;=$B$7,'Monthly P&amp;L'!Y23,0)</f>
        <v>0</v>
      </c>
      <c r="Z16" s="355">
        <f>IF(Z$4&lt;=$B$7,'Monthly P&amp;L'!Z23,0)</f>
        <v>0</v>
      </c>
      <c r="AA16" s="355">
        <f>IF(AA$4&lt;=$B$7,'Monthly P&amp;L'!AA23,0)</f>
        <v>0</v>
      </c>
      <c r="AB16" s="355">
        <f>IF(AB$4&lt;=$B$7,'Monthly P&amp;L'!AB23,0)</f>
        <v>0</v>
      </c>
      <c r="AC16" s="355">
        <f>IF(AC$4&lt;=$B$7,'Monthly P&amp;L'!AC23,0)</f>
        <v>0</v>
      </c>
      <c r="AD16" s="355">
        <f>IF(AD$4&lt;=$B$7,'Monthly P&amp;L'!AD23,0)</f>
        <v>0</v>
      </c>
      <c r="AE16" s="355">
        <f>IF(AE$4&lt;=$B$7,'Monthly P&amp;L'!AE23,0)</f>
        <v>0</v>
      </c>
      <c r="AF16" s="355">
        <f>IF(AF$4&lt;=$B$7,'Monthly P&amp;L'!AF23,0)</f>
        <v>0</v>
      </c>
      <c r="AG16" s="355">
        <f>IF(AG$4&lt;=$B$7,'Monthly P&amp;L'!AG23,0)</f>
        <v>0</v>
      </c>
      <c r="AH16" s="355">
        <f>IF(AH$4&lt;=$B$7,'Monthly P&amp;L'!AH23,0)</f>
        <v>0</v>
      </c>
      <c r="AI16" s="355">
        <f>IF(AI$4&lt;=$B$7,'Monthly P&amp;L'!AI23,0)</f>
        <v>0</v>
      </c>
      <c r="AJ16" s="355">
        <f>IF(AJ$4&lt;=$B$7,'Monthly P&amp;L'!AJ23,0)</f>
        <v>0</v>
      </c>
      <c r="AK16" s="355">
        <f>IF(AK$4&lt;=$B$7,'Monthly P&amp;L'!AK23,0)</f>
        <v>0</v>
      </c>
      <c r="AL16" s="355">
        <f>IF(AL$4&lt;=$B$7,'Monthly P&amp;L'!AL23,0)</f>
        <v>0</v>
      </c>
      <c r="AM16" s="355">
        <f>IF(AM$4&lt;=$B$7,'Monthly P&amp;L'!AM23,0)</f>
        <v>0</v>
      </c>
      <c r="AN16" s="355">
        <f>IF(AN$4&lt;=$B$7,'Monthly P&amp;L'!AN23,0)</f>
        <v>0</v>
      </c>
      <c r="AO16" s="355">
        <f>IF(AO$4&lt;=$B$7,'Monthly P&amp;L'!AO23,0)</f>
        <v>0</v>
      </c>
      <c r="AP16" s="355">
        <f>IF(AP$4&lt;=$B$7,'Monthly P&amp;L'!AP23,0)</f>
        <v>0</v>
      </c>
      <c r="AQ16" s="355">
        <f>IF(AQ$4&lt;=$B$7,'Monthly P&amp;L'!AQ23,0)</f>
        <v>0</v>
      </c>
      <c r="AR16" s="355">
        <f>IF(AR$4&lt;=$B$7,'Monthly P&amp;L'!AR23,0)</f>
        <v>0</v>
      </c>
      <c r="AS16" s="355">
        <f>IF(AS$4&lt;=$B$7,'Monthly P&amp;L'!AS23,0)</f>
        <v>0</v>
      </c>
      <c r="AT16" s="355">
        <f>IF(AT$4&lt;=$B$7,'Monthly P&amp;L'!AT23,0)</f>
        <v>0</v>
      </c>
      <c r="AU16" s="355">
        <f>IF(AU$4&lt;=$B$7,'Monthly P&amp;L'!AU23,0)</f>
        <v>0</v>
      </c>
      <c r="AV16" s="355">
        <f>IF(AV$4&lt;=$B$7,'Monthly P&amp;L'!AV23,0)</f>
        <v>0</v>
      </c>
      <c r="AW16" s="355">
        <f>IF(AW$4&lt;=$B$7,'Monthly P&amp;L'!AW23,0)</f>
        <v>0</v>
      </c>
      <c r="AX16" s="355">
        <f>IF(AX$4&lt;=$B$7,'Monthly P&amp;L'!AX23,0)</f>
        <v>0</v>
      </c>
      <c r="AY16" s="355">
        <f>IF(AY$4&lt;=$B$7,'Monthly P&amp;L'!AY23,0)</f>
        <v>0</v>
      </c>
      <c r="AZ16" s="355">
        <f>IF(AZ$4&lt;=$B$7,'Monthly P&amp;L'!AZ23,0)</f>
        <v>0</v>
      </c>
      <c r="BA16" s="355">
        <f>IF(BA$4&lt;=$B$7,'Monthly P&amp;L'!BA23,0)</f>
        <v>0</v>
      </c>
      <c r="BB16" s="355">
        <f>IF(BB$4&lt;=$B$7,'Monthly P&amp;L'!BB23,0)</f>
        <v>0</v>
      </c>
      <c r="BC16" s="355">
        <f>IF(BC$4&lt;=$B$7,'Monthly P&amp;L'!BC23,0)</f>
        <v>0</v>
      </c>
      <c r="BD16" s="355">
        <f>IF(BD$4&lt;=$B$7,'Monthly P&amp;L'!BD23,0)</f>
        <v>0</v>
      </c>
      <c r="BE16" s="355">
        <f>IF(BE$4&lt;=$B$7,'Monthly P&amp;L'!BE23,0)</f>
        <v>0</v>
      </c>
      <c r="BF16" s="355">
        <f>IF(BF$4&lt;=$B$7,'Monthly P&amp;L'!BF23,0)</f>
        <v>0</v>
      </c>
      <c r="BG16" s="355">
        <f>IF(BG$4&lt;=$B$7,'Monthly P&amp;L'!BG23,0)</f>
        <v>0</v>
      </c>
      <c r="BH16" s="355">
        <f>IF(BH$4&lt;=$B$7,'Monthly P&amp;L'!BH23,0)</f>
        <v>0</v>
      </c>
      <c r="BI16" s="355">
        <f>IF(BI$4&lt;=$B$7,'Monthly P&amp;L'!BI23,0)</f>
        <v>0</v>
      </c>
    </row>
    <row r="17" spans="1:61" ht="12.75" customHeight="1">
      <c r="A17" s="215" t="s">
        <v>75</v>
      </c>
      <c r="B17" s="355">
        <f>IF(B$4&lt;=$B$7,'Monthly P&amp;L'!B24,0)</f>
        <v>3000</v>
      </c>
      <c r="C17" s="355">
        <f>IF(C$4&lt;=$B$7,'Monthly P&amp;L'!C24,0)</f>
        <v>3000</v>
      </c>
      <c r="D17" s="355">
        <f>IF(D$4&lt;=$B$7,'Monthly P&amp;L'!D24,0)</f>
        <v>3000</v>
      </c>
      <c r="E17" s="355">
        <f>IF(E$4&lt;=$B$7,'Monthly P&amp;L'!E24,0)</f>
        <v>3000</v>
      </c>
      <c r="F17" s="355">
        <f>IF(F$4&lt;=$B$7,'Monthly P&amp;L'!F24,0)</f>
        <v>0</v>
      </c>
      <c r="G17" s="355">
        <f>IF(G$4&lt;=$B$7,'Monthly P&amp;L'!G24,0)</f>
        <v>0</v>
      </c>
      <c r="H17" s="355">
        <f>IF(H$4&lt;=$B$7,'Monthly P&amp;L'!H24,0)</f>
        <v>0</v>
      </c>
      <c r="I17" s="355">
        <f>IF(I$4&lt;=$B$7,'Monthly P&amp;L'!I24,0)</f>
        <v>0</v>
      </c>
      <c r="J17" s="355">
        <f>IF(J$4&lt;=$B$7,'Monthly P&amp;L'!J24,0)</f>
        <v>0</v>
      </c>
      <c r="K17" s="355">
        <f>IF(K$4&lt;=$B$7,'Monthly P&amp;L'!K24,0)</f>
        <v>0</v>
      </c>
      <c r="L17" s="355">
        <f>IF(L$4&lt;=$B$7,'Monthly P&amp;L'!L24,0)</f>
        <v>0</v>
      </c>
      <c r="M17" s="355">
        <f>IF(M$4&lt;=$B$7,'Monthly P&amp;L'!M24,0)</f>
        <v>0</v>
      </c>
      <c r="N17" s="355">
        <f>IF(N$4&lt;=$B$7,'Monthly P&amp;L'!N24,0)</f>
        <v>0</v>
      </c>
      <c r="O17" s="355">
        <f>IF(O$4&lt;=$B$7,'Monthly P&amp;L'!O24,0)</f>
        <v>0</v>
      </c>
      <c r="P17" s="355">
        <f>IF(P$4&lt;=$B$7,'Monthly P&amp;L'!P24,0)</f>
        <v>0</v>
      </c>
      <c r="Q17" s="355">
        <f>IF(Q$4&lt;=$B$7,'Monthly P&amp;L'!Q24,0)</f>
        <v>0</v>
      </c>
      <c r="R17" s="355">
        <f>IF(R$4&lt;=$B$7,'Monthly P&amp;L'!R24,0)</f>
        <v>0</v>
      </c>
      <c r="S17" s="355">
        <f>IF(S$4&lt;=$B$7,'Monthly P&amp;L'!S24,0)</f>
        <v>0</v>
      </c>
      <c r="T17" s="355">
        <f>IF(T$4&lt;=$B$7,'Monthly P&amp;L'!T24,0)</f>
        <v>0</v>
      </c>
      <c r="U17" s="355">
        <f>IF(U$4&lt;=$B$7,'Monthly P&amp;L'!U24,0)</f>
        <v>0</v>
      </c>
      <c r="V17" s="355">
        <f>IF(V$4&lt;=$B$7,'Monthly P&amp;L'!V24,0)</f>
        <v>0</v>
      </c>
      <c r="W17" s="355">
        <f>IF(W$4&lt;=$B$7,'Monthly P&amp;L'!W24,0)</f>
        <v>0</v>
      </c>
      <c r="X17" s="355">
        <f>IF(X$4&lt;=$B$7,'Monthly P&amp;L'!X24,0)</f>
        <v>0</v>
      </c>
      <c r="Y17" s="355">
        <f>IF(Y$4&lt;=$B$7,'Monthly P&amp;L'!Y24,0)</f>
        <v>0</v>
      </c>
      <c r="Z17" s="355">
        <f>IF(Z$4&lt;=$B$7,'Monthly P&amp;L'!Z24,0)</f>
        <v>0</v>
      </c>
      <c r="AA17" s="355">
        <f>IF(AA$4&lt;=$B$7,'Monthly P&amp;L'!AA24,0)</f>
        <v>0</v>
      </c>
      <c r="AB17" s="355">
        <f>IF(AB$4&lt;=$B$7,'Monthly P&amp;L'!AB24,0)</f>
        <v>0</v>
      </c>
      <c r="AC17" s="355">
        <f>IF(AC$4&lt;=$B$7,'Monthly P&amp;L'!AC24,0)</f>
        <v>0</v>
      </c>
      <c r="AD17" s="355">
        <f>IF(AD$4&lt;=$B$7,'Monthly P&amp;L'!AD24,0)</f>
        <v>0</v>
      </c>
      <c r="AE17" s="355">
        <f>IF(AE$4&lt;=$B$7,'Monthly P&amp;L'!AE24,0)</f>
        <v>0</v>
      </c>
      <c r="AF17" s="355">
        <f>IF(AF$4&lt;=$B$7,'Monthly P&amp;L'!AF24,0)</f>
        <v>0</v>
      </c>
      <c r="AG17" s="355">
        <f>IF(AG$4&lt;=$B$7,'Monthly P&amp;L'!AG24,0)</f>
        <v>0</v>
      </c>
      <c r="AH17" s="355">
        <f>IF(AH$4&lt;=$B$7,'Monthly P&amp;L'!AH24,0)</f>
        <v>0</v>
      </c>
      <c r="AI17" s="355">
        <f>IF(AI$4&lt;=$B$7,'Monthly P&amp;L'!AI24,0)</f>
        <v>0</v>
      </c>
      <c r="AJ17" s="355">
        <f>IF(AJ$4&lt;=$B$7,'Monthly P&amp;L'!AJ24,0)</f>
        <v>0</v>
      </c>
      <c r="AK17" s="355">
        <f>IF(AK$4&lt;=$B$7,'Monthly P&amp;L'!AK24,0)</f>
        <v>0</v>
      </c>
      <c r="AL17" s="355">
        <f>IF(AL$4&lt;=$B$7,'Monthly P&amp;L'!AL24,0)</f>
        <v>0</v>
      </c>
      <c r="AM17" s="355">
        <f>IF(AM$4&lt;=$B$7,'Monthly P&amp;L'!AM24,0)</f>
        <v>0</v>
      </c>
      <c r="AN17" s="355">
        <f>IF(AN$4&lt;=$B$7,'Monthly P&amp;L'!AN24,0)</f>
        <v>0</v>
      </c>
      <c r="AO17" s="355">
        <f>IF(AO$4&lt;=$B$7,'Monthly P&amp;L'!AO24,0)</f>
        <v>0</v>
      </c>
      <c r="AP17" s="355">
        <f>IF(AP$4&lt;=$B$7,'Monthly P&amp;L'!AP24,0)</f>
        <v>0</v>
      </c>
      <c r="AQ17" s="355">
        <f>IF(AQ$4&lt;=$B$7,'Monthly P&amp;L'!AQ24,0)</f>
        <v>0</v>
      </c>
      <c r="AR17" s="355">
        <f>IF(AR$4&lt;=$B$7,'Monthly P&amp;L'!AR24,0)</f>
        <v>0</v>
      </c>
      <c r="AS17" s="355">
        <f>IF(AS$4&lt;=$B$7,'Monthly P&amp;L'!AS24,0)</f>
        <v>0</v>
      </c>
      <c r="AT17" s="355">
        <f>IF(AT$4&lt;=$B$7,'Monthly P&amp;L'!AT24,0)</f>
        <v>0</v>
      </c>
      <c r="AU17" s="355">
        <f>IF(AU$4&lt;=$B$7,'Monthly P&amp;L'!AU24,0)</f>
        <v>0</v>
      </c>
      <c r="AV17" s="355">
        <f>IF(AV$4&lt;=$B$7,'Monthly P&amp;L'!AV24,0)</f>
        <v>0</v>
      </c>
      <c r="AW17" s="355">
        <f>IF(AW$4&lt;=$B$7,'Monthly P&amp;L'!AW24,0)</f>
        <v>0</v>
      </c>
      <c r="AX17" s="355">
        <f>IF(AX$4&lt;=$B$7,'Monthly P&amp;L'!AX24,0)</f>
        <v>0</v>
      </c>
      <c r="AY17" s="355">
        <f>IF(AY$4&lt;=$B$7,'Monthly P&amp;L'!AY24,0)</f>
        <v>0</v>
      </c>
      <c r="AZ17" s="355">
        <f>IF(AZ$4&lt;=$B$7,'Monthly P&amp;L'!AZ24,0)</f>
        <v>0</v>
      </c>
      <c r="BA17" s="355">
        <f>IF(BA$4&lt;=$B$7,'Monthly P&amp;L'!BA24,0)</f>
        <v>0</v>
      </c>
      <c r="BB17" s="355">
        <f>IF(BB$4&lt;=$B$7,'Monthly P&amp;L'!BB24,0)</f>
        <v>0</v>
      </c>
      <c r="BC17" s="355">
        <f>IF(BC$4&lt;=$B$7,'Monthly P&amp;L'!BC24,0)</f>
        <v>0</v>
      </c>
      <c r="BD17" s="355">
        <f>IF(BD$4&lt;=$B$7,'Monthly P&amp;L'!BD24,0)</f>
        <v>0</v>
      </c>
      <c r="BE17" s="355">
        <f>IF(BE$4&lt;=$B$7,'Monthly P&amp;L'!BE24,0)</f>
        <v>0</v>
      </c>
      <c r="BF17" s="355">
        <f>IF(BF$4&lt;=$B$7,'Monthly P&amp;L'!BF24,0)</f>
        <v>0</v>
      </c>
      <c r="BG17" s="355">
        <f>IF(BG$4&lt;=$B$7,'Monthly P&amp;L'!BG24,0)</f>
        <v>0</v>
      </c>
      <c r="BH17" s="355">
        <f>IF(BH$4&lt;=$B$7,'Monthly P&amp;L'!BH24,0)</f>
        <v>0</v>
      </c>
      <c r="BI17" s="355">
        <f>IF(BI$4&lt;=$B$7,'Monthly P&amp;L'!BI24,0)</f>
        <v>0</v>
      </c>
    </row>
    <row r="18" spans="1:61" ht="12.75" customHeight="1">
      <c r="A18" s="215" t="s">
        <v>76</v>
      </c>
      <c r="B18" s="355">
        <f>IF(B$4&lt;=$B$7,'Monthly P&amp;L'!B25,0)</f>
        <v>3500</v>
      </c>
      <c r="C18" s="355">
        <f>IF(C$4&lt;=$B$7,'Monthly P&amp;L'!C25,0)</f>
        <v>3500</v>
      </c>
      <c r="D18" s="355">
        <f>IF(D$4&lt;=$B$7,'Monthly P&amp;L'!D25,0)</f>
        <v>3500</v>
      </c>
      <c r="E18" s="355">
        <f>IF(E$4&lt;=$B$7,'Monthly P&amp;L'!E25,0)</f>
        <v>3500</v>
      </c>
      <c r="F18" s="355">
        <f>IF(F$4&lt;=$B$7,'Monthly P&amp;L'!F25,0)</f>
        <v>0</v>
      </c>
      <c r="G18" s="355">
        <f>IF(G$4&lt;=$B$7,'Monthly P&amp;L'!G25,0)</f>
        <v>0</v>
      </c>
      <c r="H18" s="355">
        <f>IF(H$4&lt;=$B$7,'Monthly P&amp;L'!H25,0)</f>
        <v>0</v>
      </c>
      <c r="I18" s="355">
        <f>IF(I$4&lt;=$B$7,'Monthly P&amp;L'!I25,0)</f>
        <v>0</v>
      </c>
      <c r="J18" s="355">
        <f>IF(J$4&lt;=$B$7,'Monthly P&amp;L'!J25,0)</f>
        <v>0</v>
      </c>
      <c r="K18" s="355">
        <f>IF(K$4&lt;=$B$7,'Monthly P&amp;L'!K25,0)</f>
        <v>0</v>
      </c>
      <c r="L18" s="355">
        <f>IF(L$4&lt;=$B$7,'Monthly P&amp;L'!L25,0)</f>
        <v>0</v>
      </c>
      <c r="M18" s="355">
        <f>IF(M$4&lt;=$B$7,'Monthly P&amp;L'!M25,0)</f>
        <v>0</v>
      </c>
      <c r="N18" s="355">
        <f>IF(N$4&lt;=$B$7,'Monthly P&amp;L'!N25,0)</f>
        <v>0</v>
      </c>
      <c r="O18" s="355">
        <f>IF(O$4&lt;=$B$7,'Monthly P&amp;L'!O25,0)</f>
        <v>0</v>
      </c>
      <c r="P18" s="355">
        <f>IF(P$4&lt;=$B$7,'Monthly P&amp;L'!P25,0)</f>
        <v>0</v>
      </c>
      <c r="Q18" s="355">
        <f>IF(Q$4&lt;=$B$7,'Monthly P&amp;L'!Q25,0)</f>
        <v>0</v>
      </c>
      <c r="R18" s="355">
        <f>IF(R$4&lt;=$B$7,'Monthly P&amp;L'!R25,0)</f>
        <v>0</v>
      </c>
      <c r="S18" s="355">
        <f>IF(S$4&lt;=$B$7,'Monthly P&amp;L'!S25,0)</f>
        <v>0</v>
      </c>
      <c r="T18" s="355">
        <f>IF(T$4&lt;=$B$7,'Monthly P&amp;L'!T25,0)</f>
        <v>0</v>
      </c>
      <c r="U18" s="355">
        <f>IF(U$4&lt;=$B$7,'Monthly P&amp;L'!U25,0)</f>
        <v>0</v>
      </c>
      <c r="V18" s="355">
        <f>IF(V$4&lt;=$B$7,'Monthly P&amp;L'!V25,0)</f>
        <v>0</v>
      </c>
      <c r="W18" s="355">
        <f>IF(W$4&lt;=$B$7,'Monthly P&amp;L'!W25,0)</f>
        <v>0</v>
      </c>
      <c r="X18" s="355">
        <f>IF(X$4&lt;=$B$7,'Monthly P&amp;L'!X25,0)</f>
        <v>0</v>
      </c>
      <c r="Y18" s="355">
        <f>IF(Y$4&lt;=$B$7,'Monthly P&amp;L'!Y25,0)</f>
        <v>0</v>
      </c>
      <c r="Z18" s="355">
        <f>IF(Z$4&lt;=$B$7,'Monthly P&amp;L'!Z25,0)</f>
        <v>0</v>
      </c>
      <c r="AA18" s="355">
        <f>IF(AA$4&lt;=$B$7,'Monthly P&amp;L'!AA25,0)</f>
        <v>0</v>
      </c>
      <c r="AB18" s="355">
        <f>IF(AB$4&lt;=$B$7,'Monthly P&amp;L'!AB25,0)</f>
        <v>0</v>
      </c>
      <c r="AC18" s="355">
        <f>IF(AC$4&lt;=$B$7,'Monthly P&amp;L'!AC25,0)</f>
        <v>0</v>
      </c>
      <c r="AD18" s="355">
        <f>IF(AD$4&lt;=$B$7,'Monthly P&amp;L'!AD25,0)</f>
        <v>0</v>
      </c>
      <c r="AE18" s="355">
        <f>IF(AE$4&lt;=$B$7,'Monthly P&amp;L'!AE25,0)</f>
        <v>0</v>
      </c>
      <c r="AF18" s="355">
        <f>IF(AF$4&lt;=$B$7,'Monthly P&amp;L'!AF25,0)</f>
        <v>0</v>
      </c>
      <c r="AG18" s="355">
        <f>IF(AG$4&lt;=$B$7,'Monthly P&amp;L'!AG25,0)</f>
        <v>0</v>
      </c>
      <c r="AH18" s="355">
        <f>IF(AH$4&lt;=$B$7,'Monthly P&amp;L'!AH25,0)</f>
        <v>0</v>
      </c>
      <c r="AI18" s="355">
        <f>IF(AI$4&lt;=$B$7,'Monthly P&amp;L'!AI25,0)</f>
        <v>0</v>
      </c>
      <c r="AJ18" s="355">
        <f>IF(AJ$4&lt;=$B$7,'Monthly P&amp;L'!AJ25,0)</f>
        <v>0</v>
      </c>
      <c r="AK18" s="355">
        <f>IF(AK$4&lt;=$B$7,'Monthly P&amp;L'!AK25,0)</f>
        <v>0</v>
      </c>
      <c r="AL18" s="355">
        <f>IF(AL$4&lt;=$B$7,'Monthly P&amp;L'!AL25,0)</f>
        <v>0</v>
      </c>
      <c r="AM18" s="355">
        <f>IF(AM$4&lt;=$B$7,'Monthly P&amp;L'!AM25,0)</f>
        <v>0</v>
      </c>
      <c r="AN18" s="355">
        <f>IF(AN$4&lt;=$B$7,'Monthly P&amp;L'!AN25,0)</f>
        <v>0</v>
      </c>
      <c r="AO18" s="355">
        <f>IF(AO$4&lt;=$B$7,'Monthly P&amp;L'!AO25,0)</f>
        <v>0</v>
      </c>
      <c r="AP18" s="355">
        <f>IF(AP$4&lt;=$B$7,'Monthly P&amp;L'!AP25,0)</f>
        <v>0</v>
      </c>
      <c r="AQ18" s="355">
        <f>IF(AQ$4&lt;=$B$7,'Monthly P&amp;L'!AQ25,0)</f>
        <v>0</v>
      </c>
      <c r="AR18" s="355">
        <f>IF(AR$4&lt;=$B$7,'Monthly P&amp;L'!AR25,0)</f>
        <v>0</v>
      </c>
      <c r="AS18" s="355">
        <f>IF(AS$4&lt;=$B$7,'Monthly P&amp;L'!AS25,0)</f>
        <v>0</v>
      </c>
      <c r="AT18" s="355">
        <f>IF(AT$4&lt;=$B$7,'Monthly P&amp;L'!AT25,0)</f>
        <v>0</v>
      </c>
      <c r="AU18" s="355">
        <f>IF(AU$4&lt;=$B$7,'Monthly P&amp;L'!AU25,0)</f>
        <v>0</v>
      </c>
      <c r="AV18" s="355">
        <f>IF(AV$4&lt;=$B$7,'Monthly P&amp;L'!AV25,0)</f>
        <v>0</v>
      </c>
      <c r="AW18" s="355">
        <f>IF(AW$4&lt;=$B$7,'Monthly P&amp;L'!AW25,0)</f>
        <v>0</v>
      </c>
      <c r="AX18" s="355">
        <f>IF(AX$4&lt;=$B$7,'Monthly P&amp;L'!AX25,0)</f>
        <v>0</v>
      </c>
      <c r="AY18" s="355">
        <f>IF(AY$4&lt;=$B$7,'Monthly P&amp;L'!AY25,0)</f>
        <v>0</v>
      </c>
      <c r="AZ18" s="355">
        <f>IF(AZ$4&lt;=$B$7,'Monthly P&amp;L'!AZ25,0)</f>
        <v>0</v>
      </c>
      <c r="BA18" s="355">
        <f>IF(BA$4&lt;=$B$7,'Monthly P&amp;L'!BA25,0)</f>
        <v>0</v>
      </c>
      <c r="BB18" s="355">
        <f>IF(BB$4&lt;=$B$7,'Monthly P&amp;L'!BB25,0)</f>
        <v>0</v>
      </c>
      <c r="BC18" s="355">
        <f>IF(BC$4&lt;=$B$7,'Monthly P&amp;L'!BC25,0)</f>
        <v>0</v>
      </c>
      <c r="BD18" s="355">
        <f>IF(BD$4&lt;=$B$7,'Monthly P&amp;L'!BD25,0)</f>
        <v>0</v>
      </c>
      <c r="BE18" s="355">
        <f>IF(BE$4&lt;=$B$7,'Monthly P&amp;L'!BE25,0)</f>
        <v>0</v>
      </c>
      <c r="BF18" s="355">
        <f>IF(BF$4&lt;=$B$7,'Monthly P&amp;L'!BF25,0)</f>
        <v>0</v>
      </c>
      <c r="BG18" s="355">
        <f>IF(BG$4&lt;=$B$7,'Monthly P&amp;L'!BG25,0)</f>
        <v>0</v>
      </c>
      <c r="BH18" s="355">
        <f>IF(BH$4&lt;=$B$7,'Monthly P&amp;L'!BH25,0)</f>
        <v>0</v>
      </c>
      <c r="BI18" s="355">
        <f>IF(BI$4&lt;=$B$7,'Monthly P&amp;L'!BI25,0)</f>
        <v>0</v>
      </c>
    </row>
    <row r="19" spans="1:61" ht="12.75" customHeight="1">
      <c r="A19" s="93" t="s">
        <v>77</v>
      </c>
      <c r="B19" s="355">
        <f>IF(B$4&lt;=$B$7,'Monthly P&amp;L'!B26,0)</f>
        <v>40000</v>
      </c>
      <c r="C19" s="355">
        <f>IF(C$4&lt;=$B$7,'Monthly P&amp;L'!C26,0)</f>
        <v>40000</v>
      </c>
      <c r="D19" s="355">
        <f>IF(D$4&lt;=$B$7,'Monthly P&amp;L'!D26,0)</f>
        <v>40000</v>
      </c>
      <c r="E19" s="355">
        <f>IF(E$4&lt;=$B$7,'Monthly P&amp;L'!E26,0)</f>
        <v>40000</v>
      </c>
      <c r="F19" s="355">
        <f>IF(F$4&lt;=$B$7,'Monthly P&amp;L'!F26,0)</f>
        <v>0</v>
      </c>
      <c r="G19" s="355">
        <f>IF(G$4&lt;=$B$7,'Monthly P&amp;L'!G26,0)</f>
        <v>0</v>
      </c>
      <c r="H19" s="355">
        <f>IF(H$4&lt;=$B$7,'Monthly P&amp;L'!H26,0)</f>
        <v>0</v>
      </c>
      <c r="I19" s="355">
        <f>IF(I$4&lt;=$B$7,'Monthly P&amp;L'!I26,0)</f>
        <v>0</v>
      </c>
      <c r="J19" s="355">
        <f>IF(J$4&lt;=$B$7,'Monthly P&amp;L'!J26,0)</f>
        <v>0</v>
      </c>
      <c r="K19" s="355">
        <f>IF(K$4&lt;=$B$7,'Monthly P&amp;L'!K26,0)</f>
        <v>0</v>
      </c>
      <c r="L19" s="355">
        <f>IF(L$4&lt;=$B$7,'Monthly P&amp;L'!L26,0)</f>
        <v>0</v>
      </c>
      <c r="M19" s="355">
        <f>IF(M$4&lt;=$B$7,'Monthly P&amp;L'!M26,0)</f>
        <v>0</v>
      </c>
      <c r="N19" s="355">
        <f>IF(N$4&lt;=$B$7,'Monthly P&amp;L'!N26,0)</f>
        <v>0</v>
      </c>
      <c r="O19" s="355">
        <f>IF(O$4&lt;=$B$7,'Monthly P&amp;L'!O26,0)</f>
        <v>0</v>
      </c>
      <c r="P19" s="355">
        <f>IF(P$4&lt;=$B$7,'Monthly P&amp;L'!P26,0)</f>
        <v>0</v>
      </c>
      <c r="Q19" s="355">
        <f>IF(Q$4&lt;=$B$7,'Monthly P&amp;L'!Q26,0)</f>
        <v>0</v>
      </c>
      <c r="R19" s="355">
        <f>IF(R$4&lt;=$B$7,'Monthly P&amp;L'!R26,0)</f>
        <v>0</v>
      </c>
      <c r="S19" s="355">
        <f>IF(S$4&lt;=$B$7,'Monthly P&amp;L'!S26,0)</f>
        <v>0</v>
      </c>
      <c r="T19" s="355">
        <f>IF(T$4&lt;=$B$7,'Monthly P&amp;L'!T26,0)</f>
        <v>0</v>
      </c>
      <c r="U19" s="355">
        <f>IF(U$4&lt;=$B$7,'Monthly P&amp;L'!U26,0)</f>
        <v>0</v>
      </c>
      <c r="V19" s="355">
        <f>IF(V$4&lt;=$B$7,'Monthly P&amp;L'!V26,0)</f>
        <v>0</v>
      </c>
      <c r="W19" s="355">
        <f>IF(W$4&lt;=$B$7,'Monthly P&amp;L'!W26,0)</f>
        <v>0</v>
      </c>
      <c r="X19" s="355">
        <f>IF(X$4&lt;=$B$7,'Monthly P&amp;L'!X26,0)</f>
        <v>0</v>
      </c>
      <c r="Y19" s="355">
        <f>IF(Y$4&lt;=$B$7,'Monthly P&amp;L'!Y26,0)</f>
        <v>0</v>
      </c>
      <c r="Z19" s="355">
        <f>IF(Z$4&lt;=$B$7,'Monthly P&amp;L'!Z26,0)</f>
        <v>0</v>
      </c>
      <c r="AA19" s="355">
        <f>IF(AA$4&lt;=$B$7,'Monthly P&amp;L'!AA26,0)</f>
        <v>0</v>
      </c>
      <c r="AB19" s="355">
        <f>IF(AB$4&lt;=$B$7,'Monthly P&amp;L'!AB26,0)</f>
        <v>0</v>
      </c>
      <c r="AC19" s="355">
        <f>IF(AC$4&lt;=$B$7,'Monthly P&amp;L'!AC26,0)</f>
        <v>0</v>
      </c>
      <c r="AD19" s="355">
        <f>IF(AD$4&lt;=$B$7,'Monthly P&amp;L'!AD26,0)</f>
        <v>0</v>
      </c>
      <c r="AE19" s="355">
        <f>IF(AE$4&lt;=$B$7,'Monthly P&amp;L'!AE26,0)</f>
        <v>0</v>
      </c>
      <c r="AF19" s="355">
        <f>IF(AF$4&lt;=$B$7,'Monthly P&amp;L'!AF26,0)</f>
        <v>0</v>
      </c>
      <c r="AG19" s="355">
        <f>IF(AG$4&lt;=$B$7,'Monthly P&amp;L'!AG26,0)</f>
        <v>0</v>
      </c>
      <c r="AH19" s="355">
        <f>IF(AH$4&lt;=$B$7,'Monthly P&amp;L'!AH26,0)</f>
        <v>0</v>
      </c>
      <c r="AI19" s="355">
        <f>IF(AI$4&lt;=$B$7,'Monthly P&amp;L'!AI26,0)</f>
        <v>0</v>
      </c>
      <c r="AJ19" s="355">
        <f>IF(AJ$4&lt;=$B$7,'Monthly P&amp;L'!AJ26,0)</f>
        <v>0</v>
      </c>
      <c r="AK19" s="355">
        <f>IF(AK$4&lt;=$B$7,'Monthly P&amp;L'!AK26,0)</f>
        <v>0</v>
      </c>
      <c r="AL19" s="355">
        <f>IF(AL$4&lt;=$B$7,'Monthly P&amp;L'!AL26,0)</f>
        <v>0</v>
      </c>
      <c r="AM19" s="355">
        <f>IF(AM$4&lt;=$B$7,'Monthly P&amp;L'!AM26,0)</f>
        <v>0</v>
      </c>
      <c r="AN19" s="355">
        <f>IF(AN$4&lt;=$B$7,'Monthly P&amp;L'!AN26,0)</f>
        <v>0</v>
      </c>
      <c r="AO19" s="355">
        <f>IF(AO$4&lt;=$B$7,'Monthly P&amp;L'!AO26,0)</f>
        <v>0</v>
      </c>
      <c r="AP19" s="355">
        <f>IF(AP$4&lt;=$B$7,'Monthly P&amp;L'!AP26,0)</f>
        <v>0</v>
      </c>
      <c r="AQ19" s="355">
        <f>IF(AQ$4&lt;=$B$7,'Monthly P&amp;L'!AQ26,0)</f>
        <v>0</v>
      </c>
      <c r="AR19" s="355">
        <f>IF(AR$4&lt;=$B$7,'Monthly P&amp;L'!AR26,0)</f>
        <v>0</v>
      </c>
      <c r="AS19" s="355">
        <f>IF(AS$4&lt;=$B$7,'Monthly P&amp;L'!AS26,0)</f>
        <v>0</v>
      </c>
      <c r="AT19" s="355">
        <f>IF(AT$4&lt;=$B$7,'Monthly P&amp;L'!AT26,0)</f>
        <v>0</v>
      </c>
      <c r="AU19" s="355">
        <f>IF(AU$4&lt;=$B$7,'Monthly P&amp;L'!AU26,0)</f>
        <v>0</v>
      </c>
      <c r="AV19" s="355">
        <f>IF(AV$4&lt;=$B$7,'Monthly P&amp;L'!AV26,0)</f>
        <v>0</v>
      </c>
      <c r="AW19" s="355">
        <f>IF(AW$4&lt;=$B$7,'Monthly P&amp;L'!AW26,0)</f>
        <v>0</v>
      </c>
      <c r="AX19" s="355">
        <f>IF(AX$4&lt;=$B$7,'Monthly P&amp;L'!AX26,0)</f>
        <v>0</v>
      </c>
      <c r="AY19" s="355">
        <f>IF(AY$4&lt;=$B$7,'Monthly P&amp;L'!AY26,0)</f>
        <v>0</v>
      </c>
      <c r="AZ19" s="355">
        <f>IF(AZ$4&lt;=$B$7,'Monthly P&amp;L'!AZ26,0)</f>
        <v>0</v>
      </c>
      <c r="BA19" s="355">
        <f>IF(BA$4&lt;=$B$7,'Monthly P&amp;L'!BA26,0)</f>
        <v>0</v>
      </c>
      <c r="BB19" s="355">
        <f>IF(BB$4&lt;=$B$7,'Monthly P&amp;L'!BB26,0)</f>
        <v>0</v>
      </c>
      <c r="BC19" s="355">
        <f>IF(BC$4&lt;=$B$7,'Monthly P&amp;L'!BC26,0)</f>
        <v>0</v>
      </c>
      <c r="BD19" s="355">
        <f>IF(BD$4&lt;=$B$7,'Monthly P&amp;L'!BD26,0)</f>
        <v>0</v>
      </c>
      <c r="BE19" s="355">
        <f>IF(BE$4&lt;=$B$7,'Monthly P&amp;L'!BE26,0)</f>
        <v>0</v>
      </c>
      <c r="BF19" s="355">
        <f>IF(BF$4&lt;=$B$7,'Monthly P&amp;L'!BF26,0)</f>
        <v>0</v>
      </c>
      <c r="BG19" s="355">
        <f>IF(BG$4&lt;=$B$7,'Monthly P&amp;L'!BG26,0)</f>
        <v>0</v>
      </c>
      <c r="BH19" s="355">
        <f>IF(BH$4&lt;=$B$7,'Monthly P&amp;L'!BH26,0)</f>
        <v>0</v>
      </c>
      <c r="BI19" s="355">
        <f>IF(BI$4&lt;=$B$7,'Monthly P&amp;L'!BI26,0)</f>
        <v>0</v>
      </c>
    </row>
    <row r="20" spans="1:61" ht="12.75" customHeight="1">
      <c r="A20" s="93" t="s">
        <v>78</v>
      </c>
      <c r="B20" s="355">
        <f>IF(B$4&lt;=$B$7,'Monthly P&amp;L'!B27,0)</f>
        <v>10000</v>
      </c>
      <c r="C20" s="355">
        <f>IF(C$4&lt;=$B$7,'Monthly P&amp;L'!C27,0)</f>
        <v>0</v>
      </c>
      <c r="D20" s="355">
        <f>IF(D$4&lt;=$B$7,'Monthly P&amp;L'!D27,0)</f>
        <v>0</v>
      </c>
      <c r="E20" s="355">
        <f>IF(E$4&lt;=$B$7,'Monthly P&amp;L'!E27,0)</f>
        <v>70000</v>
      </c>
      <c r="F20" s="355">
        <f>IF(F$4&lt;=$B$7,'Monthly P&amp;L'!F27,0)</f>
        <v>0</v>
      </c>
      <c r="G20" s="355">
        <f>IF(G$4&lt;=$B$7,'Monthly P&amp;L'!G27,0)</f>
        <v>0</v>
      </c>
      <c r="H20" s="355">
        <f>IF(H$4&lt;=$B$7,'Monthly P&amp;L'!H27,0)</f>
        <v>0</v>
      </c>
      <c r="I20" s="355">
        <f>IF(I$4&lt;=$B$7,'Monthly P&amp;L'!I27,0)</f>
        <v>0</v>
      </c>
      <c r="J20" s="355">
        <f>IF(J$4&lt;=$B$7,'Monthly P&amp;L'!J27,0)</f>
        <v>0</v>
      </c>
      <c r="K20" s="355">
        <f>IF(K$4&lt;=$B$7,'Monthly P&amp;L'!K27,0)</f>
        <v>0</v>
      </c>
      <c r="L20" s="355">
        <f>IF(L$4&lt;=$B$7,'Monthly P&amp;L'!L27,0)</f>
        <v>0</v>
      </c>
      <c r="M20" s="355">
        <f>IF(M$4&lt;=$B$7,'Monthly P&amp;L'!M27,0)</f>
        <v>0</v>
      </c>
      <c r="N20" s="355">
        <f>IF(N$4&lt;=$B$7,'Monthly P&amp;L'!N27,0)</f>
        <v>0</v>
      </c>
      <c r="O20" s="355">
        <f>IF(O$4&lt;=$B$7,'Monthly P&amp;L'!O27,0)</f>
        <v>0</v>
      </c>
      <c r="P20" s="355">
        <f>IF(P$4&lt;=$B$7,'Monthly P&amp;L'!P27,0)</f>
        <v>0</v>
      </c>
      <c r="Q20" s="355">
        <f>IF(Q$4&lt;=$B$7,'Monthly P&amp;L'!Q27,0)</f>
        <v>0</v>
      </c>
      <c r="R20" s="355">
        <f>IF(R$4&lt;=$B$7,'Monthly P&amp;L'!R27,0)</f>
        <v>0</v>
      </c>
      <c r="S20" s="355">
        <f>IF(S$4&lt;=$B$7,'Monthly P&amp;L'!S27,0)</f>
        <v>0</v>
      </c>
      <c r="T20" s="355">
        <f>IF(T$4&lt;=$B$7,'Monthly P&amp;L'!T27,0)</f>
        <v>0</v>
      </c>
      <c r="U20" s="355">
        <f>IF(U$4&lt;=$B$7,'Monthly P&amp;L'!U27,0)</f>
        <v>0</v>
      </c>
      <c r="V20" s="355">
        <f>IF(V$4&lt;=$B$7,'Monthly P&amp;L'!V27,0)</f>
        <v>0</v>
      </c>
      <c r="W20" s="355">
        <f>IF(W$4&lt;=$B$7,'Monthly P&amp;L'!W27,0)</f>
        <v>0</v>
      </c>
      <c r="X20" s="355">
        <f>IF(X$4&lt;=$B$7,'Monthly P&amp;L'!X27,0)</f>
        <v>0</v>
      </c>
      <c r="Y20" s="355">
        <f>IF(Y$4&lt;=$B$7,'Monthly P&amp;L'!Y27,0)</f>
        <v>0</v>
      </c>
      <c r="Z20" s="355">
        <f>IF(Z$4&lt;=$B$7,'Monthly P&amp;L'!Z27,0)</f>
        <v>0</v>
      </c>
      <c r="AA20" s="355">
        <f>IF(AA$4&lt;=$B$7,'Monthly P&amp;L'!AA27,0)</f>
        <v>0</v>
      </c>
      <c r="AB20" s="355">
        <f>IF(AB$4&lt;=$B$7,'Monthly P&amp;L'!AB27,0)</f>
        <v>0</v>
      </c>
      <c r="AC20" s="355">
        <f>IF(AC$4&lt;=$B$7,'Monthly P&amp;L'!AC27,0)</f>
        <v>0</v>
      </c>
      <c r="AD20" s="355">
        <f>IF(AD$4&lt;=$B$7,'Monthly P&amp;L'!AD27,0)</f>
        <v>0</v>
      </c>
      <c r="AE20" s="355">
        <f>IF(AE$4&lt;=$B$7,'Monthly P&amp;L'!AE27,0)</f>
        <v>0</v>
      </c>
      <c r="AF20" s="355">
        <f>IF(AF$4&lt;=$B$7,'Monthly P&amp;L'!AF27,0)</f>
        <v>0</v>
      </c>
      <c r="AG20" s="355">
        <f>IF(AG$4&lt;=$B$7,'Monthly P&amp;L'!AG27,0)</f>
        <v>0</v>
      </c>
      <c r="AH20" s="355">
        <f>IF(AH$4&lt;=$B$7,'Monthly P&amp;L'!AH27,0)</f>
        <v>0</v>
      </c>
      <c r="AI20" s="355">
        <f>IF(AI$4&lt;=$B$7,'Monthly P&amp;L'!AI27,0)</f>
        <v>0</v>
      </c>
      <c r="AJ20" s="355">
        <f>IF(AJ$4&lt;=$B$7,'Monthly P&amp;L'!AJ27,0)</f>
        <v>0</v>
      </c>
      <c r="AK20" s="355">
        <f>IF(AK$4&lt;=$B$7,'Monthly P&amp;L'!AK27,0)</f>
        <v>0</v>
      </c>
      <c r="AL20" s="355">
        <f>IF(AL$4&lt;=$B$7,'Monthly P&amp;L'!AL27,0)</f>
        <v>0</v>
      </c>
      <c r="AM20" s="355">
        <f>IF(AM$4&lt;=$B$7,'Monthly P&amp;L'!AM27,0)</f>
        <v>0</v>
      </c>
      <c r="AN20" s="355">
        <f>IF(AN$4&lt;=$B$7,'Monthly P&amp;L'!AN27,0)</f>
        <v>0</v>
      </c>
      <c r="AO20" s="355">
        <f>IF(AO$4&lt;=$B$7,'Monthly P&amp;L'!AO27,0)</f>
        <v>0</v>
      </c>
      <c r="AP20" s="355">
        <f>IF(AP$4&lt;=$B$7,'Monthly P&amp;L'!AP27,0)</f>
        <v>0</v>
      </c>
      <c r="AQ20" s="355">
        <f>IF(AQ$4&lt;=$B$7,'Monthly P&amp;L'!AQ27,0)</f>
        <v>0</v>
      </c>
      <c r="AR20" s="355">
        <f>IF(AR$4&lt;=$B$7,'Monthly P&amp;L'!AR27,0)</f>
        <v>0</v>
      </c>
      <c r="AS20" s="355">
        <f>IF(AS$4&lt;=$B$7,'Monthly P&amp;L'!AS27,0)</f>
        <v>0</v>
      </c>
      <c r="AT20" s="355">
        <f>IF(AT$4&lt;=$B$7,'Monthly P&amp;L'!AT27,0)</f>
        <v>0</v>
      </c>
      <c r="AU20" s="355">
        <f>IF(AU$4&lt;=$B$7,'Monthly P&amp;L'!AU27,0)</f>
        <v>0</v>
      </c>
      <c r="AV20" s="355">
        <f>IF(AV$4&lt;=$B$7,'Monthly P&amp;L'!AV27,0)</f>
        <v>0</v>
      </c>
      <c r="AW20" s="355">
        <f>IF(AW$4&lt;=$B$7,'Monthly P&amp;L'!AW27,0)</f>
        <v>0</v>
      </c>
      <c r="AX20" s="355">
        <f>IF(AX$4&lt;=$B$7,'Monthly P&amp;L'!AX27,0)</f>
        <v>0</v>
      </c>
      <c r="AY20" s="355">
        <f>IF(AY$4&lt;=$B$7,'Monthly P&amp;L'!AY27,0)</f>
        <v>0</v>
      </c>
      <c r="AZ20" s="355">
        <f>IF(AZ$4&lt;=$B$7,'Monthly P&amp;L'!AZ27,0)</f>
        <v>0</v>
      </c>
      <c r="BA20" s="355">
        <f>IF(BA$4&lt;=$B$7,'Monthly P&amp;L'!BA27,0)</f>
        <v>0</v>
      </c>
      <c r="BB20" s="355">
        <f>IF(BB$4&lt;=$B$7,'Monthly P&amp;L'!BB27,0)</f>
        <v>0</v>
      </c>
      <c r="BC20" s="355">
        <f>IF(BC$4&lt;=$B$7,'Monthly P&amp;L'!BC27,0)</f>
        <v>0</v>
      </c>
      <c r="BD20" s="355">
        <f>IF(BD$4&lt;=$B$7,'Monthly P&amp;L'!BD27,0)</f>
        <v>0</v>
      </c>
      <c r="BE20" s="355">
        <f>IF(BE$4&lt;=$B$7,'Monthly P&amp;L'!BE27,0)</f>
        <v>0</v>
      </c>
      <c r="BF20" s="355">
        <f>IF(BF$4&lt;=$B$7,'Monthly P&amp;L'!BF27,0)</f>
        <v>0</v>
      </c>
      <c r="BG20" s="355">
        <f>IF(BG$4&lt;=$B$7,'Monthly P&amp;L'!BG27,0)</f>
        <v>0</v>
      </c>
      <c r="BH20" s="355">
        <f>IF(BH$4&lt;=$B$7,'Monthly P&amp;L'!BH27,0)</f>
        <v>0</v>
      </c>
      <c r="BI20" s="355">
        <f>IF(BI$4&lt;=$B$7,'Monthly P&amp;L'!BI27,0)</f>
        <v>0</v>
      </c>
    </row>
    <row r="21" spans="1:61" ht="12.75" customHeight="1">
      <c r="A21" s="93" t="s">
        <v>80</v>
      </c>
      <c r="B21" s="355">
        <f>IF(B$4&lt;=$B$7,'Monthly P&amp;L'!B29,0)</f>
        <v>3000</v>
      </c>
      <c r="C21" s="355">
        <f>IF(C$4&lt;=$B$7,'Monthly P&amp;L'!C29,0)</f>
        <v>5000</v>
      </c>
      <c r="D21" s="355">
        <f>IF(D$4&lt;=$B$7,'Monthly P&amp;L'!D29,0)</f>
        <v>5000</v>
      </c>
      <c r="E21" s="355">
        <f>IF(E$4&lt;=$B$7,'Monthly P&amp;L'!E29,0)</f>
        <v>10000</v>
      </c>
      <c r="F21" s="355">
        <f>IF(F$4&lt;=$B$7,'Monthly P&amp;L'!F29,0)</f>
        <v>0</v>
      </c>
      <c r="G21" s="355">
        <f>IF(G$4&lt;=$B$7,'Monthly P&amp;L'!G29,0)</f>
        <v>0</v>
      </c>
      <c r="H21" s="355">
        <f>IF(H$4&lt;=$B$7,'Monthly P&amp;L'!H29,0)</f>
        <v>0</v>
      </c>
      <c r="I21" s="355">
        <f>IF(I$4&lt;=$B$7,'Monthly P&amp;L'!I29,0)</f>
        <v>0</v>
      </c>
      <c r="J21" s="355">
        <f>IF(J$4&lt;=$B$7,'Monthly P&amp;L'!J29,0)</f>
        <v>0</v>
      </c>
      <c r="K21" s="355">
        <f>IF(K$4&lt;=$B$7,'Monthly P&amp;L'!K29,0)</f>
        <v>0</v>
      </c>
      <c r="L21" s="355">
        <f>IF(L$4&lt;=$B$7,'Monthly P&amp;L'!L29,0)</f>
        <v>0</v>
      </c>
      <c r="M21" s="355">
        <f>IF(M$4&lt;=$B$7,'Monthly P&amp;L'!M29,0)</f>
        <v>0</v>
      </c>
      <c r="N21" s="355">
        <f>IF(N$4&lt;=$B$7,'Monthly P&amp;L'!N29,0)</f>
        <v>0</v>
      </c>
      <c r="O21" s="355">
        <f>IF(O$4&lt;=$B$7,'Monthly P&amp;L'!O29,0)</f>
        <v>0</v>
      </c>
      <c r="P21" s="355">
        <f>IF(P$4&lt;=$B$7,'Monthly P&amp;L'!P29,0)</f>
        <v>0</v>
      </c>
      <c r="Q21" s="355">
        <f>IF(Q$4&lt;=$B$7,'Monthly P&amp;L'!Q29,0)</f>
        <v>0</v>
      </c>
      <c r="R21" s="355">
        <f>IF(R$4&lt;=$B$7,'Monthly P&amp;L'!R29,0)</f>
        <v>0</v>
      </c>
      <c r="S21" s="355">
        <f>IF(S$4&lt;=$B$7,'Monthly P&amp;L'!S29,0)</f>
        <v>0</v>
      </c>
      <c r="T21" s="355">
        <f>IF(T$4&lt;=$B$7,'Monthly P&amp;L'!T29,0)</f>
        <v>0</v>
      </c>
      <c r="U21" s="355">
        <f>IF(U$4&lt;=$B$7,'Monthly P&amp;L'!U29,0)</f>
        <v>0</v>
      </c>
      <c r="V21" s="355">
        <f>IF(V$4&lt;=$B$7,'Monthly P&amp;L'!V29,0)</f>
        <v>0</v>
      </c>
      <c r="W21" s="355">
        <f>IF(W$4&lt;=$B$7,'Monthly P&amp;L'!W29,0)</f>
        <v>0</v>
      </c>
      <c r="X21" s="355">
        <f>IF(X$4&lt;=$B$7,'Monthly P&amp;L'!X29,0)</f>
        <v>0</v>
      </c>
      <c r="Y21" s="355">
        <f>IF(Y$4&lt;=$B$7,'Monthly P&amp;L'!Y29,0)</f>
        <v>0</v>
      </c>
      <c r="Z21" s="355">
        <f>IF(Z$4&lt;=$B$7,'Monthly P&amp;L'!Z29,0)</f>
        <v>0</v>
      </c>
      <c r="AA21" s="355">
        <f>IF(AA$4&lt;=$B$7,'Monthly P&amp;L'!AA29,0)</f>
        <v>0</v>
      </c>
      <c r="AB21" s="355">
        <f>IF(AB$4&lt;=$B$7,'Monthly P&amp;L'!AB29,0)</f>
        <v>0</v>
      </c>
      <c r="AC21" s="355">
        <f>IF(AC$4&lt;=$B$7,'Monthly P&amp;L'!AC29,0)</f>
        <v>0</v>
      </c>
      <c r="AD21" s="355">
        <f>IF(AD$4&lt;=$B$7,'Monthly P&amp;L'!AD29,0)</f>
        <v>0</v>
      </c>
      <c r="AE21" s="355">
        <f>IF(AE$4&lt;=$B$7,'Monthly P&amp;L'!AE29,0)</f>
        <v>0</v>
      </c>
      <c r="AF21" s="355">
        <f>IF(AF$4&lt;=$B$7,'Monthly P&amp;L'!AF29,0)</f>
        <v>0</v>
      </c>
      <c r="AG21" s="355">
        <f>IF(AG$4&lt;=$B$7,'Monthly P&amp;L'!AG29,0)</f>
        <v>0</v>
      </c>
      <c r="AH21" s="355">
        <f>IF(AH$4&lt;=$B$7,'Monthly P&amp;L'!AH29,0)</f>
        <v>0</v>
      </c>
      <c r="AI21" s="355">
        <f>IF(AI$4&lt;=$B$7,'Monthly P&amp;L'!AI29,0)</f>
        <v>0</v>
      </c>
      <c r="AJ21" s="355">
        <f>IF(AJ$4&lt;=$B$7,'Monthly P&amp;L'!AJ29,0)</f>
        <v>0</v>
      </c>
      <c r="AK21" s="355">
        <f>IF(AK$4&lt;=$B$7,'Monthly P&amp;L'!AK29,0)</f>
        <v>0</v>
      </c>
      <c r="AL21" s="355">
        <f>IF(AL$4&lt;=$B$7,'Monthly P&amp;L'!AL29,0)</f>
        <v>0</v>
      </c>
      <c r="AM21" s="355">
        <f>IF(AM$4&lt;=$B$7,'Monthly P&amp;L'!AM29,0)</f>
        <v>0</v>
      </c>
      <c r="AN21" s="355">
        <f>IF(AN$4&lt;=$B$7,'Monthly P&amp;L'!AN29,0)</f>
        <v>0</v>
      </c>
      <c r="AO21" s="355">
        <f>IF(AO$4&lt;=$B$7,'Monthly P&amp;L'!AO29,0)</f>
        <v>0</v>
      </c>
      <c r="AP21" s="355">
        <f>IF(AP$4&lt;=$B$7,'Monthly P&amp;L'!AP29,0)</f>
        <v>0</v>
      </c>
      <c r="AQ21" s="355">
        <f>IF(AQ$4&lt;=$B$7,'Monthly P&amp;L'!AQ29,0)</f>
        <v>0</v>
      </c>
      <c r="AR21" s="355">
        <f>IF(AR$4&lt;=$B$7,'Monthly P&amp;L'!AR29,0)</f>
        <v>0</v>
      </c>
      <c r="AS21" s="355">
        <f>IF(AS$4&lt;=$B$7,'Monthly P&amp;L'!AS29,0)</f>
        <v>0</v>
      </c>
      <c r="AT21" s="355">
        <f>IF(AT$4&lt;=$B$7,'Monthly P&amp;L'!AT29,0)</f>
        <v>0</v>
      </c>
      <c r="AU21" s="355">
        <f>IF(AU$4&lt;=$B$7,'Monthly P&amp;L'!AU29,0)</f>
        <v>0</v>
      </c>
      <c r="AV21" s="355">
        <f>IF(AV$4&lt;=$B$7,'Monthly P&amp;L'!AV29,0)</f>
        <v>0</v>
      </c>
      <c r="AW21" s="355">
        <f>IF(AW$4&lt;=$B$7,'Monthly P&amp;L'!AW29,0)</f>
        <v>0</v>
      </c>
      <c r="AX21" s="355">
        <f>IF(AX$4&lt;=$B$7,'Monthly P&amp;L'!AX29,0)</f>
        <v>0</v>
      </c>
      <c r="AY21" s="355">
        <f>IF(AY$4&lt;=$B$7,'Monthly P&amp;L'!AY29,0)</f>
        <v>0</v>
      </c>
      <c r="AZ21" s="355">
        <f>IF(AZ$4&lt;=$B$7,'Monthly P&amp;L'!AZ29,0)</f>
        <v>0</v>
      </c>
      <c r="BA21" s="355">
        <f>IF(BA$4&lt;=$B$7,'Monthly P&amp;L'!BA29,0)</f>
        <v>0</v>
      </c>
      <c r="BB21" s="355">
        <f>IF(BB$4&lt;=$B$7,'Monthly P&amp;L'!BB29,0)</f>
        <v>0</v>
      </c>
      <c r="BC21" s="355">
        <f>IF(BC$4&lt;=$B$7,'Monthly P&amp;L'!BC29,0)</f>
        <v>0</v>
      </c>
      <c r="BD21" s="355">
        <f>IF(BD$4&lt;=$B$7,'Monthly P&amp;L'!BD29,0)</f>
        <v>0</v>
      </c>
      <c r="BE21" s="355">
        <f>IF(BE$4&lt;=$B$7,'Monthly P&amp;L'!BE29,0)</f>
        <v>0</v>
      </c>
      <c r="BF21" s="355">
        <f>IF(BF$4&lt;=$B$7,'Monthly P&amp;L'!BF29,0)</f>
        <v>0</v>
      </c>
      <c r="BG21" s="355">
        <f>IF(BG$4&lt;=$B$7,'Monthly P&amp;L'!BG29,0)</f>
        <v>0</v>
      </c>
      <c r="BH21" s="355">
        <f>IF(BH$4&lt;=$B$7,'Monthly P&amp;L'!BH29,0)</f>
        <v>0</v>
      </c>
      <c r="BI21" s="355">
        <f>IF(BI$4&lt;=$B$7,'Monthly P&amp;L'!BI29,0)</f>
        <v>0</v>
      </c>
    </row>
    <row r="22" spans="1:61" ht="12.75" customHeight="1">
      <c r="A22" s="93"/>
      <c r="B22" s="355"/>
      <c r="C22" s="355"/>
      <c r="D22" s="355"/>
      <c r="E22" s="355"/>
      <c r="F22" s="355"/>
      <c r="G22" s="35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5"/>
      <c r="W22" s="355"/>
      <c r="X22" s="355"/>
      <c r="Y22" s="355"/>
      <c r="Z22" s="355"/>
      <c r="AA22" s="355"/>
      <c r="AB22" s="355"/>
      <c r="AC22" s="355"/>
      <c r="AD22" s="355"/>
      <c r="AE22" s="355"/>
      <c r="AF22" s="355"/>
      <c r="AG22" s="355"/>
      <c r="AH22" s="355"/>
      <c r="AI22" s="355"/>
      <c r="AJ22" s="355"/>
      <c r="AK22" s="355"/>
      <c r="AL22" s="355"/>
      <c r="AM22" s="355"/>
      <c r="AN22" s="355"/>
      <c r="AO22" s="355"/>
      <c r="AP22" s="355"/>
      <c r="AQ22" s="355"/>
      <c r="AR22" s="355"/>
      <c r="AS22" s="355"/>
      <c r="AT22" s="355"/>
      <c r="AU22" s="355"/>
      <c r="AV22" s="355"/>
      <c r="AW22" s="355"/>
      <c r="AX22" s="355"/>
      <c r="AY22" s="355"/>
      <c r="AZ22" s="355"/>
      <c r="BA22" s="355"/>
      <c r="BB22" s="355"/>
      <c r="BC22" s="355"/>
      <c r="BD22" s="355"/>
      <c r="BE22" s="355"/>
      <c r="BF22" s="355"/>
      <c r="BG22" s="355"/>
      <c r="BH22" s="355"/>
      <c r="BI22" s="355"/>
    </row>
    <row r="23" spans="1:61" ht="12.75" customHeight="1">
      <c r="A23" s="161" t="s">
        <v>469</v>
      </c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5"/>
      <c r="W23" s="355"/>
      <c r="X23" s="355"/>
      <c r="Y23" s="355"/>
      <c r="Z23" s="355"/>
      <c r="AA23" s="355"/>
      <c r="AB23" s="355"/>
      <c r="AC23" s="355"/>
      <c r="AD23" s="355"/>
      <c r="AE23" s="355"/>
      <c r="AF23" s="355"/>
      <c r="AG23" s="355"/>
      <c r="AH23" s="355"/>
      <c r="AI23" s="355"/>
      <c r="AJ23" s="355"/>
      <c r="AK23" s="355"/>
      <c r="AL23" s="355"/>
      <c r="AM23" s="355"/>
      <c r="AN23" s="355"/>
      <c r="AO23" s="355"/>
      <c r="AP23" s="355"/>
      <c r="AQ23" s="355"/>
      <c r="AR23" s="355"/>
      <c r="AS23" s="355"/>
      <c r="AT23" s="355"/>
      <c r="AU23" s="355"/>
      <c r="AV23" s="355"/>
      <c r="AW23" s="355"/>
      <c r="AX23" s="355"/>
      <c r="AY23" s="355"/>
      <c r="AZ23" s="355"/>
      <c r="BA23" s="355"/>
      <c r="BB23" s="355"/>
      <c r="BC23" s="355"/>
      <c r="BD23" s="355"/>
      <c r="BE23" s="355"/>
      <c r="BF23" s="355"/>
      <c r="BG23" s="355"/>
      <c r="BH23" s="355"/>
      <c r="BI23" s="355"/>
    </row>
    <row r="24" spans="1:61" ht="12.75" customHeight="1">
      <c r="A24" s="93" t="s">
        <v>469</v>
      </c>
      <c r="B24" s="355">
        <f>IF(B$4&lt;=$B$7,'Monthly P&amp;L'!B30,0)</f>
        <v>1000</v>
      </c>
      <c r="C24" s="355">
        <f>IF(C$4&lt;=$B$7,'Monthly P&amp;L'!C30,0)</f>
        <v>1000</v>
      </c>
      <c r="D24" s="355">
        <f>IF(D$4&lt;=$B$7,'Monthly P&amp;L'!D30,0)</f>
        <v>1000</v>
      </c>
      <c r="E24" s="355">
        <f>IF(E$4&lt;=$B$7,'Monthly P&amp;L'!E30,0)</f>
        <v>1000</v>
      </c>
      <c r="F24" s="355">
        <f>IF(F$4&lt;=$B$7,'Monthly P&amp;L'!F30,0)</f>
        <v>0</v>
      </c>
      <c r="G24" s="355">
        <f>IF(G$4&lt;=$B$7,'Monthly P&amp;L'!G30,0)</f>
        <v>0</v>
      </c>
      <c r="H24" s="355">
        <f>IF(H$4&lt;=$B$7,'Monthly P&amp;L'!H30,0)</f>
        <v>0</v>
      </c>
      <c r="I24" s="355">
        <f>IF(I$4&lt;=$B$7,'Monthly P&amp;L'!I30,0)</f>
        <v>0</v>
      </c>
      <c r="J24" s="355">
        <f>IF(J$4&lt;=$B$7,'Monthly P&amp;L'!J30,0)</f>
        <v>0</v>
      </c>
      <c r="K24" s="355">
        <f>IF(K$4&lt;=$B$7,'Monthly P&amp;L'!K30,0)</f>
        <v>0</v>
      </c>
      <c r="L24" s="355">
        <f>IF(L$4&lt;=$B$7,'Monthly P&amp;L'!L30,0)</f>
        <v>0</v>
      </c>
      <c r="M24" s="355">
        <f>IF(M$4&lt;=$B$7,'Monthly P&amp;L'!M30,0)</f>
        <v>0</v>
      </c>
      <c r="N24" s="355">
        <f>IF(N$4&lt;=$B$7,'Monthly P&amp;L'!N30,0)</f>
        <v>0</v>
      </c>
      <c r="O24" s="355">
        <f>IF(O$4&lt;=$B$7,'Monthly P&amp;L'!O30,0)</f>
        <v>0</v>
      </c>
      <c r="P24" s="355">
        <f>IF(P$4&lt;=$B$7,'Monthly P&amp;L'!P30,0)</f>
        <v>0</v>
      </c>
      <c r="Q24" s="355">
        <f>IF(Q$4&lt;=$B$7,'Monthly P&amp;L'!Q30,0)</f>
        <v>0</v>
      </c>
      <c r="R24" s="355">
        <f>IF(R$4&lt;=$B$7,'Monthly P&amp;L'!R30,0)</f>
        <v>0</v>
      </c>
      <c r="S24" s="355">
        <f>IF(S$4&lt;=$B$7,'Monthly P&amp;L'!S30,0)</f>
        <v>0</v>
      </c>
      <c r="T24" s="355">
        <f>IF(T$4&lt;=$B$7,'Monthly P&amp;L'!T30,0)</f>
        <v>0</v>
      </c>
      <c r="U24" s="355">
        <f>IF(U$4&lt;=$B$7,'Monthly P&amp;L'!U30,0)</f>
        <v>0</v>
      </c>
      <c r="V24" s="355">
        <f>IF(V$4&lt;=$B$7,'Monthly P&amp;L'!V30,0)</f>
        <v>0</v>
      </c>
      <c r="W24" s="355">
        <f>IF(W$4&lt;=$B$7,'Monthly P&amp;L'!W30,0)</f>
        <v>0</v>
      </c>
      <c r="X24" s="355">
        <f>IF(X$4&lt;=$B$7,'Monthly P&amp;L'!X30,0)</f>
        <v>0</v>
      </c>
      <c r="Y24" s="355">
        <f>IF(Y$4&lt;=$B$7,'Monthly P&amp;L'!Y30,0)</f>
        <v>0</v>
      </c>
      <c r="Z24" s="355">
        <f>IF(Z$4&lt;=$B$7,'Monthly P&amp;L'!Z30,0)</f>
        <v>0</v>
      </c>
      <c r="AA24" s="355">
        <f>IF(AA$4&lt;=$B$7,'Monthly P&amp;L'!AA30,0)</f>
        <v>0</v>
      </c>
      <c r="AB24" s="355">
        <f>IF(AB$4&lt;=$B$7,'Monthly P&amp;L'!AB30,0)</f>
        <v>0</v>
      </c>
      <c r="AC24" s="355">
        <f>IF(AC$4&lt;=$B$7,'Monthly P&amp;L'!AC30,0)</f>
        <v>0</v>
      </c>
      <c r="AD24" s="355">
        <f>IF(AD$4&lt;=$B$7,'Monthly P&amp;L'!AD30,0)</f>
        <v>0</v>
      </c>
      <c r="AE24" s="355">
        <f>IF(AE$4&lt;=$B$7,'Monthly P&amp;L'!AE30,0)</f>
        <v>0</v>
      </c>
      <c r="AF24" s="355">
        <f>IF(AF$4&lt;=$B$7,'Monthly P&amp;L'!AF30,0)</f>
        <v>0</v>
      </c>
      <c r="AG24" s="355">
        <f>IF(AG$4&lt;=$B$7,'Monthly P&amp;L'!AG30,0)</f>
        <v>0</v>
      </c>
      <c r="AH24" s="355">
        <f>IF(AH$4&lt;=$B$7,'Monthly P&amp;L'!AH30,0)</f>
        <v>0</v>
      </c>
      <c r="AI24" s="355">
        <f>IF(AI$4&lt;=$B$7,'Monthly P&amp;L'!AI30,0)</f>
        <v>0</v>
      </c>
      <c r="AJ24" s="355">
        <f>IF(AJ$4&lt;=$B$7,'Monthly P&amp;L'!AJ30,0)</f>
        <v>0</v>
      </c>
      <c r="AK24" s="355">
        <f>IF(AK$4&lt;=$B$7,'Monthly P&amp;L'!AK30,0)</f>
        <v>0</v>
      </c>
      <c r="AL24" s="355">
        <f>IF(AL$4&lt;=$B$7,'Monthly P&amp;L'!AL30,0)</f>
        <v>0</v>
      </c>
      <c r="AM24" s="355">
        <f>IF(AM$4&lt;=$B$7,'Monthly P&amp;L'!AM30,0)</f>
        <v>0</v>
      </c>
      <c r="AN24" s="355">
        <f>IF(AN$4&lt;=$B$7,'Monthly P&amp;L'!AN30,0)</f>
        <v>0</v>
      </c>
      <c r="AO24" s="355">
        <f>IF(AO$4&lt;=$B$7,'Monthly P&amp;L'!AO30,0)</f>
        <v>0</v>
      </c>
      <c r="AP24" s="355">
        <f>IF(AP$4&lt;=$B$7,'Monthly P&amp;L'!AP30,0)</f>
        <v>0</v>
      </c>
      <c r="AQ24" s="355">
        <f>IF(AQ$4&lt;=$B$7,'Monthly P&amp;L'!AQ30,0)</f>
        <v>0</v>
      </c>
      <c r="AR24" s="355">
        <f>IF(AR$4&lt;=$B$7,'Monthly P&amp;L'!AR30,0)</f>
        <v>0</v>
      </c>
      <c r="AS24" s="355">
        <f>IF(AS$4&lt;=$B$7,'Monthly P&amp;L'!AS30,0)</f>
        <v>0</v>
      </c>
      <c r="AT24" s="355">
        <f>IF(AT$4&lt;=$B$7,'Monthly P&amp;L'!AT30,0)</f>
        <v>0</v>
      </c>
      <c r="AU24" s="355">
        <f>IF(AU$4&lt;=$B$7,'Monthly P&amp;L'!AU30,0)</f>
        <v>0</v>
      </c>
      <c r="AV24" s="355">
        <f>IF(AV$4&lt;=$B$7,'Monthly P&amp;L'!AV30,0)</f>
        <v>0</v>
      </c>
      <c r="AW24" s="355">
        <f>IF(AW$4&lt;=$B$7,'Monthly P&amp;L'!AW30,0)</f>
        <v>0</v>
      </c>
      <c r="AX24" s="355">
        <f>IF(AX$4&lt;=$B$7,'Monthly P&amp;L'!AX30,0)</f>
        <v>0</v>
      </c>
      <c r="AY24" s="355">
        <f>IF(AY$4&lt;=$B$7,'Monthly P&amp;L'!AY30,0)</f>
        <v>0</v>
      </c>
      <c r="AZ24" s="355">
        <f>IF(AZ$4&lt;=$B$7,'Monthly P&amp;L'!AZ30,0)</f>
        <v>0</v>
      </c>
      <c r="BA24" s="355">
        <f>IF(BA$4&lt;=$B$7,'Monthly P&amp;L'!BA30,0)</f>
        <v>0</v>
      </c>
      <c r="BB24" s="355">
        <f>IF(BB$4&lt;=$B$7,'Monthly P&amp;L'!BB30,0)</f>
        <v>0</v>
      </c>
      <c r="BC24" s="355">
        <f>IF(BC$4&lt;=$B$7,'Monthly P&amp;L'!BC30,0)</f>
        <v>0</v>
      </c>
      <c r="BD24" s="355">
        <f>IF(BD$4&lt;=$B$7,'Monthly P&amp;L'!BD30,0)</f>
        <v>0</v>
      </c>
      <c r="BE24" s="355">
        <f>IF(BE$4&lt;=$B$7,'Monthly P&amp;L'!BE30,0)</f>
        <v>0</v>
      </c>
      <c r="BF24" s="355">
        <f>IF(BF$4&lt;=$B$7,'Monthly P&amp;L'!BF30,0)</f>
        <v>0</v>
      </c>
      <c r="BG24" s="355">
        <f>IF(BG$4&lt;=$B$7,'Monthly P&amp;L'!BG30,0)</f>
        <v>0</v>
      </c>
      <c r="BH24" s="355">
        <f>IF(BH$4&lt;=$B$7,'Monthly P&amp;L'!BH30,0)</f>
        <v>0</v>
      </c>
      <c r="BI24" s="355">
        <f>IF(BI$4&lt;=$B$7,'Monthly P&amp;L'!BI30,0)</f>
        <v>0</v>
      </c>
    </row>
    <row r="25" spans="1:61" ht="12.75" customHeight="1">
      <c r="A25" s="93"/>
      <c r="B25" s="355"/>
      <c r="C25" s="355"/>
      <c r="D25" s="355"/>
      <c r="E25" s="355"/>
      <c r="F25" s="355"/>
      <c r="G25" s="355"/>
      <c r="H25" s="355"/>
      <c r="I25" s="355"/>
      <c r="J25" s="355"/>
      <c r="K25" s="355"/>
      <c r="L25" s="355"/>
      <c r="M25" s="355"/>
      <c r="N25" s="355"/>
      <c r="O25" s="355"/>
      <c r="P25" s="355"/>
      <c r="Q25" s="355"/>
      <c r="R25" s="355"/>
      <c r="S25" s="355"/>
      <c r="T25" s="355"/>
      <c r="U25" s="355"/>
      <c r="V25" s="355"/>
      <c r="W25" s="355"/>
      <c r="X25" s="355"/>
      <c r="Y25" s="355"/>
      <c r="Z25" s="355"/>
      <c r="AA25" s="355"/>
      <c r="AB25" s="355"/>
      <c r="AC25" s="355"/>
      <c r="AD25" s="355"/>
      <c r="AE25" s="355"/>
      <c r="AF25" s="355"/>
      <c r="AG25" s="355"/>
      <c r="AH25" s="355"/>
      <c r="AI25" s="355"/>
      <c r="AJ25" s="355"/>
      <c r="AK25" s="355"/>
      <c r="AL25" s="355"/>
      <c r="AM25" s="355"/>
      <c r="AN25" s="355"/>
      <c r="AO25" s="355"/>
      <c r="AP25" s="355"/>
      <c r="AQ25" s="355"/>
      <c r="AR25" s="355"/>
      <c r="AS25" s="355"/>
      <c r="AT25" s="355"/>
      <c r="AU25" s="355"/>
      <c r="AV25" s="355"/>
      <c r="AW25" s="355"/>
      <c r="AX25" s="355"/>
      <c r="AY25" s="355"/>
      <c r="AZ25" s="355"/>
      <c r="BA25" s="355"/>
      <c r="BB25" s="355"/>
      <c r="BC25" s="355"/>
      <c r="BD25" s="355"/>
      <c r="BE25" s="355"/>
      <c r="BF25" s="355"/>
      <c r="BG25" s="355"/>
      <c r="BH25" s="355"/>
      <c r="BI25" s="355"/>
    </row>
    <row r="26" spans="1:61" ht="12.75" customHeight="1">
      <c r="A26" s="303" t="s">
        <v>397</v>
      </c>
      <c r="B26" s="355" t="e">
        <f>IF(B$4&lt;=$B$7,'Monthly P&amp;L'!B34,0)</f>
        <v>#N/A</v>
      </c>
      <c r="C26" s="355" t="e">
        <f>IF(C$4&lt;=$B$7,'Monthly P&amp;L'!C34,0)</f>
        <v>#N/A</v>
      </c>
      <c r="D26" s="355" t="e">
        <f>IF(D$4&lt;=$B$7,'Monthly P&amp;L'!D34,0)</f>
        <v>#N/A</v>
      </c>
      <c r="E26" s="355" t="e">
        <f>IF(E$4&lt;=$B$7,'Monthly P&amp;L'!E34,0)</f>
        <v>#N/A</v>
      </c>
      <c r="F26" s="355">
        <f>IF(F$4&lt;=$B$7,'Monthly P&amp;L'!F34,0)</f>
        <v>0</v>
      </c>
      <c r="G26" s="355">
        <f>IF(G$4&lt;=$B$7,'Monthly P&amp;L'!G34,0)</f>
        <v>0</v>
      </c>
      <c r="H26" s="355">
        <f>IF(H$4&lt;=$B$7,'Monthly P&amp;L'!H34,0)</f>
        <v>0</v>
      </c>
      <c r="I26" s="355">
        <f>IF(I$4&lt;=$B$7,'Monthly P&amp;L'!I34,0)</f>
        <v>0</v>
      </c>
      <c r="J26" s="355">
        <f>IF(J$4&lt;=$B$7,'Monthly P&amp;L'!J34,0)</f>
        <v>0</v>
      </c>
      <c r="K26" s="355">
        <f>IF(K$4&lt;=$B$7,'Monthly P&amp;L'!K34,0)</f>
        <v>0</v>
      </c>
      <c r="L26" s="355">
        <f>IF(L$4&lt;=$B$7,'Monthly P&amp;L'!L34,0)</f>
        <v>0</v>
      </c>
      <c r="M26" s="355">
        <f>IF(M$4&lt;=$B$7,'Monthly P&amp;L'!M34,0)</f>
        <v>0</v>
      </c>
      <c r="N26" s="355">
        <f>IF(N$4&lt;=$B$7,'Monthly P&amp;L'!N34,0)</f>
        <v>0</v>
      </c>
      <c r="O26" s="355">
        <f>IF(O$4&lt;=$B$7,'Monthly P&amp;L'!O34,0)</f>
        <v>0</v>
      </c>
      <c r="P26" s="355">
        <f>IF(P$4&lt;=$B$7,'Monthly P&amp;L'!P34,0)</f>
        <v>0</v>
      </c>
      <c r="Q26" s="355">
        <f>IF(Q$4&lt;=$B$7,'Monthly P&amp;L'!Q34,0)</f>
        <v>0</v>
      </c>
      <c r="R26" s="355">
        <f>IF(R$4&lt;=$B$7,'Monthly P&amp;L'!R34,0)</f>
        <v>0</v>
      </c>
      <c r="S26" s="355">
        <f>IF(S$4&lt;=$B$7,'Monthly P&amp;L'!S34,0)</f>
        <v>0</v>
      </c>
      <c r="T26" s="355">
        <f>IF(T$4&lt;=$B$7,'Monthly P&amp;L'!T34,0)</f>
        <v>0</v>
      </c>
      <c r="U26" s="355">
        <f>IF(U$4&lt;=$B$7,'Monthly P&amp;L'!U34,0)</f>
        <v>0</v>
      </c>
      <c r="V26" s="355">
        <f>IF(V$4&lt;=$B$7,'Monthly P&amp;L'!V34,0)</f>
        <v>0</v>
      </c>
      <c r="W26" s="355">
        <f>IF(W$4&lt;=$B$7,'Monthly P&amp;L'!W34,0)</f>
        <v>0</v>
      </c>
      <c r="X26" s="355">
        <f>IF(X$4&lt;=$B$7,'Monthly P&amp;L'!X34,0)</f>
        <v>0</v>
      </c>
      <c r="Y26" s="355">
        <f>IF(Y$4&lt;=$B$7,'Monthly P&amp;L'!Y34,0)</f>
        <v>0</v>
      </c>
      <c r="Z26" s="355">
        <f>IF(Z$4&lt;=$B$7,'Monthly P&amp;L'!Z34,0)</f>
        <v>0</v>
      </c>
      <c r="AA26" s="355">
        <f>IF(AA$4&lt;=$B$7,'Monthly P&amp;L'!AA34,0)</f>
        <v>0</v>
      </c>
      <c r="AB26" s="355">
        <f>IF(AB$4&lt;=$B$7,'Monthly P&amp;L'!AB34,0)</f>
        <v>0</v>
      </c>
      <c r="AC26" s="355">
        <f>IF(AC$4&lt;=$B$7,'Monthly P&amp;L'!AC34,0)</f>
        <v>0</v>
      </c>
      <c r="AD26" s="355">
        <f>IF(AD$4&lt;=$B$7,'Monthly P&amp;L'!AD34,0)</f>
        <v>0</v>
      </c>
      <c r="AE26" s="355">
        <f>IF(AE$4&lt;=$B$7,'Monthly P&amp;L'!AE34,0)</f>
        <v>0</v>
      </c>
      <c r="AF26" s="355">
        <f>IF(AF$4&lt;=$B$7,'Monthly P&amp;L'!AF34,0)</f>
        <v>0</v>
      </c>
      <c r="AG26" s="355">
        <f>IF(AG$4&lt;=$B$7,'Monthly P&amp;L'!AG34,0)</f>
        <v>0</v>
      </c>
      <c r="AH26" s="355">
        <f>IF(AH$4&lt;=$B$7,'Monthly P&amp;L'!AH34,0)</f>
        <v>0</v>
      </c>
      <c r="AI26" s="355">
        <f>IF(AI$4&lt;=$B$7,'Monthly P&amp;L'!AI34,0)</f>
        <v>0</v>
      </c>
      <c r="AJ26" s="355">
        <f>IF(AJ$4&lt;=$B$7,'Monthly P&amp;L'!AJ34,0)</f>
        <v>0</v>
      </c>
      <c r="AK26" s="355">
        <f>IF(AK$4&lt;=$B$7,'Monthly P&amp;L'!AK34,0)</f>
        <v>0</v>
      </c>
      <c r="AL26" s="355">
        <f>IF(AL$4&lt;=$B$7,'Monthly P&amp;L'!AL34,0)</f>
        <v>0</v>
      </c>
      <c r="AM26" s="355">
        <f>IF(AM$4&lt;=$B$7,'Monthly P&amp;L'!AM34,0)</f>
        <v>0</v>
      </c>
      <c r="AN26" s="355">
        <f>IF(AN$4&lt;=$B$7,'Monthly P&amp;L'!AN34,0)</f>
        <v>0</v>
      </c>
      <c r="AO26" s="355">
        <f>IF(AO$4&lt;=$B$7,'Monthly P&amp;L'!AO34,0)</f>
        <v>0</v>
      </c>
      <c r="AP26" s="355">
        <f>IF(AP$4&lt;=$B$7,'Monthly P&amp;L'!AP34,0)</f>
        <v>0</v>
      </c>
      <c r="AQ26" s="355">
        <f>IF(AQ$4&lt;=$B$7,'Monthly P&amp;L'!AQ34,0)</f>
        <v>0</v>
      </c>
      <c r="AR26" s="355">
        <f>IF(AR$4&lt;=$B$7,'Monthly P&amp;L'!AR34,0)</f>
        <v>0</v>
      </c>
      <c r="AS26" s="355">
        <f>IF(AS$4&lt;=$B$7,'Monthly P&amp;L'!AS34,0)</f>
        <v>0</v>
      </c>
      <c r="AT26" s="355">
        <f>IF(AT$4&lt;=$B$7,'Monthly P&amp;L'!AT34,0)</f>
        <v>0</v>
      </c>
      <c r="AU26" s="355">
        <f>IF(AU$4&lt;=$B$7,'Monthly P&amp;L'!AU34,0)</f>
        <v>0</v>
      </c>
      <c r="AV26" s="355">
        <f>IF(AV$4&lt;=$B$7,'Monthly P&amp;L'!AV34,0)</f>
        <v>0</v>
      </c>
      <c r="AW26" s="355">
        <f>IF(AW$4&lt;=$B$7,'Monthly P&amp;L'!AW34,0)</f>
        <v>0</v>
      </c>
      <c r="AX26" s="355">
        <f>IF(AX$4&lt;=$B$7,'Monthly P&amp;L'!AX34,0)</f>
        <v>0</v>
      </c>
      <c r="AY26" s="355">
        <f>IF(AY$4&lt;=$B$7,'Monthly P&amp;L'!AY34,0)</f>
        <v>0</v>
      </c>
      <c r="AZ26" s="355">
        <f>IF(AZ$4&lt;=$B$7,'Monthly P&amp;L'!AZ34,0)</f>
        <v>0</v>
      </c>
      <c r="BA26" s="355">
        <f>IF(BA$4&lt;=$B$7,'Monthly P&amp;L'!BA34,0)</f>
        <v>0</v>
      </c>
      <c r="BB26" s="355">
        <f>IF(BB$4&lt;=$B$7,'Monthly P&amp;L'!BB34,0)</f>
        <v>0</v>
      </c>
      <c r="BC26" s="355">
        <f>IF(BC$4&lt;=$B$7,'Monthly P&amp;L'!BC34,0)</f>
        <v>0</v>
      </c>
      <c r="BD26" s="355">
        <f>IF(BD$4&lt;=$B$7,'Monthly P&amp;L'!BD34,0)</f>
        <v>0</v>
      </c>
      <c r="BE26" s="355">
        <f>IF(BE$4&lt;=$B$7,'Monthly P&amp;L'!BE34,0)</f>
        <v>0</v>
      </c>
      <c r="BF26" s="355">
        <f>IF(BF$4&lt;=$B$7,'Monthly P&amp;L'!BF34,0)</f>
        <v>0</v>
      </c>
      <c r="BG26" s="355">
        <f>IF(BG$4&lt;=$B$7,'Monthly P&amp;L'!BG34,0)</f>
        <v>0</v>
      </c>
      <c r="BH26" s="355">
        <f>IF(BH$4&lt;=$B$7,'Monthly P&amp;L'!BH34,0)</f>
        <v>0</v>
      </c>
      <c r="BI26" s="355">
        <f>IF(BI$4&lt;=$B$7,'Monthly P&amp;L'!BI34,0)</f>
        <v>0</v>
      </c>
    </row>
    <row r="27" spans="1:61" ht="12.75" customHeight="1">
      <c r="A27" s="303"/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5"/>
      <c r="O27" s="355"/>
      <c r="P27" s="355"/>
      <c r="Q27" s="355"/>
      <c r="R27" s="355"/>
      <c r="S27" s="355"/>
      <c r="T27" s="355"/>
      <c r="U27" s="355"/>
      <c r="V27" s="355"/>
      <c r="W27" s="355"/>
      <c r="X27" s="355"/>
      <c r="Y27" s="355"/>
      <c r="Z27" s="355"/>
      <c r="AA27" s="355"/>
      <c r="AB27" s="355"/>
      <c r="AC27" s="355"/>
      <c r="AD27" s="355"/>
      <c r="AE27" s="355"/>
      <c r="AF27" s="355"/>
      <c r="AG27" s="355"/>
      <c r="AH27" s="355"/>
      <c r="AI27" s="355"/>
      <c r="AJ27" s="355"/>
      <c r="AK27" s="355"/>
      <c r="AL27" s="355"/>
      <c r="AM27" s="355"/>
      <c r="AN27" s="355"/>
      <c r="AO27" s="355"/>
      <c r="AP27" s="355"/>
      <c r="AQ27" s="355"/>
      <c r="AR27" s="355"/>
      <c r="AS27" s="355"/>
      <c r="AT27" s="355"/>
      <c r="AU27" s="355"/>
      <c r="AV27" s="355"/>
      <c r="AW27" s="355"/>
      <c r="AX27" s="355"/>
      <c r="AY27" s="355"/>
      <c r="AZ27" s="355"/>
      <c r="BA27" s="355"/>
      <c r="BB27" s="355"/>
      <c r="BC27" s="355"/>
      <c r="BD27" s="355"/>
      <c r="BE27" s="355"/>
      <c r="BF27" s="355"/>
      <c r="BG27" s="355"/>
      <c r="BH27" s="355"/>
      <c r="BI27" s="355"/>
    </row>
    <row r="28" spans="1:61" ht="12.75" customHeight="1">
      <c r="A28" s="303" t="s">
        <v>470</v>
      </c>
      <c r="B28" s="355" t="e">
        <f>IF(B$4&lt;=$B$7,'Monthly CFS'!B14,0)</f>
        <v>#N/A</v>
      </c>
      <c r="C28" s="355" t="e">
        <f>IF(C$4&lt;=$B$7,'Monthly CFS'!C14,0)</f>
        <v>#N/A</v>
      </c>
      <c r="D28" s="355" t="e">
        <f>IF(D$4&lt;=$B$7,'Monthly CFS'!D14,0)</f>
        <v>#N/A</v>
      </c>
      <c r="E28" s="355" t="e">
        <f>IF(E$4&lt;=$B$7,'Monthly CFS'!E14,0)</f>
        <v>#N/A</v>
      </c>
      <c r="F28" s="355">
        <f>IF(F$4&lt;=$B$7,'Monthly CFS'!F14,0)</f>
        <v>0</v>
      </c>
      <c r="G28" s="355">
        <f>IF(G$4&lt;=$B$7,'Monthly CFS'!G14,0)</f>
        <v>0</v>
      </c>
      <c r="H28" s="355">
        <f>IF(H$4&lt;=$B$7,'Monthly CFS'!H14,0)</f>
        <v>0</v>
      </c>
      <c r="I28" s="355">
        <f>IF(I$4&lt;=$B$7,'Monthly CFS'!I14,0)</f>
        <v>0</v>
      </c>
      <c r="J28" s="355">
        <f>IF(J$4&lt;=$B$7,'Monthly CFS'!J14,0)</f>
        <v>0</v>
      </c>
      <c r="K28" s="355">
        <f>IF(K$4&lt;=$B$7,'Monthly CFS'!K14,0)</f>
        <v>0</v>
      </c>
      <c r="L28" s="355">
        <f>IF(L$4&lt;=$B$7,'Monthly CFS'!L14,0)</f>
        <v>0</v>
      </c>
      <c r="M28" s="355">
        <f>IF(M$4&lt;=$B$7,'Monthly CFS'!M14,0)</f>
        <v>0</v>
      </c>
      <c r="N28" s="355">
        <f>IF(N$4&lt;=$B$7,'Monthly CFS'!N14,0)</f>
        <v>0</v>
      </c>
      <c r="O28" s="355">
        <f>IF(O$4&lt;=$B$7,'Monthly CFS'!O14,0)</f>
        <v>0</v>
      </c>
      <c r="P28" s="355">
        <f>IF(P$4&lt;=$B$7,'Monthly CFS'!P14,0)</f>
        <v>0</v>
      </c>
      <c r="Q28" s="355">
        <f>IF(Q$4&lt;=$B$7,'Monthly CFS'!Q14,0)</f>
        <v>0</v>
      </c>
      <c r="R28" s="355">
        <f>IF(R$4&lt;=$B$7,'Monthly CFS'!R14,0)</f>
        <v>0</v>
      </c>
      <c r="S28" s="355">
        <f>IF(S$4&lt;=$B$7,'Monthly CFS'!S14,0)</f>
        <v>0</v>
      </c>
      <c r="T28" s="355">
        <f>IF(T$4&lt;=$B$7,'Monthly CFS'!T14,0)</f>
        <v>0</v>
      </c>
      <c r="U28" s="355">
        <f>IF(U$4&lt;=$B$7,'Monthly CFS'!U14,0)</f>
        <v>0</v>
      </c>
      <c r="V28" s="355">
        <f>IF(V$4&lt;=$B$7,'Monthly CFS'!V14,0)</f>
        <v>0</v>
      </c>
      <c r="W28" s="355">
        <f>IF(W$4&lt;=$B$7,'Monthly CFS'!W14,0)</f>
        <v>0</v>
      </c>
      <c r="X28" s="355">
        <f>IF(X$4&lt;=$B$7,'Monthly CFS'!X14,0)</f>
        <v>0</v>
      </c>
      <c r="Y28" s="355">
        <f>IF(Y$4&lt;=$B$7,'Monthly CFS'!Y14,0)</f>
        <v>0</v>
      </c>
      <c r="Z28" s="355">
        <f>IF(Z$4&lt;=$B$7,'Monthly CFS'!Z14,0)</f>
        <v>0</v>
      </c>
      <c r="AA28" s="355">
        <f>IF(AA$4&lt;=$B$7,'Monthly CFS'!AA14,0)</f>
        <v>0</v>
      </c>
      <c r="AB28" s="355">
        <f>IF(AB$4&lt;=$B$7,'Monthly CFS'!AB14,0)</f>
        <v>0</v>
      </c>
      <c r="AC28" s="355">
        <f>IF(AC$4&lt;=$B$7,'Monthly CFS'!AC14,0)</f>
        <v>0</v>
      </c>
      <c r="AD28" s="355">
        <f>IF(AD$4&lt;=$B$7,'Monthly CFS'!AD14,0)</f>
        <v>0</v>
      </c>
      <c r="AE28" s="355">
        <f>IF(AE$4&lt;=$B$7,'Monthly CFS'!AE14,0)</f>
        <v>0</v>
      </c>
      <c r="AF28" s="355">
        <f>IF(AF$4&lt;=$B$7,'Monthly CFS'!AF14,0)</f>
        <v>0</v>
      </c>
      <c r="AG28" s="355">
        <f>IF(AG$4&lt;=$B$7,'Monthly CFS'!AG14,0)</f>
        <v>0</v>
      </c>
      <c r="AH28" s="355">
        <f>IF(AH$4&lt;=$B$7,'Monthly CFS'!AH14,0)</f>
        <v>0</v>
      </c>
      <c r="AI28" s="355">
        <f>IF(AI$4&lt;=$B$7,'Monthly CFS'!AI14,0)</f>
        <v>0</v>
      </c>
      <c r="AJ28" s="355">
        <f>IF(AJ$4&lt;=$B$7,'Monthly CFS'!AJ14,0)</f>
        <v>0</v>
      </c>
      <c r="AK28" s="355">
        <f>IF(AK$4&lt;=$B$7,'Monthly CFS'!AK14,0)</f>
        <v>0</v>
      </c>
      <c r="AL28" s="355">
        <f>IF(AL$4&lt;=$B$7,'Monthly CFS'!AL14,0)</f>
        <v>0</v>
      </c>
      <c r="AM28" s="355">
        <f>IF(AM$4&lt;=$B$7,'Monthly CFS'!AM14,0)</f>
        <v>0</v>
      </c>
      <c r="AN28" s="355">
        <f>IF(AN$4&lt;=$B$7,'Monthly CFS'!AN14,0)</f>
        <v>0</v>
      </c>
      <c r="AO28" s="355">
        <f>IF(AO$4&lt;=$B$7,'Monthly CFS'!AO14,0)</f>
        <v>0</v>
      </c>
      <c r="AP28" s="355">
        <f>IF(AP$4&lt;=$B$7,'Monthly CFS'!AP14,0)</f>
        <v>0</v>
      </c>
      <c r="AQ28" s="355">
        <f>IF(AQ$4&lt;=$B$7,'Monthly CFS'!AQ14,0)</f>
        <v>0</v>
      </c>
      <c r="AR28" s="355">
        <f>IF(AR$4&lt;=$B$7,'Monthly CFS'!AR14,0)</f>
        <v>0</v>
      </c>
      <c r="AS28" s="355">
        <f>IF(AS$4&lt;=$B$7,'Monthly CFS'!AS14,0)</f>
        <v>0</v>
      </c>
      <c r="AT28" s="355">
        <f>IF(AT$4&lt;=$B$7,'Monthly CFS'!AT14,0)</f>
        <v>0</v>
      </c>
      <c r="AU28" s="355">
        <f>IF(AU$4&lt;=$B$7,'Monthly CFS'!AU14,0)</f>
        <v>0</v>
      </c>
      <c r="AV28" s="355">
        <f>IF(AV$4&lt;=$B$7,'Monthly CFS'!AV14,0)</f>
        <v>0</v>
      </c>
      <c r="AW28" s="355">
        <f>IF(AW$4&lt;=$B$7,'Monthly CFS'!AW14,0)</f>
        <v>0</v>
      </c>
      <c r="AX28" s="355">
        <f>IF(AX$4&lt;=$B$7,'Monthly CFS'!AX14,0)</f>
        <v>0</v>
      </c>
      <c r="AY28" s="355">
        <f>IF(AY$4&lt;=$B$7,'Monthly CFS'!AY14,0)</f>
        <v>0</v>
      </c>
      <c r="AZ28" s="355">
        <f>IF(AZ$4&lt;=$B$7,'Monthly CFS'!AZ14,0)</f>
        <v>0</v>
      </c>
      <c r="BA28" s="355">
        <f>IF(BA$4&lt;=$B$7,'Monthly CFS'!BA14,0)</f>
        <v>0</v>
      </c>
      <c r="BB28" s="355">
        <f>IF(BB$4&lt;=$B$7,'Monthly CFS'!BB14,0)</f>
        <v>0</v>
      </c>
      <c r="BC28" s="355">
        <f>IF(BC$4&lt;=$B$7,'Monthly CFS'!BC14,0)</f>
        <v>0</v>
      </c>
      <c r="BD28" s="355">
        <f>IF(BD$4&lt;=$B$7,'Monthly CFS'!BD14,0)</f>
        <v>0</v>
      </c>
      <c r="BE28" s="355">
        <f>IF(BE$4&lt;=$B$7,'Monthly CFS'!BE14,0)</f>
        <v>0</v>
      </c>
      <c r="BF28" s="355">
        <f>IF(BF$4&lt;=$B$7,'Monthly CFS'!BF14,0)</f>
        <v>0</v>
      </c>
      <c r="BG28" s="355">
        <f>IF(BG$4&lt;=$B$7,'Monthly CFS'!BG14,0)</f>
        <v>0</v>
      </c>
      <c r="BH28" s="355">
        <f>IF(BH$4&lt;=$B$7,'Monthly CFS'!BH14,0)</f>
        <v>0</v>
      </c>
      <c r="BI28" s="355">
        <f>IF(BI$4&lt;=$B$7,'Monthly CFS'!BI14,0)</f>
        <v>0</v>
      </c>
    </row>
    <row r="29" spans="1:61" ht="12.75" customHeight="1">
      <c r="A29" s="303"/>
      <c r="B29" s="355"/>
      <c r="C29" s="355"/>
      <c r="D29" s="355"/>
      <c r="E29" s="355"/>
      <c r="F29" s="355"/>
      <c r="G29" s="355"/>
      <c r="H29" s="355">
        <f>-IF(H$4&lt;=$B$7,'Monthly CFS'!H19,0)</f>
        <v>0</v>
      </c>
      <c r="I29" s="355"/>
      <c r="J29" s="355"/>
      <c r="K29" s="355"/>
      <c r="L29" s="355"/>
      <c r="M29" s="355"/>
      <c r="N29" s="355"/>
      <c r="O29" s="355"/>
      <c r="P29" s="355"/>
      <c r="Q29" s="355"/>
      <c r="R29" s="355"/>
      <c r="S29" s="355"/>
      <c r="T29" s="355"/>
      <c r="U29" s="355"/>
      <c r="V29" s="355"/>
      <c r="W29" s="355"/>
      <c r="X29" s="355"/>
      <c r="Y29" s="355"/>
      <c r="Z29" s="355"/>
      <c r="AA29" s="355"/>
      <c r="AB29" s="355"/>
      <c r="AC29" s="355"/>
      <c r="AD29" s="355"/>
      <c r="AE29" s="355"/>
      <c r="AF29" s="355"/>
      <c r="AG29" s="355"/>
      <c r="AH29" s="355"/>
      <c r="AI29" s="355"/>
      <c r="AJ29" s="355"/>
      <c r="AK29" s="355"/>
      <c r="AL29" s="355"/>
      <c r="AM29" s="355"/>
      <c r="AN29" s="355"/>
      <c r="AO29" s="355"/>
      <c r="AP29" s="355"/>
      <c r="AQ29" s="355"/>
      <c r="AR29" s="355"/>
      <c r="AS29" s="355"/>
      <c r="AT29" s="355"/>
      <c r="AU29" s="355"/>
      <c r="AV29" s="355"/>
      <c r="AW29" s="355"/>
      <c r="AX29" s="355"/>
      <c r="AY29" s="355"/>
      <c r="AZ29" s="355"/>
      <c r="BA29" s="355"/>
      <c r="BB29" s="355"/>
      <c r="BC29" s="355"/>
      <c r="BD29" s="355"/>
      <c r="BE29" s="355"/>
      <c r="BF29" s="355"/>
      <c r="BG29" s="355"/>
      <c r="BH29" s="355"/>
      <c r="BI29" s="355"/>
    </row>
    <row r="30" spans="1:61" ht="12.75" customHeight="1">
      <c r="A30" s="303" t="s">
        <v>471</v>
      </c>
      <c r="B30" s="355">
        <f>-IF(B$4&lt;=$B$7,'Monthly CFS'!B22,0)</f>
        <v>5883800</v>
      </c>
      <c r="C30" s="355">
        <f>-IF(C$4&lt;=$B$7,'Monthly CFS'!C22,0)</f>
        <v>0</v>
      </c>
      <c r="D30" s="355">
        <f>-IF(D$4&lt;=$B$7,'Monthly CFS'!D22,0)</f>
        <v>0</v>
      </c>
      <c r="E30" s="355">
        <f>-IF(E$4&lt;=$B$7,'Monthly CFS'!E22,0)</f>
        <v>1416300</v>
      </c>
      <c r="F30" s="355">
        <f>-IF(F$4&lt;=$B$7,'Monthly CFS'!F22,0)</f>
        <v>0</v>
      </c>
      <c r="G30" s="355">
        <f>-IF(G$4&lt;=$B$7,'Monthly CFS'!G22,0)</f>
        <v>0</v>
      </c>
      <c r="H30" s="355">
        <f>-IF(H$4&lt;=$B$7,'Monthly CFS'!H22,0)</f>
        <v>0</v>
      </c>
      <c r="I30" s="355">
        <f>-IF(I$4&lt;=$B$7,'Monthly CFS'!I22,0)</f>
        <v>0</v>
      </c>
      <c r="J30" s="355">
        <f>-IF(J$4&lt;=$B$7,'Monthly CFS'!J22,0)</f>
        <v>0</v>
      </c>
      <c r="K30" s="355">
        <f>-IF(K$4&lt;=$B$7,'Monthly CFS'!K22,0)</f>
        <v>0</v>
      </c>
      <c r="L30" s="355">
        <f>-IF(L$4&lt;=$B$7,'Monthly CFS'!L22,0)</f>
        <v>0</v>
      </c>
      <c r="M30" s="355">
        <f>-IF(M$4&lt;=$B$7,'Monthly CFS'!M22,0)</f>
        <v>0</v>
      </c>
      <c r="N30" s="355">
        <f>-IF(N$4&lt;=$B$7,'Monthly CFS'!N22,0)</f>
        <v>0</v>
      </c>
      <c r="O30" s="355">
        <f>-IF(O$4&lt;=$B$7,'Monthly CFS'!O22,0)</f>
        <v>0</v>
      </c>
      <c r="P30" s="355">
        <f>-IF(P$4&lt;=$B$7,'Monthly CFS'!P22,0)</f>
        <v>0</v>
      </c>
      <c r="Q30" s="355">
        <f>-IF(Q$4&lt;=$B$7,'Monthly CFS'!Q22,0)</f>
        <v>0</v>
      </c>
      <c r="R30" s="355">
        <f>-IF(R$4&lt;=$B$7,'Monthly CFS'!R22,0)</f>
        <v>0</v>
      </c>
      <c r="S30" s="355">
        <f>-IF(S$4&lt;=$B$7,'Monthly CFS'!S22,0)</f>
        <v>0</v>
      </c>
      <c r="T30" s="355">
        <f>-IF(T$4&lt;=$B$7,'Monthly CFS'!T22,0)</f>
        <v>0</v>
      </c>
      <c r="U30" s="355">
        <f>-IF(U$4&lt;=$B$7,'Monthly CFS'!U22,0)</f>
        <v>0</v>
      </c>
      <c r="V30" s="355">
        <f>-IF(V$4&lt;=$B$7,'Monthly CFS'!V22,0)</f>
        <v>0</v>
      </c>
      <c r="W30" s="355">
        <f>-IF(W$4&lt;=$B$7,'Monthly CFS'!W22,0)</f>
        <v>0</v>
      </c>
      <c r="X30" s="355">
        <f>-IF(X$4&lt;=$B$7,'Monthly CFS'!X22,0)</f>
        <v>0</v>
      </c>
      <c r="Y30" s="355">
        <f>-IF(Y$4&lt;=$B$7,'Monthly CFS'!Y22,0)</f>
        <v>0</v>
      </c>
      <c r="Z30" s="355">
        <f>-IF(Z$4&lt;=$B$7,'Monthly CFS'!Z22,0)</f>
        <v>0</v>
      </c>
      <c r="AA30" s="355">
        <f>-IF(AA$4&lt;=$B$7,'Monthly CFS'!AA22,0)</f>
        <v>0</v>
      </c>
      <c r="AB30" s="355">
        <f>-IF(AB$4&lt;=$B$7,'Monthly CFS'!AB22,0)</f>
        <v>0</v>
      </c>
      <c r="AC30" s="355">
        <f>-IF(AC$4&lt;=$B$7,'Monthly CFS'!AC22,0)</f>
        <v>0</v>
      </c>
      <c r="AD30" s="355">
        <f>-IF(AD$4&lt;=$B$7,'Monthly CFS'!AD22,0)</f>
        <v>0</v>
      </c>
      <c r="AE30" s="355">
        <f>-IF(AE$4&lt;=$B$7,'Monthly CFS'!AE22,0)</f>
        <v>0</v>
      </c>
      <c r="AF30" s="355">
        <f>-IF(AF$4&lt;=$B$7,'Monthly CFS'!AF22,0)</f>
        <v>0</v>
      </c>
      <c r="AG30" s="355">
        <f>-IF(AG$4&lt;=$B$7,'Monthly CFS'!AG22,0)</f>
        <v>0</v>
      </c>
      <c r="AH30" s="355">
        <f>-IF(AH$4&lt;=$B$7,'Monthly CFS'!AH22,0)</f>
        <v>0</v>
      </c>
      <c r="AI30" s="355">
        <f>-IF(AI$4&lt;=$B$7,'Monthly CFS'!AI22,0)</f>
        <v>0</v>
      </c>
      <c r="AJ30" s="355">
        <f>-IF(AJ$4&lt;=$B$7,'Monthly CFS'!AJ22,0)</f>
        <v>0</v>
      </c>
      <c r="AK30" s="355">
        <f>-IF(AK$4&lt;=$B$7,'Monthly CFS'!AK22,0)</f>
        <v>0</v>
      </c>
      <c r="AL30" s="355">
        <f>-IF(AL$4&lt;=$B$7,'Monthly CFS'!AL22,0)</f>
        <v>0</v>
      </c>
      <c r="AM30" s="355">
        <f>-IF(AM$4&lt;=$B$7,'Monthly CFS'!AM22,0)</f>
        <v>0</v>
      </c>
      <c r="AN30" s="355">
        <f>-IF(AN$4&lt;=$B$7,'Monthly CFS'!AN22,0)</f>
        <v>0</v>
      </c>
      <c r="AO30" s="355">
        <f>-IF(AO$4&lt;=$B$7,'Monthly CFS'!AO22,0)</f>
        <v>0</v>
      </c>
      <c r="AP30" s="355">
        <f>-IF(AP$4&lt;=$B$7,'Monthly CFS'!AP22,0)</f>
        <v>0</v>
      </c>
      <c r="AQ30" s="355">
        <f>-IF(AQ$4&lt;=$B$7,'Monthly CFS'!AQ22,0)</f>
        <v>0</v>
      </c>
      <c r="AR30" s="355">
        <f>-IF(AR$4&lt;=$B$7,'Monthly CFS'!AR22,0)</f>
        <v>0</v>
      </c>
      <c r="AS30" s="355">
        <f>-IF(AS$4&lt;=$B$7,'Monthly CFS'!AS22,0)</f>
        <v>0</v>
      </c>
      <c r="AT30" s="355">
        <f>-IF(AT$4&lt;=$B$7,'Monthly CFS'!AT22,0)</f>
        <v>0</v>
      </c>
      <c r="AU30" s="355">
        <f>-IF(AU$4&lt;=$B$7,'Monthly CFS'!AU22,0)</f>
        <v>0</v>
      </c>
      <c r="AV30" s="355">
        <f>-IF(AV$4&lt;=$B$7,'Monthly CFS'!AV22,0)</f>
        <v>0</v>
      </c>
      <c r="AW30" s="355">
        <f>-IF(AW$4&lt;=$B$7,'Monthly CFS'!AW22,0)</f>
        <v>0</v>
      </c>
      <c r="AX30" s="355">
        <f>-IF(AX$4&lt;=$B$7,'Monthly CFS'!AX22,0)</f>
        <v>0</v>
      </c>
      <c r="AY30" s="355">
        <f>-IF(AY$4&lt;=$B$7,'Monthly CFS'!AY22,0)</f>
        <v>0</v>
      </c>
      <c r="AZ30" s="355">
        <f>-IF(AZ$4&lt;=$B$7,'Monthly CFS'!AZ22,0)</f>
        <v>0</v>
      </c>
      <c r="BA30" s="355">
        <f>-IF(BA$4&lt;=$B$7,'Monthly CFS'!BA22,0)</f>
        <v>0</v>
      </c>
      <c r="BB30" s="355">
        <f>-IF(BB$4&lt;=$B$7,'Monthly CFS'!BB22,0)</f>
        <v>0</v>
      </c>
      <c r="BC30" s="355">
        <f>-IF(BC$4&lt;=$B$7,'Monthly CFS'!BC22,0)</f>
        <v>0</v>
      </c>
      <c r="BD30" s="355">
        <f>-IF(BD$4&lt;=$B$7,'Monthly CFS'!BD22,0)</f>
        <v>0</v>
      </c>
      <c r="BE30" s="355">
        <f>-IF(BE$4&lt;=$B$7,'Monthly CFS'!BE22,0)</f>
        <v>0</v>
      </c>
      <c r="BF30" s="355">
        <f>-IF(BF$4&lt;=$B$7,'Monthly CFS'!BF22,0)</f>
        <v>0</v>
      </c>
      <c r="BG30" s="355">
        <f>-IF(BG$4&lt;=$B$7,'Monthly CFS'!BG22,0)</f>
        <v>0</v>
      </c>
      <c r="BH30" s="355">
        <f>-IF(BH$4&lt;=$B$7,'Monthly CFS'!BH22,0)</f>
        <v>0</v>
      </c>
      <c r="BI30" s="355">
        <f>-IF(BI$4&lt;=$B$7,'Monthly CFS'!BI22,0)</f>
        <v>0</v>
      </c>
    </row>
    <row r="31" spans="1:61" ht="12.75" customHeight="1">
      <c r="A31" s="303"/>
      <c r="B31" s="355"/>
      <c r="C31" s="355"/>
      <c r="D31" s="355"/>
      <c r="E31" s="355"/>
      <c r="F31" s="355"/>
      <c r="G31" s="355"/>
      <c r="H31" s="355"/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Y31" s="355"/>
      <c r="Z31" s="355"/>
      <c r="AA31" s="355"/>
      <c r="AB31" s="355"/>
      <c r="AC31" s="355"/>
      <c r="AD31" s="355"/>
      <c r="AE31" s="355"/>
      <c r="AF31" s="355"/>
      <c r="AG31" s="355"/>
      <c r="AH31" s="355"/>
      <c r="AI31" s="355"/>
      <c r="AJ31" s="355"/>
      <c r="AK31" s="355"/>
      <c r="AL31" s="355"/>
      <c r="AM31" s="355"/>
      <c r="AN31" s="355"/>
      <c r="AO31" s="355"/>
      <c r="AP31" s="355"/>
      <c r="AQ31" s="355"/>
      <c r="AR31" s="355"/>
      <c r="AS31" s="355"/>
      <c r="AT31" s="355"/>
      <c r="AU31" s="355"/>
      <c r="AV31" s="355"/>
      <c r="AW31" s="355"/>
      <c r="AX31" s="355"/>
      <c r="AY31" s="355"/>
      <c r="AZ31" s="355"/>
      <c r="BA31" s="355"/>
      <c r="BB31" s="355"/>
      <c r="BC31" s="355"/>
      <c r="BD31" s="355"/>
      <c r="BE31" s="355"/>
      <c r="BF31" s="355"/>
      <c r="BG31" s="355"/>
      <c r="BH31" s="355"/>
      <c r="BI31" s="355"/>
    </row>
    <row r="32" spans="1:61" ht="12.75" customHeight="1">
      <c r="A32" s="42" t="s">
        <v>472</v>
      </c>
      <c r="B32" s="355" t="e">
        <f>IF(B$4&lt;=$B$7,'Monthly P&amp;L'!B18,0)</f>
        <v>#N/A</v>
      </c>
      <c r="C32" s="355" t="e">
        <f>IF(C$4&lt;=$B$7,'Monthly P&amp;L'!C18,0)</f>
        <v>#N/A</v>
      </c>
      <c r="D32" s="355" t="e">
        <f>IF(D$4&lt;=$B$7,'Monthly P&amp;L'!D18,0)</f>
        <v>#N/A</v>
      </c>
      <c r="E32" s="355" t="e">
        <f>IF(E$4&lt;=$B$7,'Monthly P&amp;L'!E18,0)</f>
        <v>#N/A</v>
      </c>
      <c r="F32" s="355">
        <f>IF(F$4&lt;=$B$7,'Monthly P&amp;L'!F18,0)</f>
        <v>0</v>
      </c>
      <c r="G32" s="355">
        <f>IF(G$4&lt;=$B$7,'Monthly P&amp;L'!G18,0)</f>
        <v>0</v>
      </c>
      <c r="H32" s="355">
        <f>IF(H$4&lt;=$B$7,'Monthly P&amp;L'!H18,0)</f>
        <v>0</v>
      </c>
      <c r="I32" s="355">
        <f>IF(I$4&lt;=$B$7,'Monthly P&amp;L'!I18,0)</f>
        <v>0</v>
      </c>
      <c r="J32" s="355">
        <f>IF(J$4&lt;=$B$7,'Monthly P&amp;L'!J18,0)</f>
        <v>0</v>
      </c>
      <c r="K32" s="355">
        <f>IF(K$4&lt;=$B$7,'Monthly P&amp;L'!K18,0)</f>
        <v>0</v>
      </c>
      <c r="L32" s="355">
        <f>IF(L$4&lt;=$B$7,'Monthly P&amp;L'!L18,0)</f>
        <v>0</v>
      </c>
      <c r="M32" s="355">
        <f>IF(M$4&lt;=$B$7,'Monthly P&amp;L'!M18,0)</f>
        <v>0</v>
      </c>
      <c r="N32" s="355">
        <f>IF(N$4&lt;=$B$7,'Monthly P&amp;L'!N18,0)</f>
        <v>0</v>
      </c>
      <c r="O32" s="355">
        <f>IF(O$4&lt;=$B$7,'Monthly P&amp;L'!O18,0)</f>
        <v>0</v>
      </c>
      <c r="P32" s="355">
        <f>IF(P$4&lt;=$B$7,'Monthly P&amp;L'!P18,0)</f>
        <v>0</v>
      </c>
      <c r="Q32" s="355">
        <f>IF(Q$4&lt;=$B$7,'Monthly P&amp;L'!Q18,0)</f>
        <v>0</v>
      </c>
      <c r="R32" s="355">
        <f>IF(R$4&lt;=$B$7,'Monthly P&amp;L'!R18,0)</f>
        <v>0</v>
      </c>
      <c r="S32" s="355">
        <f>IF(S$4&lt;=$B$7,'Monthly P&amp;L'!S18,0)</f>
        <v>0</v>
      </c>
      <c r="T32" s="355">
        <f>IF(T$4&lt;=$B$7,'Monthly P&amp;L'!T18,0)</f>
        <v>0</v>
      </c>
      <c r="U32" s="355">
        <f>IF(U$4&lt;=$B$7,'Monthly P&amp;L'!U18,0)</f>
        <v>0</v>
      </c>
      <c r="V32" s="355">
        <f>IF(V$4&lt;=$B$7,'Monthly P&amp;L'!V18,0)</f>
        <v>0</v>
      </c>
      <c r="W32" s="355">
        <f>IF(W$4&lt;=$B$7,'Monthly P&amp;L'!W18,0)</f>
        <v>0</v>
      </c>
      <c r="X32" s="355">
        <f>IF(X$4&lt;=$B$7,'Monthly P&amp;L'!X18,0)</f>
        <v>0</v>
      </c>
      <c r="Y32" s="355">
        <f>IF(Y$4&lt;=$B$7,'Monthly P&amp;L'!Y18,0)</f>
        <v>0</v>
      </c>
      <c r="Z32" s="355">
        <f>IF(Z$4&lt;=$B$7,'Monthly P&amp;L'!Z18,0)</f>
        <v>0</v>
      </c>
      <c r="AA32" s="355">
        <f>IF(AA$4&lt;=$B$7,'Monthly P&amp;L'!AA18,0)</f>
        <v>0</v>
      </c>
      <c r="AB32" s="355">
        <f>IF(AB$4&lt;=$B$7,'Monthly P&amp;L'!AB18,0)</f>
        <v>0</v>
      </c>
      <c r="AC32" s="355">
        <f>IF(AC$4&lt;=$B$7,'Monthly P&amp;L'!AC18,0)</f>
        <v>0</v>
      </c>
      <c r="AD32" s="355">
        <f>IF(AD$4&lt;=$B$7,'Monthly P&amp;L'!AD18,0)</f>
        <v>0</v>
      </c>
      <c r="AE32" s="355">
        <f>IF(AE$4&lt;=$B$7,'Monthly P&amp;L'!AE18,0)</f>
        <v>0</v>
      </c>
      <c r="AF32" s="355">
        <f>IF(AF$4&lt;=$B$7,'Monthly P&amp;L'!AF18,0)</f>
        <v>0</v>
      </c>
      <c r="AG32" s="355">
        <f>IF(AG$4&lt;=$B$7,'Monthly P&amp;L'!AG18,0)</f>
        <v>0</v>
      </c>
      <c r="AH32" s="355">
        <f>IF(AH$4&lt;=$B$7,'Monthly P&amp;L'!AH18,0)</f>
        <v>0</v>
      </c>
      <c r="AI32" s="355">
        <f>IF(AI$4&lt;=$B$7,'Monthly P&amp;L'!AI18,0)</f>
        <v>0</v>
      </c>
      <c r="AJ32" s="355">
        <f>IF(AJ$4&lt;=$B$7,'Monthly P&amp;L'!AJ18,0)</f>
        <v>0</v>
      </c>
      <c r="AK32" s="355">
        <f>IF(AK$4&lt;=$B$7,'Monthly P&amp;L'!AK18,0)</f>
        <v>0</v>
      </c>
      <c r="AL32" s="355">
        <f>IF(AL$4&lt;=$B$7,'Monthly P&amp;L'!AL18,0)</f>
        <v>0</v>
      </c>
      <c r="AM32" s="355">
        <f>IF(AM$4&lt;=$B$7,'Monthly P&amp;L'!AM18,0)</f>
        <v>0</v>
      </c>
      <c r="AN32" s="355">
        <f>IF(AN$4&lt;=$B$7,'Monthly P&amp;L'!AN18,0)</f>
        <v>0</v>
      </c>
      <c r="AO32" s="355">
        <f>IF(AO$4&lt;=$B$7,'Monthly P&amp;L'!AO18,0)</f>
        <v>0</v>
      </c>
      <c r="AP32" s="355">
        <f>IF(AP$4&lt;=$B$7,'Monthly P&amp;L'!AP18,0)</f>
        <v>0</v>
      </c>
      <c r="AQ32" s="355">
        <f>IF(AQ$4&lt;=$B$7,'Monthly P&amp;L'!AQ18,0)</f>
        <v>0</v>
      </c>
      <c r="AR32" s="355">
        <f>IF(AR$4&lt;=$B$7,'Monthly P&amp;L'!AR18,0)</f>
        <v>0</v>
      </c>
      <c r="AS32" s="355">
        <f>IF(AS$4&lt;=$B$7,'Monthly P&amp;L'!AS18,0)</f>
        <v>0</v>
      </c>
      <c r="AT32" s="355">
        <f>IF(AT$4&lt;=$B$7,'Monthly P&amp;L'!AT18,0)</f>
        <v>0</v>
      </c>
      <c r="AU32" s="355">
        <f>IF(AU$4&lt;=$B$7,'Monthly P&amp;L'!AU18,0)</f>
        <v>0</v>
      </c>
      <c r="AV32" s="355">
        <f>IF(AV$4&lt;=$B$7,'Monthly P&amp;L'!AV18,0)</f>
        <v>0</v>
      </c>
      <c r="AW32" s="355">
        <f>IF(AW$4&lt;=$B$7,'Monthly P&amp;L'!AW18,0)</f>
        <v>0</v>
      </c>
      <c r="AX32" s="355">
        <f>IF(AX$4&lt;=$B$7,'Monthly P&amp;L'!AX18,0)</f>
        <v>0</v>
      </c>
      <c r="AY32" s="355">
        <f>IF(AY$4&lt;=$B$7,'Monthly P&amp;L'!AY18,0)</f>
        <v>0</v>
      </c>
      <c r="AZ32" s="355">
        <f>IF(AZ$4&lt;=$B$7,'Monthly P&amp;L'!AZ18,0)</f>
        <v>0</v>
      </c>
      <c r="BA32" s="355">
        <f>IF(BA$4&lt;=$B$7,'Monthly P&amp;L'!BA18,0)</f>
        <v>0</v>
      </c>
      <c r="BB32" s="355">
        <f>IF(BB$4&lt;=$B$7,'Monthly P&amp;L'!BB18,0)</f>
        <v>0</v>
      </c>
      <c r="BC32" s="355">
        <f>IF(BC$4&lt;=$B$7,'Monthly P&amp;L'!BC18,0)</f>
        <v>0</v>
      </c>
      <c r="BD32" s="355">
        <f>IF(BD$4&lt;=$B$7,'Monthly P&amp;L'!BD18,0)</f>
        <v>0</v>
      </c>
      <c r="BE32" s="355">
        <f>IF(BE$4&lt;=$B$7,'Monthly P&amp;L'!BE18,0)</f>
        <v>0</v>
      </c>
      <c r="BF32" s="355">
        <f>IF(BF$4&lt;=$B$7,'Monthly P&amp;L'!BF18,0)</f>
        <v>0</v>
      </c>
      <c r="BG32" s="355">
        <f>IF(BG$4&lt;=$B$7,'Monthly P&amp;L'!BG18,0)</f>
        <v>0</v>
      </c>
      <c r="BH32" s="355">
        <f>IF(BH$4&lt;=$B$7,'Monthly P&amp;L'!BH18,0)</f>
        <v>0</v>
      </c>
      <c r="BI32" s="355">
        <f>IF(BI$4&lt;=$B$7,'Monthly P&amp;L'!BI18,0)</f>
        <v>0</v>
      </c>
    </row>
    <row r="33" spans="1:61" ht="12.75" customHeight="1">
      <c r="A33" s="7"/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  <c r="Z33" s="355"/>
      <c r="AA33" s="355"/>
      <c r="AB33" s="355"/>
      <c r="AC33" s="355"/>
      <c r="AD33" s="355"/>
      <c r="AE33" s="355"/>
      <c r="AF33" s="355"/>
      <c r="AG33" s="355"/>
      <c r="AH33" s="355"/>
      <c r="AI33" s="355"/>
      <c r="AJ33" s="355"/>
      <c r="AK33" s="355"/>
      <c r="AL33" s="355"/>
      <c r="AM33" s="355"/>
      <c r="AN33" s="355"/>
      <c r="AO33" s="355"/>
      <c r="AP33" s="355"/>
      <c r="AQ33" s="355"/>
      <c r="AR33" s="355"/>
      <c r="AS33" s="355"/>
      <c r="AT33" s="355"/>
      <c r="AU33" s="355"/>
      <c r="AV33" s="355"/>
      <c r="AW33" s="355"/>
      <c r="AX33" s="355"/>
      <c r="AY33" s="355"/>
      <c r="AZ33" s="355"/>
      <c r="BA33" s="355"/>
      <c r="BB33" s="355"/>
      <c r="BC33" s="355"/>
      <c r="BD33" s="355"/>
      <c r="BE33" s="355"/>
      <c r="BF33" s="355"/>
      <c r="BG33" s="355"/>
      <c r="BH33" s="355"/>
      <c r="BI33" s="355"/>
    </row>
    <row r="34" spans="1:61" ht="12.75" customHeight="1">
      <c r="A34" s="162" t="s">
        <v>473</v>
      </c>
      <c r="B34" s="163" t="s">
        <v>474</v>
      </c>
      <c r="C34" s="304" t="s">
        <v>475</v>
      </c>
    </row>
    <row r="35" spans="1:61" ht="12.75" customHeight="1">
      <c r="A35" s="6" t="s">
        <v>39</v>
      </c>
      <c r="B35" s="430">
        <f>SUM(B13:BI13)</f>
        <v>6000</v>
      </c>
      <c r="C35" s="288" t="e">
        <f t="shared" ref="C35:C42" si="4">B35/$B$42</f>
        <v>#N/A</v>
      </c>
    </row>
    <row r="36" spans="1:61" ht="12.75" customHeight="1">
      <c r="A36" s="43" t="s">
        <v>40</v>
      </c>
      <c r="B36" s="278">
        <f>SUM(B16:BI21)</f>
        <v>292000</v>
      </c>
      <c r="C36" s="288" t="e">
        <f t="shared" si="4"/>
        <v>#N/A</v>
      </c>
    </row>
    <row r="37" spans="1:61" ht="12.75" customHeight="1">
      <c r="A37" s="43" t="s">
        <v>469</v>
      </c>
      <c r="B37" s="278">
        <f>SUM(B24:BI24)</f>
        <v>4000</v>
      </c>
      <c r="C37" s="288" t="e">
        <f t="shared" si="4"/>
        <v>#N/A</v>
      </c>
    </row>
    <row r="38" spans="1:61" ht="12.75" customHeight="1">
      <c r="A38" s="7" t="s">
        <v>476</v>
      </c>
      <c r="B38" s="278" t="e">
        <f>SUM(B26:BI26)</f>
        <v>#N/A</v>
      </c>
      <c r="C38" s="288" t="e">
        <f t="shared" si="4"/>
        <v>#N/A</v>
      </c>
    </row>
    <row r="39" spans="1:61" ht="12.75" customHeight="1">
      <c r="A39" s="303" t="s">
        <v>470</v>
      </c>
      <c r="B39" s="278" t="e">
        <f>SUM(B28:BI28)</f>
        <v>#N/A</v>
      </c>
      <c r="C39" s="288" t="e">
        <f t="shared" si="4"/>
        <v>#N/A</v>
      </c>
    </row>
    <row r="40" spans="1:61" ht="12.75" customHeight="1">
      <c r="A40" s="7" t="s">
        <v>471</v>
      </c>
      <c r="B40" s="278">
        <f>SUM(B30:BI30)</f>
        <v>7300100</v>
      </c>
      <c r="C40" s="288" t="e">
        <f t="shared" si="4"/>
        <v>#N/A</v>
      </c>
    </row>
    <row r="41" spans="1:61" ht="12.75" customHeight="1">
      <c r="A41" s="42" t="s">
        <v>472</v>
      </c>
      <c r="B41" s="278" t="e">
        <f>SUM(B32:BI32)</f>
        <v>#N/A</v>
      </c>
      <c r="C41" s="288" t="e">
        <f t="shared" si="4"/>
        <v>#N/A</v>
      </c>
    </row>
    <row r="42" spans="1:61" ht="12.75" customHeight="1">
      <c r="A42" s="162" t="s">
        <v>477</v>
      </c>
      <c r="B42" s="305" t="e">
        <f>SUM(B35:B41)</f>
        <v>#N/A</v>
      </c>
      <c r="C42" s="306" t="e">
        <f t="shared" si="4"/>
        <v>#N/A</v>
      </c>
    </row>
    <row r="43" spans="1:61" ht="12.75" customHeight="1">
      <c r="A43" s="42"/>
      <c r="B43" s="431"/>
    </row>
    <row r="44" spans="1:61" ht="12.75" customHeight="1">
      <c r="A44" s="164" t="s">
        <v>478</v>
      </c>
      <c r="B44" s="423" t="e">
        <f>B42</f>
        <v>#N/A</v>
      </c>
    </row>
    <row r="45" spans="1:61" ht="12.75" customHeight="1">
      <c r="B45" s="422"/>
    </row>
    <row r="46" spans="1:61" ht="12.75" customHeight="1">
      <c r="A46" s="162" t="s">
        <v>463</v>
      </c>
      <c r="B46" s="307" t="s">
        <v>311</v>
      </c>
      <c r="C46" s="307" t="s">
        <v>479</v>
      </c>
    </row>
    <row r="47" spans="1:61" ht="12.75" customHeight="1">
      <c r="A47" s="6" t="s">
        <v>39</v>
      </c>
      <c r="B47" s="432" t="e">
        <f t="shared" ref="B47:B53" si="5">$B$44*C35</f>
        <v>#N/A</v>
      </c>
      <c r="C47" s="308" t="e">
        <f t="shared" ref="C47:C54" si="6">B47/$B$54</f>
        <v>#N/A</v>
      </c>
    </row>
    <row r="48" spans="1:61" ht="12.75" customHeight="1">
      <c r="A48" s="43" t="s">
        <v>40</v>
      </c>
      <c r="B48" s="432" t="e">
        <f t="shared" si="5"/>
        <v>#N/A</v>
      </c>
      <c r="C48" s="308" t="e">
        <f t="shared" si="6"/>
        <v>#N/A</v>
      </c>
    </row>
    <row r="49" spans="1:3" ht="12.75" customHeight="1">
      <c r="A49" s="43" t="s">
        <v>469</v>
      </c>
      <c r="B49" s="432" t="e">
        <f t="shared" si="5"/>
        <v>#N/A</v>
      </c>
      <c r="C49" s="308" t="e">
        <f t="shared" si="6"/>
        <v>#N/A</v>
      </c>
    </row>
    <row r="50" spans="1:3" ht="12.75" customHeight="1">
      <c r="A50" s="7" t="s">
        <v>476</v>
      </c>
      <c r="B50" s="432" t="e">
        <f t="shared" si="5"/>
        <v>#N/A</v>
      </c>
      <c r="C50" s="308" t="e">
        <f t="shared" si="6"/>
        <v>#N/A</v>
      </c>
    </row>
    <row r="51" spans="1:3" ht="12.75" customHeight="1">
      <c r="A51" s="303" t="s">
        <v>470</v>
      </c>
      <c r="B51" s="432" t="e">
        <f t="shared" si="5"/>
        <v>#N/A</v>
      </c>
      <c r="C51" s="308" t="e">
        <f t="shared" si="6"/>
        <v>#N/A</v>
      </c>
    </row>
    <row r="52" spans="1:3" ht="12.75" customHeight="1">
      <c r="A52" s="7" t="s">
        <v>471</v>
      </c>
      <c r="B52" s="432" t="e">
        <f t="shared" si="5"/>
        <v>#N/A</v>
      </c>
      <c r="C52" s="308" t="e">
        <f t="shared" si="6"/>
        <v>#N/A</v>
      </c>
    </row>
    <row r="53" spans="1:3" ht="12.75" customHeight="1">
      <c r="A53" s="42" t="s">
        <v>472</v>
      </c>
      <c r="B53" s="432" t="e">
        <f t="shared" si="5"/>
        <v>#N/A</v>
      </c>
      <c r="C53" s="308" t="e">
        <f t="shared" si="6"/>
        <v>#N/A</v>
      </c>
    </row>
    <row r="54" spans="1:3" ht="12.75" customHeight="1">
      <c r="A54" s="162" t="s">
        <v>478</v>
      </c>
      <c r="B54" s="433" t="e">
        <f>SUM(B47:B53)</f>
        <v>#N/A</v>
      </c>
      <c r="C54" s="165" t="e">
        <f t="shared" si="6"/>
        <v>#N/A</v>
      </c>
    </row>
    <row r="55" spans="1:3" ht="12.75" customHeight="1"/>
    <row r="56" spans="1:3" ht="12.75" customHeight="1"/>
    <row r="57" spans="1:3" ht="12.75" customHeight="1">
      <c r="B57" s="166"/>
    </row>
    <row r="58" spans="1:3" ht="12.75" customHeight="1"/>
    <row r="59" spans="1:3" ht="12.75" customHeight="1"/>
    <row r="60" spans="1:3" ht="12.75" customHeight="1"/>
    <row r="61" spans="1:3" ht="12.75" customHeight="1"/>
    <row r="62" spans="1:3" ht="12.75" customHeight="1"/>
    <row r="63" spans="1:3" ht="12.75" customHeight="1"/>
    <row r="64" spans="1:3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dataValidations count="1">
    <dataValidation type="list" allowBlank="1" showErrorMessage="1" sqref="B7" xr:uid="{00000000-0002-0000-1100-000000000000}">
      <formula1>$B$4:$BG$4</formula1>
    </dataValidation>
  </dataValidations>
  <hyperlinks>
    <hyperlink ref="A4" location="Index!A1" display="Back To Index" xr:uid="{00000000-0004-0000-1100-000000000000}"/>
  </hyperlinks>
  <pageMargins left="0.7" right="0.7" top="0.75" bottom="0.75" header="0" footer="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9"/>
  <sheetViews>
    <sheetView topLeftCell="A6" workbookViewId="0">
      <selection activeCell="A40" sqref="A29:A40"/>
    </sheetView>
  </sheetViews>
  <sheetFormatPr defaultColWidth="8.83203125" defaultRowHeight="13.8"/>
  <cols>
    <col min="1" max="1" width="59.83203125" style="169" customWidth="1"/>
    <col min="2" max="2" width="21.1640625" style="169" customWidth="1"/>
    <col min="3" max="3" width="8.83203125" style="169" customWidth="1"/>
    <col min="4" max="16384" width="8.83203125" style="169"/>
  </cols>
  <sheetData>
    <row r="1" spans="1:2" ht="18.3" customHeight="1">
      <c r="A1" s="168" t="s">
        <v>480</v>
      </c>
    </row>
    <row r="2" spans="1:2">
      <c r="A2" s="169" t="s">
        <v>481</v>
      </c>
    </row>
    <row r="3" spans="1:2">
      <c r="A3" s="169" t="s">
        <v>482</v>
      </c>
    </row>
    <row r="5" spans="1:2">
      <c r="A5" t="s">
        <v>483</v>
      </c>
      <c r="B5" t="s">
        <v>484</v>
      </c>
    </row>
    <row r="6" spans="1:2" ht="15.6" customHeight="1">
      <c r="A6" s="170" t="s">
        <v>485</v>
      </c>
      <c r="B6" s="170">
        <v>74800643</v>
      </c>
    </row>
    <row r="7" spans="1:2">
      <c r="A7" s="169" t="s">
        <v>486</v>
      </c>
      <c r="B7" s="171">
        <v>137828297</v>
      </c>
    </row>
    <row r="8" spans="1:2">
      <c r="A8" s="169" t="s">
        <v>487</v>
      </c>
      <c r="B8" s="171">
        <v>106314470</v>
      </c>
    </row>
    <row r="9" spans="1:2">
      <c r="B9" s="171"/>
    </row>
    <row r="10" spans="1:2">
      <c r="A10" s="169" t="s">
        <v>488</v>
      </c>
      <c r="B10" s="171"/>
    </row>
    <row r="11" spans="1:2">
      <c r="A11" t="s">
        <v>489</v>
      </c>
      <c r="B11">
        <v>8614269</v>
      </c>
    </row>
    <row r="12" spans="1:2" ht="15.6" customHeight="1">
      <c r="A12" s="170" t="s">
        <v>490</v>
      </c>
      <c r="B12" s="170">
        <v>121637500</v>
      </c>
    </row>
    <row r="13" spans="1:2">
      <c r="A13" s="169" t="s">
        <v>491</v>
      </c>
      <c r="B13" s="169">
        <v>49456054</v>
      </c>
    </row>
    <row r="14" spans="1:2">
      <c r="A14" s="169" t="s">
        <v>492</v>
      </c>
      <c r="B14" s="169">
        <v>0.40699999999999997</v>
      </c>
    </row>
    <row r="16" spans="1:2" ht="14.4" customHeight="1">
      <c r="A16" s="172" t="s">
        <v>493</v>
      </c>
      <c r="B16" s="434"/>
    </row>
    <row r="17" spans="1:1">
      <c r="A17" t="s">
        <v>494</v>
      </c>
    </row>
    <row r="18" spans="1:1">
      <c r="A18" t="s">
        <v>495</v>
      </c>
    </row>
    <row r="19" spans="1:1">
      <c r="A19" t="s">
        <v>496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2"/>
  <sheetViews>
    <sheetView workbookViewId="0">
      <selection activeCell="A28" sqref="A28"/>
    </sheetView>
  </sheetViews>
  <sheetFormatPr defaultColWidth="8.83203125" defaultRowHeight="13.8"/>
  <cols>
    <col min="1" max="1" width="26.44140625" style="169" customWidth="1"/>
    <col min="2" max="12" width="15.83203125" style="169" customWidth="1"/>
    <col min="13" max="13" width="8.83203125" style="169" customWidth="1"/>
    <col min="14" max="16384" width="8.83203125" style="169"/>
  </cols>
  <sheetData>
    <row r="1" spans="1:12" ht="18.3" customHeight="1">
      <c r="A1" s="168" t="s">
        <v>497</v>
      </c>
    </row>
    <row r="2" spans="1:12">
      <c r="A2" s="169" t="s">
        <v>498</v>
      </c>
    </row>
    <row r="3" spans="1:12">
      <c r="A3" t="s">
        <v>499</v>
      </c>
    </row>
    <row r="4" spans="1:12" ht="15.6" customHeight="1">
      <c r="A4" s="170" t="s">
        <v>500</v>
      </c>
      <c r="B4" s="170" t="s">
        <v>250</v>
      </c>
      <c r="C4" s="170" t="s">
        <v>251</v>
      </c>
      <c r="D4" s="170" t="s">
        <v>252</v>
      </c>
      <c r="E4" s="170" t="s">
        <v>253</v>
      </c>
      <c r="F4" s="170" t="s">
        <v>255</v>
      </c>
      <c r="G4" s="170" t="s">
        <v>501</v>
      </c>
      <c r="H4" s="170"/>
      <c r="I4" s="170"/>
      <c r="J4" s="170"/>
      <c r="K4" s="170"/>
      <c r="L4" s="170"/>
    </row>
    <row r="5" spans="1:12" ht="14.4" customHeight="1">
      <c r="A5" s="173" t="s">
        <v>190</v>
      </c>
      <c r="B5" s="171">
        <v>9057540</v>
      </c>
      <c r="C5" s="171">
        <v>21122965</v>
      </c>
      <c r="D5" s="171">
        <v>37513196</v>
      </c>
      <c r="E5" s="171">
        <v>61561790</v>
      </c>
      <c r="F5" s="171">
        <v>121637500</v>
      </c>
      <c r="G5" s="171"/>
      <c r="H5" s="171"/>
      <c r="I5" s="171"/>
      <c r="J5" s="171"/>
      <c r="K5" s="171"/>
    </row>
    <row r="6" spans="1:12" ht="14.4" customHeight="1">
      <c r="A6" s="173" t="s">
        <v>34</v>
      </c>
      <c r="B6" s="171">
        <v>1332597</v>
      </c>
      <c r="C6" s="171">
        <v>5406715</v>
      </c>
      <c r="D6" s="171">
        <v>11821822</v>
      </c>
      <c r="E6" s="171">
        <v>19629219</v>
      </c>
      <c r="F6" s="171">
        <v>49456054</v>
      </c>
      <c r="G6" s="171"/>
      <c r="H6" s="171"/>
      <c r="I6" s="171"/>
      <c r="J6" s="171"/>
      <c r="K6" s="171"/>
      <c r="L6" s="171"/>
    </row>
    <row r="7" spans="1:12">
      <c r="A7" t="s">
        <v>502</v>
      </c>
      <c r="B7">
        <v>0.14699999999999999</v>
      </c>
      <c r="C7">
        <v>0.25600000000000001</v>
      </c>
      <c r="D7">
        <v>0.315</v>
      </c>
      <c r="E7">
        <v>0.31900000000000001</v>
      </c>
      <c r="F7">
        <v>0.40699999999999997</v>
      </c>
    </row>
    <row r="8" spans="1:12">
      <c r="A8" s="169" t="s">
        <v>503</v>
      </c>
      <c r="B8" s="435">
        <v>-2101300</v>
      </c>
      <c r="C8" s="435">
        <v>-5391252</v>
      </c>
      <c r="D8" s="435">
        <v>-291252</v>
      </c>
      <c r="E8" s="435">
        <v>-7500094</v>
      </c>
      <c r="F8" s="435">
        <v>-6403175</v>
      </c>
    </row>
    <row r="9" spans="1:12">
      <c r="A9" s="169" t="s">
        <v>504</v>
      </c>
      <c r="E9">
        <v>-20000000</v>
      </c>
      <c r="F9">
        <v>-18000000</v>
      </c>
    </row>
    <row r="10" spans="1:12">
      <c r="A10" t="s">
        <v>505</v>
      </c>
      <c r="B10">
        <v>-1507931</v>
      </c>
      <c r="C10">
        <v>-869481</v>
      </c>
      <c r="D10">
        <v>9258182</v>
      </c>
      <c r="E10">
        <v>8007472</v>
      </c>
      <c r="F10">
        <v>32898329</v>
      </c>
      <c r="G10">
        <v>33885279</v>
      </c>
    </row>
    <row r="11" spans="1:12" ht="14.4" customHeight="1">
      <c r="A11" s="173"/>
      <c r="B11" s="436"/>
      <c r="C11" s="437"/>
      <c r="D11" s="437"/>
      <c r="E11" s="437"/>
      <c r="F11" s="437"/>
      <c r="G11" s="437"/>
      <c r="H11" s="437"/>
      <c r="I11" s="437"/>
      <c r="J11" s="437"/>
      <c r="K11" s="437"/>
    </row>
    <row r="12" spans="1:12" ht="14.4" customHeight="1">
      <c r="A12" s="173" t="s">
        <v>506</v>
      </c>
      <c r="B12" s="171">
        <v>0.23630000000000001</v>
      </c>
      <c r="C12" s="171"/>
      <c r="D12" s="171"/>
      <c r="E12" s="171"/>
      <c r="F12" s="171"/>
      <c r="G12" s="171"/>
      <c r="H12" s="171"/>
      <c r="I12" s="171"/>
      <c r="J12" s="171"/>
      <c r="K12" s="171"/>
    </row>
    <row r="13" spans="1:12">
      <c r="A13" t="s">
        <v>507</v>
      </c>
      <c r="B13">
        <v>0.03</v>
      </c>
    </row>
    <row r="15" spans="1:12">
      <c r="A15" s="169" t="s">
        <v>508</v>
      </c>
      <c r="B15">
        <v>-1219713</v>
      </c>
      <c r="C15">
        <v>-568869</v>
      </c>
      <c r="D15">
        <v>4899526</v>
      </c>
      <c r="E15">
        <v>3427678</v>
      </c>
      <c r="F15">
        <v>11390807</v>
      </c>
    </row>
    <row r="17" spans="1:2">
      <c r="A17" s="169" t="s">
        <v>509</v>
      </c>
      <c r="B17">
        <v>17929430</v>
      </c>
    </row>
    <row r="18" spans="1:2">
      <c r="A18" t="s">
        <v>510</v>
      </c>
      <c r="B18">
        <v>164252445</v>
      </c>
    </row>
    <row r="19" spans="1:2" ht="15.6" customHeight="1">
      <c r="A19" s="170" t="s">
        <v>511</v>
      </c>
      <c r="B19">
        <v>56871214</v>
      </c>
    </row>
    <row r="20" spans="1:2">
      <c r="A20" s="169" t="s">
        <v>512</v>
      </c>
      <c r="B20" s="171">
        <v>74800643</v>
      </c>
    </row>
    <row r="21" spans="1:2">
      <c r="B21" s="171"/>
    </row>
    <row r="22" spans="1:2" ht="14.4" customHeight="1">
      <c r="A22" s="172"/>
      <c r="B22" s="17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2"/>
  <sheetViews>
    <sheetView workbookViewId="0">
      <selection activeCell="A28" sqref="A28"/>
    </sheetView>
  </sheetViews>
  <sheetFormatPr defaultColWidth="8.83203125" defaultRowHeight="13.8"/>
  <cols>
    <col min="1" max="1" width="12.71875" style="169" customWidth="1"/>
    <col min="2" max="11" width="15.83203125" style="169" customWidth="1"/>
    <col min="12" max="12" width="8.83203125" style="169" customWidth="1"/>
    <col min="13" max="16384" width="8.83203125" style="169"/>
  </cols>
  <sheetData>
    <row r="1" spans="1:11" ht="18.3" customHeight="1">
      <c r="A1" s="168" t="s">
        <v>513</v>
      </c>
    </row>
    <row r="2" spans="1:11">
      <c r="A2" s="169" t="s">
        <v>514</v>
      </c>
    </row>
    <row r="4" spans="1:11" ht="15.6" customHeight="1">
      <c r="A4" s="170" t="s">
        <v>500</v>
      </c>
      <c r="B4" s="170" t="s">
        <v>250</v>
      </c>
      <c r="C4" s="170" t="s">
        <v>251</v>
      </c>
      <c r="D4" s="170" t="s">
        <v>252</v>
      </c>
      <c r="E4" s="170" t="s">
        <v>253</v>
      </c>
      <c r="F4" s="170" t="s">
        <v>255</v>
      </c>
      <c r="G4" s="170"/>
      <c r="H4" s="170"/>
      <c r="I4" s="170"/>
      <c r="J4" s="170"/>
      <c r="K4" s="170"/>
    </row>
    <row r="5" spans="1:11" ht="14.4" customHeight="1">
      <c r="A5" s="173" t="s">
        <v>190</v>
      </c>
      <c r="B5" s="171">
        <v>9057540</v>
      </c>
      <c r="C5" s="171">
        <v>21122965</v>
      </c>
      <c r="D5" s="171">
        <v>37513196</v>
      </c>
      <c r="E5" s="171">
        <v>61561790</v>
      </c>
      <c r="F5" s="171">
        <v>121637500</v>
      </c>
      <c r="G5" s="171"/>
      <c r="H5" s="171"/>
      <c r="I5" s="171"/>
      <c r="J5" s="171"/>
      <c r="K5" s="171"/>
    </row>
    <row r="6" spans="1:11" ht="14.4" customHeight="1">
      <c r="A6" s="173" t="s">
        <v>34</v>
      </c>
      <c r="B6">
        <v>1332597</v>
      </c>
      <c r="C6" s="438">
        <v>5406715</v>
      </c>
      <c r="D6" s="438">
        <v>11821822</v>
      </c>
      <c r="E6" s="438">
        <v>19629219</v>
      </c>
      <c r="F6" s="438">
        <v>49456054</v>
      </c>
      <c r="G6" s="175"/>
      <c r="H6" s="175"/>
      <c r="I6" s="175"/>
      <c r="J6" s="175"/>
      <c r="K6" s="175"/>
    </row>
    <row r="7" spans="1:11">
      <c r="A7" t="s">
        <v>502</v>
      </c>
      <c r="B7">
        <v>0.14699999999999999</v>
      </c>
      <c r="C7">
        <v>0.25600000000000001</v>
      </c>
      <c r="D7">
        <v>0.315</v>
      </c>
      <c r="E7">
        <v>0.31900000000000001</v>
      </c>
      <c r="F7">
        <v>0.40699999999999997</v>
      </c>
    </row>
    <row r="8" spans="1:11" ht="14.4" customHeight="1">
      <c r="A8" s="173" t="s">
        <v>515</v>
      </c>
      <c r="B8" s="438">
        <v>-2101300</v>
      </c>
      <c r="C8" s="438">
        <v>-5391252</v>
      </c>
      <c r="D8" s="438">
        <v>-291252</v>
      </c>
      <c r="E8" s="438">
        <v>-7500094</v>
      </c>
      <c r="F8" s="438">
        <v>-6403175</v>
      </c>
      <c r="G8" s="171"/>
      <c r="H8" s="171"/>
      <c r="I8" s="171"/>
      <c r="J8" s="171"/>
      <c r="K8" s="171"/>
    </row>
    <row r="9" spans="1:11" ht="14.4" customHeight="1">
      <c r="A9" s="173" t="s">
        <v>516</v>
      </c>
      <c r="B9" s="175"/>
      <c r="C9" s="175"/>
      <c r="D9" s="175"/>
      <c r="E9" s="175">
        <v>-20000000</v>
      </c>
      <c r="F9" s="175">
        <v>-18000000</v>
      </c>
      <c r="G9" s="175"/>
      <c r="H9" s="175"/>
      <c r="I9" s="175"/>
      <c r="J9" s="175"/>
      <c r="K9" s="175"/>
    </row>
    <row r="10" spans="1:11">
      <c r="A10" t="s">
        <v>517</v>
      </c>
      <c r="B10">
        <v>-2101300</v>
      </c>
      <c r="C10">
        <v>-5391252</v>
      </c>
      <c r="D10">
        <v>-291252</v>
      </c>
      <c r="E10">
        <v>-27500094</v>
      </c>
      <c r="F10">
        <v>-24403175</v>
      </c>
    </row>
    <row r="11" spans="1:11">
      <c r="A11" t="s">
        <v>505</v>
      </c>
      <c r="B11">
        <v>-1507931</v>
      </c>
      <c r="C11">
        <v>-869481</v>
      </c>
      <c r="D11">
        <v>9258182</v>
      </c>
      <c r="E11">
        <v>8007472</v>
      </c>
      <c r="F11">
        <v>32898329</v>
      </c>
    </row>
    <row r="12" spans="1:11">
      <c r="A12" t="s">
        <v>518</v>
      </c>
      <c r="B12">
        <v>-0.16600000000000001</v>
      </c>
      <c r="C12">
        <v>-4.1000000000000002E-2</v>
      </c>
      <c r="D12">
        <v>0.247</v>
      </c>
      <c r="E12">
        <v>0.13</v>
      </c>
      <c r="F12">
        <v>0.27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0"/>
  <sheetViews>
    <sheetView topLeftCell="A6" workbookViewId="0">
      <selection activeCell="B21" sqref="A21:B22"/>
    </sheetView>
  </sheetViews>
  <sheetFormatPr defaultColWidth="8.83203125" defaultRowHeight="13.8"/>
  <cols>
    <col min="1" max="1" width="31.71875" style="169" customWidth="1"/>
    <col min="2" max="2" width="15.83203125" style="169" customWidth="1"/>
    <col min="3" max="3" width="8.83203125" style="169" customWidth="1"/>
    <col min="4" max="16384" width="8.83203125" style="169"/>
  </cols>
  <sheetData>
    <row r="1" spans="1:2" ht="18.3" customHeight="1">
      <c r="A1" s="168" t="s">
        <v>519</v>
      </c>
    </row>
    <row r="2" spans="1:2">
      <c r="A2" s="169" t="s">
        <v>520</v>
      </c>
    </row>
    <row r="4" spans="1:2" ht="15.6" customHeight="1">
      <c r="A4" s="170" t="s">
        <v>521</v>
      </c>
      <c r="B4" s="170" t="s">
        <v>484</v>
      </c>
    </row>
    <row r="5" spans="1:2">
      <c r="A5" s="169" t="s">
        <v>522</v>
      </c>
      <c r="B5" s="175">
        <v>3.9600000000000003E-2</v>
      </c>
    </row>
    <row r="6" spans="1:2">
      <c r="A6" s="169" t="s">
        <v>523</v>
      </c>
      <c r="B6" s="175">
        <v>4.3299999999999998E-2</v>
      </c>
    </row>
    <row r="7" spans="1:2">
      <c r="A7" s="169" t="s">
        <v>524</v>
      </c>
      <c r="B7" s="169">
        <v>1.26</v>
      </c>
    </row>
    <row r="8" spans="1:2">
      <c r="A8" s="169" t="s">
        <v>525</v>
      </c>
      <c r="B8" s="175">
        <v>0.1099</v>
      </c>
    </row>
    <row r="9" spans="1:2">
      <c r="A9" s="169" t="s">
        <v>526</v>
      </c>
      <c r="B9" s="175">
        <v>8.2899999999999988E-2</v>
      </c>
    </row>
    <row r="10" spans="1:2" ht="14.4" customHeight="1">
      <c r="A10" s="172" t="s">
        <v>527</v>
      </c>
      <c r="B10" s="176">
        <v>0.28670000000000001</v>
      </c>
    </row>
    <row r="12" spans="1:2" ht="15.6" customHeight="1">
      <c r="A12" s="170" t="s">
        <v>528</v>
      </c>
      <c r="B12" s="170" t="s">
        <v>484</v>
      </c>
    </row>
    <row r="13" spans="1:2">
      <c r="A13" s="169" t="s">
        <v>529</v>
      </c>
      <c r="B13" s="175">
        <v>0.79549999999999998</v>
      </c>
    </row>
    <row r="14" spans="1:2">
      <c r="A14" s="169" t="s">
        <v>530</v>
      </c>
      <c r="B14" s="175">
        <v>0.20449999999999999</v>
      </c>
    </row>
    <row r="15" spans="1:2">
      <c r="A15" s="169" t="s">
        <v>531</v>
      </c>
      <c r="B15" s="175">
        <v>5.3800000000000001E-2</v>
      </c>
    </row>
    <row r="16" spans="1:2">
      <c r="A16" s="169" t="s">
        <v>284</v>
      </c>
      <c r="B16" s="175">
        <v>0.25</v>
      </c>
    </row>
    <row r="18" spans="1:2" ht="15.6" customHeight="1">
      <c r="A18" s="170" t="s">
        <v>532</v>
      </c>
      <c r="B18" s="170" t="s">
        <v>484</v>
      </c>
    </row>
    <row r="19" spans="1:2">
      <c r="A19" s="169" t="s">
        <v>533</v>
      </c>
    </row>
    <row r="20" spans="1:2" ht="14.4" customHeight="1">
      <c r="A20" s="172" t="s">
        <v>534</v>
      </c>
      <c r="B20" s="176">
        <v>0.23630000000000001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6"/>
  <sheetViews>
    <sheetView workbookViewId="0">
      <selection activeCell="A28" sqref="A28"/>
    </sheetView>
  </sheetViews>
  <sheetFormatPr defaultColWidth="8.83203125" defaultRowHeight="13.8"/>
  <cols>
    <col min="1" max="1" width="31.71875" style="169" customWidth="1"/>
    <col min="2" max="2" width="21.1640625" style="169" customWidth="1"/>
    <col min="3" max="3" width="8.83203125" style="169" customWidth="1"/>
    <col min="4" max="16384" width="8.83203125" style="169"/>
  </cols>
  <sheetData>
    <row r="1" spans="1:2" ht="18.3" customHeight="1">
      <c r="A1" s="168" t="s">
        <v>535</v>
      </c>
    </row>
    <row r="2" spans="1:2">
      <c r="A2" s="169" t="s">
        <v>536</v>
      </c>
    </row>
    <row r="4" spans="1:2" ht="15.6" customHeight="1">
      <c r="A4" s="170" t="s">
        <v>537</v>
      </c>
      <c r="B4" s="170" t="s">
        <v>484</v>
      </c>
    </row>
    <row r="5" spans="1:2">
      <c r="A5" s="169" t="s">
        <v>538</v>
      </c>
      <c r="B5" s="171">
        <v>2703357</v>
      </c>
    </row>
    <row r="6" spans="1:2">
      <c r="A6" s="169" t="s">
        <v>539</v>
      </c>
      <c r="B6" s="175">
        <v>5910911</v>
      </c>
    </row>
    <row r="7" spans="1:2">
      <c r="A7" s="169" t="s">
        <v>540</v>
      </c>
      <c r="B7" s="169">
        <v>8614269</v>
      </c>
    </row>
    <row r="9" spans="1:2" ht="14.4" customHeight="1">
      <c r="A9" s="172" t="s">
        <v>541</v>
      </c>
      <c r="B9" s="174" t="s">
        <v>484</v>
      </c>
    </row>
    <row r="10" spans="1:2">
      <c r="A10" t="s">
        <v>542</v>
      </c>
      <c r="B10">
        <v>16</v>
      </c>
    </row>
    <row r="11" spans="1:2" ht="15.6" customHeight="1">
      <c r="A11" s="170" t="s">
        <v>543</v>
      </c>
      <c r="B11" s="170">
        <v>137828297</v>
      </c>
    </row>
    <row r="13" spans="1:2">
      <c r="A13" s="169" t="s">
        <v>544</v>
      </c>
    </row>
    <row r="14" spans="1:2" ht="14.4" customHeight="1">
      <c r="A14" s="172" t="s">
        <v>545</v>
      </c>
      <c r="B14" s="174">
        <v>29318081</v>
      </c>
    </row>
    <row r="15" spans="1:2">
      <c r="A15" t="s">
        <v>546</v>
      </c>
      <c r="B15">
        <v>4.7</v>
      </c>
    </row>
    <row r="16" spans="1:2" ht="15.6" customHeight="1">
      <c r="A16" s="170"/>
      <c r="B16" s="170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9"/>
  <sheetViews>
    <sheetView topLeftCell="A15" workbookViewId="0">
      <selection activeCell="D31" sqref="A25:D31"/>
    </sheetView>
  </sheetViews>
  <sheetFormatPr defaultColWidth="8.83203125" defaultRowHeight="13.8"/>
  <cols>
    <col min="1" max="1" width="42.27734375" style="169" customWidth="1"/>
    <col min="2" max="2" width="15.83203125" style="169" customWidth="1"/>
    <col min="3" max="3" width="8.83203125" style="169" customWidth="1"/>
    <col min="4" max="16384" width="8.83203125" style="169"/>
  </cols>
  <sheetData>
    <row r="1" spans="1:1" ht="18.3" customHeight="1">
      <c r="A1" s="168" t="s">
        <v>547</v>
      </c>
    </row>
    <row r="2" spans="1:1">
      <c r="A2" s="169" t="s">
        <v>548</v>
      </c>
    </row>
    <row r="4" spans="1:1" ht="15.6" customHeight="1">
      <c r="A4" s="170" t="s">
        <v>549</v>
      </c>
    </row>
    <row r="5" spans="1:1">
      <c r="A5" s="169" t="s">
        <v>550</v>
      </c>
    </row>
    <row r="6" spans="1:1">
      <c r="A6" t="s">
        <v>551</v>
      </c>
    </row>
    <row r="7" spans="1:1" ht="15.6" customHeight="1">
      <c r="A7" s="170" t="s">
        <v>552</v>
      </c>
    </row>
    <row r="8" spans="1:1">
      <c r="A8" s="169" t="s">
        <v>553</v>
      </c>
    </row>
    <row r="10" spans="1:1">
      <c r="A10" s="169" t="s">
        <v>554</v>
      </c>
    </row>
    <row r="11" spans="1:1">
      <c r="A11" s="169" t="s">
        <v>555</v>
      </c>
    </row>
    <row r="12" spans="1:1">
      <c r="A12" s="169" t="s">
        <v>556</v>
      </c>
    </row>
    <row r="13" spans="1:1">
      <c r="A13" s="169" t="s">
        <v>557</v>
      </c>
    </row>
    <row r="14" spans="1:1">
      <c r="A14" s="169" t="s">
        <v>558</v>
      </c>
    </row>
    <row r="15" spans="1:1">
      <c r="A15" t="s">
        <v>559</v>
      </c>
    </row>
    <row r="16" spans="1:1" ht="15.6" customHeight="1">
      <c r="A16" s="170" t="s">
        <v>560</v>
      </c>
    </row>
    <row r="17" spans="1:2">
      <c r="A17" s="169" t="s">
        <v>561</v>
      </c>
    </row>
    <row r="18" spans="1:2">
      <c r="A18" s="169" t="s">
        <v>562</v>
      </c>
    </row>
    <row r="20" spans="1:2" ht="15.6" customHeight="1">
      <c r="A20" s="170" t="s">
        <v>563</v>
      </c>
      <c r="B20" s="170" t="s">
        <v>564</v>
      </c>
    </row>
    <row r="21" spans="1:2">
      <c r="A21" s="169" t="s">
        <v>565</v>
      </c>
      <c r="B21" s="169" t="s">
        <v>566</v>
      </c>
    </row>
    <row r="22" spans="1:2">
      <c r="A22" s="169" t="s">
        <v>567</v>
      </c>
      <c r="B22" s="169" t="s">
        <v>568</v>
      </c>
    </row>
    <row r="23" spans="1:2">
      <c r="A23" s="169" t="s">
        <v>569</v>
      </c>
    </row>
    <row r="24" spans="1:2">
      <c r="A24" s="169" t="s">
        <v>570</v>
      </c>
    </row>
    <row r="25" spans="1:2">
      <c r="A25" t="s">
        <v>571</v>
      </c>
    </row>
    <row r="26" spans="1:2" ht="15.6" customHeight="1">
      <c r="A26" s="170" t="s">
        <v>572</v>
      </c>
      <c r="B26" s="170"/>
    </row>
    <row r="27" spans="1:2">
      <c r="A27" s="169" t="s">
        <v>573</v>
      </c>
    </row>
    <row r="28" spans="1:2">
      <c r="A28" s="169" t="s">
        <v>574</v>
      </c>
    </row>
    <row r="29" spans="1:2">
      <c r="A29" s="169" t="s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Index</vt:lpstr>
      <vt:lpstr>Instructions</vt:lpstr>
      <vt:lpstr>Dashboard</vt:lpstr>
      <vt:lpstr>Controls</vt:lpstr>
      <vt:lpstr>Revenue Asumptions</vt:lpstr>
      <vt:lpstr>Oper, Cap, Other Assum</vt:lpstr>
      <vt:lpstr>Expense Assumptions</vt:lpstr>
      <vt:lpstr>Payroll Assumptions</vt:lpstr>
      <vt:lpstr>Robot Economics</vt:lpstr>
      <vt:lpstr>Fixed Asset Schedules</vt:lpstr>
      <vt:lpstr>Net Working Capital Changes</vt:lpstr>
      <vt:lpstr>Monthly P&amp;L</vt:lpstr>
      <vt:lpstr>Annual P&amp;L</vt:lpstr>
      <vt:lpstr>Monthly CFS</vt:lpstr>
      <vt:lpstr>Annual CFS</vt:lpstr>
      <vt:lpstr> Balance Sheet</vt:lpstr>
      <vt:lpstr>Annual Balance Sheet</vt:lpstr>
      <vt:lpstr>Funding Ask</vt:lpstr>
      <vt:lpstr>Valuation Summary</vt:lpstr>
      <vt:lpstr>DCF Analysis</vt:lpstr>
      <vt:lpstr>Cash Flow Projections</vt:lpstr>
      <vt:lpstr>WACC Calculation</vt:lpstr>
      <vt:lpstr>Market Approach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</dc:creator>
  <cp:lastModifiedBy>John Quinn</cp:lastModifiedBy>
  <dcterms:created xsi:type="dcterms:W3CDTF">2020-12-14T04:31:14Z</dcterms:created>
  <dcterms:modified xsi:type="dcterms:W3CDTF">2026-05-29T15:51:01Z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2023-09-07T11:30:54Z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cdc66dad-6ef9-4d28-8a63-8cbb44c1a036</vt:lpwstr>
  </property>
  <property fmtid="{D5CDD505-2E9C-101B-9397-08002B2CF9AE}" pid="7" name="MSIP_Label_defa4170-0d19-0005-0004-bc88714345d2_ActionId">
    <vt:lpwstr>5c8e1341-a3f7-4a7d-a9d2-656789630f4d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0x010100B93BA222B086F94CB80A831AC79560FC</vt:lpwstr>
  </property>
  <property fmtid="{D5CDD505-2E9C-101B-9397-08002B2CF9AE}" pid="10" name="MediaServiceImageTags">
    <vt:lpwstr/>
  </property>
</Properties>
</file>