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son" sheetId="1" r:id="rId4"/>
    <sheet state="visible" name="300" sheetId="2" r:id="rId5"/>
    <sheet state="visible" name="300Detail" sheetId="3" r:id="rId6"/>
    <sheet state="visible" name="MOU" sheetId="4" r:id="rId7"/>
    <sheet state="visible" name="Search" sheetId="5" r:id="rId8"/>
  </sheets>
  <definedNames/>
  <calcPr/>
</workbook>
</file>

<file path=xl/sharedStrings.xml><?xml version="1.0" encoding="utf-8"?>
<sst xmlns="http://schemas.openxmlformats.org/spreadsheetml/2006/main" count="6196" uniqueCount="2956">
  <si>
    <t>{</t>
  </si>
  <si>
    <t>policies: [</t>
  </si>
  <si>
    <t>id: 1,</t>
  </si>
  <si>
    <t>url: "https://election66.moveforwardparty.org/policy/detail/policy_1",</t>
  </si>
  <si>
    <t>title: "รัฐธรรมนูญใหม่ทั้งฉบับ",</t>
  </si>
  <si>
    <t>problem: "&lt;p&gt;ในฐานะกฎหมายสูงสุดของประเทศ รัฐธรรมนูญฉบับ 2560 เป็นต้นตอของปัญหาการเมืองไทย เพราะมีที่มา กระบวนการ และเนื้อหา ที่ไม่เป็นประชาธิปไตย หากแต่ออกแบบมาเพื่อสืบทอดอำนาจคณะรัฐประหารและระบอบประยุทธ์ อีกทั้งยังถูกเขียนโดยคนไม่กี่คนที่ คสช. แต่งตั้งอันเป็นผลให้เนื้อหาของรัฐธรรมนูญ 2560 มีการขยายอำนาจของสถาบันทางการเมืองที่ไม่ได้ยึดโยงกับประชาชน แต่ยึดโยงกับ คสช. และถูกใช้เป็นเครื่องมือในการสืบทอดอำนาจ &lt;/p&gt;&lt;p&gt;นอกจากนั้นแล้วกระบวนการประชามติในปี 2559 ไม่ได้เป็นไปตามมาตรฐานประชาธิปไตย เพราะไม่ได้เปิดให้ทั้งสองฝ่ายรณรงค์ได้อย่างเท่าเทียมกัน มีคำถามพ่วงที่กำกวมและชี้นำ และเกิดขึ้นในสภาวะที่ประชาชนถูกบีบว่าหากไม่รับร่าง คณะรัฐประหารจะอยู่ในอำนาจต่อและจะไม่มีการเลือกตั้ง&lt;/p&gt;",</t>
  </si>
  <si>
    <t>solution: "&lt;ul&gt;&lt;li&gt;ร่างรัฐธรรมนูญใหม่โดยมีเนื้อหาที่ครอบคลุมอย่างน้อย 3 ด้าน&lt;ul&gt;&lt;li&gt;ปิดช่องรัฐประหาร เพื่อไม่ให้รัฐธรรมนูญถูกฉีกได้ง่าย&lt;ul&gt;&lt;li&gt;เพิ่มสิทธิของประชาชนในการต่อต้านรัฐประหาร และ กำหนดให้เป็นหน้าที่ของเจ้าหน้าที่ในการไม่ปฏิบัติตามคำสั่งของคณะรัฐประหาร&lt;/li&gt;&lt;li&gt;ห้ามศาลทั้งปวงรับรองรัฐประหาร และกำหนดให้ทุกสถาบันทางการเมืองมีหน้าที่ร่วมกันในการปกป้องประชาธิปไตย&lt;/li&gt;&lt;li&gt;ห้ามนิรโทษกรรมคณะรัฐประหาร และ เปิดช่องให้ประชาชนดำเนินคดีกับผู้ก่อรัฐประหารในความผิดฐานกบฎได้&lt;/li&gt;&lt;/ul&gt;&lt;/li&gt;&lt;li&gt;ปกป้องเสียงของประชาชน ผ่านการรื้อกลไกที่ถูกใช้ในการสืบทอดอำนาจ&lt;ul&gt;&lt;li&gt;ยกเลิกวุฒิสภาของ คสช. ทำให้รัฐสภาเป็นของประชาชน อำนาจ-ที่มามีความชอบธรรม&lt;/li&gt;&lt;li&gt;ยกเครื่องศาลรัฐธรรมนูญ-องค์กรอิสระ ทำให้เป็นกลาง มีระบบตรวจสอบที่ยึดโยงกับประชาชน&lt;/li&gt;&lt;li&gt;ยกเลิกยุทธศาสตร์ชาติ 20 ปี เพื่อให้นโยบายเท่าทันโลก และกำจัดข้ออ้างในการไล่รัฐบาลที่มาจากการเลือกตั้ง&lt;/li&gt;&lt;/ul&gt;&lt;/li&gt;&lt;li&gt;ปลดล็อกท้องถิ่น เพื่อให้อำนาจในการกำหนดอนาคตของทุกพื้นที่ทุกจังหวัด อยู่ในมือของประชาชนผู้เกิด-ผู้อาศัย-ผู้ใช้ชีวิตในพื้นที่ ไม่ใช่ส่วนกลาง&lt;/li&gt;&lt;/ul&gt;&lt;/li&gt;&lt;li&gt;ร่างรัฐธรรมนูญใหม่โดยต้องเป็นรัฐธรรมนูญที่ขีดเขียนโดยประชาชน กล่าวคือรัฐธรรมนูญต้องร่างโดยสมาชิกสภาร่างรัฐธรรมนูญ (สสร.) ที่มาจากเลือกตั้ง 100% และมีอำนาจพิจารณาแก้ไขทั้งฉบับ ทุกหมวดทุกมาตรา เพื่อโอบรับความฝันของทุกคนในประเทศอย่างแท้จริง&lt;/li&gt;&lt;/ul&gt;",</t>
  </si>
  <si>
    <t>collections: [</t>
  </si>
  <si>
    <t>PolicyCategory/1,</t>
  </si>
  <si>
    <t>PolicyTopList/76,</t>
  </si>
  <si>
    <t>PolicyCategory/2</t>
  </si>
  <si>
    <t>]</t>
  </si>
  <si>
    <t>},</t>
  </si>
  <si>
    <t>id: 2,</t>
  </si>
  <si>
    <t>url: "https://election66.moveforwardparty.org/policy/detail/policy_2",</t>
  </si>
  <si>
    <t>title: "แก้รัฐธรรมนูญ รื้อกลไกสืบทอดอำนาจ",</t>
  </si>
  <si>
    <t>solution: "&lt;ul&gt;&lt;li&gt;แก้ไขรัฐธรรมนูญรายมาตรา ระหว่างการจัดทำรัฐธรรมนูญฉบับใหม่ โดยเน้นการรื้อกลไกที่ถูกใช้ในการสืบทอดอำนาจ&lt;ul&gt;&lt;li&gt;ยกเลิกวุฒิสภาของ คสช. ทำให้รัฐสภาเป็นของประชาชน อำนาจ-ที่มามีความชอบธรรม&lt;/li&gt;&lt;li&gt;ศาลรัฐธรรมนูญ-องค์กรอิสระ ทำให้เป็นกลาง มีระบบตรวจสอบที่ยึดโยงกับประชาชน&lt;/li&gt;&lt;li&gt;ยกเลิกยุทธศาสตร์ชาติ 20 ปี เพื่อให้นโยบายเท่าทันโลก และกำจัดข้ออ้างในการไล่รัฐบาลที่มาจากการเลือกตั้ง&lt;/li&gt;&lt;/ul&gt;&lt;/li&gt;&lt;/ul&gt;",</t>
  </si>
  <si>
    <t>id: 3,</t>
  </si>
  <si>
    <t>url: "https://election66.moveforwardparty.org/policy/detail/policy_3",</t>
  </si>
  <si>
    <t>title: "ประชามติ จัดทำรัฐธรรมนูญฉบับใหม่",</t>
  </si>
  <si>
    <t>solution: "&lt;ul&gt;&lt;li&gt;จัดให้มีการทำประชามติเพื่อถามประชาชนว่าควรมีร่างรัฐธรรมนูญฉบับใหม่หรือไม่ ภายใน 100 วันแรก ของรัฐบาลก้าวไกล&lt;/li&gt;&lt;/ul&gt;",</t>
  </si>
  <si>
    <t>PolicyTopList/77,</t>
  </si>
  <si>
    <t>PolicyCategory/2,</t>
  </si>
  <si>
    <t>PolicyTopList/78</t>
  </si>
  <si>
    <t>id: 4,</t>
  </si>
  <si>
    <t>url: "https://election66.moveforwardparty.org/policy/detail/policy_4",</t>
  </si>
  <si>
    <t>title: "เลือกตั้งท้องถิ่นล่วงหน้า-นอกเขต-นอกราชอาณาจักรได้",</t>
  </si>
  <si>
    <t>solution: "&lt;ul&gt;&lt;li&gt;เปิดให้ประชาชนเลือกตั้งท้องถิ่นล่วงหน้า-นอกเขต-นอกราชอาณาจักร ได้ เหมือนการเลือกตั้งทั่วไป&lt;/li&gt;&lt;/ul&gt;",</t>
  </si>
  <si>
    <t>PolicyOccupation/43,</t>
  </si>
  <si>
    <t>id: 5,</t>
  </si>
  <si>
    <t>url: "https://election66.moveforwardparty.org/policy/detail/policy_5",</t>
  </si>
  <si>
    <t>title: "เลือกตั้งตามเขตที่อาศัยอยู่จริงได้",</t>
  </si>
  <si>
    <t>solution: "&lt;ul&gt;&lt;li&gt;เปิดให้ประชาชนมีสิทธิเลือกตั้งตามที่อยู่จริงได้ ผ่านการสร้างระบบที่ประชาชนสามารถลงทะเบียนล่วงหน้าได้ เพื่อขอใช้สิทธิลงคะแนนตามพื้นที่ที่ตนเองอาศัยอยู่จริง แทนพื้นที่ที่ถูกระบุในที่อยู่ตามทะเบียนบ้าน&lt;/li&gt;&lt;/ul&gt;",</t>
  </si>
  <si>
    <t>PolicyOccupation/44</t>
  </si>
  <si>
    <t>id: 6,</t>
  </si>
  <si>
    <t>url: "https://election66.moveforwardparty.org/policy/detail/policy_6",</t>
  </si>
  <si>
    <t>title: "เอาทหารออกจากการเมือง",</t>
  </si>
  <si>
    <t>problem: "&lt;p&gt;ในประวัติศาสตร์การเมืองไทยตลอด 90 ปีที่ผ่านมา หลังเปลี่ยนแปลงการปกครองเมื่อ 24 มิถุนายน 2475 ทหารและกองทัพได้เข้ามาแทรกแซงและทำลายพัฒนาการของประชาธิปไตยมาโดยตลอด ทั้งจากการแทรกแซงที่โจ่งแจ้งที่สุดของกองทัพอย่างการทำรัฐประหารและการสืบทอดอำนาจที่ตามมา &lt;/p&gt;&lt;p&gt;อีกทั้งตลอดระยะเวลาที่ผ่านมาทหารและกองทัพยังคงมีอิทธิพลทางการเมืองผ่านโครงสร้างรัฐที่จัดวางอำนาจของกองทัพให้อยู่เหนือรัฐบาลพลเรือนในหลายกระบวนการตัดสินใจ ทั้งในเชิงความความสัมพันธ์เชิงอำนาจ ตลอดจนในมิติของธุรกิจการเมือง หรือแม้กระทั่งความเป็นอำนาจนิยมของระบบทหารไทยซึ่งส่งผลลบต่อประเด็นว่าด้วยสิทธิมนุษยชนในประเทศไทย&lt;/p&gt;&lt;p&gt;ยิ่งไปกว่านั้นกองทัพถือได้ว่าเป็นหน่วยงานที่มีการใช้งบประมาณสูงเป็นลำดับต้น ๆ ของภาครัฐไทยในแต่ละปี โดยงบประมาณกองทัพที่ผ่านมาเคยขึ้นไปสูงที่สุดที่ 227,000 ล้านบาทใน ปี 2562 ดังนั้นการลดขนาดกองทัพ และปฏิรูปให้เกิดประสิทธิภาพจึงมีความสำคัญอย่างยิ่งในยุคปัจจุบัน เพื่อให้งบประมาณที่สิ้นเปลืองดังกล่าวถูกเปลี่ยนถ่ายสู่สวัสดิการและประโยชน์ที่แท้จริงของประชาชนอย่างยั่งยืน&lt;/p&gt;",</t>
  </si>
  <si>
    <t>solution: "&lt;p&gt;แจกใบแดงนายพลให้ห้ามดำรงตำแหน่งรัฐมนตรีเป็นเวลา 7 ปี หลังออกจากราชการ เพื่อไม่ให้เกิดการแทรกแซงการเมืองโดยกองทัพ หรือโดยอดีตนายพลที่ยังคงมีสายสัมพันธ์ในกองทัพ (ซึ่งเป็นแนวทางเดียวกับที่สหรัฐอเมริกาใช้สำหรับตำแหน่งรัฐมนตรีกลาโหม)&lt;/p&gt;",</t>
  </si>
  <si>
    <t>PolicyOccupation/4,</t>
  </si>
  <si>
    <t>PolicyCategory/3</t>
  </si>
  <si>
    <t>id: 7,</t>
  </si>
  <si>
    <t>url: "https://election66.moveforwardparty.org/policy/detail/policy_7",</t>
  </si>
  <si>
    <t>title: "กองทัพอยู่ใต้รัฐบาลพลเรือน ยกเลิกสภากลาโหม",</t>
  </si>
  <si>
    <t>solution: "&lt;ul&gt;&lt;li&gt;เปลี่ยนจากระบบบังคับบัญชาเป็นระบบเสนาธิการร่วมที่มีรัฐมนตรีกลาโหมเป็นผู้บังคับบัญชา เพื่อให้การตัดสินใจต่าง ๆ ของเหล่าทัพยึดโยงกับอำนาจที่มาจากการเลือกตั้ง ซึ่งจะเป็นการลดโอกาสการเกิดรัฐประหารด้วย&lt;/li&gt;&lt;li&gt;ยกเลิกอำนาจพิเศษของกองทัพที่อยู่เหนือรัฐบาลพลเรือนที่มาจากเสียงของประชาชน (เช่น สภากลาโหมที่มีอำนาจเหนือรัฐมนตรีในการกำหนดนโยบายทางการทหาร บอร์ดแต่งตั้งนายพลที่ประกอบไปด้วยนายทหารเป็นส่วนใหญ่)&lt;/li&gt;&lt;/ul&gt;",</t>
  </si>
  <si>
    <t>id: 8,</t>
  </si>
  <si>
    <t>url: "https://election66.moveforwardparty.org/policy/detail/policy_8",</t>
  </si>
  <si>
    <t>title: "ตั้งผู้ตรวจการกองทัพ ประชาชนตรวจสอบกองทัพได้",</t>
  </si>
  <si>
    <t>solution: "&lt;p&gt;ตั้งผู้ตรวจการกองทัพที่มาจากสภาผู้แทนราษฎร เพื่อทำหน้าที่ตรวจสอบการทำงานของกองทัพ โดยครอบคลุมถึง (1) การตรวจสอบการใช้อำนาจอย่างไม่เป็นธรรม หรือการกระทำที่ขัดหลักกองทัพอยู่ใต้รัฐบาลพลเรือน (2) การตรวจสอบการใช้จ่ายงบประมาณของกองทัพ รายได้ของกองทัพ และโครงการจัดซื้อจัดจ้าง (3) การพิจารณาและสืบสวนข้อร้องเรียนเกี่ยวกับกรณีที่มีการละเมิดสิทธิมนุษยชนของทหาร&lt;/p&gt;",</t>
  </si>
  <si>
    <t>id: 9,</t>
  </si>
  <si>
    <t>url: "https://election66.moveforwardparty.org/policy/detail/policy_9",</t>
  </si>
  <si>
    <t>title: "ยกเลิกศาลทหาร",</t>
  </si>
  <si>
    <t>solution: "&lt;p&gt;ยกเลิกศาลทหารในสถานการณ์ปกติ โดยให้มีได้เฉพาะช่วงการประกาศสงครามเท่านั้น โดยให้คดีเกี่ยวกับวินัยทหาร และคดีอาญาที่ทหารเป็นคู่ความ ให้เข้าสู่กระบวนการยุติธรรมปกติผ่านศาลปกครอง และศาลยุติธรรม  &lt;/p&gt;",</t>
  </si>
  <si>
    <t>id: 10,</t>
  </si>
  <si>
    <t>url: "https://election66.moveforwardparty.org/policy/detail/policy_10",</t>
  </si>
  <si>
    <t>title: "ลดขนาดกองทัพ 30-40%",</t>
  </si>
  <si>
    <t>solution: "&lt;ul&gt;&lt;li&gt;ลดกำลังพลในภาพรวมลง 30-40% ซึ่งประกอบไปด้วย&lt;ul&gt;&lt;li&gt;การลดจำนวนนายพลเหลือ 400 นาย&lt;/li&gt;&lt;li&gt;ลดจำนวนทหารกองประจำการหรือพลทหาร&lt;/li&gt;&lt;li&gt;ควบรวมสำนักปลัดกลาโหมเข้ากับกองบัญชาการกองทัพไทย&lt;/li&gt;&lt;li&gt;กำหนดให้ทุกเหล่าทัพใช้ผู้ช่วยทูตทหารร่วมกัน&lt;/li&gt;&lt;li&gt;ลดความซ้ำซ้อนของหน่วยงานอื่นๆ (เช่น ธุรการ งานวิจัย ส่งกำลังบำรุง)&lt;/li&gt;&lt;li&gt;โอนภารกิจ-งบที่ไม่เกี่ยวกับการทหาร (เช่น สร้าง-ซ่อมถนน พัฒนาแหล่งน้ำ) ให้หน่วยงานพลเรือนที่เกี่ยวข้อง และทำเรื่องขอใช้กำลังพลหากมีความต้องการเป็นกรณี&lt;/li&gt;&lt;/ul&gt;&lt;/li&gt;&lt;/ul&gt;",</t>
  </si>
  <si>
    <t>id: 11,</t>
  </si>
  <si>
    <t>url: "https://election66.moveforwardparty.org/policy/detail/policy_11",</t>
  </si>
  <si>
    <t>title: "ลดจำนวนนายพล ตัดสิทธิพิเศษที่ไม่เป็นธรรม",</t>
  </si>
  <si>
    <t>solution: "&lt;ul&gt;&lt;li&gt;การลดจำนวนนายพลเหลือ 400 นาย&lt;/li&gt;&lt;li&gt;สร้างความเป็นธรรมในกองทัพและระหว่างหน่วยงานรัฐ โดยการตัดสิทธิพิเศษต่าง ๆ ของนายทหารที่ได้มาจากการเอาตำแหน่งนายพลไปเทียบเท่าอธิบดี ซึ่งจะนำไปสู่การ&lt;ul&gt;&lt;li&gt;สร้างความเป็นธรรมระหว่างข้าราชการทหารและพลเรือน เกี่ยวกับสวัสดิการ (เช่น ค่าตอบแทนเหมาจ่ายแทนรถประจำตำแหน่ง)&lt;/li&gt;&lt;li&gt;สร้างความเป็นธรรมระหว่างข้าราชการทหารและพลเรือน เกี่ยวกับสิทธิในการเข้ารับตำแหน่งสำคัญ ๆ (เช่น กรรมการรัฐวิสาหกิจ)&lt;/li&gt;&lt;/ul&gt;&lt;/li&gt;&lt;/ul&gt;",</t>
  </si>
  <si>
    <t>id: 12,</t>
  </si>
  <si>
    <t>url: "https://election66.moveforwardparty.org/policy/detail/policy_12",</t>
  </si>
  <si>
    <t>title: "ยกเลิกบังคับเกณฑ์ทหาร",</t>
  </si>
  <si>
    <t>solution: "&lt;ul&gt;&lt;li&gt;ยกเลิกการเกณฑ์ทหาร และเปลี่ยนเป็นระบบสมัครใจทั้งหมด โดยไม่กระทบต่อภารกิจในการรักษาความมั่นคง ผ่านการ&lt;ul&gt;&lt;li&gt;ลดยอดพลทหารที่กองทัพเรียกขอที่ไม่จำเป็นต่อภารกิจความมั่นคง (เช่น ยอดผี พลทหารรับใช้ งานที่ไม่เกี่ยวกับความมั่นคง)&lt;/li&gt;&lt;li&gt;สร้างแรงจูงใจในการสมัครเป็นทหาร (เช่น การสร้าง สวัสดิภาพ-สวัสดิการ-ความก้าวหน้าทางอาชีพที่ดี การกำจัดความรุนแรงในค่าย)&lt;/li&gt;&lt;/ul&gt;&lt;/li&gt;&lt;/ul&gt;",</t>
  </si>
  <si>
    <t>PolicyCategory/5,</t>
  </si>
  <si>
    <t>PolicyOccupation/45,</t>
  </si>
  <si>
    <t>PolicyCategory/3,</t>
  </si>
  <si>
    <t>PolicyCategory/6</t>
  </si>
  <si>
    <t>id: 13,</t>
  </si>
  <si>
    <t>url: "https://election66.moveforwardparty.org/policy/detail/policy_13",</t>
  </si>
  <si>
    <t>title: "ปฏิรูปการศึกษาทหาร",</t>
  </si>
  <si>
    <t>solution: "&lt;p&gt;เพิ่มเวลาการศึกษาในมหาวิทยาลัยพลเรือนให้กับนักเรียนทหารในกลุ่มวิชาที่เป็นวิชาการ เพื่อให้นักเรียนทหารได้เรียนร่วมกับพลเรือน โดยเฉพาะนักเรียนนายร้อย&lt;/p&gt;",</t>
  </si>
  <si>
    <t>id: 14,</t>
  </si>
  <si>
    <t>url: "https://election66.moveforwardparty.org/policy/detail/policy_14",</t>
  </si>
  <si>
    <t>title: "นำเข้ายุทโธปกรณ์ ต้องจ้างงาน-โอนถ่ายเทคโนโลยี (Defence Offset)",</t>
  </si>
  <si>
    <t>solution: "&lt;p&gt;การจัดซื้อยุทโธปกรณ์ของกองทัพ ต้องมีเงื่อนไขบังคับให้ผู้ขายยุทโธปกรณ์ต้องถ่ายทอดเทคโนโลยีให้กับประเทศไทย เพื่อนำไปสู่การลงทุนในภาคอุตสาหกรรมของประเทศในระยะยาว และเป็นการเพิ่มการจ้างงานจากการลงทุนในอุตสาหกรรมดังกล่าว ส่งเสริมการผลิตในประเทศ ลดการนำเข้าจากต่างประเทศ &lt;/p&gt;",</t>
  </si>
  <si>
    <t>id: 15,</t>
  </si>
  <si>
    <t>url: "https://election66.moveforwardparty.org/policy/detail/policy_15",</t>
  </si>
  <si>
    <t>title: "คืนที่ดินกองทัพให้ประชาชน",</t>
  </si>
  <si>
    <t>solution: "&lt;p&gt;โอนการถือครองที่ดินกองทัพ (โดยเฉพาะค่ายทหารที่มีความจำเป็นต้องใช้พื้นที่น้อยลงจากการลดขนาดกองทัพ) กลับมาเป็นของกรมธนารักษ์ กระทรวงการคลัง เพื่อให้การจัดสรรที่ดินเป็นประโยชน์แก่ประชาชนส่วนใหญ่ (เช่น ที่พักอาศัยใจกลางเมือง ที่ดินเพื่อการเกษตร ตลาด สวนสาธารณะ)&lt;/p&gt;",</t>
  </si>
  <si>
    <t>id: 16,</t>
  </si>
  <si>
    <t>url: "https://election66.moveforwardparty.org/policy/detail/policy_16",</t>
  </si>
  <si>
    <t>title: "คืนธุรกิจกองทัพให้รัฐบาล",</t>
  </si>
  <si>
    <t>solution: "&lt;p&gt;โอนถ่ายธุรกิจกองทัพทั้งหมดมาให้กระทรวงการคลังเป็นผู้กำกับดูแลแทน โดยสวัสดิการกำลังพลที่กองทัพอ้างว่านำมาจากการใช้ประโยชน์จากที่ราชพัสดุที่ผ่านมา ก็ให้ไปขอผ่านสำนักงบประมาณและสภาผู้แทนราษฎรตามกระบวนการงบประมาณเหมือนหน่วยงานรัฐอื่น ๆ&lt;/p&gt;",</t>
  </si>
  <si>
    <t>id: 17,</t>
  </si>
  <si>
    <t>url: "https://election66.moveforwardparty.org/policy/detail/policy_17",</t>
  </si>
  <si>
    <t>title: "เพิ่มสวัสดิการทหารชั้นผู้น้อย ปลอดภัย-มั่นคง-มีอนาคต",</t>
  </si>
  <si>
    <t>solution: "&lt;ul&gt;&lt;li&gt;สร้างความปลอดภัย จากการถูกละเมิดสิทธิมนุษยชน ผ่านกลไกการร้องทุกข์และร้องเรียนผู้บังคับบัญชาที่มีกระบวนการที่เป็นธรรมและปลอดภัยต่อตัวผู้ร้อง รวมถึงมีการแก้ พ.ร.บ.วินัยทหาร ที่ให้อำนาจล้นเกินแก่ผู้บังคับบัญชาในการธำรงวินัย&lt;/li&gt;&lt;li&gt;สร้างความมั่นคง ผ่านรายได้ที่เหมาะสม สอดคล้องกับค่าครองชีพ โอนตรง-โอนครบ-ไม่มีหัก-ไม่มีทอน มีประกันชีวิตที่มีทุนให้กับครอบครัวในการประกอบอาชีพหากพิการหรือเสียชีวิต และมีทุนการศึกษาแก่ทายาทจนกว่าจะมีเงินได้กลับมาเลี้ยงครอบครัว รวมถึงการให้พลทหารมีสิทธิประกันสังคมสำหรับการรักษาพยาบาลเหมือนกับพนักงานราชการทั่วไป&lt;/li&gt;&lt;li&gt;สร้างอนาคต ผ่านการทลายระบบเส้นสาย การเลื่อนขั้น-โยกย้ายต้องเป็น merit system ที่เน้นผลงานมากกว่าอายุงาน และในกรณีพลทหารหรือชั้นประทวน ต้องเพิ่มโอกาสในการเรียนโรงเรียนนายร้อย-นายสิบ และโอกาสไต่เต้าสู่นายทหารชั้นสัญญาบัตร&lt;/li&gt;&lt;/ul&gt;",</t>
  </si>
  <si>
    <t>id: 18,</t>
  </si>
  <si>
    <t>url: "https://election66.moveforwardparty.org/policy/detail/policy_18",</t>
  </si>
  <si>
    <t>title: "ยุบ กอ.รมน.",</t>
  </si>
  <si>
    <t>solution: "&lt;p&gt;ยุบกองอำนวยการรักษาความมั่นคงภายในราชอาณาจักร (กอ.รมน.) เพื่อทำลายโครงสร้างรัฐซ้อนรัฐที่ขึ้นมายัดเยียดและขยายนิยามความมั่นคงแบบทหารมาใช้จัดการความมั่นคงภายใน&lt;/p&gt;",</t>
  </si>
  <si>
    <t>id: 19,</t>
  </si>
  <si>
    <t>url: "https://election66.moveforwardparty.org/policy/detail/policy_19",</t>
  </si>
  <si>
    <t>title: "ยกเลิกการประกาศกฎอัยการศึกในชายแดนใต้",</t>
  </si>
  <si>
    <t>solution: "&lt;p&gt;ยุติการใช้กฎอัยการศึกในจังหวัดชายแดนใต้ เพื่อเป็นจุดเริ่มต้นในการคลี่คลายสถานการณ์รุนแรง&lt;/p&gt;",</t>
  </si>
  <si>
    <t>id: 20,</t>
  </si>
  <si>
    <t>url: "https://election66.moveforwardparty.org/policy/detail/policy_20",</t>
  </si>
  <si>
    <t>title: "แก้ไขกฎหมายความมั่นคงพิเศษ",</t>
  </si>
  <si>
    <t>solution: "&lt;ul&gt;&lt;li&gt;ยกเครื่องกฎหมายความมั่นคงพิเศษให้สอดคล้องมาตรฐานสากล และเพื่อให้การบริหารราชการในวิกฤติ สามารถกระทำควบคู่กับการคุ้มครองสิทธิเสรีภาพได้ รวมถึง&lt;ul&gt;&lt;li&gt;เสนอ กฎอัยการศึกฉบับใหม่ (แทนที่ พ.ร.บ. กฎอัยการศึก 2457) - เช่น ใช้เฉพาะสภาวะศึกสงคราม โดยที่อำนาจในการประกาศและการบริหารยังคงอยู่ที่รัฐบาลพลเรือน&lt;/li&gt;&lt;li&gt;เสนอ พ.ร.บ. ฉุกเฉิน ฉบับใหม่ (แทนที่ พ.ร.ก. ฉุกเฉิน 2548) - เช่น ตัดอำนาจรัฐในการควบคุมการสื่อสารหรือคุมตัวได้เกิน 48 ชั่วใมง เปิดช่องให้ประชาชนฟ้องศาลปกครองได้หากรัฐกระทำผิด กำหนดให้การขยายเวลาการประกาศสถานการณ์ฉุกเฉินต้องผ่านการเห็นชอบของสภาฯ&lt;/li&gt;&lt;li&gt;ยกเลิก พ.ร.บ. ความมั่นคง 2551&lt;/li&gt;&lt;/ul&gt;&lt;/li&gt;&lt;/ul&gt;",</t>
  </si>
  <si>
    <t>id: 21,</t>
  </si>
  <si>
    <t>url: "https://election66.moveforwardparty.org/policy/detail/policy_21",</t>
  </si>
  <si>
    <t>title: "แก้ไขมาตรา 112",</t>
  </si>
  <si>
    <t>problem: "&lt;p&gt;ศาลหรือฝ่ายตุลาการ เป็นส่วนสำคัญของกลไกรัฐที่ประชาชนคาดหวังให้ทำหน้าที่อย่างเป็นกลาง เป็นอิสระจากการถูกแทรกแซง และด้วยมาตรฐานที่คงเส้นคงวา เพื่อความยุติธรรมของประชาชนทุกคน แต่ที่ผ่านมา คำพิพากษาและคำวินิจฉัยของศาลในหลายกรณีทางการเมือง ทำให้สังคมเริ่มตั้งคำถามมากขึ้นถึงความเป็นอิสระในการทำหน้าที่ดังกล่าว และการขาดกลไกตรวจสอบถ่วงดุลศาลที่ประชาชนมีส่วนร่วม&lt;/p&gt;&lt;p&gt;ยิ่งไปกว่านั้น เสรีภาพขั้นพื้นฐานของระบอบประชาธิปไตย แต่ตั้งแต่อดีตจวบจนถึงปัจจุบัน รัฐบาลได้มีการออกและบังคับใช้กฎหมายหลายฉบับเพื่อพยายามปิดกั้นการแสดงออกของประชาชนที่เห็นต่างหรือวิพากษ์วิจารณ์การทำงานของรัฐบาล ดังนั้น ปัญหาในเชิงหลักนิติธรรมทางกฎหมายจึงมีความสำคัญและจำเป็นต้องทบทวนเพื่อให้เกิดเสรีภาพและความเท่าเทียมตามมาตรฐานประชาธิปไตยสากล&lt;/p&gt;",</t>
  </si>
  <si>
    <t>solution: "&lt;ul&gt;&lt;li&gt;ลดโทษของกฎหมายหมิ่นประมาทพระมหากษัตริย์มีความสอดคล้องกับหลักสากล โดยให้เหลือเพียง&lt;ul&gt;&lt;li&gt;จำคุกไม่เกิน 1 ปี หรือปรับไม่เกิน 300,000 บาท หรือทั้งจำทั้งปรับ (พระมหากษัตริย์) &lt;/li&gt;&lt;li&gt;จำคุกไม่เกิน 6 เดือน หรือปรับไม่เกิน 200,000 บาท หรือทั้งจำทั้งปรับ (พระราชินี รัชทายาท ผู้สำเร็จราชการแทนพระองค์)&lt;/li&gt;&lt;li&gt;(โทษหมิ่นประมาทบุคคลธรรมดาจะถูกลดลงจากโทษจำคุก 0-2 ปี เหลือแค่โทษปรับ)&lt;/li&gt;&lt;/ul&gt;&lt;/li&gt;&lt;li&gt;ย้ายกฎหมายหมิ่นประมาทพระมหากษัตริย์ออกจากหมวดความมั่นคงให้เป็นความผิดที่ยอมความได้ โดยกำหนดให้สำนักพระราชวังเป็นผู้มีสิทธิแจ้งความหรือร้องทุกข์กล่าวโทษเพียงผู้เดียว&lt;/li&gt;&lt;li&gt;บัญญัติให้ชัดเจนในกฎหมาย เพื่อคุ้มครองกรณีการวิพากษ์วิจารณ์โดยสุจริตหรือการพูดความจริงที่เป็นประโยชน์ต่อสาธาณะ ซึ่งเป็นมาตรฐานเดียวกันกับเหตุยกเว้นความผิดและเหตุยกเว้นโทษสำหรับการหมิ่นประมาทบุคคลธรรมดา&lt;/li&gt;&lt;/ul&gt;",</t>
  </si>
  <si>
    <t>PolicyCategory/7,</t>
  </si>
  <si>
    <t>id: 22,</t>
  </si>
  <si>
    <t>url: "https://election66.moveforwardparty.org/policy/detail/policy_22",</t>
  </si>
  <si>
    <t>title: "แก้ไขกฏหมายที่เป็นอุปสรรคต่อเสรีภาพในการแสดงออก (มาตรา 116 / พ.ร.บ. คอมฯ)",</t>
  </si>
  <si>
    <t>solution: "&lt;ul&gt;&lt;li&gt;ประมวลกฎหมายอาญามาตรา 116 - แก้ไขเพื่อตัดเนื้อหาที่มีความคลุมเครือ ทำให้การกระทำที่เข้าข่ายฐานความผิดมีขอบเขตที่ชัดเจน และ ห้ามไม่ให้นำสู่การดำเนินคดีกับผู้ใช้เสรีภาพตามรัฐธรรมนูญหรือติชมโดยสุจริต&lt;/li&gt;&lt;li&gt;พ.ร.บ.คอมฯ - แก้ไขให้ฐานความผิดมีความรัดกุมขึ้น โดยเน้นไปที่การป้องกันการแฮ็กข้อมูล ปลอมแปลงหรือหลอกหลวงในระบบออนไลน์ และไม่เปิดช่องให้ถูกตีความอย่างกว้างขวางไปถึงการจำกัดการแสดงความเห็นทางออนไลน์&lt;/li&gt;&lt;li&gt;กฎหมายต่อต้าน SLAPP -  นิยาม ‘คดีปิดกั้นการมีส่วนร่วมสาธารณะ’ เข้าไปในกฎหมาย วางกระบวนการให้ผู้ต้องหาหรือจำเลยสามารถยื่นคำร้องต่ออัยการหรือศาลให้พิจารณาสั่งไม่ฟ้องหรือยกฟ้องกรณีที่เป็นคดีปิดกั้นการมีส่วนร่วมสาธารณะ&lt;/li&gt;&lt;li&gt;พ.ร.บ. ชุมนุม - คุ้มครองสิทธิในการชุมนุมโดยสันติผ่านการตัดข้อบังคับที่กำหนดให้ต้องมีการแจ้งการชุมนุมล่วงหน้า ควบคู่กับคุ้มครองผู้ที่ได้รับผลกระทบจากการชุมนุมผ่านการกำหนดมาตรการของรัฐในการเยียวยาค่าเสียหาย&lt;/li&gt;&lt;/ul&gt;",</t>
  </si>
  <si>
    <t>id: 23,</t>
  </si>
  <si>
    <t>url: "https://election66.moveforwardparty.org/policy/detail/policy_23",</t>
  </si>
  <si>
    <t>title: "ออกกฎหมายต่อต้านการฟ้องปิดปาก (SLAPP)",</t>
  </si>
  <si>
    <t>solution: "&lt;p&gt;แก้ไขเพิ่มเติมประมวลกฎหมายวิธีพิจารณาความแพ่ง และประมวลกฎหมายวิธีพิจารณาความอาญา โดยเพิ่มบทนิยาม “คดีปิดกั้นการมีส่วนร่วมสาธารณะ” เข้าไปในกฎหมาย วางกระบวนการให้ผู้ต้องหาหรือจำเลยสามารถยื่นคำร้องต่ออัยการหรือศาลให้พิจารณาสั่งไม่ฟ้องหรือยกฟ้องกรณีที่เป็นคดีปิดกั้นการมีส่วนร่วมสาธารณะ เพื่อคุ้มครองประชาชนจากการโดนฟ้องปิดปาก &lt;/p&gt;",</t>
  </si>
  <si>
    <t>id: 24,</t>
  </si>
  <si>
    <t>url: "https://election66.moveforwardparty.org/policy/detail/policy_24",</t>
  </si>
  <si>
    <t>title: "คุ้มครองสิทธิในการชุมนุม (แก้ พ.ร.บ. ชุมนุม)",</t>
  </si>
  <si>
    <t>solution: "&lt;ul&gt;&lt;li&gt;ยกร่าง พ.ร.บ. ชุมนุม ฉบับใหม่ เพื่อเพิ่มความรัดกุมในการ&lt;ul&gt;&lt;li&gt;คุ้มครองผู้ชุมนุมโดยสันติ (เช่น การยึดหลักสากลว่าการชุมนุมโดยสันติไม่นับเป็นความผิด แม้ไม่ได้แจ้งล่วงหน้า”&lt;/li&gt;&lt;li&gt;คุ้มครองผู้ได้รับผลกระทบจากการชุมนุม (เช่น เกณฑ์การเยียวยาค่าเสียหาย)&lt;/li&gt;&lt;/ul&gt;&lt;/li&gt;&lt;/ul&gt;",</t>
  </si>
  <si>
    <t>id: 25,</t>
  </si>
  <si>
    <t>url: "https://election66.moveforwardparty.org/policy/detail/policy_25",</t>
  </si>
  <si>
    <t>title: "คุ้มครองสิทธิในกระบวนการยุติธรรม",</t>
  </si>
  <si>
    <t>solution: "&lt;ul&gt;&lt;li&gt;แก้กฎหมาย (เช่น ป. วิ. อาญา) เพื่อเพิ่มความรัดกุมในการคุ้มครองสิทธิประกันตัวของผู้ถูกกล่าวหาในทุกกรณี หากไม่มีพฤติกรรมหลบหนี (เช่น ปิดช่องโหว่เรื่องการใช้เหตุเรื่อง “การกระทำผิดซ้ำ)&lt;/li&gt;&lt;li&gt;พิจารณาใช้มาตราการอื่นนอกเหนือจากการกักขัง (เช่น กำไล EM) ในกรณีที่ผู้ถูกกล่าวหามีพฤติกรรมหลบหนี&lt;/li&gt;&lt;/ul&gt;",</t>
  </si>
  <si>
    <t>PolicyCategory/7</t>
  </si>
  <si>
    <t>id: 26,</t>
  </si>
  <si>
    <t>url: "https://election66.moveforwardparty.org/policy/detail/policy_26",</t>
  </si>
  <si>
    <t>title: "ยุบศูนย์ต่อต้านข่าวปลอมของรัฐ",</t>
  </si>
  <si>
    <t>solution: "&lt;p&gt;ยุบศูนย์ต่อต้านข่าวปลอมของกระทรวงดิจิทัลเพื่อเศรษฐกิจและสังคม เนื่องจากเป็นการจำกัดสิทธิเสรีภาพในการนำเสนอข้อมูลข่าวสารของประชาชน และมีความไม่เป็นกลางในการคัดกรองข้อมูลข่าวสาร &lt;/p&gt;",</t>
  </si>
  <si>
    <t>id: 27,</t>
  </si>
  <si>
    <t>url: "https://election66.moveforwardparty.org/policy/detail/policy_27",</t>
  </si>
  <si>
    <t>title: "โทษปรับ ขยับขึ้น-ลงตามฐานรายได้",</t>
  </si>
  <si>
    <t>solution: "&lt;p&gt;เปลี่ยนการคิดค่าปรับในการกระทำผิดเล็ก ๆ น้อย ๆ จากเดิมที่เป็นแบบคงที่ เป็นแบบ ระบบวันปรับ หรือ Day Fine System เพื่อลดความเหลื่อมล้ำระหว่างผู้กระทำผิดที่เป็นคนรวยและคนจน โดยคิดค่าปรับแปรผันตรงกับความหนักเบาของความผิดและรายได้ของผู้กระทำผิด เพื่อให้การบังคับใช้กฎหมายเป็นไปอย่างมีประสิทธิภาพ ทำให้ทุกคนเกรงกลัวต่อความผิด&lt;/p&gt;",</t>
  </si>
  <si>
    <t>id: 28,</t>
  </si>
  <si>
    <t>url: "https://election66.moveforwardparty.org/policy/detail/policy_28",</t>
  </si>
  <si>
    <t>title: "ปฏิรูปเรือนจำ เน้นการฟื้นฟู-ลดทำผิดซ้ำ",</t>
  </si>
  <si>
    <t>solution: "&lt;ul&gt;&lt;li&gt;เปลี่ยนมาตรฐานของเรือนจำในไทยให้สอดคล้องกับหลักสากล เช่น ขนาดพื้นที่ห้องขังต่อผู้ต้องขัง 1 คน โดยต่อจากนี้การสร้างและปรับปรุงเรือนจำจะต้องให้เป็นไปตามมาตรฐานดังกล่าว&lt;/li&gt;&lt;li&gt;เพิ่มงบประมาณในการอบรมเพื่อปรับปรุงพฤตินิสัยของผู้ต้องขังให้มากขึ้น ผ่านการจัดกิจกรรมการเรียนรู้ ปรับปรุงกิจกรรมในเรือนจำให้เอื้อต่อการปรับเปลี่ยนพฤติกรรมของผู้ต้องขังให้สามารถกลับไปเป็นพลเมืองดีเมื่อพ้นโทษ โดยมีนักจิตวิทยาและผู้เชี่ยวชาญที่เกี่ยวข้องเข้าไปบำบัดผู้ต้องขังในเรือนจำอย่างสม่ำเสมอ ไม่ใช่เป็นเพียงกิจกรรมฟังพระเทศน์หรือจิตอาสาแต่เพียงอย่างเดียว&lt;/li&gt;&lt;/ul&gt;",</t>
  </si>
  <si>
    <t>id: 29,</t>
  </si>
  <si>
    <t>url: "https://election66.moveforwardparty.org/policy/detail/policy_29",</t>
  </si>
  <si>
    <t>title: "ศาลโปร่งใส ตรวจสอบได้ เป็นของประชาชน",</t>
  </si>
  <si>
    <t>solution: "&lt;ul&gt;&lt;li&gt;การรับรองผู้พิพากษาศาลฎีกา ตุลาการศาลปกครองสูงสุด และตุลาการศาลรัฐธรรมนูญ จะต้องได้รับความเห็นชอบจากสภาผู้แทนราษฎร (โดยอาจกำหนดเกณฑ์ให้สูงกว่าแค่เกินกึ่งหนึ่ง เพื่อให้ไม่ถูกควบคุมได้โดยรัฐบาลที่มีเสียงข้างมากในสภาฯ เช่น ต้องได้เสียงเกินสองในสามของสมาชิกสภาผู้แทนราษฎร)&lt;/li&gt;&lt;li&gt;การกำหนดให้ผู้พิพากษาและตุลาการ ต้องเปิดเผยบัญชีทรัพย์สินเพื่อให้เกิดความโปร่งใส&lt;/li&gt;&lt;li&gt;การแต่งตั้ง “คณะผู้ตรวจการศาล” ที่ยึดโยงกับรัฐสภา สำหรับการตรวจสอบการใช้อำนาจหน้าที่และงบประมาณของศาล&lt;/li&gt;&lt;li&gt;การเพิ่มกลไกให้ประชาชนทบทวนการทำงานของศาล และริเริ่มกระบวนการร้องเรียนถอดถอนผู้พิพากษาและตุลาการได้ในบางกรณี&lt;/li&gt;&lt;/ul&gt;",</t>
  </si>
  <si>
    <t>id: 30,</t>
  </si>
  <si>
    <t>url: "https://election66.moveforwardparty.org/policy/detail/policy_30",</t>
  </si>
  <si>
    <t>title: "ลงนาม ICC ศาลอาญาระหว่างประเทศ",</t>
  </si>
  <si>
    <t>solution: "&lt;ul&gt;&lt;li&gt;ให้สัตยาบันธรรมนูญกรุงโรมว่าด้วยศาลอาญาระหว่างประเทศ (ICC) เพื่อรับรองเขตอำนาจศาลอาญาระหว่างประเทศ จากนี้เป็นต้นไป เพื่อป้องกันไม่ให้เกิดการก่ออาชญากรรมต่อมนุษยชาติและการลอยนวลพ้นผิดในอนาคต&lt;/li&gt;&lt;li&gt;ทำคำประกาศฝ่ายเดียวเพื่อยอมรับเขตอำนาจของ ICC ในการพิจารณาคดีก่อนวันให้สัตยาบัน ตามช่องทางของธรรมนูญกรุงโรม มาตรา 12 (3) เพื่อให้พิจารณากรณีที่สังคมมองว่าอาจเข้าข่ายอาชญากรรมต่อมนุษยชาติในอดีต (แต่ต้องเป็นเหตุการณ์หลัง 1 กรกฎาคม 2545 ที่ ธรรมนูญกรุงโรมลงนามมีผลบังคับใช้)&lt;/li&gt;&lt;li&gt;แก้ไขกฎหมายเพื่อเพิ่มฐานความผิด 4 ฐานให้สอดคล้องกับความผิดอาญาระหว่างประเทศของ ICC (การฆ่าล้างเผ่าพันธุ์ อาชญากรรมต่อมวลมนุษยชาติ อาชญากรรมสงคราม และ รุกราน)&lt;/li&gt;&lt;/ul&gt;",</t>
  </si>
  <si>
    <t>id: 31,</t>
  </si>
  <si>
    <t>url: "https://election66.moveforwardparty.org/policy/detail/policy_31",</t>
  </si>
  <si>
    <t>title: "นิรโทษกรรมคดีการเมือง",</t>
  </si>
  <si>
    <t>solution: "&lt;ul&gt;&lt;li&gt;นิรโทษกรรมประชาชนทุกคนที่ถูกดำเนินคดีจากการแสดงออกและแสดงความคิดเห็นทางการเมืองด้วยการบิดเบือนกฎหมายของผู้มีอำนาจ นับตั้งแต่วันที่ 20 พฤษภาคม 2557 ที่ พล.อ.ประยุทธ์ จันทร์โอชา ในฐานะ ผบ.ทบ. ประกาศใช้กฎอัยการศึกทั่วราชอาณาจักร&lt;/li&gt;&lt;li&gt;การนิรโทษกรรมจะไม่มีผลรวมถึงเจ้าหน้าที่รัฐผู้ใช้อำนาจภายใต้บังคับบัญชาของคณะผู้ก่อการ &lt;/li&gt;&lt;li&gt;เกณฑ์การพิจารณาผู้ที่จะได้รับการนิรโทษกรรม ต้องกระทำโดยคณะกรรมการที่ประกอบด้วยตัวแทนภาคประชาชนและนักวิชาการด้านกฎหมายและสิทธิมนุษยชน&lt;/li&gt;&lt;li&gt;ผู้ที่อยู่ในเกณฑ์ที่จะได้รับนิรโทษกรรม มีสิทธิที่จะเลือกไม่รับการนิรโทษกรรมได้&lt;/li&gt;&lt;li&gt;คณะกรรมการสามารถพิจารณาขยายการคืนความยุติธรรมไปก่อนหน้าปี 57 และกำหนดเกณฑ์สำหรับการกลั่นกรองคดีดังกล่าวได้ เพื่อสะสางความอยุติธรรมที่เกิดขึ้นในสังคมก่อนหน้าปี 57 และ เพื่อให้ประเทศเดินหน้าได้โดยไม่ละเลยการคืนความยุติธรรมในอดีต&lt;/li&gt;&lt;/ul&gt;",</t>
  </si>
  <si>
    <t>id: 32,</t>
  </si>
  <si>
    <t>url: "https://election66.moveforwardparty.org/policy/detail/policy_32",</t>
  </si>
  <si>
    <t>title: "มีตำรวจหญิงทุกสถานี",</t>
  </si>
  <si>
    <t>problem: "&lt;p&gt;คนเท่ากันในนิยามของพรรคก้าวไกล คือการที่ทุกคนเกิดมาและเติบโตในสังคมที่พวกเขามีโอกาสเข้าถึงทรัพยากรของรัฐอย่างเท่าเทียมกัน ไม่ถูกจำกัดด้วยเพศ ศาสนา ความบกพร่องทางร่างกาย เป็นต้น&lt;/p&gt;&lt;p&gt;ที่ผ่านมาความเท่าเทียมในมิติทางสังคมของประเทศไทยเต็มไปด้วยปัญหา ทั้งโอกาสของการสมรส การรับบุตรบุญธรรม การถูกคุกคามทางเพศ ตลอดจนการเข้าถึงสิทธิและสวัสดิการของผู้พิการ ดังนั้น การยกระดับสังคมด้วยนโยบายที่สร้างความเสมอภาคให้คนเท่ากันจึงมีควมจำเป็นอย่างยิ่งต่อการสร้างสังคมไทยที่โอบรับทุกคนให้เป็นส่วนหนึ่งของสังคมอย่างเสมอหน้า&lt;/p&gt;",</t>
  </si>
  <si>
    <t>solution: "&lt;ul&gt;&lt;li&gt;เพิ่มจำนวนตำรวจหญิง เพื่อให้อย่างน้อยเพียงพอต่อการมีพนักงานสอบสวนหญิงประจำทุกสถานีตำรวจ (เช่น เพิ่มจำนวนรับให้สูงขึ้น เปิดรับจากบุคคลภายนอกมาขึ้น พิจารณากลับมาเปิดรับนักเรียนนายร้อยหญิง)&lt;/li&gt;&lt;li&gt;ออกแบบกระบวนการอบรมและประเมินตำรวจทุกคน (ไม่ว่าเพศใด) ที่รับผิดชอบคดีคุกคามทางเพศ สามารถดำเนินการด้วยวิธีการและบรรยากาศที่เข้าใจถึงความละเอียดอ่อนของคดีและสนับสนุนให้เหยื่อรู้สึกปลอดภัยในการให้ข้อมูลในกระบวนการยุติธรรม&lt;/li&gt;&lt;/ul&gt;",</t>
  </si>
  <si>
    <t>PolicyCategory/8</t>
  </si>
  <si>
    <t>id: 33,</t>
  </si>
  <si>
    <t>url: "https://election66.moveforwardparty.org/policy/detail/policy_33",</t>
  </si>
  <si>
    <t>title: "ปรับปรุงกฎหมายต่อต้านความรุนแรงทางเพศ",</t>
  </si>
  <si>
    <t>solution: "&lt;ul&gt;&lt;li&gt;แก้ประมวลกฎหมายอาญา และกฎ ก.พ. เพื่อกำหนดนิยามใหม่ของการล่วงละเมิดหรือคุกคามทางเพศ การกระทำอนาจาร และการกระทำชำเราเสียใหม่ เพื่ออุดช่องว่างของกฎหมายให้ครอบคลุมกับปัญหาที่เกิดขึ้นในสังคมมากขึ้น&lt;/li&gt;&lt;li&gt;ในส่วนของการคุกคามทางเพศและการกระทำอนาจารนั้น ปัจจุบันยังไม่มีกฎหมายให้คำนิยามอย่างชัดเจน มีเพียงคำพิพากษาศาลฎีกาใช้เป็นบรรทัดฐานเท่านั้น จึงมักกลายเป็นดุลยพินิจของผู้ที่มีอำนาจพิจารณาวินิจฉัยว่ากรณีใดเป็นหรือไม่เป็นการคุกคามทางเพศ หรือการกระทำอนาจาร&lt;/li&gt;&lt;li&gt;ในส่วนของการกระทำชำเรานั้น ปัจจุบันได้มีการแก้ไขให้การกระทำชำเรานับเฉพาะการใช้อวัยวะเพศล่วงล้ำอวัยวะเพศ ทวารหนัก หรือช่องปากของผู้อื่นเท่านั้น จึงเห็นว่าควรนำนิยามเกี่ยวกับการใช้สิ่งอื่นที่ไม่ใช่อวัยวะเพศมากระทำในรูปแบบเดียวกัน กลับเข้ามารวมในนิยามของการกระทำชำเราด้วย&lt;/li&gt;&lt;/ul&gt;",</t>
  </si>
  <si>
    <t>id: 34,</t>
  </si>
  <si>
    <t>url: "https://election66.moveforwardparty.org/policy/detail/policy_34",</t>
  </si>
  <si>
    <t>title: "รณรงค์ความรู้เรื่องเพศให้สังคม เริ่มต้นจากหน่วยงานรัฐ",</t>
  </si>
  <si>
    <t>solution: "&lt;ul&gt;&lt;li&gt;ส่งเสริมให้เกิดกิจกรรม ให้ความรู้เรื่องเพศและพฤติกรรมที่ไม่พึงประสงค์เรื่องเพศกับหน่วยงานราชการ โดยเฉพาะอย่างยิ่ง หน่วยงานที่เกี่ยวข้องกับกระบวนการยุติธรรม &lt;/li&gt;&lt;li&gt;กำหนดให้หน่วยงานรัฐในภาคส่วนที่เกี่ยวข้องกับกระบวนการแก้ไขปัญหาการคุกคามทางเพศ/ล่วงละเมิดทางเพศ มีการเก็บข้อมูล จัดทำข้อมูลสำรวจ และจัดทำรายงานปัญหาดังกล่าวทุกปีอย่างต่อเนื่อง เพื่อพัฒนาแนวนโยบายให้สอดคล้องกับทิศทางและพฤติกรรมของคนในสังคม&lt;/li&gt;&lt;li&gt;ทำแคมเปญรณรงค์ผ่านสื่อสร้างสรรค์ ให้สอดแทรกเนื้อหาการไม่ยอมรับพฤติกรรมการคุกคามทางเพศ/ล่วงละเมิดทางเพศ เพื่อสร้างแรงจูงใจให้ประชาชนมีทัศนคติมุมมองที่เปลี่ยนไปกับพฤติกรรมดังกล่าว &lt;/li&gt;&lt;/ul&gt;",</t>
  </si>
  <si>
    <t>id: 35,</t>
  </si>
  <si>
    <t>url: "https://election66.moveforwardparty.org/policy/detail/policy_35",</t>
  </si>
  <si>
    <t>title: "ผ้าอนามัยไม่เก็บ VAT แจกฟรีในโรงเรียน",</t>
  </si>
  <si>
    <t>solution: "&lt;ul&gt;&lt;li&gt;ยกเลิกการเก็บภาษีมูลค่าเพิ่ม (VAT) ในสินค้าหมวดหมู่ผ้าอนามัยและของใช้สิ้นเปลืองสำหรับวัยเจริญพันธุ์&lt;/li&gt;&lt;li&gt;แจกผ้าอนามัยฟรีในสถานศึกษาและโรงพยาบาลส่งเสริมสุขภาพตำบล (รพ.สต.) เพื่อบรรเทาปัญหาการขาดแคลนผ้าอนามัยและความจนประจำเดือน (Period Poverty) โดยเฉพาะสำหรับผู้มีประจำเดือนในวัย 10-25 ปี&lt;/li&gt;&lt;/ul&gt;",</t>
  </si>
  <si>
    <t>PolicyCategory/8,</t>
  </si>
  <si>
    <t>id: 36,</t>
  </si>
  <si>
    <t>url: "https://election66.moveforwardparty.org/policy/detail/policy_36",</t>
  </si>
  <si>
    <t>title: "สมรสเท่าเทียม คู่รักทุกเพศแต่งงานกันได้",</t>
  </si>
  <si>
    <t>solution: "&lt;p&gt;แก้ไขประมวลกฎหมายแพ่งและพาณิชย์ บรรพ 5 ว่าด้วยครอบครัว โดยเปลี่ยนคำในตัวบทกฎหมาย จากคำนามระบุเพศ เช่น ชายหญิง สามีภรรยา เป็นคำนามไม่ระบุเพศ อาทิ บุคคล คู่สมรส เพื่อให้คนทุกเพศสามารถหมั้นและสมรสกันได้ และมีสิทธิในฐานะคู่หมั้น/คู่สมรสโดยเสมอหน้ากันทุกประการ&lt;/p&gt;",</t>
  </si>
  <si>
    <t>id: 37,</t>
  </si>
  <si>
    <t>url: "https://election66.moveforwardparty.org/policy/detail/policy_37",</t>
  </si>
  <si>
    <t>title: "รับรองทุกเพศสภาพ คำนำหน้าตามสมัครใจ",</t>
  </si>
  <si>
    <t>solution: "&lt;ul&gt;&lt;li&gt;ปรับโครงสร้างรัฐและกฎหมายให้รับรองทุกเพศสภาพ เพื่อเป็นรากฐานในการออกแบบนโยบายในทุกมิติ&lt;/li&gt;&lt;li&gt;คุ้มครองสิทธิการรับรองทางกฎหมาย ผ่านการกำหนดมาตรการรับรองสถานะความเป็นบุคคลให้ตรงกับเจตจำนงในเพศสภาพของบุคคลนั้น โดยไม่ต้องผ่านการรับรองหรือกระบวนการทางการแพทย์&lt;/li&gt;&lt;li&gt;คุ้มครองสิทธิของประชาชนในการใช้คำนำหน้านามตามความสมัครใจ ซึ่งรวมถึง&lt;ul&gt;&lt;li&gt;สิทธิในการเปลี่ยนคำนำหน้านามให้ตรงกับเพศสภาพ&lt;/li&gt;&lt;li&gt;สิทธิในการเลือกคำนำหน้านามที่เป็นกลางทางเพศ (เช่น “นาม”)&lt;/li&gt;&lt;li&gt;สิทธิในการเลือกไม่ใส่คำนำหน้านาม (ระบุเพียงชื่อและนามสกุล)&lt;/li&gt;&lt;/ul&gt;&lt;/li&gt;&lt;li&gt;ออกกฎหมายที่ขจัดการเลือกปฏิบัติในสังคม เพื่อให้ทุก ๆ เพศมีศักดิ์ศรีเท่าเทียมกัน&lt;/li&gt;&lt;/ul&gt;",</t>
  </si>
  <si>
    <t>id: 38,</t>
  </si>
  <si>
    <t>url: "https://election66.moveforwardparty.org/policy/detail/policy_38",</t>
  </si>
  <si>
    <t>title: "พระเลือกตั้งได้",</t>
  </si>
  <si>
    <t>solution: "&lt;ul&gt;&lt;li&gt;คืนสิทธิเลือกตั้งแก่พระสงฆ์และนักบวชในศาสนาพุทธ เพื่อยืนยันสิทธิของพระสงฆ์ในฐานะประชาชน และเพื่อสร้างความเสมอภาคของทุกศาสนา&lt;/li&gt;&lt;li&gt;กำหนดให้การลงคะแนนเสียงเลือกตั้งเป็นสิทธิ ไม่ใช่หน้าที่ เพื่อรับประกันว่า พระหรือนักบวชคนใดที่ไม่ประสงค์จะใช้สิทธิเลือกตั้ง (แม้มีสิทธิ) ก็เลือกที่จะไม่ใช้สิทธิได้ โดยไม่มีผลกระทบใดๆ ตามมา&lt;/li&gt;&lt;/ul&gt;",</t>
  </si>
  <si>
    <t>id: 39,</t>
  </si>
  <si>
    <t>url: "https://election66.moveforwardparty.org/policy/detail/policy_39",</t>
  </si>
  <si>
    <t>title: "ขายเหล้าได้ตลอดวัน ยกเลิกการห้ามขายเหล้า-ฆ่าสัตว์ในวันพระ",</t>
  </si>
  <si>
    <t>solution: "&lt;ul&gt;&lt;li&gt;ยกเลิกการกำหนดระยะเวลาห้ามขายเครื่องดื่มแอลกอฮอล์ ให้ประชาชนสามารถซื้อเครื่องดื่มแอลกอฮอล์ได้ตลอด 24 ชั่วโมง&lt;/li&gt;&lt;li&gt;ยกเลิกกฎกระทรวงที่เกี่ยวข้องกับการจำกัดสิทธิของประชาชนโดยเหตุผลแห่งศาสนา เช่น การห้ามขายสุราในวันสำคัญทางพุทธศาสนา และการห้ามฆ่าสัตว์ใหญ่ในวันพระ&lt;/li&gt;&lt;li&gt;การยกเลิกกฎกระทรวงดังกล่าวเป็นเพียงการยกเลิกกฎหมายที่จำกัดสิทธิของประชาชน ผู้ประกอบการยังมีสิทธิเลือกที่จะไม่ขายสุรา ไม่ฆ่าสัตว์ในวันพระได้ ไม่ได้เป็นการบังคับให้ผู้ประกอบการต้องขายสุราหรือฆ่าสัตว์ในวันพระ &lt;/li&gt;&lt;/ul&gt;",</t>
  </si>
  <si>
    <t>id: 40,</t>
  </si>
  <si>
    <t>url: "https://election66.moveforwardparty.org/policy/detail/policy_40",</t>
  </si>
  <si>
    <t>title: "รัฐต้องจ้างงานคนพิการ 20,000 คน",</t>
  </si>
  <si>
    <t>problem: "&lt;p&gt;คนเท่ากันในนิยามของพรรคก้าวไกล คือการที่ทุกคนเกิดมาและเติบโตในสังคมที่พวกเขามีโอกาสเข้าถึงทรัพยากรของรัฐอย่างเท่าเทียมกัน ไม่ถูกจำกัดด้วยเพศ ศาสนา ความบกพร่องทางร่างกาย เป็นต้น&lt;/p&gt;&lt;p&gt;ที่ผ่านมาความเท่าเทียมในมิติทางสังคมของประเทศไทยเต็มไปด้วยปัญหา ทั้งโอกาสของการสมรส การรับบุตรบุญธรรม การถูกคุกคามทางเพศ ตลอดจนการเข้าถึงสิทธิและสวัสดิการของผู้พิการ ดังนั้น การยกระดับสังคมด้วยนโยบายที่สร้างความเสมอภาคให้คนเท่ากันจึงมีความจำเป็นอย่างยิ่งต่อการสร้างสังคมไทยที่โอบรับทุกคนให้เป็นส่วนหนึ่งของสังคมอย่างเสมอหน้า&lt;/p&gt;",</t>
  </si>
  <si>
    <t>solution: "&lt;ul&gt;&lt;li&gt;รัฐต้องจ้างงานคนพิการอย่างน้อย 20,000 ตำแหน่ง ซึ่งคำนวณจากการนำเกณฑ์ที่รัฐกำหนดให้เอกชน มาบังคับใช้กับระบบราชการ&lt;/li&gt;&lt;li&gt;เพิ่มประสิทธิภาพในการช่วยจับคู่ภาคเอกชนกับคนพิการที่กำลังหางาน&lt;/li&gt;&lt;/ul&gt;",</t>
  </si>
  <si>
    <t>id: 41,</t>
  </si>
  <si>
    <t>url: "https://election66.moveforwardparty.org/policy/detail/policy_41",</t>
  </si>
  <si>
    <t>title: "อาคาร-สิ่งก่อสร้างยึดหลักการออกแบบเพื่อทุกคน",</t>
  </si>
  <si>
    <t>solution: "&lt;ul&gt;&lt;li&gt;กำหนดให้ TOR อาคาร/สิ่งก่อสร้างภาครัฐ ต้องมีหมวดรองรับคนพิการ&lt;/li&gt;&lt;li&gt;เพิ่มความยืดหยุ่นในการนำเงินในกองทุนส่งเสริมและพัฒนาคุณภาพชีวิตคนพิการ ไปปรับปรุงอาคาร/สิ่งก่อสร้างที่มีอยู่ ให้รองรับคนพิการโดยยึดหลักการออกแบบเพื่อทุกคน (Universal Design)&lt;/li&gt;&lt;/ul&gt;",</t>
  </si>
  <si>
    <t>id: 42,</t>
  </si>
  <si>
    <t>url: "https://election66.moveforwardparty.org/policy/detail/policy_42",</t>
  </si>
  <si>
    <t>title: "เงินคนพิการเดือนละ 3,000 บาท",</t>
  </si>
  <si>
    <t>solution: "&lt;p&gt;เพิ่มเบี้ยคนพิการให้เป็นอัตราเดียวถ้วนหน้า เดือนละ 3,000 บาท จากเดิมที่มีการจัดสรรเบี้ยยังชีพคนพิการในอัตราสูงสุดเพียง 1,000 บาทต่อเดือน ซึ่งต่ำกว่าเส้นความยากจน และเป็นรายได้ที่ไม่เพียงพอต่อการดำรงชีพ&lt;/p&gt;",</t>
  </si>
  <si>
    <t>id: 43,</t>
  </si>
  <si>
    <t>url: "https://election66.moveforwardparty.org/policy/detail/policy_43",</t>
  </si>
  <si>
    <t>title: "ของขวัญแรกเกิด 3,000 บาท ซื้อของเลี้ยงลูก",</t>
  </si>
  <si>
    <t>problem: "&lt;p&gt;ปัจจุบันอัตราการเกิดของประเทศไทยลดลงอย่างมาก จากที่เคยอยู่ในระดับปีละ 800,000 คนในช่วงปี 2546-2554 ลดลงเหลือเพียง 544,570 คนในปี 2564 ยิ่งไปกว่านั้น 2564 นับเป็นปีแรกตั้งแต่มีการเก็บสถิติ ที่จำนวนเด็กเกิดใหม่ในประเทศ น้อยกว่าจำนวนคนที่เสียชีวิต ซึ่งตอกย้ำถึงวิกฤตสังคมสูงวัยที่สัดส่วนคนวัยทำงานมีแนวโน้มจะลดลงอย่างต่อเนื่อง&lt;/p&gt;&lt;p&gt;แน่นอนว่าเหตุผลหนึ่งที่ทำให้พ่อแม่หลายคน ตัดสินใจมีลูกน้อยลง มีส่วนมาจากความกังวลเรื่องภาระค่าใช้จ่ายและสภาพแวดล้อมที่ไม่เอื้อต่อการมีบุตรซึ่งถูกสะท้อนออกมาผ่านความเหลื่อมล้ำในการเข้าถึงทรัพยากรการเลี้ยงดูลูก เช่น นมแม่ โภชนาการ หนังสือนิทาน&lt;/p&gt;",</t>
  </si>
  <si>
    <t>solution: "&lt;ul&gt;&lt;li&gt;แจกคูปองให้พ่อแม่ของเด็กเกิดใหม่ มูลค่า 3,000 บาท เพื่อนำไปแลกซื้อสิ่งของสำหรับพัฒนาการเด็ก จากรายการสินค้าที่มีให้เลือกจำนวนมาก เช่น อุปกรณ์สำหรับเลี้ยงเด็ก อุปกรณ์พัฒนาทักษะ หนังสือนิทาน&lt;/li&gt;&lt;/ul&gt;",</t>
  </si>
  <si>
    <t>PolicyCategory/9</t>
  </si>
  <si>
    <t>id: 44,</t>
  </si>
  <si>
    <t>url: "https://election66.moveforwardparty.org/policy/detail/policy_44",</t>
  </si>
  <si>
    <t>title: "เงินเด็กเล็ก เดือนละ 1,200 บาท",</t>
  </si>
  <si>
    <t>solution: "&lt;ul&gt;&lt;li&gt;เพิ่มและขยายเงินอุดหนุนเลี้ยงดูเด็กตั้งแต่แรกเกิด ถึง 6 ปี มาเป็นเงินเด็กเล็กเดือนละ 1,200 บาท โดยให้ทุกคนแบบถ้วนหน้าไม่ตกหล่น&lt;/li&gt;&lt;/ul&gt;",</t>
  </si>
  <si>
    <t>PolicyOccupation/49,</t>
  </si>
  <si>
    <t>PolicyOccupation/46,</t>
  </si>
  <si>
    <t>PolicyOccupation/47,</t>
  </si>
  <si>
    <t>PolicyOccupation/48,</t>
  </si>
  <si>
    <t>id: 45,</t>
  </si>
  <si>
    <t>url: "https://election66.moveforwardparty.org/policy/detail/policy_45",</t>
  </si>
  <si>
    <t>title: "สิทธิลาคลอด 180 วัน พ่อแม่แบ่งกันได้",</t>
  </si>
  <si>
    <t>solution: "&lt;ul&gt;&lt;li&gt;ขยายสิทธิลาคลอดจากปัจจุบัน (98 วัน) เพิ่มเป็น 180 วัน ซึ่งสอดคล้องกับหลักสากลขององค์การอนามัยโลกและกองทุนเพื่อเด็กแห่งสหประชาชาติ ที่กำหนดให้บุตรควรได้รับนมแม่อย่างเดียวในช่วง 6 เดือนแรกหลังคลอด&lt;/li&gt;&lt;li&gt;แรงงานในระบบประกันสังคมที่มีผู้ว่าจ้าง จะได้รับค่าตอบแทนทั้ง 180 วัน โดยจะเป็นการร่วมกันรับผิดชอบระหว่างผู้ว่าจ้างและกองทุนประกันสังคม&lt;/li&gt;&lt;li&gt;แรงงานที่ยังไม่ได้อยู่ในระบบประกันสังคม และถูกนำเข้ามาเป็นแรงงานที่ไม่มีผู้ว่าจ้างในระบบประกันสังคมถ้วนหน้า จะได้รับเงินสนับสนุนในการลาคลอด 5,000 บาท/เดือน เป็นเวลา 6 เดือน&lt;/li&gt;&lt;li&gt;พ่อแม่สามารถแบ่งวันลาได้ตามความสะดวก หรือใช้ร่วมกัน เช่น แม่ลา 5 เดือน พ่อใช้อีก 1 เดือน เพื่อช่วยแบ่งเบาการทำหน้าที่และร่วมกันดูแลลูกในช่วง 1 เดือนแรก&lt;/li&gt;&lt;/ul&gt;",</t>
  </si>
  <si>
    <t>PolicyCategory/9,</t>
  </si>
  <si>
    <t>PolicyOccupation/44,</t>
  </si>
  <si>
    <t>id: 46,</t>
  </si>
  <si>
    <t>url: "https://election66.moveforwardparty.org/policy/detail/policy_46",</t>
  </si>
  <si>
    <t>title: "ศูนย์เลี้ยงเด็กอ่อน-เด็กก่อนวัยเรียนใกล้บ้าน ห้องปั๊มนมในที่ทำงาน",</t>
  </si>
  <si>
    <t>solution: "&lt;ul&gt;&lt;li&gt;เพิ่มงบประมาณให้องค์กรปกครองส่วนท้องถิ่น (อปท.) เพื่อส่งเสริมการดูแลเด็กช่วงปฐมวัยตามความเหมาะสม ไม่ว่าจะเป็น&lt;ul&gt;&lt;li&gt;เด็กอ่อนอายุ 0-2 ปี ที่ปัจจุบันขาดการดูแลจากรัฐ  อปท. จัดการงบประมาณได้ตามความเหมาะสม ไม่ว่าจะเป็นการตั้งศูนย์เลี้ยงเด็กอ่อนเอง พัฒนาศูนย์เด็กเล็กเดิมให้ดูแลเด็กอ่อนเพิ่มได้ &lt;/li&gt;&lt;li&gt;เด็กก่อนวัยเรียน 2-6 ปี อปท. สามารถนำงบไปพัฒนาศูนย์ที่มีอยู่แล้วได้ตามความเหมาะสม ไม่ว่าจะเป็น  เพิ่มจำนวนผู้ดูแลเด็กให้มากเพียงพอ ปรับปรุงศูนย์ให้มีมาตรฐาน (เช่น ห้องน้ำที่มีสุขอนามัย เก้าอี้ โต๊ะ เครื่องใช้ที่มีขนาดเหมาะสมกับเด็ก  ปรับปรุงห้องเรียนที่ปูพื้นยาง เครื่องเล่นหุ้มนวมลบเหลี่ยมเสาที่ป้องกันอุบัติเหตุ)&lt;/li&gt;&lt;li&gt;หากในท้องถิ่นนั้นมีศูนย์เลี้ยงเด็กอ่อน-เด็กเล็กเอกชนที่มีคุณภาพอยู่แล้ว หรือการลงทุนเพิ่มในศูนย์เดิมยังไม่ตอบโจทย์คนในพื้นที่ อปท.มีอิสระที่จะเลือกอุดหนุนงบประมาณให้สถานเลี้ยงเด็กเอกชน หรือนำไปเป็นเงินรายหัวเพิ่มเติมให้ครอบครัวเด็กได้&lt;/li&gt;&lt;/ul&gt;&lt;/li&gt;&lt;li&gt;ใช้กลไกของ พ.ร.บ. ควบคุมอาคาร และ พ.ร.บ. คุ้มครองแรงงาน กำหนดให้อาคารสำนักงานและสถานประกอบการขนาดใหญ่จำเป็นต้องจัดให้มีสถานที่เลี้ยงดูเด็กเล็กและสิ่งที่เกี่ยวข้อง (เช่น ห้องปั๊มนม) ในหรือใกล้อาคารสำนักงานหรือสถานประกอบการ เพื่อความสะดวกต่อการดูแลบุตรของพ่อแม่&lt;/li&gt;&lt;/ul&gt;",</t>
  </si>
  <si>
    <t>PolicyOccupation/48</t>
  </si>
  <si>
    <t>id: 47,</t>
  </si>
  <si>
    <t>url: "https://election66.moveforwardparty.org/policy/detail/policy_47",</t>
  </si>
  <si>
    <t>title: "ปรับขึ้นค่าแรงขั้นต่ำทุกปี เริ่มทันทีวันละ 450 บาท",</t>
  </si>
  <si>
    <t>problem: "&lt;p&gt;คนทำงานและแรงงานทุกคนเป็นหัวใจสำคัญของการขับเคลื่อนเศรษฐกิจ แต่ระบบสวัสดิการและระบบคุ้มครองแรงงานของประเทศไทยในปัจจุบัน ยังไม่ครอบคลุมแรงงานทุกคนอย่างเพียงพอ ส่งผลให้คนทำงานมีภาระ มีข้อจำกัด และมีความเสี่ยงในระดับที่สูงมาก ทั้งในการทำงานและการดำเนินชีวิต&lt;/p&gt;&lt;p&gt;ท่ามกลางสภาพเศรษฐกิจที่ผันผวน แรงงานกว่า 39 ล้านคนทั่วประเทศทุกอาชีพ กำลังเผชิญความท้าทายหรือความไม่เป็นธรรมหลายประการ เช่น ค่าแรงที่ไม่สอดคล้องกับค่าครองชีพ สถานภาพการจ้างงานที่ไม่มั่นคง การกำหนดค่าตอบแทนที่ต่ำกว่ามาตรฐาน การทำงานเกินวันเวลาโดยไม่มีค่าชดเชย หรือ สภาพแวดล้อมในที่ทำงานที่อันตราย&lt;/p&gt;&lt;p&gt;ยิ่งในปัจจุบัน คนทำงานต้องเผชิญความเสี่ยงมากขึ้นที่อาจจะถูกเลิกจ้างหรือยุติการทำงาน อันเนื่องมาจากการถูกทดแทนโดยเครื่องจักรและปัญญาประดิษฐ์ จากภาวะทางเศรษฐกิจที่ถดถอย หรือจากเหตุสุดวิสัยต่างๆ (เช่น การแพร่ระบาดของโรค การเกิดภัยพิบัติ) ควบคู่กับกลไกที่ยังขาดประสิทธิภาพในการสนับสนุนการปรับตัวของคนทำงาน (เช่น การฝึกอบรมทักษะแรงงาน) หรือการช่วยเยียวยาความเสี่ยงของพี่น้องแรงงาน&lt;/p&gt;",</t>
  </si>
  <si>
    <t>solution: "&lt;ul&gt;&lt;li&gt;ปรับระบบค่าแรงขั้นต่ำให้มีการปรับขึ้นทุกปีตามค่าครองชีพและการขยายตัวทางเศรษฐกิจ เพื่อให้แรงงานได้ร่วมแบ่งปันผลประโยชน์อย่างเป็นธรรมจากการเติบโตของเศรษฐกิจ และเพื่อให้ผู้ประกอบการสามารถวางแผนธุรกิจของตัวเองในแต่ละปีได้อย่างแม่นยำมากขึ้น&lt;/li&gt;&lt;li&gt;เพิ่มค่าแรงขั้นต่ำให้เริ่มต้นที่วันละ 450 บาท เพื่อให้สอดคล้องกับอัตราเงินเฟ้อและดัชนีค่าครองชีพที่เพิ่มขึ้นทุกปีจนถึงปัจจุบัน ตั้งแต่สมัยที่ค่าแรง 300 บาทต่อวัน ถูกประกาศใช้เมื่อปี 2554&lt;/li&gt;&lt;li&gt;แบ่งเบาภาระค่าแรงที่สูงขึ้นสำหรับ SME ในช่วง 6 เดือนแรก โดยการที่รัฐช่วยสมทบค่าประกันสังคมในส่วนของผู้ว่าจ้าง สำหรับแรงงานที่ถูกกระทบโดยการขึ้นค่าแรงขั้นต่ำ&lt;/li&gt;&lt;/ul&gt;",</t>
  </si>
  <si>
    <t>PolicyCategory/10,</t>
  </si>
  <si>
    <t>id: 48,</t>
  </si>
  <si>
    <t>url: "https://election66.moveforwardparty.org/policy/detail/policy_48",</t>
  </si>
  <si>
    <t>title: "ทำงานไม่เกิน 40 ชั่วโมง/สัปดาห์ หากเกิน ต้องได้ OT",</t>
  </si>
  <si>
    <t>solution: "&lt;ul&gt;&lt;li&gt;กำหนดให้ต้องมีชั่วโมงการทำงานไม่เกิน 40 ชั่วโมง สำหรับงานทั่วไป และไม่เกิน 35 ชั่วโมง สำหรับงานอันตราย&lt;/li&gt;&lt;li&gt;กำหนดให้มีวันหยุดประจำสัปดาห์อย่างน้อย 2 วันต่อสัปดาห์ และวันหยุดพักผ่อนประจำปีอย่างน้อย 10 วันทำงานต่อปี&lt;/li&gt;&lt;/ul&gt;",</t>
  </si>
  <si>
    <t>id: 49,</t>
  </si>
  <si>
    <t>url: "https://election66.moveforwardparty.org/policy/detail/policy_49",</t>
  </si>
  <si>
    <t>title: "สัญญาจ้างเป็นธรรม แรงงานรัฐได้รับการคุ้มครอง",</t>
  </si>
  <si>
    <t>solution: "&lt;ul&gt;&lt;li&gt;กำหนดมาตรฐานของสัญญาจ้างที่ต้องเป็นธรรม ยกเลิกสัญญาจ้างแบบรายวันหากทำงานแบบลูกจ้างรายเดือน&lt;/li&gt;&lt;li&gt;งานจ้างเหมาบริการในภาครัฐต้องอยู่ภายใต้กฎหมายคุ้มครองแรงงาน เพื่อไม่ให้ลูกจ้างถูกเอาเปรียบหรือได้รับการคุ้มครองต่ำกว่ามาตรฐานแรงงาน&lt;/li&gt;&lt;/ul&gt;",</t>
  </si>
  <si>
    <t>id: 50,</t>
  </si>
  <si>
    <t>url: "https://election66.moveforwardparty.org/policy/detail/policy_50",</t>
  </si>
  <si>
    <t>title: "แรงงานทุกกลุ่มตั้งสหภาพได้ สอดคล้องหลัก ILO 87 และ 98",</t>
  </si>
  <si>
    <t>solution: "&lt;ul&gt;&lt;li&gt;ปรับมาตรการคุ้มครองแรงงานให้เป็นไปตามหลักสากลในอนุสัญญาองค์การแรงงานระหว่างประเทศ (ILO) ฉบับที่ 87 และ 98 เรื่องสิทธิในการจัดตั้งและรวมตัว&lt;/li&gt;&lt;li&gt;นิยาม “แรงงาน” ให้ครอบคลุมคนทำงานรูปแบบใหม่ (เช่น ฟรีแลนซ์ แรงงานแพลตฟอร์ม) เพื่อช่วยให้ลูกจ้างในอุตสาหกรรมเดียวกัน แต่มีผู้ว่าจ้างคนละคน สามารถรวมตัวกันได้&lt;/li&gt;&lt;li&gt;รับรองให้แรงงานสามารถรวมตัวกันเป็นสหภาพแรงงานได้ โดยไม่แบ่งแยกเชื้อชาติ ไม่แบ่งสถานที่ทำงาน (เช่น สหภาพแรงงานสร้างสรรค์ บุคลากรทางการแพทย์และสาธารณสุข พนักงานของรัฐ ฯลฯ)&lt;/li&gt;&lt;li&gt;เพิ่มช่องทางให้สหภาพแรงงานหลายแห่ง ยื่นข้อเรียกร้องร่วมกัน โดยได้รับการคุ้มครองจากการถูกลงโทษหรือกลั่นแกล้ง&lt;/li&gt;&lt;li&gt;กำหนดกลไกที่ชัดเจนในการต่อรองกับผู้ว่าจ้าง รวมถึงสิทธิของแรงงานในการเข้าถึงข้อมูลที่เกี่ยวข้องกับการทำงาน (เช่น ผลประกอบการ ความเสี่ยงที่เป็นอันตรายต่อแรงงาน)&lt;/li&gt;&lt;/ul&gt;",</t>
  </si>
  <si>
    <t>PolicyOccupation/50,</t>
  </si>
  <si>
    <t>id: 51,</t>
  </si>
  <si>
    <t>url: "https://election66.moveforwardparty.org/policy/detail/policy_51",</t>
  </si>
  <si>
    <t>title: "ประกันสังคมถ้วนหน้า เจ็บป่วยได้เงินชดเชย-ค่าเดินทางหาหมอ",</t>
  </si>
  <si>
    <t>solution: "&lt;ul&gt;&lt;li&gt;นำประชาชนวัยแรงงานทุกคนที่ยังไม่ได้เข้าระบบประกันสังคม (แรงงานนอกระบบ) เข้ามาสู่ระบบประกันสังคมถ้วนหน้า ด้วยการสมทบวันละ 1 บาท โดยจะได้รับสิทธิประโยชน์เพิ่มเติมจากการเพิ่มงบประมาณจากการสมทบของภาครัฐ&lt;ul&gt;&lt;li&gt;หากจำเป็นต้องลาพบแพทย์: ได้รับค่าชดเชยรายได้ 200 บาทต่อวัน และได้ค่าเดินทางพบแพทย์ 100 บาทต่อวัน&lt;/li&gt;&lt;li&gt;หากลาคลอด: ได้รับเงินชดเชยรายได้ 5,000 บาทต่อเดือน เป็นเวลา 6 เดือน&lt;/li&gt;&lt;li&gt;หากจำเป็นต้องหยุดงาน (เช่น หยุดตามประกาศของรัฐบาล): ได้รับเงินชดเชยรายได้ 200 บาทต่อวัน ไม่เกิน 25 วันต่อปี&lt;/li&gt;&lt;li&gt;หากเสียชีวิต: ได้รับค่าฌาปนกิจสงเคราะห์ 10,000 บาท&lt;/li&gt;&lt;/ul&gt;&lt;/li&gt;&lt;li&gt;ยกเว้นเงินสมทบเข้ากองทุนประกันสังคมสำหรับประชาชนที่ไม่มีรายได้หรือมีรายได้ต่ำกว่าเกณฑ์ โดยรัฐจะสมทบฝ่ายเดียว&lt;/li&gt;&lt;/ul&gt;",</t>
  </si>
  <si>
    <t>id: 52,</t>
  </si>
  <si>
    <t>url: "https://election66.moveforwardparty.org/policy/detail/policy_52",</t>
  </si>
  <si>
    <t>title: "เงินผู้สูงวัยเดือนละ 3,000 บาท",</t>
  </si>
  <si>
    <t>problem: "&lt;p&gt;ประเทศไทยได้เข้าสู่สังคมผู้สูงวัยก่อนประเทศกำลังพัฒนาอื่นๆ - จำนวนและสัดส่วนผู้สูงอายุของไทยกำลังเพิ่มขึ้นเรื่อย ๆ แต่ผู้สูงอายุของไทยจำนวนมากยังไม่มีความมั่นคง หรือที่เรียกว่าสภาวะ “แก่ก่อนรวย”&lt;/p&gt;&lt;p&gt;ที่ผ่านมา ระบบการดูแลผู้สูงอายุไม่ได้มีการเปลี่ยนแปลงให้เหมาะสมสถานการณ์ปัจจุบัน การจ่ายเบี้ยยังชีพยังเป็นแบบขั้นบันไดตามช่วงอายุ ตั้งแต่เดือนละ 600-1,000 บาท โดยไม่มีการปรับเพิ่มมาตั้งแต่ปี 2556 การดูแลผู้สูงอายุที่ป่วยติดบ้าน-ติดเตียง มีการจัดสรรทรัพยากรอย่างจำกัด และเป็นไปในลักษณะการสงเคราะห์ มากกว่าจะเป็นสวัสดิการที่แท้จริง&lt;/p&gt;",</t>
  </si>
  <si>
    <t>solution: "&lt;ul&gt;&lt;li&gt;เพิ่มเงินผู้สูงวัยให้เป็นอัตราเดียวแบบถ้วนหน้า เดือนละ 3,000 บาท ภายใน 4 ปี เพื่อให้ผู้สูงอายุมีรายได้เพียงพอต่อการดำรงชีพ และมีความมั่นคงทางการเงินเพิ่มขึ้น&lt;/li&gt;&lt;/ul&gt;",</t>
  </si>
  <si>
    <t>PolicyCategory/11,</t>
  </si>
  <si>
    <t>id: 53,</t>
  </si>
  <si>
    <t>url: "https://election66.moveforwardparty.org/policy/detail/policy_53",</t>
  </si>
  <si>
    <t>title: "เจ็บ-ป่วยติดเตียง มีระบบดูแล",</t>
  </si>
  <si>
    <t>solution: "&lt;ul&gt;&lt;li&gt;สร้างระบบดูแลผู้ป่วยติดเตียง ผ่านการสมทบเงินจากเงินผู้สูงวัยเข้าสู่กองทุนดูแลผู้สูงอายุ เพื่อเป็นงบประมาณให้องค์กรปกครองส่วนท้องถิ่น (อปท.) ในการพัฒนาระบบและโครงสร้างพื้นฐานด้านการดูแลผู้สูงอายุและผู้ป่วยติดเตียงภายในท้องถิ่น รวมถึงการจ้างงานผู้ดูแล&lt;/li&gt;&lt;li&gt;จัดสรรงบประมาณโดยเฉลี่ยในการดูแลผู้สูงอายุหรือคนพิการที่ติดบ้าน-ติดเตียง ที่ประมาณ 9,000 บาท/คน/เดือน ซึ่งประกอบด้วย งบประมาณในการจัดหาอุปกรณ์ (ประมาณ 1,500 บาท/คน/เดือน) และการจ้างผู้ดูแลผู้สูงอายุมืออาชีพ (ประมาณ 7,500 บาท/คน/เดือน) โดยมีอัตราผู้ดูแลโดยเฉลี่ย 1 คน ต่อ ผู้ป่วย 2 คน&lt;/li&gt;&lt;/ul&gt;",</t>
  </si>
  <si>
    <t>id: 54,</t>
  </si>
  <si>
    <t>url: "https://election66.moveforwardparty.org/policy/detail/policy_54",</t>
  </si>
  <si>
    <t>title: "บ้านตั้งตัว 350,000 หลัง รัฐช่วยผ่อน-เช่า",</t>
  </si>
  <si>
    <t>problem: "&lt;p&gt;ที่ผ่านมา ปัญหาค่าครองชีพและปัญหาหนี้สินส่งผลกระทบอย่างมากต่อหลายครัวเรือนในประเทศ โดยเฉพาะครัวเรือนที่มีรายได้น้อย ที่มักจะมีประมาณ 30-40% ของค่าใช้จ่ายทั้งหมด ที่เป็นค่าใช้จ่ายประจำที่ครัวเรือนไม่สามารถปรับลดลงด้วยตนเองได้ (เช่น ค่าใช้จ่ายด้านที่อยู่อาศัย ทั้งค่าเช่าบ้านและค่าผ่อนบ้าน ค่าใช้จ่ายด้านการเดินทาง ค่าใช้จ่ายด้านการสื่อสาร/โทรคมนาคม และค่าใช้จ่ายด้านสาธารณูปโภคทั้งไฟฟ้าและน้ำดื่ม)&lt;/p&gt;&lt;p&gt;นอกจากค่าใช้จ่ายแล้ว บริการสาธารณะหลายด้านมีปัญหาทั้งเรื่องคุณภาพและความเหลื่อมล้ำในการเข้าถึง ไม่ว่าจะเป็น ขนส่งสาธารณะที่ไม่เพียงพอหรือราคาสูง ที่พักอาศัยที่ราคาแพงและไม่ได้มาตรฐาน น้ำประปาที่ดื่มไม่ได้ในเกือบทุกพื้นที่ และ อินเทอร์เน็ตที่ยังเข้าไม่ถึงทุกครัวเรือนแม้เป็นสิ่งที่จำเป็นมากขึ้นต่อการเรียนรู้-ทำงาน-ใช้ชีวิต&lt;/p&gt;",</t>
  </si>
  <si>
    <t>solution: "&lt;ul&gt;&lt;li&gt;รัฐบาลช่วยค่าผ่อนบ้าน สำหรับผู้ซื้อบ้าน-ที่พักอาศัยใหม่เป็นหลังแรก จำนวน 100,000 ราย ในอัตรา 2,500 บาท/เดือน เป็นระยะเวลา 30 ปี สำหรับบ้าน-ที่พักอาศัยราคาต่ำกว่า 1.5 ล้านบาท&lt;/li&gt;&lt;li&gt;รัฐบาลช่วยค่าเช่าบ้าน-ห้องพัก สำหรับผู้เช่าบ้าน-หอพัก จำนวน 250,000 ราย ในอัตรา 1,000 บาท/เดือน สำหรับบ้านเช่า-ห้องเช่าที่มีราคาไม่เกิน 4,000 บาท/เดือน&lt;/li&gt;&lt;/ul&gt;",</t>
  </si>
  <si>
    <t>PolicyCategory/12,</t>
  </si>
  <si>
    <t>id: 55,</t>
  </si>
  <si>
    <t>url: "https://election66.moveforwardparty.org/policy/detail/policy_55",</t>
  </si>
  <si>
    <t>title: "น้ำประปาดื่มได้ทุกพื้นที่",</t>
  </si>
  <si>
    <t>solution: "&lt;ul&gt;&lt;li&gt;ออกกฎหมายควบคุมมาตรฐานคุณภาพน้ำประปา&lt;/li&gt;&lt;li&gt;ปรับปรุงระบบท่อส่งน้ำประปาทั่วประเทศ&lt;/li&gt;&lt;li&gt;อุดหนุนงบประมาณปีละ 7,500 ล้านบาท เป็นแผนระยะยาว 8 ปี&lt;/li&gt;&lt;li&gt;วางเป้าหมายให้ประชาชนสามารถดื่มน้ำสะอาดจากก๊อกน้ำได้ ภายใน 10 ปี ลดภาระค่าครองชีพของประชาชนในการซื้อน้ำดื่ม-น้ำใช้&lt;/li&gt;&lt;/ul&gt;",</t>
  </si>
  <si>
    <t>PolicyCategory/12</t>
  </si>
  <si>
    <t>id: 56,</t>
  </si>
  <si>
    <t>url: "https://election66.moveforwardparty.org/policy/detail/policy_56",</t>
  </si>
  <si>
    <t>title: "เติมเน็ตฟรี 1 GB ต่อเดือน",</t>
  </si>
  <si>
    <t>solution: "&lt;ul&gt;&lt;li&gt;เพิ่มเน็ตให้ประชาชนใช้งานได้คนละ 1 GB ต่อเดือน โดยการลงทะเบียนกดรับสิทธิผ่านมือถือ&lt;/li&gt;&lt;li&gt;จัดสรรงบประมาณปีละ 3,000 ล้านบาท จากกองทุนวิจัยและพัฒนากิจการกระจายเสียง กิจการโทรทัศน์ และกิจการโทรคมนาคม เพื่อประโยชน์สาธารณะ (กทปส.) ซึ่งอยู่ในสำนักงานคณะกรรมการกิจการกระจายเสียง กิจการโทรทัศน์ และกิจการโทรคมนาคมแห่งชาติ (กสทช.)&lt;/li&gt;&lt;/ul&gt;",</t>
  </si>
  <si>
    <t>PolicyOccupation/24,</t>
  </si>
  <si>
    <t>id: 57,</t>
  </si>
  <si>
    <t>url: "https://election66.moveforwardparty.org/policy/detail/policy_57",</t>
  </si>
  <si>
    <t>title: "ค่าทำศพถ้วนหน้า 10,000 บาท",</t>
  </si>
  <si>
    <t>solution: "&lt;ul&gt;&lt;li&gt;จัดสรรเงินช่วยเหลือค่าจัดการศพ 10,000 บาท จากระบบประกันสังคมแบบถ้วนหน้า ที่รัฐบาลจะร่วมสมทบให้กับประชาชนทุกคน&lt;/li&gt;&lt;/ul&gt;",</t>
  </si>
  <si>
    <t>id: 58,</t>
  </si>
  <si>
    <t>url: "https://election66.moveforwardparty.org/policy/detail/policy_58",</t>
  </si>
  <si>
    <t>title: "เลือกตั้งผู้ว่าฯ ทุกจังหวัด",</t>
  </si>
  <si>
    <t>problem: "&lt;p&gt;ผู้บริหารจังหวัดมาจากการเลือกตั้งของประชาชนเป็นกลไกที่จำเป็นให้การพัฒนาพื้นที่ตอบสนองความต้องการของประชาชนมากที่สุด และทำให้ผู้บริหารต้องรับผิดชอบต่อผลงานในการยกระดับคุณภาพชีวิตของประชาชนในพื้นที่&lt;/p&gt;&lt;p&gt;แม้ประเทศไทยเปิดทางให้ประชาชนเลือกผู้บริหารท้องถิ่น (เช่น นายก อบจ. / นายก อบต. / นายกเทศมนตรี) แต่ผู้บริหารสูงสุดของจังหวัด ยังคงเป็นผู้ว่าราชการจังหวัดที่มาจากการแต่งตั้งของกระทรวงมหาดไทย ทำให้ผู้บริหารท้องถิ่นไม่สามารถแสดงบทบาทได้เต็มที่และหลายครั้งถูกควบคุมสั่งการหรือแทรกแซงจากผู้ว่าฯแต่งตั้ง จนกระทบต่อการทำงานเพื่อสนองความต้องการของประชาชน&lt;/p&gt;&lt;p&gt;หากราชการส่วนภูมิภาค (นำโดย ผู้ว่าฯ แต่งตั้ง) ยังคงมีอำนาจเหนือองค์กรปกครองส่วนท้องถิ่น (นำโดย นายกฯ อบจ.) การบริหารจังหวัดจะไม่ยึดโยงกับประชาชนเท่าที่ควรจะเป็น&lt;/p&gt;",</t>
  </si>
  <si>
    <t>solution: "&lt;ul&gt;&lt;li&gt;จัดให้มีประชามติภายใน 1 ปี เพื่อถามประชาชนว่าเห็นชอบหรือไม่ ให้มีการยกเลิกผู้ว่าฯแต่งตั้ง เพื่อให้ทุกจังหวัดมีผู้บริหารสูงสุดที่มาจากการเลือกตั้ง&lt;/li&gt;&lt;li&gt;หากประชามติได้รับความเห็นชอบจากประชาชน จะปูทางไปสู่&lt;ul&gt;&lt;li&gt;การเปลี่ยนโครงสร้างผู้บริหารจังหวัด จากเดิมที่มีผู้บริหารจังหวัด 2 คน (ผู้ว่าฯ ที่มาจากการแต่งตั้ง + นายกฯ อบจ. ที่มาจากการเลือกตั้ง) ไปสู่รูปแบบใหม่ที่มีผู้บริหารจังหวัด 1 คน (ผู้ว่าฯ ที่มาจากการเลือกตั้ง)&lt;/li&gt;&lt;li&gt;การแบ่งโครงการสร้างการบริหารประเทศเป็น 3 ระดับ ที่ล้วนนำโดยผู้บริหารที่มาจากการเลือกตั้งของประชาชน ตั้งแต่ระดับประเทศ นำโดยนายกรัฐมนตรี ระดับจังหวัด นำโดยนายกจังหวัดหรือผู้ว่าฯจังหวัด และระดับเล็กกว่าจังหวัด นำโดยนายกเทศมนตรี / นายก อบต. / นายกเขต&lt;/li&gt;&lt;/ul&gt;&lt;/li&gt;&lt;/ul&gt;",</t>
  </si>
  <si>
    <t>PolicyCategory/13,</t>
  </si>
  <si>
    <t>PolicyCategory/14,</t>
  </si>
  <si>
    <t>PolicyTopList/76</t>
  </si>
  <si>
    <t>id: 59,</t>
  </si>
  <si>
    <t>url: "https://election66.moveforwardparty.org/policy/detail/policy_59",</t>
  </si>
  <si>
    <t>title: "ประชามติยกเลิกราชการส่วนภูมิภาค ไม่มีใครตกงาน-เสียประโยชน์",</t>
  </si>
  <si>
    <t>solution: "&lt;ul&gt;&lt;li&gt;จัดให้มีประชามติภายใน 1 ปี เพื่อถามประชาชนว่าเห็นชอบหรือไม่ ให้มีการยกเลิกราชการส่วนภูมิภาค และโอนถ่ายอำนาจการบริหารจังหวัดไปสู่ท้องถิ่น&lt;/li&gt;&lt;li&gt;หากประชามติได้รับความเห็นชอบจากประชาชน จะปูทางไปสู่&lt;ul&gt;&lt;li&gt;การเปลี่ยนสังกัดของข้าราชการส่วนภูมิภาคและฝ่ายท้องที่ (กำนัน ผู้ใหญ่บ้าน) โดยไม่มีตำแหน่งใดที่หาย และไม่มีใครตกงานหรือสูญเสียสิทธิประโยชน์ที่เคยได้รับ เดิมที่ทำแยกกันภายใต้ผู้ว่าฯแต่งตั้ง-อธิบดีกรม-ปลัดกระทรวง เป็นการทำงานร่วมกันภายใต้ผู้บริหารท้องถิ่นที่มาจากการเลือกตั้งของประชาชนในพื้นที่ จากเดิมที่ทำงานแยกกันภายใต้ผู้ว่าฯแต่งตั้ง-อธิบดีกรม-ปลัดกระทรวง  ที่ถูกแต่งตั้งโดยราชการส่วนกลาง ไปเป็นรูปแบบใหม่ที่มีการทำงานร่วมกันภายใต้ผู้บริหารท้องถิ่น (นายกจังหวัด) ที่มาจากการเลือกตั้งของประชาชนในพื้นที่&lt;/li&gt;&lt;/ul&gt;&lt;/li&gt;&lt;/ul&gt;",</t>
  </si>
  <si>
    <t>PolicyCategory/14</t>
  </si>
  <si>
    <t>id: 60,</t>
  </si>
  <si>
    <t>url: "https://election66.moveforwardparty.org/policy/detail/policy_60",</t>
  </si>
  <si>
    <t>title: "ข้าราชการทุกสังกัด ศักดิ์และสิทธิเท่ากัน โยกย้ายก้าวหน้าได้",</t>
  </si>
  <si>
    <t>solution: "&lt;ul&gt;&lt;li&gt;รับประกันว่าข้าราชการทุกสังกัด - ไม่ว่าส่วนกลางหรือส่วนท้องถิ่น - ได้รับสิทธิประโยชน์และความก้าวหน้าทางอาชีพ ที่ทัดเทียมกัน&lt;/li&gt;&lt;li&gt;สร้างกลไกโยกย้ายระหว่างท้องถิ่นด้วยกันเอง หรือ ระหว่างท้องถิ่นกับส่วนกลาง ที่สะดวกและรองรับความก้าวหน้าทางอาชีพของข้าราชการ&lt;/li&gt;&lt;li&gt;เพิ่มอำนาจท้องถิ่นในการบริหารบุคลากร ตั้งแต่อำนาจการคัดเลือกบุคลากรให้ท้องถิ่น และอิสระของแต่ละท้องถิ่นในการออกแบบกองตามภารกิจที่จำเป็นของท้องถิ่นนั้นๆ&lt;/li&gt;&lt;li&gt;ปลดล็อกข้อจำกัดปัจจุบัน ที่กำหนดให้งบบุคลากรของท้องถิ่นต้องไม่เกิน 40% ของงบท้องถิ่นทั้งหมด เพื่อรองรับจำนวนบุคลากรที่จะเพิ่มขึ้น ตามภารกิจที่ถูกโอนถ่ายมาให้ท้องถิ่นมากขึ้น&lt;/li&gt;&lt;/ul&gt;",</t>
  </si>
  <si>
    <t>id: 61,</t>
  </si>
  <si>
    <t>url: "https://election66.moveforwardparty.org/policy/detail/policy_61",</t>
  </si>
  <si>
    <t>title: "เลือกตั้งนายกเขต ทุกเขตใน กทม.",</t>
  </si>
  <si>
    <t>solution: "&lt;ul&gt;&lt;li&gt;เปลี่ยนโครงสร้างการบริหารเขตทุกเขตใน กทม. ให้มี “นายกเขต” ที่มาจากการเลือกตั้ง ลักษณะเดียวกับ นายก อบต. หรือ นายกเทศมนตรี ในระดับ อบต. หรือ เทศบาล (ซึ่งมีประชากรน้อยกว่าเขตใน กทม.)&lt;/li&gt;&lt;li&gt;เปลี่ยนโครงสร้างการบริหารเขตทุกเขตใน กทม. ให้มี “สภาเขต” ที่มาจากการเลือกตั้ง ลักษณะเดียวกับ สภา อบต. หรือ สภาเทศบาล ในระดับ อบต. หรือ เทศบาล (ซึ่งมีประชากรน้อยกว่าเขตใน กทม.)&lt;/li&gt;&lt;li&gt;ปรับบทบาทของ ผอ.เขต ที่มาจากการแต่งตั้ง ให้ทำหน้าที่เป็น “ปลัดเขต” ลักษณะเดียวกันกับปลัด อบต. หรือ ปลัดเทศบาล ในระดับ อบต. หรือ เทศบาล&lt;/li&gt;&lt;/ul&gt;",</t>
  </si>
  <si>
    <t>id: 62,</t>
  </si>
  <si>
    <t>url: "https://election66.moveforwardparty.org/policy/detail/policy_62",</t>
  </si>
  <si>
    <t>title: "เพิ่มงบท้องถิ่น (จังหวัดละ +250 ล้านบาท/ปี | เมืองละ +100 ล้านบาท/ปี | ตำบลละ 20 ล้านบาท/ปี)",</t>
  </si>
  <si>
    <t>problem: "&lt;p&gt;งบประมาณเป็นปัจจัยสำคัญในการแปรความคิดให้กลายเป็นความจริง ท้องถิ่นแม้มีวิสัยทัศน์ที่ก้าวหน้าหรือโครงการที่สร้างสรรค์ แต่ถ้าขาดงบประมาณที่เพียงพอ ก็ไม่สามารถดำเนินการให้เป็นไปตามความตั้งใจได้&lt;/p&gt;&lt;p&gt;เดิม พ.ร.บ.กำหนดแผนและขั้นตอนการกระจายอำนาจฯ พ.ศ. 2542 กำหนดเป้าหมายให้ อปท. มีรายได้เพิ่มขึ้นคิดเป็นสัดส่วนต่อรายได้สุทธิของรัฐบาลไม่น้อยกว่า 35% แต่ไม่ได้กำหนดระยะเวลาเป้าหมาย ทำให้ขาดสภาพบังคับ ส่วนกลางไม่ได้ขับเคลื่อนอย่างจริงจัง ผ่านมา 20 ปี สัดส่วนนี้จึงอยู่ที่ประมาณร้อยละ 29% แถมในจำนวนนี้ ประมาณ 1 ใน 5 ยังเป็น “งบฝาก” ที่ท้องถิ่นไม่มีอิสระในการตัดสินใจ เป็นแต่เพียงการใช้จ่ายตามนโยบายที่ส่วนกลางกำหนดมา (เช่น เบี้ยผู้สูงอายุ)&lt;/p&gt;&lt;p&gt;สำหรับโครงสร้างรายได้ของท้องถิ่นปัจจุบัน แบ่งเป็น 3 ส่วน ได้แก่ งบที่ท้องถิ่นจัดเก็บเอง (ประมาณ 10%) งบที่รัฐจัดเก็บแล้วแบ่งให้ (ประมาณ 50%) และ เงินอุดหนุนผ่านงบประมาณแผ่นดิน (ประมาณ 40%)&lt;/p&gt;&lt;p&gt;การที่สัดส่วนรายได้ของท้องถิ่นยังไม่ถึงเป้า แถมระยะเวลาที่กำหนดให้ต้องเดินไปถึงเป้าก็เลื่อนลอย ส่งผลให้ท้องถิ่นได้รับงบไม่เพียงพอกับภารกิจที่เพิ่มขึ้น ขาดอิสรภาพทางการเงิน ต้องพึ่งพาเงินจากส่วนกลางเป็นหลัก ไม่สามารถหารายได้จากทางอื่นเนื่องจากกฎหมายไม่เปิดช่อง กลายเป็นข้อจำกัดในการจัดทำบริการสาธารณะที่มีคุณภาพ ไม่สามารถตอบสนองความต้องการของประชาชนได้ ต่อให้ผู้บริหารท้องถิ่นนั้นจะมีวิสัยทัศน์หรือความรู้ความสามารถมากแค่ไหนก็ตาม&lt;/p&gt;",</t>
  </si>
  <si>
    <t>solution: "&lt;ul&gt;&lt;li&gt;เพิ่มงบจังหวัดจัดการตนเองที่ท้องถิ่นตัดสินได้เองว่าจะใช้ทำอะไร ผ่านการเพิ่มงบจัดหวัดจัดการตนเอง โดยให้สัดส่วนรายได้ท้องถิ่นต่อรัฐบาลส่วนกลางเพิ่มทุกปี ปีละ 2% &lt;/li&gt;&lt;li&gt;ในปีที่ 4 ของรัฐบาลก้าวไกล (เมื่อเทียบกับปัจจุบัน) งบของทุกท้องถิ่นทั่วประเทศ จะเพิ่มขึ้นรวมกัน 200,000 ล้านบาท โดย&lt;ul&gt;&lt;li&gt;งบของ อบจ. จะเพิ่มขึ้นโดยเฉลี่ย 250 ล้านบาท ต่อจังหวัด&lt;/li&gt;&lt;li&gt;งบของ เทศบาลนคร-เทศบาลเมือง จะเพิ่มขึ้นโดยเฉลี่ย 100 ล้านบาทต่อเมือง&lt;/li&gt;&lt;li&gt;งบของ เทศบาลตำบล-อบต. จะเพิ่มขึ้นโดยเฉลี่ย 20 ล้านบาทต่อตำบล&lt;/li&gt;&lt;li&gt;งบของ กทม. จะเพิ่มขึ้น 3,300 ล้านบาท&lt;/li&gt;&lt;li&gt;งบของ พัทยา จะเพิ่มขึ้น 50 ล้านบาท&lt;/li&gt;&lt;/ul&gt;&lt;/li&gt;&lt;/ul&gt;",</t>
  </si>
  <si>
    <t>PolicyCategory/15</t>
  </si>
  <si>
    <t>id: 63,</t>
  </si>
  <si>
    <t>url: "https://election66.moveforwardparty.org/policy/detail/policy_63",</t>
  </si>
  <si>
    <t>title: "ท้องถิ่นมีช่องทางหารายได้ใหม่ กู้เงิน-ออกพันธบัตร",</t>
  </si>
  <si>
    <t>solution: "&lt;ul&gt;&lt;li&gt;ปลดล็อกให้ท้องถิ่นมีอำนาจหารายได้ผ่านช่องทางใหม่ โดยไม่ต้องขออนุญาตจากส่วนกลาง (เช่น กู้เงิน ออกพันธบัตร ร่วมทุนเอกชน ตั้งสหการ สร้างวิสาหกิจท้องถิ่นเอง)&lt;/li&gt;&lt;/ul&gt;",</t>
  </si>
  <si>
    <t>PolicyCategory/16</t>
  </si>
  <si>
    <t>id: 64,</t>
  </si>
  <si>
    <t>url: "https://election66.moveforwardparty.org/policy/detail/policy_64",</t>
  </si>
  <si>
    <t>title: "ปรับสูตรกระจายงบให้เป็นธรรม ลดความเหลื่อมล้ำระหว่างพื้นที่",</t>
  </si>
  <si>
    <t>solution: "&lt;ul&gt;&lt;li&gt;ปรับสูตรในการคำนวณเงินอุดหนุนท้องถิ่นแต่ละแห่งให้มีความเป็นธรรมมากขึ้น เพื่อลดความเหลื่อมล้ำระหว่างพื้นที่ โดยคำนึงถึงภารกิจพื้นฐานที่ต้องจัดหาให้ประชาชนอย่างมีคุณภาพ และศักยภาพในการหารายได้ของแต่ละพื้นที่&lt;/li&gt;&lt;/ul&gt;",</t>
  </si>
  <si>
    <t>id: 65,</t>
  </si>
  <si>
    <t>url: "https://election66.moveforwardparty.org/policy/detail/policy_65",</t>
  </si>
  <si>
    <t>title: "ท้องถิ่นจัดทำบริการสาธารณะได้ทั้งหมด ยกเว้น ทหาร-ศาล-เงินตรา-การต่างประเทศ",</t>
  </si>
  <si>
    <t>problem: "&lt;p&gt;ท้องถิ่นคือหน่วยงานรัฐที่ใกล้ชิดประชาชนมากที่สุด ทุกปัญหา ประชาชนจะคิดถึงท้องถิ่นเป็นหน่วยงานแรก และ ทุกท้องถิ่นมีทั้งแรงจูงใจและแรงกดดัน ในการแก้ปัญหาและพัฒนาบริการ จากประชาชนในพื้นที่โดยตรงเพราะประชาชนเลือกมา ดังนั้นท้องถิ่นจึงควรเป็นหน่วยงานหลักในการทำบริการสาธารณะให้ประชาชน ท้องถิ่นจึงควรเป็นหน่วยงานหลักในการจัดทำบริการสาธารณะในพื้นที่&lt;/p&gt;&lt;p&gt;แต่ที่ผ่านมามีอุปสรรค 2 ประการสำคัญ ที่ทำให้ท้องถิ่นไม่สามารถดูแลประชาชนหรือพัฒนาพื้นที่ได้อย่างที่ควรจะเป็น&lt;/p&gt;&lt;p&gt;1. กฎหมายเขียนถึงอำนาจท้องถิ่นแบบ “positive list” ที่ระบุเป็นข้อๆ ว่าท้องถิ่นมีอำนาจในด้านใดบ้าง - เมื่อมีภารกิจใดที่เกี่ยวข้องกับการแก้ปัญหาในพื้นที่ แต่ไม่มีความชัดเจนว่าเข้าข่ายข้อใดข้อหนึ่งหรือไม่ ท้องถิ่นจึงอาจลังเลที่จะทำภารกิจนั้น เพราะกังวลว่าอาจถูกสอบสวนหรือชี้มูลเอาผิด&lt;/p&gt;&lt;p&gt;2. กฎหมายให้อำนาจทับซ้อนระหว่างท้องถิ่นและส่วนกลาง - ประเทศไทยมีกฎหมายหลายฉบับ ที่ให้อำนาจหน่วยงานส่วนกลางหรือส่วนภูมิภาค ซ้ำซ้อนกับส่วนท้องถิ่น ทำให้บางครั้งเกิดความสับสนว่าภารกิจดังกล่าว ใครควรเป็นคนทำ โดยในกลายกรณี องค์กรตรวจสอบ เช่น สตง. มักตีความ “ไม่เป็นคุณ” กับท้องถิ่น และให้เป็นอำนาจส่วนกลางเป็นหลัก (เช่น การฉีดวัคซีนโรคพิษสุนัขบ้า ที่น่าจะเข้าข่ายเป็นอำนาจของท้องถิ่น แต่ขณะเดียวกันก็มีกฎหมายให้อำนาจกรมปศุสัตว์ด้วย)&lt;/p&gt;",</t>
  </si>
  <si>
    <t>solution: "&lt;ul&gt;&lt;li&gt;กำหนดหลักการว่าอำนาจและหน้าที่ในการจัดทำบริการสาธารณะในพื้นที่ (เช่น ถนน ขนส่ง ขยะ ไฟฟ้า ประปา โรงเรียน โรงพยาบาล) เป็นของท้องถิ่น โดยรัฐส่วนกลางมีเพียงบทบาทในการกำหนดมาตรฐานระดับประเทศ และออกแบบตัวชี้วัดเพื่อประเมิน-วัดผลการจัดทำบริการสาธารณะของท้องถิ่น โดยไม่กระทบหลักความเป็นอิสระของท้องถิ่น&lt;/li&gt;&lt;li&gt;เปลี่ยนวิธีการเขียนกฎหมายแบบ “positive list” ที่ให้ท้องถิ่นมีอำนาจจัดทำบริการสาธารณะในพื้นที่เฉพาะในข้อที่ถูกระบุ มาเป็นการเขียนกฎหมายแบบ “negative list” ที่ให้ท้องถิ่นมีอำนาจจัดทำบริการสาธารณะในพื้นที่ได้ทุกอย่าง ยกเว้นเพียงบางเรื่องที่เขียนห้าม (เช่น การทหาร ศาล ระบบเงินตรา สัญญาระหว่างประเทศ)&lt;/li&gt;&lt;li&gt;รัฐส่วนกลาง มีหน้าที่และอำนาจในการจัดทำบริการสาธารณะเฉพาะ&lt;ul&gt;&lt;li&gt;เรื่องที่ไม่อยู่ในหน้าที่และอำนาจขององค์กรปกครองส่วนท้องถิ่น&lt;/li&gt;&lt;li&gt;เรื่องที่ท้องถิ่นไม่สามารถจัดทำได้จนทำให้ประชาชนได้รับผลกระทบและเดือดร้อนเสียหาย&lt;/li&gt;&lt;li&gt;เรื่องที่องค์กรปกครองส่วนท้องถิ่นร้องขอให้รัฐส่วนกลางจัดทำแทน&lt;/li&gt;&lt;/ul&gt;&lt;/li&gt;&lt;/ul&gt;",</t>
  </si>
  <si>
    <t>PolicyCategory/16,</t>
  </si>
  <si>
    <t>id: 66,</t>
  </si>
  <si>
    <t>url: "https://election66.moveforwardparty.org/policy/detail/policy_66",</t>
  </si>
  <si>
    <t>title: "ถ่ายโอนอำนาจให้ท้องถิ่น (ถนน-คูคลอง-แหล่งน้ำ-ขนส่ง-สิ่งแวดล้อม-พิสูจน์ที่ดิน-โรงงาน-โรงแรม-สถานบริการ)",</t>
  </si>
  <si>
    <t>solution: "&lt;ul&gt;&lt;li&gt;ถ่ายโอนการบริหารจัดการถนน-คูคลองแหล่งน้ำ-ชลประทาน เพื่อให้ทุกจังหวัดออกแบบวางแผนเมืองและแก้ปัญหาน้ำท่วมน้ำแล้งได้ตรงจุดมากขึ้น&lt;/li&gt;&lt;li&gt;ถ่ายโอนการบริหารจัดการขนส่งสาธารณะ-สิ่งแวดล้อม-พิสูจน์สิทธิที่ดิน เพื่อให้ทุกจังหวัดเพิ่มสายรถเมล์ได้ง่าย สั่งปิดโรงงานที่ปล่อยน้ำเสียกลิ่นเหม็นได้เอง แก้ปัญหาข้อพิพาทที่ดินให้ประชาชนได้เร็ว&lt;/li&gt;&lt;li&gt;ถ่ายโอนการออกใบอนุญาต โรงแรม-โรงงาน-สถานบริการ เพื่อให้ทุกจังหวัดดูแลเรื่องท่องเที่ยวได้เองทั้งระบบ ให้ท้องถิ่นกำหนดเวลาปิดสถานบริการได้ และช่วยแก้ปัญหาส่วยที่สถานบริการโดนไถเงินมาตลอด&lt;/li&gt;&lt;/ul&gt;",</t>
  </si>
  <si>
    <t>id: 67,</t>
  </si>
  <si>
    <t>url: "https://election66.moveforwardparty.org/policy/detail/policy_67",</t>
  </si>
  <si>
    <t>title: "ยกเลิกกฎระเบียบและคำสั่ง คสช. ที่ล็อกคอ-ล้วงลูกท้องถิ่น",</t>
  </si>
  <si>
    <t>solution: "&lt;ul&gt;&lt;li&gt;ยกเลิกคำสั่ง คสช. 8/2560 ที่เข้ามาแทรกแซงการบริหารงานบุคคลของ อปท. ทำให้ท้องถิ่นขาดกำลังคน &lt;/li&gt;&lt;li&gt;ยกเลิกกฎระเบียบของกระทรวงมหาดไทย ที่จำกัดอำนาจขององค์กรปกครองส่วนท้องถิ่น และไม่จำเป็นต่อการบริหารราชการท้องถิ่น เช่น การใช้จ่ายประมาณของท้องถิ่น การสอบสวนผู้บริหารท้องถิ่น การลาของผู้บริหารท้องถิ่นและสมาชิกสภาท้องถิ่น การเห็นชอบข้อบัญญัติท้องถิ่น&lt;/li&gt;&lt;/ul&gt;",</t>
  </si>
  <si>
    <t>id: 68,</t>
  </si>
  <si>
    <t>url: "https://election66.moveforwardparty.org/policy/detail/policy_68",</t>
  </si>
  <si>
    <t>title: "ท้องถิ่นโปร่งใส เปิดเผยข้อมูลงบทุกบาท-จัดซื้อจัดจ้างทุกขั้นตอน",</t>
  </si>
  <si>
    <t>problem: "&lt;p&gt;ความกังวลหนึ่งที่มักถูกหยิบยกขึ้นมาคัดค้านการกระจายอำนาจหรือการเพิ่มอำนาจและงบประมาณให้แก่ท้องถิ่น  คือความกังวลว่าการกระจายอำนาจอาจนำไปสู่ “การกระจายโกง” หรือการเพิ่มขึ้นของการทุจริตคอร์รัปชันในระดับท้องถิ่น&lt;/p&gt;&lt;p&gt;หากพิจารณาจากรายงานขององค์กรอิสระที่ทำหน้าที่ตรวจสอบการทุจริตในภาครัฐ (เช่น สตง. ป.ป.ช.) จะพบว่า ถ้าเปรียบเทียบในแง่จำนวน การทุจริตในหน่วยงานท้องถิ่นจะมากกว่าหน่วยงานส่วนกลาง แต่ตรงนี้ไม่ได้หมายความว่าสถานการณ์การทุจริตในระดับท้องถิ่น แย่กว่าที่ส่วนกลาง เพราะ&lt;br /&gt;(i) จำนวนองค์กรปกครองส่วนท้องถิ่นมีจำนวน 7,000+ แห่ง ซึ่งเยอะกว่าส่วนกลางหลายเท่าตัว&lt;br /&gt;(ii) การพบเจอการทุจริตในระดับท้องถิ่นเป็นจำนวนมาก อาจเป็นเพราะการตรวจสอบการทุจริตในระดับท้องถิ่น มีประสิทธิภาพมากกว่า&lt;/p&gt;&lt;p&gt;ดังนั้น แม้ว่าการการกระจายอำนาจไม่ใช่ยาวิเศษที่จะทำให้การทุจริตหายไป แต่การกระจายอำนาจจะทำให้เราแก้ไขปัญหาการทุจริตได้อย่างมีประสิทธิภาพมากขึ้น หากมาควบคู่กับการเพิ่มอำนาจประชาชน การเพิ่มความโปร่งใสและ การสร้างกลไกตรวจสอบการทำงานของท้องถิ่นที่ประชาชนมีส่วนร่วม ซึ่งการกระจายอำนาจย่อมเอื้อให้เกิดกลไกเช่นนี้มากกว่าระบบรวมศูนย์อำนาจที่ทุกการตัดสินใจถูกผูกขาดอยู่ที่ส่วนกลาง ห่างไกลและไม่ยึดโยงกับประชาชน&lt;/p&gt;",</t>
  </si>
  <si>
    <t>solution: "&lt;ul&gt;&lt;li&gt;เปิดเผยข้อมูลในการดำเนินงานของท้องถิ่นในรูปแบบที่ประชาชนเข้าถึงและวิเคราะห์ต่อได้ง่าย (machine readable) ซึ่งรวมถึง ข้อมูลการการใช้งบประมาณ และข้อมูลการจัดซื้อจัดจ้าง&lt;/li&gt;&lt;li&gt;พัฒนาระบบแจ้งเตือน Red Flag ที่วิเคราะห์ข้อมูลจัดซื้อจัดจ้าง เพื่อแจ้งเตือนโดยอัตโนมัติถึงโครงการที่มีแนวโน้มจะเกิดการทุจริตหรือมีผลประโยชน์ทับซ้อนกับผู้บริหารท้องถิ่น (เช่น ล็อกสเปก ฮั้วประมูล จัดซื้อแบบพิเศษ คนที่ได้งานเป็นญาตินักการเมือง)&lt;/li&gt;&lt;/ul&gt;",</t>
  </si>
  <si>
    <t>PolicyOccupation/51,</t>
  </si>
  <si>
    <t>PolicyCategory/17,</t>
  </si>
  <si>
    <t>id: 69,</t>
  </si>
  <si>
    <t>url: "https://election66.moveforwardparty.org/policy/detail/policy_69",</t>
  </si>
  <si>
    <t>title: "ประชุมสภาพลเมือง ทุกคนมีส่วนร่วม ทุกท้องถิ่น ทุกไตรมาส",</t>
  </si>
  <si>
    <t>solution: "&lt;ul&gt;&lt;li&gt;จัดประชุม “สภาพลเมือง” ทุกท้องถิ่น ทุก 3 เดือน ให้ประชาชนทุกคนในพื้นที่ สามารถเข้ามาสอบถาม ร้องเรียน หรือ เสนอแนะ ผู้บริหารท้องถิ่นโดยตรงเกี่ยวกับการทำงานของท้องถิ่น&lt;/li&gt;&lt;/ul&gt;",</t>
  </si>
  <si>
    <t>id: 70,</t>
  </si>
  <si>
    <t>url: "https://election66.moveforwardparty.org/policy/detail/policy_70",</t>
  </si>
  <si>
    <t>title: "ประชาชนเข้าชื่อออนไลน์ เสนอโครงการ-ข้อบัญญัติ ถอดถอนท้องถิ่นได้",</t>
  </si>
  <si>
    <t>solution: "&lt;ul&gt;&lt;li&gt;ประชาชนร่วมเสนอโครงการได้ว่าต้องการให้ท้องถิ่นใช้งบประมาณไปทำอะไร หรือที่เรียกว่า “งบประมาณแบบมีส่วนร่วม” (Participatory Budgeting) โดยมีการสร้างแพลตฟอร์มดิจิทัล ให้ประชาชนใช้งาน เสนอโครงการ และโหวตสนับสนุนได้สะดวก&lt;/li&gt;&lt;li&gt;ประชาชนเข้าชื่อเสนอข้อบัญญัติท้องถิ่นได้ โดยผู้มีสิทธิเลือกตั้งสามารถเข้าชื่อร้องขอต่อประธานสภาท้องถิ่นเพื่อให้สภาท้องถิ่นพิจารณาออกข้อบัญญัติท้องถิ่น เป็นการเปิดโอกาสให้ประชาชนออกกติกากันเองเพื่อบังคับใช้ในพื้นที่&lt;/li&gt;&lt;li&gt;ประชาชนเข้าชื่อถอดถอนผู้บริหารหรือสมาชิกสภาท้องถิ่นได้ โดยมีการกำหนดเกณฑ์เกี่ยวกับเงื่อนไขการถอดถอน จำนวนผู้มีสิทธิเลือกตั้งที่ออกมาลงคะแนนเสียง และจำนวนผู้ลงคะแนนเห็นชอบให้มีการถอดถอน&lt;/li&gt;&lt;/ul&gt;",</t>
  </si>
  <si>
    <t>id: 71,</t>
  </si>
  <si>
    <t>url: "https://election66.moveforwardparty.org/policy/detail/policy_71",</t>
  </si>
  <si>
    <t>title: "เปิดข้อมูลรัฐทันที ประชาชนเป็นเจ้าของ",</t>
  </si>
  <si>
    <t>problem: "&lt;p&gt;สถานการณ์การทุจริตของไทยยังอยู่ในระดับที่น่าเป็นห่วง เนื่องจากดัชนีการรับรู้การทุจริตของไทย ประจำปี 65 ไทยในอันดับที่ 101 จาก 180 ประเทศทั่วโลก โดยปัญหาสำคัญของการทุจริตภาครัฐของไทย คือ การรับสินบนของเจ้าหน้าที่รัฐเพื่อผ่านใบอนุญาตต่าง ๆ ให้กับภาคธุรกิจและประชาชน ความโปร่งใสและการเปิดเผยข้อมูลของภาครัฐ ที่ประชาชนยังเข้าถึงได้ยาก และระบบอุปถัมภ์ในระบบราชการ ปัญหาการทุจริตเหล่านี้ ส่งผลต่อความสามารถในการแข่งขันของประเทศ โดยเฉพาะการลงทุนของนักลงทุนต่างชาติ ที่ต้องเจอกับต้นทุนแฝงจากการเรียกรับสินบนจากเจ้าหน้าที่รัฐ นอกจากนี้ปัญหาการทุจริตยังส่งผลต่อความเชื่อมั่นของประชาชนภายในประเทศต่อระบบราชการของไทย&lt;/p&gt;&lt;p&gt;นอกจากนี้องค์กรอิสระที่มีหน้าที่ตรวจสอบและปราบปรามการทุจริตอย่าง ปปช. ไม่มีความยึดโยงกับประชาชน ไม่มีความเป็นกลางทางการเมืองอย่างแท้จริง ทำให้การเอาผิดผู้กระทำผิดประพฤติมิชอบเป็นไปอย่างล่าช้าและเอื้อประโยชน์ต่อผู้มีอำนาจทางการเมือง อีกทั้งประชาชนก็ยากที่จะตรวจสอบและเอาผิดกับ ปปช. ได้ &lt;/p&gt;",</t>
  </si>
  <si>
    <t>solution: "&lt;ul&gt;&lt;li&gt;ข้อมูลของรัฐ คือข้อมูลที่ประชาชนทุกคนเป็นเจ้าของ รัฐมีหน้าที่คุ้มครองสิทธิของประชาชนในการเข้าถึงข้อมูล&lt;/li&gt;&lt;li&gt;ข้อมูลของรัฐ ต้อง “เปิดเผยเป็นหลัก ปกปิดเป็นข้อยกเว้น” (Open by Default) โดยหากจะปกปิด ต้องร้องขอด้วยเหตุผลที่สมควรเท่านั้น (เช่น ข้อมูลส่วนบุคคล ข้อมูลที่ต้องลับ)&lt;/li&gt;&lt;li&gt;ข้อมูลที่ถูกตีตราว่าเป็นข้อมูล “ความลับราชการ” จะต้องไม่ลับตลอดกาล โดยกำหนดระยะเวลาที่ข้อมูลจะต้องเป็นความลับ และถูกเปิดเผยทั้งหมดเมื่อระยะเวลาสิ้นสุดลง&lt;/li&gt;&lt;li&gt;ข้อมูลจะต้องถูกเปิดในรูปแบบที่นำไปวิเคราะห์ต่อได้ (machine readable) เพื่อความสะดวกของประชาชนในการตรวจสอบ (เช่น ถ้าเป็นข้อมูลตัวเลข ก็ควรเป็นรูปแบบ Excel)&lt;/li&gt;&lt;li&gt;การประชุมกรรมาธิการทุกคณะของรัฐสภา ต้องมีการถ่ายทอดสดผ่านช่องทางออนไลน์ ไม่ว่าใครก็สามารถเข้าไปดูย้อนหลังได้ เพื่อให้ประชาชนรู้ว่าผู้แทนของพวกเขา เข้าไปพูดหรือทำอะไร&lt;/li&gt;&lt;/ul&gt;",</t>
  </si>
  <si>
    <t>PolicyCategory/18,</t>
  </si>
  <si>
    <t>PolicyCategory/19,</t>
  </si>
  <si>
    <t>id: 72,</t>
  </si>
  <si>
    <t>url: "https://election66.moveforwardparty.org/policy/detail/policy_72",</t>
  </si>
  <si>
    <t>title: "ระบบ AI จับโกง",</t>
  </si>
  <si>
    <t>solution: "&lt;ul&gt;&lt;li&gt;นำระบบจับโกงอัจฉริยะมาใช้ในการแจ้งเตือนการทุจริตแบบอัตโนมัติ โดยจะเริ่มพัฒนาทันที เปิดใช้งานได้ภายใน 1 ปี และคาดว่าเสร็จสมบูรณ์ภายใน 2 ปี&lt;/li&gt;&lt;li&gt;เมื่อข้อมูลถูกเปิดเผยต่อสาธารณะและข้อมูลทุกฐานถูกเชื่อมโยงเข้าหากัน ระบบจะวิเคราะห์ข้อมูลทั้งหมดแบบทันทีหรือ real-time และแจ้งเตือนหรือ “ปักธงแดง” เพื่อให้ประชาชนและหน่วยงานที่เกี่ยวข้องไปตรวจสอบต่อ เมื่อมีความเสี่ยงว่าอาจเกิดการทุจริต เช่น&lt;ul&gt;&lt;li&gt;ตรวจหาโครงการจัดซื้อจัดจ้างที่ส่อทุจริต เช่น มีผู้เข้าประมูลรายเดียว ระยะการเปิดประมูลสั้นกว่าปกติ งานที่จัดซื้อในราคาที่ใกล้เคียงกับราคากลางผิดปกติ หรือสูงกว่าราคากลางแค่นิดเดียว&lt;/li&gt;&lt;li&gt;ตรวจหานักการเมืองและข้าราชการระดับสูงที่อาจหลบเลี่ยงภาษี เช่น ค้นพบข้อมูลที่ไม่สอดคล้องกันระหว่างมูลค่าทรัพย์สินที่ยื่นต่อ ป.ป.ช. กับยอดเงินภาษีที่ชำระต่อสรรพากร&lt;/li&gt;&lt;/ul&gt;&lt;/li&gt;&lt;/ul&gt;",</t>
  </si>
  <si>
    <t>PolicyCategory/19</t>
  </si>
  <si>
    <t>id: 73,</t>
  </si>
  <si>
    <t>url: "https://election66.moveforwardparty.org/policy/detail/policy_73",</t>
  </si>
  <si>
    <t>title: "โครงการ “คนโกงวงแตก” จูงใจให้คนที่คิดจะโกง ระแวงกันเอง",</t>
  </si>
  <si>
    <t>solution: "&lt;ul&gt;&lt;li&gt;ออกกฎหมายคุ้มครองคนที่ออกมาแฉหรือให้ข้อมูลเกี่ยวกับการสมรู้ร่วมคิดกันทุจริตก่อนให้รับการลดโทษหรือกันเป็นพยาน (leniency programme) โดยเป็นระบบที่ทำให้คนที่คิดจะร่วมกันโกง (เช่น คนจ่ายกับคนรับสินบน บริษัทที่จะฮั้วประมูลกัน) ระแวงกันเองจนไม่มีใครกล้าร่วมกันโกง&lt;/li&gt;&lt;/ul&gt;",</t>
  </si>
  <si>
    <t>id: 74,</t>
  </si>
  <si>
    <t>url: "https://election66.moveforwardparty.org/policy/detail/policy_74",</t>
  </si>
  <si>
    <t>title: "โครงการ “แฉโกง ปลอดภัย ได้เงิน”",</t>
  </si>
  <si>
    <t>solution: "&lt;ul&gt;&lt;li&gt;ออกกฎหมายคุ้มครองความปลอดภัยและรับรองความก้าวหน้าในหน้าที่การงานให้กับเจ้าหน้าที่ ที่ออกมาเปิดโปงการทุจริตในหน่วยงาน (Whistleblower Protection)&lt;/li&gt;&lt;li&gt;เพิ่มรางวัลให้กับประชาชนทั่วไป ที่ชี้เบาะแสการทุจริต&lt;/li&gt;&lt;/ul&gt;",</t>
  </si>
  <si>
    <t>PolicyOccupation/24</t>
  </si>
  <si>
    <t>id: 75,</t>
  </si>
  <si>
    <t>url: "https://election66.moveforwardparty.org/policy/detail/policy_75",</t>
  </si>
  <si>
    <t>title: "ตัวแทนจับโกงจากประชาชน ในโครงการมูลค่าสูง (Integrity Pact)",</t>
  </si>
  <si>
    <t>solution: "&lt;ul&gt;&lt;li&gt;เพิ่มพื้นที่ตรวจสอบในกระบวนการการจัดซื้อของภาครัฐที่มีมูลค่าสูง ให้แก่ผู้สังเกตการณ์อิสระที่มีความเชี่ยวชาญในประเด็นที่เกี่ยวข้อง เพื่อเป็นตัวแทนของประชาชนในการซักถาม ขอข้อมูล และดักทางการทุจริต&lt;/li&gt;&lt;/ul&gt;",</t>
  </si>
  <si>
    <t>id: 76,</t>
  </si>
  <si>
    <t>url: "https://election66.moveforwardparty.org/policy/detail/policy_76",</t>
  </si>
  <si>
    <t>title: "ห้ามใช้เงินหลวง โปรโมทตัวเอง",</t>
  </si>
  <si>
    <t>solution: "&lt;ul&gt;&lt;li&gt;ตรวจสอบการใช้งบประชาสัมพันธ์ภาครัฐอย่างเข้มข้น และกำหนดว่าการใช้งบจะต้องเป็นการโฆษณาโครงการหรือผลงานของหน่วยงานเท่านั้น โดยห้ามไม่ให้ใช้เพื่อโฆษณาตัวบุคคล ไม่ว่าจะเป็นรัฐมนตรี อธิบดี หรือหัวหน้าหน่วยงาน ที่ไม่ได้ควักเงินตัวเองมาทำโครงการ&lt;/li&gt;&lt;/ul&gt;",</t>
  </si>
  <si>
    <t>PolicyTopList/77</t>
  </si>
  <si>
    <t>id: 77,</t>
  </si>
  <si>
    <t>url: "https://election66.moveforwardparty.org/policy/detail/policy_77",</t>
  </si>
  <si>
    <t>title: "ป.ป.ช. ยึดโยงประชาชน",</t>
  </si>
  <si>
    <t>solution: "&lt;ul&gt;&lt;li&gt;ปรับกระบวนการสรรหาให้ กรรมการ ป.ป.ช. 9 คน ให้มีที่มาที่หลากหลาย ยึดโยงกับประชาชน และได้รับการยอมรับจากทุกฝ่าย โดยผ่านการเสนอชื่อจากทั้งผู้แทนราษฎรฝ่ายรัฐบาล ผู้แทนราษฎรฝ่ายค้าน และจากที่ประชุมศาล โดยทุกคนที่จะรับตำแหน่ง ต้องผ่านการรับรองโดยเสียงสนับสนุน 2 ใน 3 ของสภาผู้แทนราษฎร เพื่อให้เป็นคนที่ทุกฝ่ายยอมรับ&lt;/li&gt;&lt;li&gt;เพิ่มกลไกให้ประชาชนริเริ่มกระบวนการถอดถอน ป.ป.ช. ได้ ผ่านการเข้าชื่อ 20,000 รายชื่อ ซึ่งคล้ายกับกลไกที่เคยมีในรัฐธรรมนูญ 2540 และ 2550&lt;/li&gt;&lt;/ul&gt;",</t>
  </si>
  <si>
    <t>id: 78,</t>
  </si>
  <si>
    <t>url: "https://election66.moveforwardparty.org/policy/detail/policy_78",</t>
  </si>
  <si>
    <t>title: "ทุกบริการภาครัฐ ทำได้ผ่านมือถือ",</t>
  </si>
  <si>
    <t>problem: "&lt;p&gt;ระบบราชการไทยมีโครงสร้างและกฎระเบียบที่ใหญ่เทอะทะและไม่มีความคล่องตัว ไม่เอื้อให้เกิดการปรับเปลี่ยนได้รวดเร็วตามสถานการณ์ที่เปลี่ยนแปลงไปอย่างรวดเร็ว ส่วนของข้าราชการ ไม่มีระบบจูงใจให้แข่งขันกันสร้างผลงาน เพราะระบบประเมิน/เลื่อนขั้น ยังไม่ยึดโยงกับผลงานที่ให้บริการประชาชนมากเท่าที่ควร&lt;/p&gt;&lt;p&gt;ในด้านการให้บริการประชาชน ปัจจุบันไม่สะดวกต่อประชาชน ยังไม่รองรับบริการออนไลน์ได้ทุกบริการ ทุกการขอใบอนุญาต มีกฎหมายที่ล้าหลังจำนวนมาก และยังเปิดช่องให้ผู้มีอำนาจพิจารณาอนุญาตใช้ดุลพินิจได้สูง &lt;/p&gt;&lt;p&gt;การรื้อปรับแก้กฎหมายที่ไม่จำเป็น ทำไปได้อย่างล่าช้า เพราะ รัฐบาลให้หน่วยงานรัฐ เป็นผู้รับผิดชอบในการริเริ่มทบทวนปรับแก้กฎหมายตัวเอง ซึ่งผลสรุปคือไม่มีหน่วยงานไหนจริงจังในการริเริ่มปรับแก้ไขกฎหมายให้ทันสมัย&lt;/p&gt;",</t>
  </si>
  <si>
    <t>solution: "&lt;ul&gt;&lt;li&gt;99% ของธุรกรรมภาครัฐที่ให้บริการแก่ประชาชน ต้องทำได้ผ่านแอปในมือถือ ที่รวบรวมบริการภาครัฐของทุกหน่วยงานในที่เดียว ไม่ว่าจะเป็น:&lt;ul&gt;&lt;li&gt;การแจ้งเกิด การย้ายทะเบียนบ้าน&lt;/li&gt;&lt;li&gt;การขอรับสวัสดิการต่าง ๆ&lt;/li&gt;&lt;li&gt;การประกอบธุรกิจ เช่น การจดแจ้ง หรือการขออนุญาตประกอบกิจการ&lt;/li&gt;&lt;li&gt; การเปลี่ยนชื่อ-นามสกุล&lt;/li&gt;&lt;/ul&gt;&lt;/li&gt;&lt;/ul&gt;",</t>
  </si>
  <si>
    <t>PolicyCategory/20</t>
  </si>
  <si>
    <t>id: 79,</t>
  </si>
  <si>
    <t>url: "https://election66.moveforwardparty.org/policy/detail/policy_79",</t>
  </si>
  <si>
    <t>title: "ร้องเรียนไป ต้องไม่เงียบ อัปเดตทุกขั้นตอน",</t>
  </si>
  <si>
    <t>solution: "&lt;ul&gt;&lt;li&gt;เปิดเผยทุกกระบวนงาน โดยมีช่องทาง ‘กลาง’ ที่ใช้ติดตามสถานะของทุกเรื่องร้องเรียน และทุกกระบวนงานของภาครัฐที่ให้บริการประชาชน เพื่อให้ประชาชนทราบและเข้ามาเช็กได้ตลอดว่า:&lt;ul&gt;&lt;li&gt;เรื่องของพวกเขากำลังอยู่ในขั้นตอนใด&lt;/li&gt;&lt;li&gt;หากเกิดความล่าช้า เป็นความล่าช้าที่อยู่ในขั้นตอนใด&lt;/li&gt;&lt;li&gt;เรื่องตอนนี้อยู่ที่หน่วยงานใด&lt;/li&gt;&lt;li&gt;ผลการพิจารณาในแต่ละขั้นตอนเป็นอย่างไร&lt;/li&gt;&lt;li&gt;ปัญหาจะถูกแก้ไขเสร็จสิ้นเมื่อไร&lt;/li&gt;&lt;/ul&gt;&lt;/li&gt;&lt;/ul&gt;",</t>
  </si>
  <si>
    <t>id: 80,</t>
  </si>
  <si>
    <t>url: "https://election66.moveforwardparty.org/policy/detail/policy_80",</t>
  </si>
  <si>
    <t>title: "สวัสดิการโอนเข้าอัตโนมัติ ไม่ต้องรอ ไม่ต้องลงทะเบียน",</t>
  </si>
  <si>
    <t>solution: "&lt;ul&gt;&lt;li&gt;ลดภาระการลงทะเบียนของประชาชนในการได้รับสวัสดิการ โดยการให้รัฐจ่ายสวัสดิการให้ประชาชนที่คุณสมบัติครบถ้วนทันทีแบบอัตโนมัติ โดยไม่เป็นภาระของประชาชนต้องลงทะเบียนอีก เช่น&lt;ul&gt;&lt;li&gt;เงินเด็กเล็ก: ที่ควรจ่ายให้พ่อ-แม่ทันที เมื่อแจ้งเกิด&lt;/li&gt;&lt;li&gt;เงินผู้สูงวัย: ที่ควรจ่ายให้ผู้สูงอายุทันที เมื่ออายุครบ 60 ปี&lt;/li&gt;&lt;li&gt;เงินคนพิการ: ที่ควรจ่ายให้คนพิการทันที เมื่อมีใบรับรองแพทย์&lt;/li&gt;&lt;li&gt;ค่าทำศพ: ที่ควรจ่ายให้ครอบครัวหรือญาติผู้เสียชีวิตทันที เมื่อแจ้งตาย&lt;/li&gt;&lt;li&gt;เงินประกันสังคม: ที่ควรจ่ายเงินชดเชยให้ผู้ประกันตนทันที เมื่อเข้าเงื่อนไข&lt;/li&gt;&lt;/ul&gt;&lt;/li&gt;&lt;li&gt;วางระบบให้ประชาชนทุกคนมีบัตรประชาชนดิจิทัล (Digital ID) และให้มีการบูรณาการข้อมูลระหว่างหน่วยงาน ประชาชนไม่ต้องกรอกแบบฟอร์มซ้ำๆ ในเมื่อรัฐมีข้อมูลอยู่ในมืออยู่แล้ว&lt;/li&gt;&lt;/ul&gt;",</t>
  </si>
  <si>
    <t>id: 81,</t>
  </si>
  <si>
    <t>url: "https://election66.moveforwardparty.org/policy/detail/policy_81",</t>
  </si>
  <si>
    <t>title: "ยกเลิกใบอนุญาต 50% ยกเลิกทุกกฎหมายที่เป็นอุปสรรค",</t>
  </si>
  <si>
    <t>solution: "&lt;ul&gt;&lt;li&gt;ลด ‘ต้นทุน’ ที่ไม่จำเป็นสำหรับภาคธุรกิจ ด้วยการทบทวนหรือ ‘กิโยติน’ กฎหมายและใบอนุญาตทั้งหมดที่เป็นอุปสรรค (เช่น ขนส่งไข่ต้องขออนุญาต, ส่งออกข้าวต้องเป็นนายทุนใหญ่, นำเข้าปุ๋ยต้องรอรัฐตรวจสอบนานเป็นเดือนๆ) ผ่านกระบวนการที่ประชาชนและภาคเอกชนมีส่วนร่วมและบทบาทนำในการเสนอใบอนุญาตที่ควรยกเลิก โดยหน่วยงานรัฐต้องรับภาระในการพิสูจน์ว่ายังจำเป็น - ตั้งเป้าหมายว่า ภายใน 4 ปีต้อง&lt;ul&gt;&lt;li&gt;(1) ยกเลิกใบอนุญาต 50%&lt;/li&gt;&lt;li&gt;(2) ยกเลิกทุกกฎหมายที่เป็นอุปสรรค&lt;/li&gt;&lt;/ul&gt;&lt;/li&gt;&lt;/ul&gt;",</t>
  </si>
  <si>
    <t>id: 82,</t>
  </si>
  <si>
    <t>url: "https://election66.moveforwardparty.org/policy/detail/policy_82",</t>
  </si>
  <si>
    <t>title: "รู้ผลใบอนุญาตใน 15 วัน",</t>
  </si>
  <si>
    <t>solution: "&lt;ul&gt;&lt;li&gt;ออกกฎหมายเพื่อรับประกันกรอบระยะเวลาของกระบวนการพิจารณาใบอนุญาต ไว้ที่ไม่เกิน 15 วัน - หากหน่วยงานของรัฐ พิจารณาใบอนุญาตเสร็จไม่ทันภายใน 15 วัน ให้ถือว่าคำขออนุญาตนั้น มีผลบังคับใช้เหมือนใบอนุญาตทันที (โดยอาจยกเว้นไว้บางใบอนุญาต ‘เท่าที่จำเป็น’ ที่กระบวนการการพิจารณา มีความซับซ้อนหรือความจำเป็นพิเศษที่ต้องดำเนินการด้วยระยะเวลานานกว่านั้น)&lt;/li&gt;&lt;/ul&gt;",</t>
  </si>
  <si>
    <t>id: 83,</t>
  </si>
  <si>
    <t>url: "https://election66.moveforwardparty.org/policy/detail/policy_83",</t>
  </si>
  <si>
    <t>title: "ยกเครื่องประเมินข้าราชการ ทำงานดี ข้าราชการได้ดี ประชาชนได้ดี",</t>
  </si>
  <si>
    <t>solution: "&lt;ul&gt;&lt;li&gt;ยกเครื่องระบบประเมินข้าราชการ เพื่อให้ข้าราชการที่ทำงานดี ได้รับการประเมินและความก้าวหน้าทางอาชีพที่ดี ควบคู่กับการสร้างประโยชน์ให้ประชาชน เช่น&lt;ul&gt;&lt;li&gt;การทำให้ดัชนี ‘ตัวชี้วัดผลสำเร็จของงาน’ (KPI) ของบรรดากระทรวงและกรมต่าง ๆ มีความยึดโยงกับคุณภาพชีวิตและสิ่งที่ประชาชนจะได้รับโดยตรงมากขึ้น&lt;/li&gt;&lt;li&gt;ปรับปรุงเกณฑ์การพิจารณาเลื่อนขั้น เลื่อนตำแหน่ง เพื่อให้น้ำหนักกับ ‘ผลสำเร็จ’ ของงาน มากกว่า ‘อายุงาน’&lt;/li&gt;&lt;/ul&gt;&lt;/li&gt;&lt;/ul&gt;",</t>
  </si>
  <si>
    <t>PolicyCategory/20,</t>
  </si>
  <si>
    <t>id: 84,</t>
  </si>
  <si>
    <t>url: "https://election66.moveforwardparty.org/policy/detail/policy_84",</t>
  </si>
  <si>
    <t>title: "ปลดล็อกส่วนกลาง ข้าราชการทีมไทยแลนด์ ทลายกำแพงระหว่างกระทรวง-กรม",</t>
  </si>
  <si>
    <t>solution: "&lt;ul&gt;&lt;li&gt;ทลายกำแพงระหว่างหน่วยงานของรัฐด้วยกันเอง ผ่านการ ‘ควบรวม’ บรรดากระทรวงและกรมต่าง ๆ ให้อยู่ภายใต้นิติบุคคลเดียวกัน เพื่อสร้าง ‘ข้าราชการทีมไทยแลนด์’ ที่สามารถทำงานประสานระหว่างหน่วยงานและแบ่งสรรปันส่วนทรัพยากรระหว่างหน่วยงานได้อย่างไร้รอยต่อ&lt;/li&gt;&lt;/ul&gt;",</t>
  </si>
  <si>
    <t>id: 85,</t>
  </si>
  <si>
    <t>url: "https://election66.moveforwardparty.org/policy/detail/policy_85",</t>
  </si>
  <si>
    <t>title: "งบประมาณปรับทันใจ จัดทำใหม่จากศูนย์ในทุกๆปี (zero-based budgeting)",</t>
  </si>
  <si>
    <t>solution: "&lt;ul&gt;&lt;li&gt;ปรับกระบวนการจัดทำงบประมาณในแต่ละปี โดยยึดหลัก zero-based budgeting หรือ ‘งบประมาณแบบฐานศูนย์’ ที่ไม่ได้จัดทำงบโดยอ้างอิงจากการจัดงบในอดีตเป็นหลักแล้วปรับเพิ่มงบเข้าไปในแต่ละปี แต่อ้างอิงจากความเร่งด่วนและขนาดของปัญหาที่ประเทศเผชิญในแต่ละปีเป็นหลัก&lt;/li&gt;&lt;/ul&gt;",</t>
  </si>
  <si>
    <t>id: 86,</t>
  </si>
  <si>
    <t>url: "https://election66.moveforwardparty.org/policy/detail/policy_86",</t>
  </si>
  <si>
    <t>title: "ผบ.ตร. ยึดโยงประชาชน",</t>
  </si>
  <si>
    <t>problem: "&lt;p&gt;เนื่องจากการบริหารงานตำรวจในปัจจุบัน มีความไม่โปร่งใสและไม่ยึดโยงต่อประชาชน อาทิ การแต่งตั้งโยกย้ายข้าราชการตำรวจในตำแหน่งที่สูงขึ้น ไม่ได้ยึดผลงานในการปฏิบัติหน้าที่เป็นสำคัญ แต่กลับเป็นระบบเส้นสาย หรือ ระบบตั๋ว อันนี้เป็นสร้างความไม่เป็นธรรมในหมู่ข้าราชการตำรวจ&lt;/p&gt;&lt;p&gt; ทำให้ข้าราชการตำรวจไม่มีแรงจูงใจในการปฏิบัติหน้าที่อย่างซื่อสัตย์สุจริตและชอบด้วยกฎหมาย แต่กลับใช้ตำแหน่งในอำนาจหน้าที่ไปกระทำการแสวงหาผลประโยชน์สนองต่อผู้บังคับบัญชา เพื่อให้ได้เลื่อนตำแหน่งที่สูงขึ้น ทั้งนี้ต้นตอของปัญหาดังกล่าวเกิดจากโครงสร้างการบริหารงานของสำนักงานตำรวจแห่งชาติ ที่ขาดการยึดโยงกับประชาชน ไม่ว่าจะระดับชาติและระดับพื้นที่ ทำให้ประชาชนยากที่จะตรวจสอบและให้คุณให้โทษกับข้าราชการตำรวจได้&lt;/p&gt;&lt;p&gt;นอกจากนี้งานด้านกระบวนการยุติธรรมของพนักงานสอบสวนเป็นไปอย่างล่าช้าและไม่มีประสิทธิภาพ เนื่องจากพนักงานสอบสวนมีภาระงานมากเกินไป เช่น คดีเล็กคดีน้อย คดีแห้ง ภาระงานทางเอกสาร&lt;/p&gt;",</t>
  </si>
  <si>
    <t>solution: "&lt;ul&gt;&lt;li&gt;ให้มี คณะกรรมการตำรวจแห่งชาติ (ก.ตร.) ที่มาจากผู้แทนประชาชนทั้งฝ่ายค้านและรัฐบาล เพื่อป้องกันไม่ให้ฝ่ายบริหารแทรกแซงกระบวนการยุติธรรมหรือใช้ตำรวจเป็นเครื่องมือทางการเมือง เพื่อป้องกันการใช้เส้นสายและตั๋วตำรวจ และให้นายตำรวจระดับสูงทำงานอยู่ในสายตาประชาชนและถูกถอดถอนได้หากยังปล่อยให้มีการวิ่งเต้น&lt;/li&gt;&lt;/ul&gt;",</t>
  </si>
  <si>
    <t>PolicyCategory/21,</t>
  </si>
  <si>
    <t>id: 87,</t>
  </si>
  <si>
    <t>url: "https://election66.moveforwardparty.org/policy/detail/policy_87",</t>
  </si>
  <si>
    <t>title: "จังหวัด-ตำรวจ ร่วมรับใช้ประชาชน",</t>
  </si>
  <si>
    <t>solution: "&lt;ul&gt;&lt;li&gt;จัดตั้ง \"คณะกรรมการนโยบายความปลอดภัยสาธารณะจังหวัด\" ที่มีทั้งตัวแทน อบจ.-ท้องถิ่นต่าง ๆ ส่วนราชการในจังหวัด และภาคประชาชนเข้าร่วม โดยมีอำนาจหน้าที่ในการ&lt;ul&gt;&lt;li&gt;มีส่วนร่วมประเมินคุณภาพของนายตำรวจในพื้นที่ เพื่อให้ตำรวจคนใดที่ทำงานมีประสิทธิภาพ ไม่ทิ้งหรือดองคดี ก็จะได้ช่วยส่งเสริมให้เจริญก้าวหน้าต่อไป&lt;/li&gt;&lt;li&gt;ถ่วงดุลการแต่งตั้งนายตำรวจจากส่วนกลาง โดยมีอำนาจอนุมัติ-ไม่อนุมัติการแต่งตั้งผู้บังคับการจังหวัด เพื่อให้ได้คนที่เหมาะสมจริงๆ มาทำงานในพื้นที่&lt;/li&gt;&lt;/ul&gt;&lt;/li&gt;&lt;/ul&gt;",</t>
  </si>
  <si>
    <t>id: 88,</t>
  </si>
  <si>
    <t>url: "https://election66.moveforwardparty.org/policy/detail/policy_88",</t>
  </si>
  <si>
    <t>title: "ผู้ตรวจการตำรวจ ประชาชนมีช่องร้องเรียนตำรวจ",</t>
  </si>
  <si>
    <t>solution: "&lt;ul&gt;&lt;li&gt;จัดตั้งคณะกรรมการตรวจสอบเรื่องร้องเรียนตำรวจที่เป็นอิสระแยกจากสำนักงานตำรวจแห่งชาติ  ขึ้นตรงต่อรัฐสภา มีสำนักงานและบุคลากรของตัวเอง เนื่องจากการแยกองค์กรตรวจสอบจะทำให้ปราศจากประโยชน์ทับซ้อนที่ตำรวจผู้ตรวจสอบอาจช่วยเหลือตำรวจผู้กระทำผิดกันเอง&lt;/li&gt;&lt;/ul&gt;",</t>
  </si>
  <si>
    <t>id: 89,</t>
  </si>
  <si>
    <t>url: "https://election66.moveforwardparty.org/policy/detail/policy_89",</t>
  </si>
  <si>
    <t>title: "คืนผมให้ตำรวจ ไม่บังคับเกรียน",</t>
  </si>
  <si>
    <t>solution: "&lt;ul&gt;&lt;li&gt;ยกเลิกการบังคับตัดผมเกรียน เพราะการคืนทรงผมให้ตำรวจ จะเท่ากับการคืนความตระหนักรู้ถึงสิทธิในเนื้อตัวร่างกายของนายตำรวจแต่ละคน&lt;/li&gt;&lt;li&gt;อบรมบ่มเพาะสิทธิมนุษยชนและและคุณค่าของการอยู่ร่วมกันในสังคมเพื่อให้นายตำรวจทุกคนปฏิบัติหน้าที่โดยยึดหลักเหล่านั้นไว้จนขึ้นใจ&lt;/li&gt;&lt;li&gt;ปรับเปลี่ยนหลักสูตรการศึกษาและค่านิยมเดิมที่ฝึกสอนข้าราชการตำรวจ โดยเพิ่มความสำคัญที่ให้กับวิชาพลเรือนและการเรียนร่วมกับพลเรือนทั่วไป&lt;/li&gt;&lt;/ul&gt;",</t>
  </si>
  <si>
    <t>id: 90,</t>
  </si>
  <si>
    <t>url: "https://election66.moveforwardparty.org/policy/detail/policy_90",</t>
  </si>
  <si>
    <t>title: "เติบโต-โยกย้ายเป็นธรรม ปราศจากตั๋ว-เส้นสาย",</t>
  </si>
  <si>
    <t>solution: "&lt;ul&gt;&lt;li&gt;ทำให้องค์กรตำรวจเป็นพื้นที่แห่งโอกาสให้กับนายตำรวจที่มีความสามารถและซื่อสัตย์สุจริตได้เติบโตอย่างเสมอหน้า และมีความก้าวหน้าทางอาชีพผ่านการวัดผลที่ต้องขึ้นอยู่กับผลงาน &lt;/li&gt;&lt;li&gt;ปรับที่มาของคณะกรรมการข้าราชการตำรวจ (ก.ตร.) เพื่อทลายระบบตั๋วไม่ให้กำเนิดตั้งแต่ระดับผู้บังคับบัญชาสูงสุด &lt;/li&gt;&lt;li&gt;เปิดให้นายตำรวจชั้นประทวนที่จบการศึกษาในระดับปริญญาตรีขึ้นไปได้รับสิทธิในการเลื่อนยศสู่ระดับสัญญาบัตรก่อน แทนที่จะรับจากบุคคลภายนอกเข้ามาเป็นชั้นสัญญาบัตรทันที เมื่อสำนักงานตำรวจแห่งชาติมีความต้องการรับบุคคลมาเป็นตำรวจสัญญาบัตรเพิ่ม&lt;/li&gt;&lt;/ul&gt;",</t>
  </si>
  <si>
    <t>id: 91,</t>
  </si>
  <si>
    <t>url: "https://election66.moveforwardparty.org/policy/detail/policy_91",</t>
  </si>
  <si>
    <t>title: "ตำรวจหญิงทุกสถานี เติบโตเป็น ผบ.ตร. ได้",</t>
  </si>
  <si>
    <t>solution: "&lt;ul&gt;&lt;li&gt;เปิดรับให้ทุกเพศสามารถสมัครเข้าเรียนนายร้อยตำรวจได้&lt;/li&gt;&lt;li&gt;ผลักดันให้มีตำรวจหญิงประจำทุกสถานี เพื่อให้เหยื่อผู้ถูกคุกคามทางเพศรู้สึกอุ่นใจในการเข้ามาแจ้งความมากขึ้น รวมถึงจัดอบรมให้ตำรวจทุกเพศมีความตระหนักรู้ในการจัดการคดีเกี่ยวกับเพศและเหยื่อในคดีเกี่ยวกับเพศ&lt;/li&gt;&lt;li&gt;รับประกันว่าตำรวจทุกเพศจะได้รับที่ทางและโอกาสในการเลื่อนขั้นตำแหน่งได้อย่างเท่าเทียมในทุกสายงาน (งานสืบสวนสอบสวน งานกฎหมาย งานอาชญวิทยา งานปราบปราม)&lt;/li&gt;&lt;/ul&gt;",</t>
  </si>
  <si>
    <t>PolicyCategory/21</t>
  </si>
  <si>
    <t>id: 92,</t>
  </si>
  <si>
    <t>url: "https://election66.moveforwardparty.org/policy/detail/policy_92",</t>
  </si>
  <si>
    <t>title: "ลดภาระพนักงานสอบสวน แบ่งงานให้ตำรวจสายอื่น",</t>
  </si>
  <si>
    <t>solution: "&lt;ul&gt;&lt;li&gt;เพิ่มอำนาจให้ตำรวจสายป้องกันและปราบปรามสามารถยุติคดีเล็กน้อยได้ โดยไม่ต้องส่งต่อให้พนักงานสอบสวน เนื่องจากปัจจุบันตำรวจสายป้องกันและปราบปรามทำได้แค่การลาดตระเวนและตรวจตราทั่วไป โดยไม่สามารถยุติคดีอาญาได้&lt;/li&gt;&lt;li&gt;ปรับลดการใช้เอกสารเพื่อประสิทธิภาพของการทำงานของพนักงานสอบสวน&lt;/li&gt;&lt;li&gt;ใช้เทคโนโลยีเข้ามาช่วยเพื่อให้การทำงานมีความคล่องตัวและง่ายขึ้น&lt;/li&gt;&lt;/ul&gt;",</t>
  </si>
  <si>
    <t>id: 93,</t>
  </si>
  <si>
    <t>url: "https://election66.moveforwardparty.org/policy/detail/policy_93",</t>
  </si>
  <si>
    <t>title: "เรียนฟรี อาหารฟรี มีรถรับส่ง",</t>
  </si>
  <si>
    <t>problem: "&lt;p&gt;ถึงแม้ว่าปัจจุบันรัฐบาลมีนโยบายเรียนฟรีในระดับการศึกษาขั้นพื้นฐาน โดยการอุดหนุนเงินให้กับโรงเรียนเป็นเงินรายหัว แต่ในความเป็นจริงนั้น การเรียนยังไม่ฟรีจริง ทำให้ผู้ปกครองมีภาระค่าใช้จ่ายจริงที่ต้องแบกรับ&lt;/p&gt;&lt;p&gt;รายงาน กสศ. ระบุว่ามี “ค่าใช้จ่ายแอบแฝงทางการศึกษา” สูงถึง 2,000-6,000 บาท ต่อคนต่อปี (เช่น ค่าบำรุงการศึกษา, ค่าเครื่องแบบ, ค่าหนังสือ/อุปกรณ์การเรียน และ ค่าเดินทางไปเรียน)&lt;/p&gt;&lt;p&gt;ความไม่เป็นธรรมและภาระค่าใช้จ่ายดังกล่าวไม่ได้รับการแก้ไขมายาวนาน จนทำให้วิกฤตเศรษฐกิจที่เข้ามาในช่วงโควิดที่ผ่านมา ส่งผลให้มีเด็กที่ตกหล่นออกจากระบบการศึกษาสูงเกิน 200,000 คน (จากรายงานของกระทรวงศึกษาธิการ 2564)&lt;/p&gt;&lt;p&gt;นอกจากนี้ การอุดหนุนเงินสำหรับการจัดการการเรียนสอนที่ให้ตรงไปที่โรงเรียน ยังถูกจัดสรรโดยคำนวณเป็นค่าใช้จ่ายต่อหัวคูณด้วยจำนวนนักเรียนเป็นหลัก ทำให้เกิดผลกระทบต่อโรงเรียนขนาดเล็กหรือโรงเรียนในพื้นที่ห่างไกลที่มีความต้องการเฉพาะ ที่ได้รับงบประมาณและทรัพยากรไม่เพียงพอต่อการจัดการศึกษาให้ได้มาตรฐาน เป็นผลให้คุณภาพการศึกษาเกิดความเหลื่อมล้ำกันระหว่างแต่ละโรงเรียน&lt;/p&gt;",</t>
  </si>
  <si>
    <t>solution: "&lt;ul&gt;&lt;li&gt;ป้องกันการตกหล่นทางการศึกษาในอนาคต ผ่านการเพิ่มงบกองทุนเพื่อความเสมอภาคทางการศึกษา (กสศ.) จำนวน 4,000 ล้านบาท และเพิ่มกลไกอื่น ๆ ขององค์กรปกครองส่วนท้องถิ่น (อปท.) รวมถึงเร่งดำเนินการให้เยาวชนที่ตกหล่นจากระบบการศึกษา สามารถกลับเข้าสู่ระบบหรือเข้าถึงช่องทางการศึกษาที่เหมาะสมกับตนเองได้&lt;/li&gt;&lt;li&gt;เพิ่มงบประมาณรายหัวนักเรียนในส่วนของค่าอาหาร ตั้งแต่ระดับประถมถึงมัธยมปลาย (รวมถึง ปวช.) เฉลี่ยประมาณ 500 บาท/เดือน&lt;/li&gt;&lt;li&gt;เพิ่มงบประมาณรายหัวนักเรียนในส่วนของค่าเดินทาง ระดับประถม 200 บาท/เดือน ระดับมัธยม 300 บาท/เดือน รวมถึงเพิ่มมาตรฐานความปลอดภัยของรถโรงเรียน (เช่น ใบอนุญาตเฉพาะ เกณฑ์ด้านการตรวจสภาพรถ เครื่องมือแจ้งเตือนในรถ)&lt;/li&gt;&lt;/ul&gt;",</t>
  </si>
  <si>
    <t>PolicyCategory/22,</t>
  </si>
  <si>
    <t>PolicyCategory/23,</t>
  </si>
  <si>
    <t>PolicyCategory/6,</t>
  </si>
  <si>
    <t>PolicyOccupation/45</t>
  </si>
  <si>
    <t>id: 94,</t>
  </si>
  <si>
    <t>url: "https://election66.moveforwardparty.org/policy/detail/policy_94",</t>
  </si>
  <si>
    <t>title: "ทุกโรงเรียนมีงบพอ",</t>
  </si>
  <si>
    <t>solution: "&lt;ul&gt;&lt;li&gt;ปรับวิธีการจัดสรรงบประมาณของโรงเรียน ทุกโรงเรียนต้องได้งบประมาณเพียงพอที่จะจัดการศึกษาได้อย่างมีคุณภาพ หรือคำนวณตามมาตรฐาน FSQL (Fundamental School Quality Level) ที่พิจารณาหลายปัจจัยตามความจำเป็นของโรงเรียน นอกเหนือจากจำนวนนักเรียน เพื่อให้ทุกโรงเรียนมีทรัพยากรเพียงพอในการจัดการศึกษา และทำให้โรงเรียนขนาดเล็กสามารถมีโครงสร้างพื้นฐานภายในโรงเรียนที่ดี และมีครูที่เพียงพอต่อนักเรียน&lt;/li&gt;&lt;li&gt;เพิ่มอำนาจการตัดสินใจของโรงเรียนในเรื่องการใช้งบประมาณ โดยปรับเป็นการจัดงบประมาณจากส่วนกลางให้โรงเรียนแบบไม่กำหนดวัตถุประสงค์ เพื่อให้งบประมาณถูกนำไปใช้อย่างตรงจุดมากขึ้นสำหรับแต่ละโรงเรียน&lt;/li&gt;&lt;/ul&gt;",</t>
  </si>
  <si>
    <t>PolicyCategory/23</t>
  </si>
  <si>
    <t>id: 95,</t>
  </si>
  <si>
    <t>url: "https://election66.moveforwardparty.org/policy/detail/policy_95",</t>
  </si>
  <si>
    <t>title: "โรงเรียนโปร่งใส ปราศจากทุจริต",</t>
  </si>
  <si>
    <t>solution: "&lt;ul&gt;&lt;li&gt;เปิดข้อมูลรายรับ-รายจ่าย-จัดซื้อจัดจ้าง ของโรงเรียนทั้งหมดต่อสาธารณะ เพื่อเป็นการเสริมสร้างความโปร่งใสของการบริหารจัดการโรงเรียนที่ตอบสนองประโยชน์สูงสุดของนักเรียนและการศึกษา&lt;/li&gt;&lt;li&gt;จัดให้มีโครงการ \"คนโกงวงแตก\" ป้องกันการทุจริตในโรงเรียน (เช่น ค่าแป๊ะเจี๊ยะ หรือการทุจริตหนังสือเรียน) ผ่านการวางกลไกที่จูงใจให้กลุ่มคนที่ร่วมกันโกง ฟ้องกันเอง จนเกิดความระแวงสำหรับใครที่คิดจะร่วมกันโกง (leniency programme)&lt;/li&gt;&lt;li&gt;จัดให้มีมาตรการ \"แฉโกง ปลอดภัย\" คุ้มครองคนแจ้งเบาะแส ตลอดจนเปิดโปงเปิดการทุจริตในโรงเรียน ผ่านกลไกที่รับประกันความปลอดภัยและความก้าวหน้าทางอาชีพของผู้กล้าที่ออกมาแฉการทุจริต (whistleblower protection)&lt;/li&gt;&lt;/ul&gt;",</t>
  </si>
  <si>
    <t>id: 96,</t>
  </si>
  <si>
    <t>url: "https://election66.moveforwardparty.org/policy/detail/policy_96",</t>
  </si>
  <si>
    <t>title: "ส้วมสะอาด อาคารสถานที่ปลอดภัย",</t>
  </si>
  <si>
    <t>problem: "&lt;p&gt;โรงเรียนต้องเป็นพื้นที่ปลอดภัยสำหรับนักเรียนทุกคน แต่ปัจจุบัน นักเรียนกลับเผชิญกับหลายปัจจัยในโรงเรียนที่ส่งผลกระทบต่อความปลอดภัยใน 3 มิติ ได้แก่:&lt;/p&gt;&lt;ul&gt;&lt;li&gt;ความปลอดภัยทางร่างกาย : ทั้งเรื่องอุบัติเหตุ (เช่น อาคารเรียนชำรุด ไฟดูด น้ำท่วม) และปัญหาสุขอนามัย (เช่น ห้องน้ำไม่สะอาด)&lt;/li&gt;&lt;li&gt;ความปลอดภัยทางสภาพจิตใจ : ทั้งในเรื่องของความเครียดจากภาระการเรียนที่หนัก และภาวะซึมเศร้า ซึ่งมีส่วนทำให้การฆ่าตัวตายได้กลายมาเป็นสาเหตุการเสียชีวิตอันดับสามของวัยรุ่นไทย&lt;/li&gt;&lt;li&gt;ความปลอดภัยจากอำนาจนิยม : ทั้งในเรื่องการถูกละเมิดสิทธิโดยบุคลากรในสถานศึกษา (เช่น การลงโทษด้วยวิธีรุนแรง การล่วงละเมิดทางเพศ) รวมถึงการโดนกลั่นแกล้ง (bullying) จากทั้งครูและนักเรียนด้วยกัน&lt;/li&gt;&lt;/ul&gt;",</t>
  </si>
  <si>
    <t>solution: "&lt;ul&gt;&lt;li&gt;แก้ปัญหาสภาพแวดล้อมภายในโรงเรียนให้เกิดความปลอดภัย และวางมาตรฐานในทุกโรงเรียนให้ถูกหลักสุขอนามัย (เช่น ห้องน้ำต้องสะอาดและปลอดภัยในทุกโรงเรียน)&lt;/li&gt;&lt;li&gt;ปรับปรุงสภาพแวดล้อมภายในโรงเรียนเพื่อลดอุบัติเหตุในโรงเรียน และป้องกันจุดเสี่ยงที่จะเกิดอันตรายต่อตัวนักเรียน (เช่น ตกน้ำ ไฟดูด) เป็นต้น&lt;/li&gt;&lt;/ul&gt;",</t>
  </si>
  <si>
    <t>PolicyCategory/25</t>
  </si>
  <si>
    <t>id: 97,</t>
  </si>
  <si>
    <t>url: "https://election66.moveforwardparty.org/policy/detail/policy_97",</t>
  </si>
  <si>
    <t>title: "นักเรียนเครียด-ซึมเศร้ามีที่ปรึกษา",</t>
  </si>
  <si>
    <t>solution: "&lt;ul&gt;&lt;li&gt;พัฒนาทักษะและสนับสนุนเครื่องมือให้ครู มีความรู้พื้นฐานในการสังเกตอาการของนักเรียนด้านสุขภาพจิต&lt;/li&gt;&lt;li&gt;เพิ่มช่องทางการเข้าถึงความช่วยเหลือจากผู้เชี่ยวชาญด้านสุขภาพจิต (เช่น เจ้าหน้าที่สาธาณสุข นักสังคมสงเคราะห์ นักจิตวิทยาประจำกลุ่มโรงเรียน) &lt;/li&gt;&lt;li&gt;จัดให้มีสายด่วนสุขภาพจิตโดยเฉพาะนักเรียน และการใช้ประโยชน์จากเทคโนโลยีการแพทย์ทางไกล (telemedicine) ในการเข้าถึงจิตแพทย์&lt;/li&gt;&lt;/ul&gt;",</t>
  </si>
  <si>
    <t>id: 98,</t>
  </si>
  <si>
    <t>url: "https://election66.moveforwardparty.org/policy/detail/policy_98",</t>
  </si>
  <si>
    <t>title: "กฎโรงเรียนต้องไม่ขัดหลักสิทธิมนุษยชน",</t>
  </si>
  <si>
    <t>solution: "&lt;ul&gt;&lt;li&gt;ออกข้อกำหนด “กฎโรงเรียนต้องห้าม” เพื่อไม่ให้โรงเรียนออกกฎระเบียบของโรงเรียนที่เป็นการละเมิดสิทธิมนุษยชนของนักเรียน (เช่น การบังคับเรื่องทรงผม การลงโทษด้วยวิธีรุนแรงทุกประเภท การบังคับให้เด็กบริจาคเงินหรือสิ่งของ การบังคับซื้อของ และการบังคับให้ทำกิจกรรมที่ไม่เกี่ยวกับการเรียนการสอน)&lt;/li&gt;&lt;li&gt;อบรมครูและบุคลากรทางการศึกษาอื่นให้มีความเข้าใจเกี่ยวกับสิทธิมนุษยชน ตระหนักถึงความสำคัญของสิทธิในเนื้อตัวร่างกายของเด็ก&lt;/li&gt;&lt;/ul&gt;",</t>
  </si>
  <si>
    <t>PolicyCategory/25,</t>
  </si>
  <si>
    <t>id: 99,</t>
  </si>
  <si>
    <t>url: "https://election66.moveforwardparty.org/policy/detail/policy_99",</t>
  </si>
  <si>
    <t>title: "ครูละเมิดสิทธิ พักใบประกอบทันที",</t>
  </si>
  <si>
    <t>solution: "&lt;ul&gt;&lt;li&gt;พักใบประกอบวิชาชีพครูทันทีเมื่อมีการละเมิดสิทธิเด็ก (เช่น การทำร้ายร่างกายเด็ก การล่วงละเมิดทางเพศ) เพื่อป้องกันไม่ให้มีการงดโทษหรือลงโทษเพียงแค่ย้ายโรงเรียน ซึ่งอาจนำไปสู่ความไม่ปลอดภัยของผู้เรียนในสถานศึกษาอื่น&lt;/li&gt;&lt;li&gt;แก้ปัญหาการปกปิดความผิดโดยโรงเรียนเมื่อเกิดเหตุการละเมิดสิทธิกับนักเรียน ผ่านการจัดให้มีผู้ตรวจการนักเรียน (Student Ombudsman) ที่ขึ้นตรงกับรัฐมนตรีว่าการกระทรวงศึกษาธิการ เพื่อให้เป็นช่องทางร้องเรียนที่เป็นอิสระจริงจากโรงเรียน-เขตพื้นที่&lt;/li&gt;&lt;/ul&gt;",</t>
  </si>
  <si>
    <t>id: 100,</t>
  </si>
  <si>
    <t>url: "https://election66.moveforwardparty.org/policy/detail/policy_100",</t>
  </si>
  <si>
    <t>title: "ยกเลิกตั้งแถว ใช้เวลาอัปเดตเหตุการณ์บ้านเมือง",</t>
  </si>
  <si>
    <t>solution: "&lt;ul&gt;&lt;li&gt;เปลี่ยนกิจกรรมตั้งแถวในโรงเรียน เป็นกิจกรรมที่อาจตอบโจทย์วัตถุประสงค์ด้านการเรียนรู้มากกว่า เช่น การให้ครูประจำชั้นและนักเรียนได้ทำกิจกรรมร่วมกันในห้องเรียนก่อนมีการเรียนการสอน การอัปเดตเหตุการณ์บ้านเมืองเพื่อให้นักเรียนเท่าทันข่าวสาร  เพื่อให้เวลาของผู้เรียนถูกใช้อย่างคุ้มค่าและเกิดประโยชน์สูงสุดแก่ตัวผู้เรียน&lt;/li&gt;&lt;/ul&gt;",</t>
  </si>
  <si>
    <t>id: 101,</t>
  </si>
  <si>
    <t>url: "https://election66.moveforwardparty.org/policy/detail/policy_101",</t>
  </si>
  <si>
    <t>title: "ไม่บังคับชุดนักเรียน ผู้ปกครองใช้งบกับอย่างอื่นได้",</t>
  </si>
  <si>
    <t>solution: "&lt;ul&gt;&lt;li&gt;ยกเลิกการบังคับใส่ชุดนักเรียนไปโรงเรียน &lt;/li&gt;&lt;li&gt;เปลี่ยนงบประมาณรายหัวในหมวดเครื่องแบบนักเรียน ให้กลายเป็นงบอุดหนุนเทคโนโลยีการศึกษา หรือกิจกรรมพัฒนาผู้เรียนแทน&lt;/li&gt;&lt;/ul&gt;",</t>
  </si>
  <si>
    <t>id: 102,</t>
  </si>
  <si>
    <t>url: "https://election66.moveforwardparty.org/policy/detail/policy_102",</t>
  </si>
  <si>
    <t>title: "ออกแบบหลักสูตรใหม่ เน้นทักษะที่ได้ใช้จริง",</t>
  </si>
  <si>
    <t>problem: "&lt;p&gt;นักเรียนไทยเรียนหนักและมีจำนวนชั่วโมงเรียนสูงเป็นอันดับต้นๆของโลก แต่ทักษะหลายอย่างกลับยังไม่สามารถแข่งกับนานาชาติได้ เช่น:&lt;/p&gt;&lt;ul&gt;&lt;li&gt;ในการวัดทักษะทางคณิตศาสตร์ วิทยาศาสตร์ และการอ่านของเด็กแต่ละประเทศทั่วโลก (การประเมิน PISA 2018) ประเทศไทยเข้ามาเป็นอันดับที่ 58 ด้านคณิตศาสตร์ อันดับที่ 54 ด้านวิทยาศาสตร์ และอันดับที่ 67 ด้านการอ่าน จาก 79 ประเทศทั่วโลกที่ถูกวัดผล&lt;/li&gt;&lt;li&gt;ในการวัดทักษะด้านการสื่อสารภาษาอังกฤษ (English Proficiency Index 2022) ประเทศไทยเข้ามาเป็นอันดับที่ 97 จาก 111 ประเทศที่ถูกวัดผล&lt;/li&gt;&lt;/ul&gt;&lt;p&gt;ทั้งหมดนี้สะท้อนว่าปัญหาไม่ได้อยู่ที่ความขยันหรือความทุ่มเทของนักเรียน แต่อยู่ที่ระบบการศึกษาที่ไม่สามารถแปรความขยันหรือเวลาของนักเรียน ไปเป็นทักษะที่แข่งขันในระดับสากลได้&lt;/p&gt;&lt;p&gt;การปฏิรูปหลักสูตร-วิธีการสอน-การประเมิน จึงเป็นสิ่งที่จำเป็นในการยกระดับคุณภาพการศึกษาไทย&lt;/p&gt;",</t>
  </si>
  <si>
    <t>solution: "&lt;ul&gt;&lt;li&gt;ร่างหลักสูตรใหม่ภายใน 1 ปี และค่อยๆ ปรับใช้จนสามารถใช้ในทุกระดับชั้นได้ภายใน 4 ปี&lt;/li&gt;&lt;li&gt;หลักสูตรจะเน้นการสอนทักษะ-สมรรถนะที่จำเป็นสำหรับการประกอบอาชีพ (เช่น คิดวิเคราะห์ สื่อสาร ทำงานเป็นทีม เห็นอกเห็นใจผู้อื่น) และการใช้ชีวิต (เช่น ความรู้ทางการเงิน ความรู้ด้านสุขภาพ)&lt;/li&gt;&lt;li&gt;ปรับการสอนทุกวิชาให้มุ่งเน้นทักษะสมรรถนะเป็นหลัก (เช่น การสอนภาษาอังกฤษที่เน้นทักษะการสื่อสาร หรือการสอนประวัติศาสตร์ที่เน้นการวิเคราะห์-ถกเถียง-แลกเปลี่ยน)&lt;/li&gt;&lt;li&gt;ปรับรูปแบบการเรียนการสอนแนะแนว ที่เน้นการเชื่อมกับโลกภายนอกและกิจกรรมทั้งในและนอกห้องเรียนที่ช่วยให้ผู้เรียนค้นพบตัวเอง&lt;ul&gt;&lt;li&gt;เพิ่มกิจกรรมทดลองเรียนรู้จากงานจริง หรือ job shadow การจัดคลินิกให้คำปรึกษา 1-ต่อ-1 การจัดสรรบัญชีวิทยากรจากภายนอกในอาชีพที่เด็กสนใจ&lt;/li&gt;&lt;/ul&gt;&lt;/li&gt;&lt;/ul&gt;",</t>
  </si>
  <si>
    <t>PolicyCategory/26</t>
  </si>
  <si>
    <t>id: 103,</t>
  </si>
  <si>
    <t>url: "https://election66.moveforwardparty.org/policy/detail/policy_103",</t>
  </si>
  <si>
    <t>title: "ชั่วโมงเรียนดีมีคุณภาพ ลดคาบเรียน-การบ้าน-การสอบ",</t>
  </si>
  <si>
    <t>solution: "&lt;ul&gt;&lt;li&gt;ลดจำนวนชั่วโมงเรียนและคาบเรียนลง (เป้าหมายไม่เกิน 800-1,000 ชั่วโมงต่อปี) เพื่อให้เหลือเวลาเพียงพอสำหรับการเรียนรู้นอกห้องเรียนและการพักผ่อน&lt;/li&gt;&lt;li&gt;ลดการบ้านเพื่อรับประกันเวลาเพียงพอในการพักผ่อน (เช่น บูรณาการการบ้านในหลายวิชา เปลี่ยนจากการบ้านเป็นการทำแบบฝึกหัดหรือกิจกรรมในเวลาเรียน)&lt;/li&gt;&lt;li&gt;ลดการสอบและหาวิธีประเมินรูปแบบอื่น (เช่น การทำโครงการกลุ่ม)&lt;/li&gt;&lt;li&gt;ปรับวิธีการประเมิน-การทดสอบระดับชาติ (O-NET) เป็นแบบสุ่มสอบนักเรียนกลุ่มหนึ่งในแต่ละโรงเรียน เพื่อประเมินผลสัมฤทธิ์ของโรงเรียนแทนการสอบทั้งระดับชั้น&lt;/li&gt;&lt;/ul&gt;",</t>
  </si>
  <si>
    <t>id: 104,</t>
  </si>
  <si>
    <t>url: "https://election66.moveforwardparty.org/policy/detail/policy_104",</t>
  </si>
  <si>
    <t>title: "ลดวิชาบังคับ เพิ่มวิชาทางเลือก",</t>
  </si>
  <si>
    <t>solution: "&lt;ul&gt;&lt;li&gt;ลดวิชาพื้นฐานที่บังคับเรียนในชั้นประถม-มัธยมต้น และเพิ่มวิชาเลือกที่หลากหลายขึ้นและลดสัดส่วนวิชาบังคับในชั้นมัธยมปลาย&lt;/li&gt;&lt;/ul&gt;",</t>
  </si>
  <si>
    <t>id: 105,</t>
  </si>
  <si>
    <t>url: "https://election66.moveforwardparty.org/policy/detail/policy_105",</t>
  </si>
  <si>
    <t>title: "โรงเรียน 2 ภาษา นักเรียนพูดภาษาอังกฤษได้",</t>
  </si>
  <si>
    <t>solution: "&lt;ul&gt;&lt;li&gt;ปรับทิศทางหลักสูตร-การสอน-การประเมินวิชาภาษาอังกฤษ ที่เน้นการสื่อสารหรือการใช้ภาษาเป็นหลัก มากกว่าเน้นเพียงหลักภาษาและไวยากรณ์&lt;/li&gt;&lt;li&gt;เสริมทักษะครูไทยด้านภาษาอังกฤษทั้งในระดับสถาบันผลิตครู (pre-service training) และการพัฒนาทักษะในงาน (in-service training)&lt;/li&gt;&lt;li&gt;ทำ MOU โครงการแลกเปลี่ยนระหว่างครูต่างชาติและครูไทย เพื่อเพิ่มสภาพแวดล้อมที่นักเรียนไทยได้ใช้ภาษาอังกฤษ&lt;/li&gt;&lt;li&gt;ตั้งเป้าให้ทุกโรงเรียนสอนเป็น 2 ภาษา ภายใน 4 ปี โดยการทยอยเพิ่มสัดส่วนวิชาและกิจกรรมในโรงเรียนที่สอนเป็นภาษาอังกฤษ (เช่น English Fridays ให้วันศุกร์หรือ 1 วันต่อสัปดาห์ในระดับโรงเรียน เป็นสำหรับการเรียนการสอนในภาษาอังกฤษ)&lt;/li&gt;&lt;/ul&gt;",</t>
  </si>
  <si>
    <t>id: 106,</t>
  </si>
  <si>
    <t>url: "https://election66.moveforwardparty.org/policy/detail/policy_106",</t>
  </si>
  <si>
    <t>title: "วิชาประวัติศาสตร์ เน้นวิเคราะห์-แลกเปลี่ยน",</t>
  </si>
  <si>
    <t>solution: "&lt;ul&gt;&lt;li&gt;พรรคก้าวไกลเสนอให้ปรับปรุงวิชาประวัติศาสตร์ให้เน้นการถกเถียงแลกเปลี่ยนหลายมุมมอง ไม่ใช่แค่การท่องจำ &lt;/li&gt;&lt;li&gt;การเรียนประวัติศาสตร์จะต้องเชื่อมโยงระหว่าง รัฐไทย ท้องถิ่น และประวัติศาสตร์โลกเพื่อให้ผู้เรียนได้เห็นมุมมองที่หลากหลาย เชื่อมโยงตัวเองในฐานะพลเมืองไทย และพลเมืองโลก ไปพร้อมกับความเข้าใจท้องถิ่นของตนเองได้&lt;/li&gt;&lt;/ul&gt;",</t>
  </si>
  <si>
    <t>id: 107,</t>
  </si>
  <si>
    <t>url: "https://election66.moveforwardparty.org/policy/detail/policy_107",</t>
  </si>
  <si>
    <t>title: "ส่งเสริมเทคโนโลยีทางการศึกษา",</t>
  </si>
  <si>
    <t>solution: "&lt;ul&gt;&lt;li&gt;เสนอให้มีแพลตฟอร์มที่จะรวบรวมข้อมูล สื่อการสอน เพื่อสนับสนุนครูในการสอนในห้องเรียนได้&lt;/li&gt;&lt;li&gt;อบรมและพัฒนาให้ครูสามารถเปลี่ยนบทบาทจากผู้สอน มาเป็นผู้ชี้แนะ และสังเกตนักเรียนในห้องเรียนว่าใครเข้าใจหรือไม่เข้าใจในเรื่องใด เพื่อการออกแบบการสอนที่เฉพาะเจาะจงเป็นรายบุคคล (Personalized Education) ได้&lt;/li&gt;&lt;/ul&gt;",</t>
  </si>
  <si>
    <t>id: 108,</t>
  </si>
  <si>
    <t>url: "https://election66.moveforwardparty.org/policy/detail/policy_108",</t>
  </si>
  <si>
    <t>title: "สร้างแพลตฟอร์มตรวจสอบเนื้อหาหนังสือเรียน",</t>
  </si>
  <si>
    <t>solution: "&lt;ul&gt;&lt;li&gt;เพิ่มกลไกรับผิดชอบของเนื้อหาหนังสือเรียน เช่น หากพบข้อผิดพลาดที่รุนแรงสามารถสั่งแบนบริษัทที่จัดทำหนังสือดังกล่าวได้&lt;/li&gt;&lt;/ul&gt;",</t>
  </si>
  <si>
    <t>id: 109,</t>
  </si>
  <si>
    <t>url: "https://election66.moveforwardparty.org/policy/detail/policy_109",</t>
  </si>
  <si>
    <t>title: "การศึกษานอกระบบ (กศน.) แบบ on-demand",</t>
  </si>
  <si>
    <t>solution: "&lt;ul&gt;&lt;li&gt;ส่งเสริมให้มีการศึกษานอกระบบ on-demand ไม่ว่าจะรูปแบบ online หรือ on-site ทั้งหลักสูตรระยะสั้นและระยะยาว โดยมุ่งเน้นที่จะดำเนินการกับผู้ที่มีอายุมากกว่า 18 ปี หรือผู้ที่มีอายุน้อยกว่า 18 ปี แต่หลุดออกจากระบบการศึกษาเพราะการแพร่ระบาดของโควิด&lt;/li&gt;&lt;/ul&gt;",</t>
  </si>
  <si>
    <t>id: 110,</t>
  </si>
  <si>
    <t>url: "https://election66.moveforwardparty.org/policy/detail/policy_110",</t>
  </si>
  <si>
    <t>title: "อำนวยความสะดวกในการทำ Home School",</t>
  </si>
  <si>
    <t>solution: "&lt;ul&gt;&lt;li&gt;ตั้งศูนย์ประสานงานกลางของ Home School  เพื่อช่วยลดอุปสรรคในงานเอกสาร งานประเมินต่างๆจากส่วนกลาง ช่วยให้ Home School เข้าถึงสิทธิและสวัสดิการที่ควรจะได้ &lt;/li&gt;&lt;li&gt;นอกจากนี้ศูนย์ดังกล่าวจะเป็นแหล่งที่ช่วยรวบรวมหลักสูตร สื่อการสอนของคนที่จัด Home School ที่ต่าง ๆ เพื่อแบ่งปันความรู้กันอีกด้วย&lt;/li&gt;&lt;/ul&gt;",</t>
  </si>
  <si>
    <t>id: 111,</t>
  </si>
  <si>
    <t>url: "https://election66.moveforwardparty.org/policy/detail/policy_111",</t>
  </si>
  <si>
    <t>title: "เปิดข้อสอบ TCAS ย้อนหลังทั้งหมดพร้อมเฉลยทันที",</t>
  </si>
  <si>
    <t>solution: "&lt;ul&gt;&lt;li&gt;กำหนดไม่ให้ออกข้อสอบที่วัดเนื้อหาเกินหลักสูตร เพื่อรับประกันความเสมอภาคทางโอกาสของนักเรียนที่ไม่มีกำลังทรัพย์เพียงพอในการเรียนพิเศษเพิ่มเติมนอกโรงเรียน&lt;/li&gt;&lt;li&gt;เปิดเผยข้อสอบและเฉลยข้อสอบย้อนหลัง เพื่อยกระดับคุณภาพการสอบ เปิดให้เกิดการตรวจสอบความถูกต้องเหมาะสมของคำถาม/คำตอบ และให้เป็นคลังความรู้ที่ผู้เข้าสอบรุ่นต่อ ๆ ไปจะสามารถเข้าไปใช้ฝึกฝนได้โดยไม่มีค่าใช้จ่าย&lt;/li&gt;&lt;/ul&gt;",</t>
  </si>
  <si>
    <t>id: 112,</t>
  </si>
  <si>
    <t>url: "https://election66.moveforwardparty.org/policy/detail/policy_112",</t>
  </si>
  <si>
    <t>title: "ค่าใช้จ่าย TCAS อัตราเดียว ไม่เกิน 500 บาท",</t>
  </si>
  <si>
    <t>solution: "&lt;ul&gt;&lt;li&gt;ปรับอัตราค่าใช้จ่ายเกี่ยวกับการสอบเข้ามหาวิทยาลัยของ TCAS จากเดิมที่ต้องจ่ายทั้งค่าสอบสำหรับทุกการสอบและค่าอันดับ เป็นการจ่ายแบบอัตราเดียว (flat rate) ไม่เกิน 500 บาท สำหรับทุกบริการที่เป็นค่าใช้จ่ายของ ทปอ. โดยรัฐเป็นผู้ประเมินต้นทุนที่แท้จริง และอุดหนุนตามสมควร&lt;/li&gt;&lt;/ul&gt;",</t>
  </si>
  <si>
    <t>id: 113,</t>
  </si>
  <si>
    <t>url: "https://election66.moveforwardparty.org/policy/detail/policy_113",</t>
  </si>
  <si>
    <t>title: "เลิกให้ครูนอนเวร",</t>
  </si>
  <si>
    <t>problem: "&lt;p&gt;ที่ผ่านมาครูไทยไม่สามารถให้เวลาที่มากพอกับห้องเรียนและนักเรียนได้ เนื่องจากข้อจำกัดมากมาย รวมถึงภาระงานของครูมหาศาล ที่ไม่เกี่ยวข้องกับการเรียนการสอน หรือไม่สอดคล้องกับวัตถุประสงค์ที่เสริมสร้างความเข้มแข็งให้การศึกษาไทย&lt;/p&gt;&lt;p&gt;โดยใน 1 ปี ครูใช้เวลา 84 วัน จาก 200 วันในปีการศึกษา หรือคิดเป็นกว่า 42% ที่ถูกใช้ไปกับงานนอกห้องเรียน ทั้งงานเอกสาร งานธุรการ งานพัสดุ การนอนเวรเฝ้าโรงเรียน การประเมิน/อบรม การเข้าร่วมโครงการที่ไม่จำเป็น&lt;/p&gt;&lt;p&gt;ยิ่งไปกว่านั้นยังมีการถูกกดทับด้วยอำนาจภายในโรงเรียน โดนผู้บริหารใช้งานนอกเหนือหน้าที่ จนคุณครูไม่สามารถทุ่มเทไปที่การสอนหรือการพัฒนาผู้เรียนได้อย่างเต็มที่ ซึ่งเป็นผลมาจากการประเมินที่ไม่ยึดโยงเพียงพอกับผลสัมฤทธิ์ผู้เรียน และระบบการบริหารและพัฒนาบุคลากรครูที่ยังไม่นำไปสู่ผลลัพธ์แห่งการพัฒนาทางการศึกษาในระยะยาว&lt;/p&gt;",</t>
  </si>
  <si>
    <t>solution: "&lt;ul&gt;&lt;li&gt;ยกเลิกการให้ครูนอนเวรเฝ้าโรงเรียน เพื่อให้คุณครูสามารถโฟกัสไปที่การเรียนการสอนเพื่อพัฒนาผู้เรียนได้อย่างเต็มที่&lt;/li&gt;&lt;/ul&gt;",</t>
  </si>
  <si>
    <t>PolicyCategory/27,</t>
  </si>
  <si>
    <t>id: 114,</t>
  </si>
  <si>
    <t>url: "https://election66.moveforwardparty.org/policy/detail/policy_114",</t>
  </si>
  <si>
    <t>title: "ลดงานเอกสาร-งานธุรการครู",</t>
  </si>
  <si>
    <t>solution: "&lt;ul&gt;&lt;li&gt;ยกเลิกการอบรมหรือโครงการที่ไม่เกี่ยวข้องกับการเรียนการสอนหรือการพัฒนาผู้เรียน เพื่อให้คุณครูสามารถโฟกัสไปที่การเรียนการสอนเพื่อพัฒนาผู้เรียนได้อย่างเต็มที่&lt;/li&gt;&lt;li&gt;ลดเวลาในการทำงานเอกสาร/งานธุรการในโรงเรียน ด้วยการนำระบบอิเล็กทรอนิกส์ หรือระบบอัตโนมัติมาใช้มากขึ้น เช่น การเซ็นเอกสารออนไลน์ จ้างเจ้าหน้าที่ธุรการให้เพียงพอและมีความมั่นคง&lt;/li&gt;&lt;/ul&gt;",</t>
  </si>
  <si>
    <t>PolicyCategory/27</t>
  </si>
  <si>
    <t>id: 115,</t>
  </si>
  <si>
    <t>url: "https://election66.moveforwardparty.org/policy/detail/policy_115",</t>
  </si>
  <si>
    <t>title: "ยกเลิกพิธีรีตองในการประเมินครู-รับแขก",</t>
  </si>
  <si>
    <t>solution: "&lt;ul&gt;&lt;li&gt;ยกเลิกพิธีรีตองที่ไม่เกี่ยวข้องกับการเรียนการสอนหรือการพัฒนาผู้เรียน (เช่น การจัดแต่งอาคารสถานที่ต้อนรับผู้ประเมิน) เพื่อให้คุณครูสามารถโฟกัสไปที่การเรียนการสอนเพื่อพัฒนาผู้เรียนได้อย่างเต็มที่&lt;/li&gt;&lt;/ul&gt;",</t>
  </si>
  <si>
    <t>id: 116,</t>
  </si>
  <si>
    <t>url: "https://election66.moveforwardparty.org/policy/detail/policy_116",</t>
  </si>
  <si>
    <t>title: "นักเรียนประเมินครู ครูประเมิน ผอ.",</t>
  </si>
  <si>
    <t>solution: "&lt;ul&gt;&lt;li&gt;จัดให้มีการประเมินทั้งครูและผู้บริหารโรงเรียนแบบรอบทิศ หรือ 360 องศา เพื่อให้&lt;ul&gt;&lt;li&gt;นักเรียนมีส่วนร่วมในการประเมินครู ซึ่งจะทำให้ครูมีความยึดโยงกับผลสัมฤทธิ์และความพึงพอใจของนักเรียนในฐานะผู้รับบริการการศึกษา&lt;/li&gt;&lt;li&gt;ครูมีส่วนร่วมในการประเมินผู้บริหารโรงเรียน ( เช่น ผู้อำนวยการ รองผู้อำนวยการ) เพื่อให้ผู้บริหารถูกประเมินจากข้อมูลที่รอบด้าน และป้องกันการใช้อำนาจในทางที่ไม่ชอบกับครู&lt;/li&gt;&lt;/ul&gt;&lt;/li&gt;&lt;/ul&gt;",</t>
  </si>
  <si>
    <t>id: 117,</t>
  </si>
  <si>
    <t>url: "https://election66.moveforwardparty.org/policy/detail/policy_117",</t>
  </si>
  <si>
    <t>title: "งบอบรมให้ครู-โรงเรียน ตัดสินใจเองว่าจะเรียนรู้อะไร",</t>
  </si>
  <si>
    <t>solution: "&lt;ul&gt;&lt;li&gt;เปลี่ยนงบประมาณที่เกี่ยวข้องกับการอบรมครูทั้งหมดที่ส่วนกลางเป็นคนตัดสินใจ เป็นการให้เงินตรงไปที่&lt;ul&gt;&lt;li&gt;ครูแต่ละคน เพื่อใช้ซื้อคอร์สอบรมพัฒนาทักษะที่ได้รับการรับรองจากกระทรวงศึกษาธิการ (เช่น เริ่มต้นที่ คนละ 3,000-5,000 บาทต่อปี)&lt;/li&gt;&lt;li&gt;โรงเรียน สำหรับใช้ในการจัดอบรมเพื่อเพิ่มทักษะการสอนของครูในระดับโรงเรียน&lt;/li&gt;&lt;/ul&gt;&lt;/li&gt;&lt;/ul&gt;",</t>
  </si>
  <si>
    <t>id: 118,</t>
  </si>
  <si>
    <t>url: "https://election66.moveforwardparty.org/policy/detail/policy_118",</t>
  </si>
  <si>
    <t>title: "เพิ่มค่าตอบแทนครูบรรจุใหม่ เป็น 20,000+ ต่อเดือน",</t>
  </si>
  <si>
    <t>solution: "&lt;ul&gt;&lt;li&gt;ปรับขึ้นเงินเดือนเริ่มต้นของข้าราชการครูในช่วง 10 ปีแรกให้สูงขึ้น\tโดยเริ่มต้นที่ 20,000  บาทต่อเดือน&lt;/li&gt;&lt;li&gt;เพิ่มค่าตอบแทน สวัสดิการ ความก้าวหน้าทางอาชีพของบุคลากรทางการศึกษาอื่น (เช่น ผู้ดูแลเด็ก ลูกจ้างธุรการ นักการภารโรง)&lt;/li&gt;&lt;li&gt;ไม่มีครูอัตราจ้างเงินเดือนน้อย ทุกโรงเรียนต้องจ้างครูได้เพียงพอจากการประกันรายได้โรงเรียนตามสูตรคำนวณรายหัวใหม่&lt;/li&gt;&lt;/ul&gt;",</t>
  </si>
  <si>
    <t>id: 119,</t>
  </si>
  <si>
    <t>url: "https://election66.moveforwardparty.org/policy/detail/policy_119",</t>
  </si>
  <si>
    <t>title: "ยกระดับสถาบันผลิตครู เพิ่มทักษะ-ความเชี่ยวชาญครู",</t>
  </si>
  <si>
    <t>solution: "&lt;ul&gt;&lt;li&gt;เพิ่มเกณฑ์ในการคัดเลือกครูให้เข้มข้นขึ้นทั้งวิชาการและทักษะการสอน เพิ่มการสอบสอนในการสอบบรรจุครู และการสอบวิชาการจะประเมินครูด้วยข้อสอบชุดเดียวกับนักเรียน&lt;/li&gt;&lt;li&gt;พัฒนาสถาบันการผลิตครูให้มีความเชี่ยวชาญเฉพาะสาขาไม่จำเป็นต้องเปิดสอนทุกสาขาวิชาและจะมีการเจาะจงสนับสนุนงบประมาณลงไปเพื่อพัฒนาการสอนในสาขานั้น ๆ ให้มีคุณภาพมากที่สุด&lt;/li&gt;&lt;/ul&gt;",</t>
  </si>
  <si>
    <t>id: 120,</t>
  </si>
  <si>
    <t>url: "https://election66.moveforwardparty.org/policy/detail/policy_120",</t>
  </si>
  <si>
    <t>title: "แก้ปัญหาหนี้สินครู กำหนดเพดานหักเงินเดือน",</t>
  </si>
  <si>
    <t>solution: "&lt;ul&gt;&lt;li&gt;ปรับโครงสร้างหนี้ครูใหม่ด้วยการรวมหนี้ที่อยู่ในสถาบันการเงินและหนี้ในสหกรณ์ออมทรัพย์ครูให้เป็นหนี้ก้อนเดียว &lt;/li&gt;&lt;li&gt;ต้องเปิดเผยข้อมูลหนี้ครูรายบุคคลให้ธนาคารพาณิชย์รับทราบเพื่อประเมินความเสี่ยงในการปล่อยกู้โดยเกินกำลังการชำระคืนหนี้ของครู&lt;/li&gt;&lt;li&gt;กำหนดเพดานการหักเงินเดือนไม่ให้เกิน 70 % ของเงินเดือนแต่ละเดือน และลดดอกเบี้ยเงินกู้ให้ถูกลงหากครูมีประวัติการชำระหนี้ที่ดี&lt;/li&gt;&lt;/ul&gt;",</t>
  </si>
  <si>
    <t>id: 121,</t>
  </si>
  <si>
    <t>url: "https://election66.moveforwardparty.org/policy/detail/policy_121",</t>
  </si>
  <si>
    <t>title: "คูปองเปิดโลกเรียนรู้นอกห้องเรียน สูงสุด 2,000 บาทต่อปี",</t>
  </si>
  <si>
    <t>problem: "&lt;p&gt;การเรียนรู้นั้นไม่ได้จำกัดอยู่เฉพาะในห้องเรียน และการเรียนรู้ก็ไม่ได้จำกัดว่าจะต้องเป็นเฉพาะเรื่องวิชาการเข้มข้น ยังมีกิจกรรมอีกมากมายที่ช่วยส่งเสริมทักษะและประสบการณ์ในการใช้ชีวิตให้แก่เยาวชนทั้งทางตรงและทางอ้อม ไม่ว่าจะเป็น การเข้าชมพิพิธภัณฑ์ศิลปะ การซื้อหนังสือที่ชอบ หรือการเรียนกีฬา ดนตรี ศิลปะ และกิจกรรมอื่น ๆ ที่ตนเองสนใจ&lt;/p&gt;&lt;p&gt;อีกทั้งในปัจจุบัน โลกเปลี่ยนแปลงไปทุกวินาทีอย่างรวดเร็ว สิ่งที่เคยเป็นเรื่องจำเป็นเมื่อ 10 ปีที่แล้ว อาจไม่ตอบโจทย์กับสิ่งที่สังคมและเศรษฐกิจต้องการในตอนนี้ บางอาชีพอาจถูกทดแทนโดยเครื่องจักรและเทคโนโลยีใหม่ ๆ ที่ทำให้แรงงานในบางอาชีพเสี่ยงที่จะตกงานหรือเสียรายได้และความก้าวหน้าทางอาชีพ โดยเฉพาะอย่างยิ่ง กลุ่มประชาชนวัยกลางคนที่พ้นจากระบบการศึกษาไปชั่วระยะเวลาหนึ่งแล้ว&lt;/p&gt;",</t>
  </si>
  <si>
    <t>solution: "&lt;ul&gt;&lt;li&gt;แจกคูปองพัฒนาการเรียนรู้ตามช่วงวัยให้กับเด็กอายุ 7-18 ปี เพื่อใช้สำหรับการเรียนรู้-ฝึกฝนทักษะเพิ่มเติมภายนอกโรงเรียน ตลอดจนกิจกรรมสร้างสรรค์ และกิจกรรมทางวัฒนธรรมต่างๆ แบ่งเป็น&lt;ul&gt;&lt;li&gt;ระดับประถมปีละ 1,000 บาทต่อปี&lt;/li&gt;&lt;li&gt;ระดับมัธยมปีละ 1,500 บาทต่อปี&lt;/li&gt;&lt;li&gt;ระดับอุดมศึกษาปีละ 2,000 บาทต่อปี&lt;/li&gt;&lt;/ul&gt;&lt;/li&gt;&lt;/ul&gt;",</t>
  </si>
  <si>
    <t>PolicyCategory/28,</t>
  </si>
  <si>
    <t>id: 122,</t>
  </si>
  <si>
    <t>url: "https://election66.moveforwardparty.org/policy/detail/policy_122",</t>
  </si>
  <si>
    <t>title: "เรียนฟรีอาชีวะถึง ปวส. จบแล้วมีงานทำ",</t>
  </si>
  <si>
    <t>solution: "&lt;ul&gt;&lt;li&gt;สนับสนุนการเรียนฟรีในระดับอาชีวศึกษา ทั้งระดับประกาศนียบัตรวิชาชีพ (ปวช.) และระดับประกาศนียบัตรวิชาชีพชั้นสูง (ปวส.) เพื่อเปิดโอกาสในการเรียนต่อในสายอาชีพโดยไม่มีค่าใช้จ่าย และนำไปสู่การประกอบอาชีพเฉพาะด้านซึ่งเป็นที่ต้องการของตลาดแรงงานทั้งในปัจจุบันและอนาคต&lt;/li&gt;&lt;/ul&gt;",</t>
  </si>
  <si>
    <t>PolicyCategory/28</t>
  </si>
  <si>
    <t>id: 123,</t>
  </si>
  <si>
    <t>url: "https://election66.moveforwardparty.org/policy/detail/policy_123",</t>
  </si>
  <si>
    <t>title: "เพิ่มงบพัฒนาคุณภาพสถาบันอาชีวศึกษา แห่งละ 10 ล้านบาทต่อปี",</t>
  </si>
  <si>
    <t>solution: "&lt;ul&gt;&lt;li&gt;จัดสรรงบประมาณเพื่อสนับสนุนการจัดซื้อเพื่อปรับปรุงเครื่องมือและอุปกรณ์ที่ใช้ทำการเรียนการสอนในสถาบันอาชีวศึกษาของรัฐให้ทันสมัย (4,500 ล้านบาทต่อปี หรือ เฉลี่ยปีละ 10 ล้านบาทต่อแห่ง)&lt;/li&gt;&lt;li&gt;จัดฝึกอบรมด้านเทคโนโลยีที่ทันสมัยอย่างเข้มข้นให้กับอาจารย์ผู้สอน เพื่อให้อาจารย์สามารถนำความรู้ที่เป็นปัจจุบัน ตรงกับความต้องการของภาคอุตสาหกรรม มาสอนให้แก่นักเรียน&lt;/li&gt;&lt;/ul&gt;",</t>
  </si>
  <si>
    <t>id: 124,</t>
  </si>
  <si>
    <t>url: "https://election66.moveforwardparty.org/policy/detail/policy_124",</t>
  </si>
  <si>
    <t>title: "ส่งเสริมอาชีวศึกษาระบบทวิภาคี",</t>
  </si>
  <si>
    <t>solution: "&lt;ul&gt;&lt;li&gt;ส่งเสริมการเรียนระบบทวิภาคี โดยปรับปรุงระบบประกันคุณภาพการศึกษา ผ่านการมีส่วนร่วมของภาคเอกชนและผู้ประกอบการในตลาด โดยให้มีการออกแบบหลักสูตรร่วมกันที่จะสร้างแรงงานที่มีทักษะตามความต้องการของตลาด และจบมามีงานทำจริง&lt;/li&gt;&lt;/ul&gt;",</t>
  </si>
  <si>
    <t>id: 125,</t>
  </si>
  <si>
    <t>url: "https://election66.moveforwardparty.org/policy/detail/policy_125",</t>
  </si>
  <si>
    <t>title: "ส่งเสริมสหกิจศึกษา (เรียน+ฝึกงาน) ในมหาวิทยาลัย",</t>
  </si>
  <si>
    <t>solution: "&lt;ul&gt;&lt;li&gt;ยกระดับคุณภาพการเรียนการสอนระดับอุดมศึกษา ผ่านการส่งเสริมสหกิจศึกษาที่เพิ่มเวลาที่ผู้เรียนฝึกงานในสถานประกอบการจริง และผลักดันการศึกษาแบบทวิภาคีที่ภาคเอกชนร่วมออกแบบหลักสูตรและรับประกันการจ้างงาน&lt;/li&gt;&lt;/ul&gt;",</t>
  </si>
  <si>
    <t>id: 126,</t>
  </si>
  <si>
    <t>url: "https://election66.moveforwardparty.org/policy/detail/policy_126",</t>
  </si>
  <si>
    <t>title: "ยกระดับ กยศ. ทุกคนกู้ได้ ยกเลิกกิจกรรมจิตอาสา จ่ายคืนเมื่อจ่ายไหวเท่านั้น",</t>
  </si>
  <si>
    <t>solution: "&lt;ul&gt;&lt;li&gt;ปรับปรุงเกณฑ์การกู้ยืม ทุกคนสามารถกู้ได้ถ้วนหน้าโดยไม่ต้องพิสูจน์สิทธิ และไม่ต้องทำจิตอาสา หรือกิจกรรมบังคับอื่นที่แตกต่างจากนักศึกษาที่ไม่ได้กู้ยืมเรียน&lt;/li&gt;&lt;li&gt;ปรับปรุงเกณฑ์การใช้คืนหนี้ การจ่ายคืนหนี้เงินกู้จะมีช่วงปลอดหนี้ที่ยาวนานขึ้น ถ้ารายได้ไม่ถึงเกณฑ์ที่กำหนด ก็จะยังไม่ต้องจ่ายคืนเงินต้น&lt;/li&gt;&lt;li&gt;ยกระดับบทบาท กยศ. ในการช่วยหางานให้กับผู้กู้ยืม&lt;/li&gt;&lt;/ul&gt;",</t>
  </si>
  <si>
    <t>id: 127,</t>
  </si>
  <si>
    <t>url: "https://election66.moveforwardparty.org/policy/detail/policy_127",</t>
  </si>
  <si>
    <t>title: "แพลตฟอร์มเรียนรู้ตลอดชีวิต เรียนฟรีไม่จำกัด มีระบบจัดหางาน",</t>
  </si>
  <si>
    <t>solution: "&lt;ul&gt;&lt;li&gt;สร้างแพลตฟอร์มการเรียนรู้ที่ประชาชนทุกคนเข้าถึงและเรียนได้โดยไม่จำกัด ผ่านการรวบรวมคอร์สพัฒนาทักษะจากผู้ผลิตเนื้อหา แบบฝึกหัดและระบบทดสอบความรู้ ระบบสำรวจความถนัดตนเอง และบริการจับคู่กับผู้ประกอบการและจัดหางาน&lt;/li&gt;&lt;/ul&gt;",</t>
  </si>
  <si>
    <t>id: 128,</t>
  </si>
  <si>
    <t>url: "https://election66.moveforwardparty.org/policy/detail/policy_128",</t>
  </si>
  <si>
    <t>title: "ทำงานเทียบวุฒิได้ ยกระดับสถาบันคุณวุฒิวิชาชีพ",</t>
  </si>
  <si>
    <t>solution: "&lt;ul&gt;&lt;li&gt;พัฒนาสถาบันคุณวุฒิวิชาชีพ ให้ผู้ได้รับการรับรองวิชาชีพได้รับความเชื่อถือจากตลาดแรงงานและสังคม ด้วยการพัฒนาเงื่อนไขและคุณสมบัติของการรับรองคุณวุฒิให้สอดคล้องกับมาตรฐานสากล ตรงตามความต้องการของเอกชน และปรับหลักสูตรของสถาบันอุดมศึกษาให้สอดคล้องกัน&lt;/li&gt;&lt;/ul&gt;",</t>
  </si>
  <si>
    <t>id: 129,</t>
  </si>
  <si>
    <t>url: "https://election66.moveforwardparty.org/policy/detail/policy_129",</t>
  </si>
  <si>
    <t>title: "คูปองเรียนเสริมทักษะ-เปลี่ยนอาชีพ 5,000 บาท/ปี",</t>
  </si>
  <si>
    <t>solution: "&lt;ul&gt;&lt;li&gt;แจกคูปองคนวัยทำงาน อายุ 30-60 ปี จำนวน 1 ล้านคน เพื่อเลือกพัฒนาทักษะเชิงลึกที่ตนต้องการหรือมีความจำเป็นในการทำงาน จากหลักสูตรการฝึกอบรมที่มหาวิทยาลัย ภาคเอกชน และภาคประชาสังคม จัดขึ้นทั้งในรูปแบบออนไลน์หรือ ณ สถานที่ โดยรัฐร่วมจ่าย 80% จากราคาหลักสูตรฝึกอบรม แต่ไม่เกิน 5,000 บาท/คน&lt;/li&gt;&lt;/ul&gt;",</t>
  </si>
  <si>
    <t>id: 130,</t>
  </si>
  <si>
    <t>url: "https://election66.moveforwardparty.org/policy/detail/policy_130",</t>
  </si>
  <si>
    <t>title: "กระจายอำนาจให้โรงเรียน เติบโตได้ภายใต้ท้องถิ่น",</t>
  </si>
  <si>
    <t>problem: "&lt;p&gt;อำนาจในการจัดการศึกษายังกระจุกตัวอยู่ในกระทรวงศึกษาธิการ มีหน่วยงานในรูปแบบคณะกรรมการที่อยู่ในส่วนกลางมากเกินไป ทำงานซ้ำซ้อนกัน นอกจากนี้ยังมีหน่วยงานของกระทรวงศึกษาธิการกระจายอยู่ในส่วนภูมิภาค คือ ศึกษาธิการจังหวัด และศึกษาธิการภาค ทำให้สุดท้ายแล้วโรงเรียนไม่ได้มีอำนาจในการจัดการศึกษาที่เป็นอิสระเหมาะสมกับบริบทของตัวเอง อีกทั้งยังขาดการมีส่วนร่วมจากนักเรียน เยาวชน ผู้ปกครอง ตลอดจนท้องถิ่น และภาคประชาสังคมอย่างเพียงพอในการจัดการศึกษาตั้งแต่ระดับนโยบายจนถึงระดับโรงเรียน&lt;/p&gt;",</t>
  </si>
  <si>
    <t>solution: "&lt;ul&gt;&lt;li&gt;กระจายอำนาจให้โรงเรียนด้านงบประมาณ (เช่น การจัดสรรงบประมาณให้โรงเรียนแบบไม่กำหนดวัตถุประสงค์)&lt;/li&gt;&lt;li&gt;กระจายอำนาจเรื่องบุคลากร (เช่น กลไกในการให้โรงเรียนมีส่วนร่วมในการสัมภาษณ์และคัดเลือกครู)&lt;/li&gt;&lt;li&gt;กระจายอำนาจเรื่องวิชาการ (เช่น การออกแบบหลักสูตรของโรงเรียนที่สอดคล้องต่อความต้องการของผู้เรียน การลดการควบคุมจากส่วนกลาง)&lt;/li&gt;&lt;li&gt;เพิ่มอำนาจให้ท้องถิ่นในการบริหารจัดการ ตลอดจนดูแลโรงเรียนในพื้นที่ รวมถึงการบริหารจัดการสภาพแวดล้อมโดยรอบให้เอื้อต่อการศึกษาของประชาชนในพื้นที่&lt;/li&gt;&lt;/ul&gt;",</t>
  </si>
  <si>
    <t>PolicyCategory/29</t>
  </si>
  <si>
    <t>id: 131,</t>
  </si>
  <si>
    <t>url: "https://election66.moveforwardparty.org/policy/detail/policy_131",</t>
  </si>
  <si>
    <t>title: "บอร์ดโรงเรียน ต้องมีตัวแทนนักเรียน",</t>
  </si>
  <si>
    <t>solution: "&lt;ul&gt;&lt;li&gt;กำหนดให้คณะกรรมการสถานศึกษาต้องมีตัวแทนนักเรียน&lt;/li&gt;&lt;li&gt;เพิ่มกลไกให้มีการจัดเลือกตั้งกรรมการสถานศึกษาในบางตำแหน่ง (เช่น ตัวแทนนักเรียน ตัวแทนผู้ปกครอง)&lt;/li&gt;&lt;li&gt;เพิ่มความเป็นมืออาชีพ โดยการจัดอบรมให้กรรมการที่ไม่ใช่บุคลากรทางการศึกษา&lt;/li&gt;&lt;li&gt;เปลี่ยนจากระบบอาสาสมัคร เป็นการมีค่าตอบแทนที่เหมาะสม เพื่อเพิ่มการมีส่วนร่วม&lt;/li&gt;&lt;/ul&gt;",</t>
  </si>
  <si>
    <t>id: 132,</t>
  </si>
  <si>
    <t>url: "https://election66.moveforwardparty.org/policy/detail/policy_132",</t>
  </si>
  <si>
    <t>title: "งบที่สภานักเรียนเลือกใช้เองได้",</t>
  </si>
  <si>
    <t>solution: "&lt;ul&gt;&lt;li&gt;เพิ่มงบประมาณให้โรงเรียนในส่วนกิจกรรมพัฒนาผู้เรียน แต่ให้เฉพาะโรงเรียนที่มีสภานักเรียนที่มาจากการเลือกตั้งเท่านั้น เพื่อให้นักเรียนมีส่วนร่วมในการใช้งบประมาณ  โดยสภานักเรียนจะนำงบส่วนนี้ไปทำกิจกรรมภายในโรงเรียนตามที่ได้หาเสียงไว้&lt;/li&gt;&lt;/ul&gt;",</t>
  </si>
  <si>
    <t>id: 133,</t>
  </si>
  <si>
    <t>url: "https://election66.moveforwardparty.org/policy/detail/policy_133",</t>
  </si>
  <si>
    <t>title: "สภาเยาวชนมาจากการเลือกตั้ง เสนอกฎหมายไปที่รัฐสภาได้",</t>
  </si>
  <si>
    <t>solution: "&lt;ul&gt;&lt;li&gt;จัดให้มีการเลือกตั้งสภาเยาวชน โดยให้สภานี้อยู่ภายใต้การดูแลของสำนักเลขาธิการสภาผู้แทนราษฎร มีอำนาจและส่วนร่วมในการขับเคลื่อนประเทศ ดังนี้ &lt;ul&gt;&lt;li&gt;เสนอร่างกฎหมายต่อรัฐสภาได้ (เทียบเท่ากับการที่ประชาชนลงชื่อเสนอร่างกฎหมาย 10,000 รายชื่อตามรัฐธรรมนูญ)&lt;/li&gt;&lt;li&gt;เสนอตัวแทนเข้าไปมีส่วนร่วมในกรรมาธิการที่เกี่ยวข้อง&lt;/li&gt;&lt;li&gt;ตั้งกระทู้กับรัฐมนตรีที่เกี่ยวข้องให้มาตอบในสภาได้ปีละอย่างน้อย 2 ครั้ง&lt;/li&gt;&lt;li&gt;เสนอความเห็นและข้อเสนอแนะโดยตรงไปที่คณะรัฐมนตรี&lt;/li&gt;&lt;/ul&gt;&lt;/li&gt;&lt;/ul&gt;",</t>
  </si>
  <si>
    <t>id: 134,</t>
  </si>
  <si>
    <t>url: "https://election66.moveforwardparty.org/policy/detail/policy_134",</t>
  </si>
  <si>
    <t>title: "กองทุนพิสูจน์สิทธิ 10,000 ล้านบาท ยุติข้อพิพาท-ออกเอกสารสิทธิให้เกษตรกร",</t>
  </si>
  <si>
    <t>problem: "&lt;p&gt;ปัจจุบัน เกษตรกรจำนวนมากขาดเอกสารสิทธิ์หรือโฉนดในที่ดินที่ตนเองใช้ชีวิตและทำมาหากินมาหลายรุ่น โดยกว่า 1 ล้านคน กำลังประสบปัญหาข้อพิพาทที่ดินกับรัฐ ที่บางกรณียืดเยื้อมาหลายสิบปี และถูกซ้ำเติมโดยนโยบายของรัฐที่ผ่านมา (ป่าอนุรักษ์ 300,000-400,000 ราย / ป่าสงวนแห่งชาติ 400,000-500,000 ราย / ที่ราชพัสดุ 100,000-200,000 ราย / ที่ดิน ส.ป.ก. 200,000-300,000 ราย)&lt;/p&gt;&lt;p&gt;นอกจากจะขาดความมั่นคงขั้นพื้นฐานในชีวิตและทรัพย์สินแล้ว การขาดเอกสารสิทธิ์ยังเป็นอุปสรรคสำคัญต่อการพัฒนา เพราะทำให้เกษตรกรไม่สามารถเข้าถึงแหล่งทุนในระบบ ขาดแรงจูงใจในการลงทุนพัฒนาพื้นที่เพื่อผลตอบแทนในระยะยาว และ ไม่มีทางเลือกในการโอนสิทธิหรือขายที่ดินเพื่อย้ายถิ่นฐานเพื่อแสวงหาโอกาสที่ดีกว่า&lt;/p&gt;&lt;p&gt;แม้เกษตรกรที่มีที่ดิน ส.ป.ก. ก็ยังไม่มีความมั่นคงในการถือครองที่ดิน เพราะเอกสารสิทธิ์ที่ดิน ส.ป.ก. เป็นเอกสารสิทธิ์ที่มีข้อจำกัดในการเปลี่ยนมือการครอบครอง โดยห้ามซื้อขายเปลี่ยนมือ (ยกเว้นแต่การถ่ายโอนตามมรดกให้กับทายาท ที่ยังมีเงื่อนไขอีกหลายประการ) ซึ่งเป็นข้อจำกัดในการเข้าถึงแหล่งเงินทุน การใช้เป็นหลักทรัพย์ค้ำประกัน (ยกเว้นกับ ธกส.) และการเปลี่ยนพื้นที่ทำกินและเปลี่ยนอาชีพของพี่น้องเกษตรกร - ในทางปฏิบัติ ข้อจำกัดดังกล่าวที่ถูกออกแบบมาเพื่อป้องกันไม่ให้ที่ดิน ส.ป.ก. เปลี่ยนมือ กลับกลายเป็นกลไกที่เปิดช่องให้นายทุนบางรายเข้ามารวบรวมที่ดิน ส.ป.ก. จากเกษตรกรได้ในราคาถูกนอกกระบวนการกฎหมาย เนื่องจากเกษตรกรไม่มีทางเลือกในการขายที่ดินในราคาที่เหมาะสมผ่านกระบวนการที่ถูกต้องตามกฎหมาย&lt;/p&gt;&lt;p&gt;ทั้งหมดนี้ยังสะท้อนและซ้ำเติมถึงปัญหาในภาพรวมของประเทศเกี่ยวกับความเหลื่อมล้ำในการครอบครองที่ดิน โดย 80% ของที่ดินทั้งหมดกระจุกอยู่ที่คนที่รวยที่สุด 5% ในขณะที่ 75% ของคนไทย ไม่มีที่ดินของตนเอง&lt;/p&gt;&lt;p&gt;หากต้องการจะยกระดับคุณภาพชีวิตของเกษตรกร การรับประกันความมั่นคงในที่ดินทำกิน จึงเป็นกระดุมเม็ดแรกและจุดเริ่มต้นที่สำคัญ &lt;/p&gt;",</t>
  </si>
  <si>
    <t>solution: "&lt;ul&gt;&lt;li&gt;เร่งแก้ปัญหาข้อพิพาทที่ดิน โดยมีเป้าหมายในการออกเอกสารสิทธิ์รวมกัน 10 ล้านไร่ ภายใน 4 ปี ให้เกษตรกรและประชาชนที่ผ่านการพิสูจน์สิทธิ ด้วยการ:&lt;ul&gt;&lt;li&gt;(i) ตั้งกองทุนพิสูจน์สิทธิ 10,000 ล้านบาท เพื่อเพิ่มบุคลากร อุปกรณ์ และ ระบบ RTK รังวัดที่ดินด้วยดาวเทียม ที่ต้องใช้ในกระบวนการพิสูจน์สิทธิให้ประชาชน โดยการใช้ข้อมูลหลักฐานต่างๆ ทั้งจากภาพถ่ายทางอากาศ หลักฐานราชการ และหลักฐานของชุมชน/ประชาชน&lt;/li&gt;&lt;li&gt;(ii) ยกเครื่องกฎหมายที่ดินทั้งหมด 7 ฉบับ เช่น พรบ. ป่าไม้ พรบ. ป่าสงวนแห่งชาติ เพื่อแก้ไม่ให้มีการลิดรอนสิทธิในการครอบครองที่ดินของประชาชนที่พักอาศัยหรือทำมาหากินในที่ดินดังกล่าวมาก่อน&lt;/li&gt;&lt;/ul&gt;&lt;/li&gt;&lt;/ul&gt;",</t>
  </si>
  <si>
    <t>PolicyCategory/30,</t>
  </si>
  <si>
    <t>PolicyCategory/31,</t>
  </si>
  <si>
    <t>id: 135,</t>
  </si>
  <si>
    <t>url: "https://election66.moveforwardparty.org/policy/detail/policy_135",</t>
  </si>
  <si>
    <t>title: "เปลี่ยน สปก. เป็นโฉนดอย่างเป็นธรรม",</t>
  </si>
  <si>
    <t>solution: "&lt;ul&gt;&lt;li&gt;ปลดล็อกที่ดิน ส.ป.ก. โดยการเปลี่ยนที่ดิน ส.ป.ก. ให้เป็นโฉนด อย่างเป็นธรรม ด้วยเงื่อนไขดังต่อไปนี้:&lt;ul&gt;&lt;li&gt;(i) หากผู้รับสิทธิ ส.ป.ก. กับ ผู้ใช้ประโยชน์ที่ดิน ตรงกัน: ออกโฉนดที่ดินได้เลย&lt;ul&gt;&lt;li&gt;ภายใน 5 ปีแรก: โอนมรดกได้ แต่หากจะขายหรือจำนอง ต้องดำเนินการผ่านธนาคารที่ดิน&lt;/li&gt;&lt;li&gt;หลัง 5 ปีผ่านไป: ทำธุรกรรมได้เหมือนกับโฉนดที่ดินทั่วไป&lt;/li&gt;&lt;/ul&gt;&lt;/li&gt;&lt;li&gt;(ii) หากผู้รับสิทธิ ส.ป.ก. กับ ผู้ใช้ประโยชน์ที่ดิน ไม่ตรงกัน: ออกโฉนดที่ดินต่อเมื่อ&lt;ul&gt;&lt;li&gt;(1) เป็นผู้ที่มีหลักฐานใช้ประโยชน์ที่ดินแปลงมาไม่ต่ำกว่า 10 ปี และ&lt;/li&gt;&lt;li&gt;(2) เป็นผู้ที่มีหลักฐานข้อตกลงระหว่างผู้ได้รับสิทธิเดิมกับผู้ใช้ประโยชน์ที่ดินจริง และ&lt;/li&gt;&lt;li&gt;(3) เป็นผู้ที่มีทรัพย์สินทั้งหมดไม่เกิน 10 ล้านบาท (ไม่นับรวมมูลค่าของที่ดิน ส.ป.ก. ที่กำลังจะเปลี่ยนเป็นโฉนด)&lt;/li&gt;&lt;li&gt;สำหรับกรณีที่ใช้ที่ดินที่ผ่านมาเพื่อการเกษตร: ได้รับการเปลี่ยน ส.ป.ก. เป็นโฉนดได้ไม่เกิน 50 ไร่&lt;/li&gt;&lt;li&gt;สำหรับกรณีที่ใช้ที่ดินที่ผ่านมาเพื่อวัตถุประสงค์อื่นๆ นอกจากการเกษตร: ได้รับการเปลี่ยน ส.ป.ก. เป็นโฉนด เฉพาะผู้ที่ครอบครองที่ดินรวมกันทั้งหมด (ทั้งโฉนดที่ดินแปลงอื่นๆ และ ส.ป.ก. ที่จะถูกเปลี่ยนเป็นโฉนด) ไม่เกิน 50 ไร่&lt;/li&gt;&lt;li&gt;ภายใน 10 ปีแรก: โอนมรดกได้ แต่หากจะขายหรือจำนอง ต้องดำเนินการผ่านธนาคารที่ดิน&lt;/li&gt;&lt;li&gt;หลัง 10 ปีผ่านไป: ทำธุรกรรมได้เหมือนกับโฉนดที่ดินทั่วไป&lt;/li&gt;&lt;/ul&gt;&lt;/li&gt;&lt;/ul&gt;&lt;/li&gt;&lt;li&gt;ที่ดินส่วนที่เกิน 50 ไร่ (ตามเงื่อนไขข้างบน) หรือได้มาแบบผิดกฎหมาย จะถูกนำเข้าสู่ธนาคารที่ดินเพื่อนำมากระจายให้กับประชาชน เช่น เกษตรกรรายย่อย สหกรณ์หรือกลุ่มเกษตรกรที่ประสงค์เช่าใช้ประโยชน์&lt;/li&gt;&lt;/ul&gt;",</t>
  </si>
  <si>
    <t>id: 136,</t>
  </si>
  <si>
    <t>url: "https://election66.moveforwardparty.org/policy/detail/policy_136",</t>
  </si>
  <si>
    <t>title: "เปลี่ยนนิคมสหกรณ์เป็นโฉนดทันที",</t>
  </si>
  <si>
    <t>solution: "&lt;ul&gt;&lt;li&gt;เร่งเปลี่ยนที่ดินนิคมสหกรณ์ทุกแห่งทั่วประเทศ เป็นเอกสารสิทธิ์หรือโฉนดให้เกษตรกรและประชาชนทันที&lt;/li&gt;&lt;/ul&gt;",</t>
  </si>
  <si>
    <t>id: 137,</t>
  </si>
  <si>
    <t>url: "https://election66.moveforwardparty.org/policy/detail/policy_137",</t>
  </si>
  <si>
    <t>title: "ตั้งธนาคารที่ดิน กระจายการถือครองที่ดินให้ประชาชน",</t>
  </si>
  <si>
    <t>solution: "&lt;ul&gt;&lt;li&gt;จัดตั้งธนาคารที่ดิน เพื่อสนับสนุนการกระจายการถือครองที่ดินให้ประชาชนผ่าน 3 บทบาทหลัก:&lt;ul&gt;&lt;li&gt;(1) รับจำนองและรับซื้อที่ดิน ที่อยู่ในช่วงห้ามซื้อขาย (5-10 ปี)&lt;/li&gt;&lt;li&gt;(2) บริหารจัดการที่ดินส่วนเกิน (เช่น ที่ดิน ส.ป.ก. ของนายทุนขนาดใหญ่) เพื่อกระจายให้ชุมชนและเกษตรกร&lt;/li&gt;&lt;li&gt;(3) กระจายการถือครองที่ดินให้เกษตรกรรายใหม่ ในรูปแบบต่างๆ (เช่น เช่าซื้อ)&lt;/li&gt;&lt;/ul&gt;&lt;/li&gt;&lt;/ul&gt;",</t>
  </si>
  <si>
    <t>id: 138,</t>
  </si>
  <si>
    <t>url: "https://election66.moveforwardparty.org/policy/detail/policy_138",</t>
  </si>
  <si>
    <t>title: "เปลี่ยนระบบภาษีที่ดิน ลดความเหลื่อมล้ำในการถือครองที่ดิน",</t>
  </si>
  <si>
    <t>solution: "&lt;ul&gt;&lt;li&gt;ปรับปรุงประสิทธิภาพและความเป็นธรรมในการจัดเก็บภาษีที่ดิน เพื่อลดความเหลื่อมล้ำในการครอบครองที่ดิน:&lt;ul&gt;&lt;li&gt;(1) พัฒนาระบบภาษีที่ดินแบบรวมแปลง (รวมมูลค่าที่ดินทั้งหมดที่แต่ละบุคคล/นิติบุคคลถืออยู่) แล้วจัดเก็บภาษีที่ดินในอัตราก้าวหน้า โดยคิดจากมูลค่าที่ดินที่เกิน 300 ล้านบาท&lt;/li&gt;&lt;li&gt;(2) ปรับปรุงประสิทธิภาพในการจัดเก็บภาษีที่ดินแบบรายแปลง (แบบที่ใช้อยู่ในปัจจุบัน) เพื่อป้องกันการหลบเลี่ยง&lt;/li&gt;&lt;li&gt;(3) ลดหย่อนหรือส่วนลดภาษีที่ดิน (Negative Land Tax) สำหรับพื้นที่ที่ถูกใช้เพื่อสาธารณประโยชน์ (เช่น พื้นที่สีเขียว พื้นที่อนุรักษ์ระบบนิเวศ พื้นที่สาธารณะ) ตามระยะเวลาที่ตกลงกัน (3-10 ปี)&lt;/li&gt;&lt;/ul&gt;&lt;/li&gt;&lt;/ul&gt;",</t>
  </si>
  <si>
    <t>id: 139,</t>
  </si>
  <si>
    <t>url: "https://election66.moveforwardparty.org/policy/detail/policy_139",</t>
  </si>
  <si>
    <t>title: "ปลดหนี้ ธ.ก.ส. เกษตรกรสูงวัย จ่ายหนี้ถึงครึ่ง รัฐยกอีกครึ่งให้ทันที",</t>
  </si>
  <si>
    <t>problem: "&lt;p&gt;ปัญหาหนี้สินของเกษตรกรไทยเป็นปัญหาที่ยืดเยื้อมานาน ข้อมูลล่าสุดของสถาบันวิจัยเศรษฐกิจป๋วย อึ้งภากรณ์พบว่า ร้อยละ 90 ของเกษตรกรไทยเป็นหนี้ โดยเกษตรกรแต่ละครัวเรือนมีหนี้เฉลี่ยประมาณ 2.8 กองหนี้ (72% เป็นหนี้ ธนาคารเพื่อการเกษตรและสหกรณ์การเกษตร (หรือ ธ.ก.ส.) / 63% เป็นหนี้กองทุนหมู่บ้าน / 25% เป็นหนี้เช่าซื้อ (เช่น รถจักรยานยนต์ รถยนต์) / 17% เป็นหนี้สหกรณ์ / 20% เป็นหนี้นอกระบบ)&lt;/p&gt;&lt;p&gt;กลุ่มที่น่าเป็นห่วงที่สุดกลุ่มหนึ่งคือ ลูกหนี้ที่เป็นผู้สูงอายุ 60 ปีขึ้นไป ซึ่งมีจำนวนเกือบ 1.4 ล้านราย (ที่มีหนี้กับ ธ.ก.ส.) เนื่องจากการเป็นหนี้ของครัวเรือนเกษตรกรมีลักษณะที่ “ผูกพัน” และ “ทับถม” จนกระทั่งเมื่อเกษตรกรมีอายุมากขึ้น และแม้ว่าเกษตรกรเหล่านี้จะได้ชำระหนี้ไปมากแล้ว แต่มูลหนี้คงค้างที่มีอยู่ก็ยังมีอัตราสูง โดยในบรรดาลูกหนี้สูงอายุ 1.4 ล้านรายนี้ มีผู้ที่เป็น “หนี้เสีย” หรือหนี้ที่ไม่ก่อให้เกิดรายได้ (หรือ NPL) ถึง 179,421 ราย และกลายเป็นความเสี่ยงที่ภาระหนี้สินจะสืบทอดข้ามรุ่นไปยังทายาทของตนต่อไป&lt;/p&gt;",</t>
  </si>
  <si>
    <t>solution: "&lt;ul&gt;&lt;li&gt;ปลดหนี้ให้เกษตรกรสูงวัย (60 ปีขึ้นไป)&lt;ul&gt;&lt;li&gt;กำหนดว่าเมื่อชำระหนี้ได้ถึงครึ่งหนึ่งของหนี้ปัจจุบันที่มีอยู่ รัฐจะยกหนี้ที่เหลืออีกครึ่งหนึ่งให้&lt;/li&gt;&lt;/ul&gt;&lt;/li&gt;&lt;li&gt;จ่ายดี ลดดอกเบี้ย &lt;ul&gt;&lt;li&gt;ผ่อนประภาระหนี้สินให้กับลูกหนี้บุคคลธนาคารรัฐ ที่จ่ายดี จ่ายตรงเวลาเกินกว่า 12 งวด  ด้วยการลดดอกเบี้ย 10 % โดยรัฐบาลจะเป็นผู้อุดหนุนงบประมาณชดเชยการลดดอกเบี้ย&lt;/li&gt;&lt;/ul&gt;&lt;/li&gt;&lt;/ul&gt;",</t>
  </si>
  <si>
    <t>PolicyCategory/32,</t>
  </si>
  <si>
    <t>id: 140,</t>
  </si>
  <si>
    <t>url: "https://election66.moveforwardparty.org/policy/detail/policy_140",</t>
  </si>
  <si>
    <t>title: "ต้นไม้ปลดหนี้ - รัฐเช่าที่เกษตรกรปลูกไม้มีค่า ปลดหนี้ตั้งแต่วันแรก แถมต้นไม้ใน 20 ปี",</t>
  </si>
  <si>
    <t>solution: "&lt;ul&gt;&lt;li&gt;ปลดหนี้ให้เกษตรกรที่มีที่ดิน&lt;ul&gt;&lt;li&gt;รัฐจ่ายหนี้คงค้างให้เกษตรกร ในฐานะค่าเช่า เพื่อใช้ที่ดินของเกษตรกรในการปลูกไม้ยืนต้นและเพิ่มพื้นที่สีเขียว&lt;/li&gt;&lt;li&gt;เกษตรกรจะถูกปลดหนี้ตั้งแต่วันแรก และจะได้ส่วนแบ่งครึ่งหนึ่งของต้นไม้ที่ปลูก เมื่อครบ 20 ปี&lt;/li&gt;&lt;/ul&gt;&lt;/li&gt;&lt;/ul&gt;",</t>
  </si>
  <si>
    <t>id: 141,</t>
  </si>
  <si>
    <t>url: "https://election66.moveforwardparty.org/policy/detail/policy_141",</t>
  </si>
  <si>
    <t>title: "หลังคาปลดหนี้ - รัฐติดแผงโซลาร์ให้ฟรี เกษตรกรขายไฟฟ้าปลดหนี้",</t>
  </si>
  <si>
    <t>solution: "&lt;ul&gt;&lt;li&gt;ปลดหนี้ให้เกษตรกรที่ไม่มีที่ดิน และมีมูลค่าหนี้ไม่สูงมาก&lt;ul&gt;&lt;li&gt;รัฐติดตั้งแผงโซลาร์ให้เกษตรกรฟรี โดยแบ่งรายได้จากการขายค่าไฟฟ้า&lt;/li&gt;&lt;li&gt;เกษตรกรจะประหยัดค่าไฟฟ้า และสามารถใช้รายได้จากการขายไฟฟ้ามาสมทบในการชำระหนี้&lt;/li&gt;&lt;/ul&gt;&lt;/li&gt;&lt;/ul&gt;",</t>
  </si>
  <si>
    <t>id: 142,</t>
  </si>
  <si>
    <t>url: "https://election66.moveforwardparty.org/policy/detail/policy_142",</t>
  </si>
  <si>
    <t>title: "หมดยุคหาเงินจ่ายดอก ทุกบาทที่จ่ายหนี้ต้องลดเงินต้นก่อนดอกเบี้ย",</t>
  </si>
  <si>
    <t>solution: "&lt;ul&gt;&lt;li&gt;กำหนดลำดับการตัดชำระหนี้ของสหกรณ์ให้เหมือนกับทุกสถาบันทางการเงิน โดยการตัดชำระเงินต้นก่อนดอกทุกงวด เพื่อช่วยเกษตรกรปลดหนี้ได้เร็วขึ้น ในกรณีที่ไม่สามารถจ่ายได้ครบทุกงวด&lt;/li&gt;&lt;/ul&gt;",</t>
  </si>
  <si>
    <t>id: 143,</t>
  </si>
  <si>
    <t>url: "https://election66.moveforwardparty.org/policy/detail/policy_143",</t>
  </si>
  <si>
    <t>title: "กระจายงบพัฒนาแหล่งน้ำให้ท้องถิ่น ครอบคลุมพื้นที่นอกเขตชลประทาน",</t>
  </si>
  <si>
    <t>problem: "&lt;p&gt;เกษตรกรไทยที่ปลูกพืชเศรษฐกิจหลักอย่าง ข้าว ยางพารา และอ้อย ประสบปัญหาการขาดทุนจากการทำเกษตร นับตั้งแต่ปี 2556 (ราคาสุทธิเฉลี่ยต่อครัวเรือนของเกษตรกรอยู่ที่ 260 บาท/วัน น้อยกว่าค่าแรงขั้นต่ำในปัจจุบัน)&lt;/p&gt;&lt;p&gt;อย่างกรณีของข้าว ในรอบ 50 ปี ราคาข้าวขึ้นมา 3.5 เท่า แต่ต้นทุนการเกษตร โดยเฉพาะค่าปุ๋ยเคมีขึ้นมาถึง 11.4 เท่า&lt;/p&gt;&lt;p&gt;ส่งผลให้เกษตรกรไทยอยู่ในวังวนของหนี้สินจากการทำเกษตร เนื่องจากไม่สามารถหากำไรจากการเกษตรได้เลย นอกจากนี้เกษตรกรไทยประสบปัญหากับการปรับตัวเพื่อยกระดับการผลิตของตัวเอง ทั้งเทคโนโลยีการเกษตร การปลูกพืชที่เหมาะสมกับสภาพพื้นที่ และการเข้าถึงแหล่งน้ำ ปัญหาเหล่านี้ทำให้ภาคเกษตรไทยมีผลิตภาพในการผลิตพืชทางการเกษตรต่ำ รายได้ไม่พอกับต้นทุนการผลิต&lt;/p&gt;",</t>
  </si>
  <si>
    <t>solution: "&lt;ul&gt;&lt;li&gt;กระจายอำนาจและงบประมาณให้องค์กรปกครองส่วนท้องถิ่น ในการพัฒนาและปรับปรุงแหล่งน้ำในรูปแบบที่เหมาะสมสำหรับพื้นที่ (เช่น ขุดบ่อ สระน้ำ ชลประทานทางท่อ การใช้ระบบโซลาร์ บ่อบาดาล)&lt;/li&gt;&lt;li&gt;กระตุ้นการพัฒนาแหล่งน้ำนอกพื้นที่ชลประทานผ่านองค์กรปกครองส่วนท้องถิ่น โดยตั้งเป้าหมายเพิ่มน้ำกักเก็บ 1,000 ล้านลูกบาศก์ เมตร/ปี ด้วยงบประมาณประมาณ 25,000 ล้านบาท/ปี ซึ่งจะทำให้ครอบคลุมพื้นที่เกษตรนอกเขตชลประทานเพิ่มขึ้น 4 ล้านไร่/ปี&lt;/li&gt;&lt;/ul&gt;",</t>
  </si>
  <si>
    <t>PolicyCategory/33,</t>
  </si>
  <si>
    <t>id: 144,</t>
  </si>
  <si>
    <t>url: "https://election66.moveforwardparty.org/policy/detail/policy_144",</t>
  </si>
  <si>
    <t>title: "ซื้อ 1 แถม 1 ปุ๋ยสั่งตัด - แม่ปุ๋ยราคาถูก ผ่านสหกรณ์-กลุ่มเกษตร-วิสาหกิจชุมชน",</t>
  </si>
  <si>
    <t>solution: "&lt;ul&gt;&lt;li&gt;ลดภาระค่าใช้จ่ายด้านปุ๋ยของเกษตรกร และส่งเสริมการใช้ปุ๋ยสั่งตัดโดยการ:&lt;ul&gt;&lt;li&gt;ออกโครงการ “ซื้อ 1 แถม 1 ปุ๋ยสั่งตัด” โดยรัฐสมทบเพื่อแถมปุ๋ยสั่งตัดจากการวิเคราะห์ค่าความสมบูรณ์ของดินให้เกษตรกร ทุกครั้งที่ซื้อปุ๋ย ใน 6 เดือนแรก&lt;/li&gt;&lt;li&gt;ทำการทูตเชิงเกษตรเพื่อนำเข้าแม่ปุ๋ยขนาดใหญ่ และแจกให้ผู้ผลิตปุ๋ยรายย่อย (เช่น สหกรณ์ วิสาหกิจชุมชน SME)&lt;/li&gt;&lt;li&gt;สนับสนุนงบประมาณให้ผู้ผลิตปุ๋ยรายย่อยในการตรวจวิเคราะห์ดิน และนำเทคโนโลยีมาใช้ในการผลิตปุ๋ยผ่านการกำหนดสูตรเพื่อนำแม่ปุ๋ยมาผสมเป็นปุ๋ยสั่งตัดให้กับเกษตรกร&lt;/li&gt;&lt;li&gt;ตั้งกองทุนปุ๋ย 20,000 ล้านบาท เพื่อเป็นแหล่งงบประมาณในการดำเนินการ&lt;/li&gt;&lt;/ul&gt;&lt;/li&gt;&lt;/ul&gt;",</t>
  </si>
  <si>
    <t>id: 145,</t>
  </si>
  <si>
    <t>url: "https://election66.moveforwardparty.org/policy/detail/policy_145",</t>
  </si>
  <si>
    <t>title: "สนับสนุนการเลี้ยงสัตว์ ลดต้นทุน เพิ่มเงินทุน ขยายตลาด",</t>
  </si>
  <si>
    <t>solution: "&lt;ul&gt;&lt;li&gt;สนับสนุนเกษตรกรในการเลี้ยงสัตว์ เพื่อลดต้นทุน ลดความเสี่ยง และเพิ่มรายได้ โดยการ:&lt;ul&gt;&lt;li&gt;ให้อำนาจท้องถิ่นจ้างสัตวบาล/สัตวแพทย์บริการเกษตรกรได้&lt;/li&gt;&lt;li&gt;พัฒนาระบบโรงเชือด-โรงชำแหละ-โรงแปรรูปปศุสัตว์ให้ได้มาตรฐานในท้องถิ่น&lt;/li&gt;&lt;li&gt;ส่งเสริมสหกรณ์และกลุ่มเกษตรกรปลูกพืชอาหารสัตว์ และผสมอาหารสัตว์เองในแต่ละท้องถิ่น&lt;/li&gt;&lt;li&gt;ปล่อยเงินกู้ดอกเบี้ยต่ำให้เกษตรกรสำหรับการเลี้ยงปศุสัตว์ (ประมาณ 3-4% ต่อปี)&lt;/li&gt;&lt;li&gt;ป้องกันและกำจัดการทุจริตในระบบควบคุมโรคและการตลาดปศุสัตว์&lt;/li&gt;&lt;/ul&gt;&lt;/li&gt;&lt;/ul&gt;",</t>
  </si>
  <si>
    <t>id: 146,</t>
  </si>
  <si>
    <t>url: "https://election66.moveforwardparty.org/policy/detail/policy_146",</t>
  </si>
  <si>
    <t>title: "ดอกเบี้ย 0% ผ่อนโดรน รถไถ รถดำนา เครื่องจักรการเกษตร",</t>
  </si>
  <si>
    <t>solution: "&lt;ul&gt;&lt;li&gt;ส่งเสริมเกษตรกรในการใช้เครื่องจักรกลทางการเกษตร เพื่อเพิ่มผลผลิต ลดต้นทุน และลดความสูญเสีย:&lt;ul&gt;&lt;li&gt;สนับสนุนสินเชื่อดอกเบี้ยต่ำมากสำหรับการลงทุนและการขยายกิจการเครื่องจักรกลทางการเกษตร&lt;/li&gt;&lt;li&gt;ยกเว้นภาษีนำเข้าเครื่องจักร&lt;/li&gt;&lt;li&gt;ผู้ประกอบการสามารถนำค่าแรงและงบลงทุนในการวิจัยและพัฒนา มาหักลดหย่อนภาษีได้ 2 เท่า&lt;/li&gt;&lt;li&gt;รัฐลงทุนในการวิจัยและพัฒนาจากภาครัฐในเครื่องจักรกลเป้าหมาย (เช่น เครื่อง/อุปกรณ์สำหรับไถกลบตอซัง)&lt;/li&gt;&lt;li&gt;สนับสนุนงบประมาณสำหรับเกษตรกรในการใช้เครื่องจักรกลเพื่อทดแทนการเผาในพื้นที่เกษตร ผ่านองค์กรปกครองส่วนท้องถิ่น&lt;/li&gt;&lt;/ul&gt;&lt;/li&gt;&lt;/ul&gt;",</t>
  </si>
  <si>
    <t>id: 147,</t>
  </si>
  <si>
    <t>url: "https://election66.moveforwardparty.org/policy/detail/policy_147",</t>
  </si>
  <si>
    <t>title: "สุราก้าวหน้า เพิ่มมูลค่าสินค้าเกษตร",</t>
  </si>
  <si>
    <t>problem: "&lt;p&gt;เนื่องจากสินค้าเกษตร โดยเฉพาะพืชเศรษฐกิจ อย่าง ข้าว ยางพารา อ้อย หรือผลไม้ตามฤดูกาล มีความผันผวนของราคา และบางครั้งประสบปัญหาราคาสินค้าเกษตรตกต่ำ เช่น ในปี 64 ราคาข้าวไทยตกต่ำที่สุดในรอบ 14 ปี ราคาข้าวเปลือกหอมมะลิเหลือไม่ถึง 10,000 บาท/ตัน หรือในปี 65 ที่ราคามังคุดและเงาะตกต่ำจนไม่คุ้มกับต้นทุนการผลิต&lt;/p&gt;&lt;p&gt;ปัญหาดังกล่าวเกิดจากสินค้าเกษตรผลิตมามากกว่าความต้องการของตลาด มีมูลค่าต่ำ และมีอายุการเก็บที่ไม่นานเมื่อเทียบกับสินค้าบางประเภท ทำให้เกษตรกรไม่มีอำนาจต่อรองกับตลาดและมักถูกกดราคาอยู่เสมอ นอกจากนี้เกษตรกรส่วนใหญ่ของประเทศไม่ได้มีศักยภาพมากพอที่จะแสวงหาตลาดขายสินค้าเกษตรหรือสินค้าแปรรูปที่ตัวเองผลิตได้&lt;/p&gt;&lt;p&gt;ดังนั้นจึงมีความจำเป็นต้องมีนโยบายส่งเสริมการแปรรูปสินค้าเกษตรเพื่อให้ได้สินค้าที่มีมูลค่าสูง รวมถึงส่งเสริมการเกษตรเพื่อให้สินค้าเกษตรและสินค้าแปรรูปของไทยเป็นที่ต้องการของคลาดโลก เพื่อให้สินค้าเกษตรไทยมีมูลค่าสูงขึ้นและสามารถรองรับสถานการณ์ที่ผันผวนของราคาสินค้าเกษตรอย่างเช่นในปัจจุบันได้&lt;/p&gt;",</t>
  </si>
  <si>
    <t>solution: "&lt;ul&gt;&lt;li&gt;ปลดล็อกการผลิตสุราของผู้ผลิตรายย่อยและสุราชุมชน ซึ่งจะนำมาสู่ผลประโยชน์ต่อเกษตรกรผ่านการ:&lt;/li&gt;&lt;li&gt;เพิ่มมูลค่าผลผลิตทางการเกษตรที่ถูกนำไปใช้ในกระบวนการผลิตสุรา เช่น ข้าว (ที่ถูกนำไปหมักเป็นเบียร์-สุรา) หรือ พืชผลไม้ต่างๆ (ที่ถูกนำไปหมักเป็นไวน์)&lt;/li&gt;&lt;li&gt;ช่วยปลดปล่อยศักยภาพและความสร้างสรรค์ ให้นักปรุงสุราจากพื้นที่ต่างๆ สามารถคิดค้นวิธีการของตัวเองในการสร้างสรรค์สินค้าเกษตรให้เป็นสินค้ามูลค่าสูง เพื่อให้ผู้บริโภคได้ลิ้มลองและเพื่อให้เกษตรกรต้นน้ำมีรายได้ที่สูงขึ้น&lt;/li&gt;&lt;/ul&gt;",</t>
  </si>
  <si>
    <t>PolicyCategory/34,</t>
  </si>
  <si>
    <t>PolicyTopList/78,</t>
  </si>
  <si>
    <t>PolicyCategory/71</t>
  </si>
  <si>
    <t>id: 148,</t>
  </si>
  <si>
    <t>url: "https://election66.moveforwardparty.org/policy/detail/policy_148",</t>
  </si>
  <si>
    <t>title: "พัฒนาสินค้าชุมชน - 1 ท้องถิ่น 1 โรงงานแปรรูปสินค้าเกษตร",</t>
  </si>
  <si>
    <t>solution: "&lt;ul&gt;&lt;li&gt;เพิ่มประสิทธิภาพในการใช้งบประมาณกับการแปรรูปสินค้าเกษตรที่ตรงตามความต้องการของเกษตรกรในพื้นที่ โดยการ:&lt;ul&gt;&lt;li&gt;กระจายอำนาจและงบประมาณให้องค์กรปกครองส่วนท้องถิ่น มารับบทบาทนำในการสนับสนุนการแปรรูปสินค้าเกษตรที่เหมาะกับพื้นที่ (เช่น การจัดตั้งโรงงานแปรรูปยางพารา การวิจัยและพัฒนาในการแปรรูปผลไม้ในพื้นที่ การพัฒนาน้ำมันปาล์ม/น้ำมันมะพร้าวสกัดเย็น) ร่วมกับสหกรณ์-กลุ่มเกษตรกร-ผู้ประกอบการรุ่นใหม่ภายในพื้นที่&lt;/li&gt;&lt;li&gt;เน้นส่งเสริมการแปรรูปที่สร้างมูลค่าเพิ่มและนวัตกรรมใหม่ๆ (เช่น การทำพื้นรองคอกปศุสัตว์ และรองเท้าสัตว์เลี้ยงจากยางพารา การนำยางพารามาใช้ในวัสดุอุปกรณ์ทางการแพทย์ขั้นสูง การพัฒนาน้ำมันหล่อลื่นจากน้ำมันปาล์ม เป็นต้น)&lt;/li&gt;&lt;/ul&gt;&lt;/li&gt;&lt;/ul&gt;",</t>
  </si>
  <si>
    <t>id: 149,</t>
  </si>
  <si>
    <t>url: "https://election66.moveforwardparty.org/policy/detail/policy_149",</t>
  </si>
  <si>
    <t>title: "อาหารโรงเรียน-โรงพยาบาลจากชุมชน ตัดวงจรสินค้าเกษตร ไม่ผ่านพ่อค้าคนกลาง",</t>
  </si>
  <si>
    <t>solution: "&lt;ul&gt;&lt;li&gt;สร้างตลาดสำหรับสินค้าแปรรูปเกษตร ผ่านการกำหนดให้รัฐจัดซื้อวัสดุในโครงการรัฐ ที่แปรรูปมาจากสินค้าเกษตร เช่น&lt;ul&gt;&lt;li&gt;ยาง (ถนนผสมยางพารา พื้นสนามเด็กเล่น ของเล่นจากไม้ยางและผลิตภัณฑ์ยาง ยางล้อรถเมล์ไฟฟ้า พื้นรองสระเก็บน้ำเพื่อการเกษตร พื้นรองคอกปศุสัตว์)&lt;/li&gt;&lt;li&gt;อาหารและผัก-ผลไม้ และผักและผลไม้แปรรูป (ในโรงเรียน ในโรงพยาบาล)&lt;/li&gt;&lt;/ul&gt;&lt;/li&gt;&lt;/ul&gt;",</t>
  </si>
  <si>
    <t>id: 150,</t>
  </si>
  <si>
    <t>url: "https://election66.moveforwardparty.org/policy/detail/policy_150",</t>
  </si>
  <si>
    <t>title: "เปิดตลาดโลก เดินสาย-เจรจาประเทศคู่ค้า สร้างโอกาสเกษตรกรไทย",</t>
  </si>
  <si>
    <t>solution: "&lt;ul&gt;&lt;li&gt;เปิดตลาดสินค้าแปรรูปในต่างประเทศ เพื่อให้เกษตรกรมีรายได้จากการส่งออก ด้วยการเร่งทำการทูตเชิงเกษตร เจรจากับประเทศคู่ค้าให้หันมาใช้วัตถุดิบจากไทยที่ได้รับการรับรองมาตรฐาน รวมถึงเจรจากระบวนการ/มาตรฐานการส่งออกให้เหมาะสม&lt;/li&gt;&lt;/ul&gt;",</t>
  </si>
  <si>
    <t>id: 151,</t>
  </si>
  <si>
    <t>url: "https://election66.moveforwardparty.org/policy/detail/policy_151",</t>
  </si>
  <si>
    <t>title: "รับรองมาตรฐาน GAP-GMP-เกษตรอินทรีย์ ฟรี! ส่งสินค้าเกษตรคุณภาพดีไปทั่วโลก",</t>
  </si>
  <si>
    <t>problem: "&lt;p&gt;เนื่องจากเกษตรกรรายย่อยส่วนใหญ่ยังไม่เข้าถึงการเข้าสู่กระบวนการรับรองมาตรฐานสินค้าเกษตร โดยเฉพาะสินค้าประเภทพืชไร่และข้าว ซึ่งทำให้ไม่สามารถขายสินค้าเกษตรได้ราคาส่งออกต่างประเทศได้&lt;/p&gt;&lt;p&gt;นอกจากนี้ตลาดสินค้าเกษตรอินทรีย์ยังเป็นตลาดในวงแคบและมีมูลค่าสูง ปี 65 ตลาดเกษตรอินทรีย์ไทยอยู่ที่ประมาณ 3,000 ล้านบาท ส่งออก 1,000 ล้านบาท อัตราการเติบโตของตลาดอยู่ที่ 10 % พื้นที่เพาะปลูกคิดเป็น 2 % จากพื้นที่เกษตรทั้งประเทศ&lt;/p&gt;&lt;p&gt;แต่เกษตรกรไทยส่วนใหญ่ที่เป็นเกษตรกรสูงอายุ ยังไม่สามารถปรับตัวได้กับรูปแบบการผลิตสมัยใหม่ที่ใช้เทคโนโลยี อีกทั้งลูกหลานที่เป็นคนรุ่นใหม่ก็หันหลังให้ภาคเกษตรไปแล้ว ถึงอย่างนั้น ภาคเกษตรไทยยังสามารถหารายได้เพิ่มระหว่างการเพาะปลูกได้จากการท่องเที่ยวเชิงเกษตร ทั้งหมดนี้จึงเป็นปัญหาและโอกาสที่ภาครัฐควรเข้ามาแก้ไข-ส่งเสริม เพื่อต่อยอดรายได้ใหม่ให้เกษตรกรไทย&lt;/p&gt;",</t>
  </si>
  <si>
    <t>solution: "&lt;ul&gt;&lt;li&gt;ส่งเสริมให้เกษตรกรรายย่อยเข้าถึงกระบวนการขอรับรองมาตรฐานคุณภาพ โดยการ:&lt;ul&gt;&lt;li&gt;อุดหนุนให้เข้าถึงการรับรองมาตรฐาน GAP GMP อ.ย. และเกษตรอินทรีย์ ได้ฟรี เป็นระยะเวลา 2 ปี&lt;/li&gt;&lt;li&gt;จัดหาเงินทุนเพิ่มเติมให้ผู้ประกอบการที่ขอใบประกาศนียบัตร (certificate) ของสินค้าแปรรูป เพื่อส่งเสริมการแปรรูปสู่มาตรฐานสากล&lt;/li&gt;&lt;/ul&gt;&lt;/li&gt;&lt;/ul&gt;",</t>
  </si>
  <si>
    <t>PolicyCategory/35,</t>
  </si>
  <si>
    <t>id: 152,</t>
  </si>
  <si>
    <t>url: "https://election66.moveforwardparty.org/policy/detail/policy_152",</t>
  </si>
  <si>
    <t>title: "“เกษตรข้ามรุ่น” - จ้างเกษตรกรรุ่นใหม่ สอนเกษตรกรวัยเก๋าใช้เทคโนโลยี",</t>
  </si>
  <si>
    <t>solution: "&lt;ul&gt;&lt;li&gt;รวมพลังเกษตรกรทุกรุ่น ผ่านการจัดตั้งและส่งเสริมให้มีระบบบริการมืออาชีพ เพื่อช่วยแนะนำเกษตรกรในการลดต้นทุนและเพิ่มผลผลิต&lt;ul&gt;&lt;li&gt;จ้างงานหรือสนับสนุนการจัดตั้งธุรกิจของเกษตรรุ่นใหม่ หรือ Young Smart Farmer ในการให้คำปรึกษาและบริการต่อเกษตรกรรุ่นเก๋า โดยเน้นไปที่:&lt;ul&gt;&lt;li&gt;(i) การเข้าถึงและใช้ประโยชน์จากเทคโนโลยีทางการเกษตร (เช่น IoT / Big Data / ข้อมูลตลาด)&lt;/li&gt;&lt;li&gt;(ii) องค์ความรู้และทักษะเฉพาะทาง (เช่น สัตว์แพทย์/สัตวบาล การพยากรณ์อากาศเฉพาะท้องถิ่น การปฏิบัติหลังการเก็บเกี่ยว)&lt;/li&gt;&lt;li&gt;(iii) การรับบริหารจัดการแปลงนาแบบเบ็ดเสร็จ/กึ่งเบ็ดเสร็จด้วยนวัตกรรมใหม่ๆ (เช่น นาข้าวที่ใช้น้ำน้อย การทำนาที่ให้ผลผลิตสูง)&lt;/li&gt;&lt;/ul&gt;&lt;/li&gt;&lt;/ul&gt;&lt;/li&gt;&lt;/ul&gt;",</t>
  </si>
  <si>
    <t>id: 153,</t>
  </si>
  <si>
    <t>url: "https://election66.moveforwardparty.org/policy/detail/policy_153",</t>
  </si>
  <si>
    <t>title: "ปลดล็อกฟาร์มสเตย์ เปลี่ยนไร่นาเป็นรายได้ สร้างอุตสาหกรรมท่องเที่ยวเชิงเกษตร",</t>
  </si>
  <si>
    <t>solution: "&lt;ul&gt;&lt;li&gt;พัฒนาเกษตรกรจากผู้ผลิต มาเป็นผู้ให้บริการท่องเที่ยวเชิงเกษตร&lt;ul&gt;&lt;li&gt;ส่งเสริมการท่องเที่ยวเชิงเกษตรกับกลุ่มนักท่องเที่ยวเป้าหมาย&lt;/li&gt;&lt;li&gt;ปรับแก้กฎระเบียบให้สะดวกต่อเกษตรกรในการจัดตั้งฟาร์มสเตย์อย่างถูกต้อง&lt;/li&gt;&lt;/ul&gt;&lt;/li&gt;&lt;/ul&gt;",</t>
  </si>
  <si>
    <t>id: 154,</t>
  </si>
  <si>
    <t>url: "https://election66.moveforwardparty.org/policy/detail/policy_154",</t>
  </si>
  <si>
    <t>title: "ดูแลกลไกการตลาดสินค้าเกษตรให้มีความเป็นธรรม",</t>
  </si>
  <si>
    <t>solution: "&lt;ul&gt;&lt;li&gt;การดูแลปริมาณและช่วงเวลาสินค้าเกษตรนำเข้าตามกรอบข้อตกลงการค้าระหว่างประเทศ ให้มีความเหมาะสม โดยหลีกเลี่ยงช่วงเวลาที่ผลผลิตในประเทศออกสู่ตลาด&lt;/li&gt;&lt;li&gt;การควบคุมมาตรฐานคุณภาพ และสุขอนามัยของสินค้าเกษตรนำเข้าให้มีความเข้มงวด เพื่อเพิ่มความปลอดภัยทางอาหาร และลดความเสี่ยงในการแพร่ระบาดของโรคและแมลงศัตรูพืช/ปศุสัตว์&lt;/li&gt;&lt;li&gt;การคุ้มครองเกษตรกรที่เข้าร่วมระบบการเกษตรแบบพันธสัญญาให้ได้รับความเป็นธรรม ทั้งเกษตรกรที่เป็นรายบุคคลและเป็นนิติบุคคล (เช่น สหกรณ์) และการมีกลไกกลางในการพิจารณาข้อพิพาทต่างๆ&lt;/li&gt;&lt;li&gt;การพิจารณาแนวทาง/กลไกในการแบ่งสรรผลประโยชน์จากอุตสาหกรรมการแปรรูปสินค้าเกษตร เพื่อให้เกษตรกรได้รับผลตอบแทนที่เป็นธรรมมากขึ้น&lt;/li&gt;&lt;/ul&gt;",</t>
  </si>
  <si>
    <t>id: 155,</t>
  </si>
  <si>
    <t>url: "https://election66.moveforwardparty.org/policy/detail/policy_155",</t>
  </si>
  <si>
    <t>title: "จดทะเบียน-ต่อทะเบียนเรือได้ผ่านมือถือ",</t>
  </si>
  <si>
    <t>problem: "&lt;p&gt;ตลอด 8 ปีที่ผ่านมา การบังคับใช้ พรก. ประมง และการดำเนินการนโยบาย IUU หรือการจัดการประมงที่ผิดกฎหมายตามเกณฑ์ของ EU ที่เป็นไปเร่งรีบ ไม่มีระยะเวลาให้เปลี่ยนผ่าน และใช้โทษทางกฎหมายที่รุนแรง สรา้งความเดือดร้อนให้ชาวประมงเป็นอย่างมาก โดยกระทบต่อเรือประมงทั้งในและนอกน่านน้ำไทยกว่า 4,000 ลำที่ต้องจอดทิ้ง คิดเป็นทรัพย์สินที่เสียหายกว่า 36,000 ล้านบาท และสูญเสียโอกาสในการจับสัตว์น้ำนอกน่านน้ำกว่าปีละ 15,000 ล้านบาท&lt;/p&gt;&lt;p&gt;\tแม้หลักเกณฑ์หลายอย่างจะได้รับการผ่อนปรนลงบ้าง แต่ปัญหาความซ้ำซ้อนของเอกสารก็ยังคงมีอยู่ ไม่ว่าการต่อทะเบียนเรือ และใบอนุญาตประมงที่ต้องทำแยกหน่วยงานกัน หรือการขอเอกสารแรงงานต่างด้าวที่หากขอใบชมพูมาแล้ว ก็ต้องมาทำ Seabook เพิ่มกับกรมประมง ซึ่งการทำเอกสารที่ซ้ำซ้อนระหว่างกรมประมงและหน่วยงานอื่น ๆ เป็นการสร้างภาระแก่ชาวประมงอย่าวไม่จำเป็น&lt;/p&gt;&lt;p&gt;\tกฎหมาย พรก.ประมง ที่มีปัญหากว่า 8 ปี ก็ไม่เคยได้รับการแก้ไข ทั้งที่มีบทกำหนดโทษที่รุนแรง เช่น  ปรับสูงสุดถึง 30 ล้านบาทแ ละเปิดช่องให้ใช้ดุลยพินิจสูงมาก  โดยความผิดเพียงครั้งเดียวอาจถูกยกเลิกใบอนุญาตการทำประมงเรือทุกลำทั้งหมดที่มีได้ ถึงแม้ว่าจะเป็นความผิดจากไต่ก๋งเรือลำเดียว&lt;/p&gt;&lt;p&gt;\tนอกจากนี้การชดเชยก็เป็นไปล่าช้า รัฐบาลจะรับปากชดเชยการซื้อเรือคืนประมาณ 3,000 ลำ จากชาวประมงที่ได้รับผลกระทบจาก IUU ตั้งแต่ปี 2558 แต่ปัจจุบันยังคงซื้อได้เพียง 364 ลำ เท่านั้น ความล่าช้าทำให้ชาวประมงไม่ได้รับการชดเชยที่เป็นธรรม และสูญเสียโอกาสในการปรับเปลี่ยนไปประกอบอาชีพอื่น&lt;/p&gt;&lt;p&gt;\tนอกจากเรื่องในอดีตที่ไม่ได้รับการแก้ไข ปัจจุบันก็ยังคงมีนโยบายที่เพิ่มภาระให้ชาวประมง เช่น นโยบายจากกรมสรรพสามิตที่พยายามให้ติดเครื่องติดตามเรือชื่อ AIS ให้เรือประมงพาณิชย์ทั้งที่เรือประมงพาณิชย์มีระบบติดตามจากกรมประมงอยู่แล้ว ซึ่งหากทรัพย์สินนี้เสียหาย เรือประมงต้องรับผิดชอบ แม้ศาลปกครองจะให้ยกเลิกประกาศดังกล่าวแล้ว แต่กรมสรรพสามิตยังอุทธรณ์ต่อ การพิจารณาจึงยังไม่เสร็จสิ้น&lt;/p&gt;",</t>
  </si>
  <si>
    <t>solution: "&lt;ul&gt;&lt;li&gt;เพิ่มการอำนวยความสะดวกบริการภาครัฐให้ชาวประมง ต่อทะเบียนเรือผ่านมือถือได้ ขอใบอนุญาตทำการประมงได้พร้อมกัน ไม่ต้องเสียเวลาในการเดินทาง ทำเอกสารหลายครั้ง&lt;/li&gt;&lt;/ul&gt;",</t>
  </si>
  <si>
    <t>PolicyCategory/36,</t>
  </si>
  <si>
    <t>PolicyOccupation/49</t>
  </si>
  <si>
    <t>id: 156,</t>
  </si>
  <si>
    <t>url: "https://election66.moveforwardparty.org/policy/detail/policy_156",</t>
  </si>
  <si>
    <t>title: "ฟรีประกันภัยเรือล่มเอกชน",</t>
  </si>
  <si>
    <t>solution: "&lt;ul&gt;&lt;li&gt;สร้างสวัสดิการรองรับให้พี่น้องชาวประมง ด้วยการจูงใจให้ชาวประมงนำเรือประมงมาขึ้นทะเบียนเรือ/ต่ออายุทะเบียนเรือให้ถูกต้อง โดยรัฐจะแถมประกันภัยเรือล่มเอกชน วงเงินไม่เกิน 250,000 บาท หรือ 50,000 บาท/ตันกรอส ให้เลย  &lt;/li&gt;&lt;/ul&gt;",</t>
  </si>
  <si>
    <t>id: 157,</t>
  </si>
  <si>
    <t>url: "https://election66.moveforwardparty.org/policy/detail/policy_157",</t>
  </si>
  <si>
    <t>title: "บัตรชมพู และ Seabook ทดแทนกันได้ ใบเดียวจบ",</t>
  </si>
  <si>
    <t>solution: "&lt;ul&gt;&lt;li&gt;ตัดความซ้ำซ้อนของเอกสารในการใช้แรงงานต่างด้าวในการประมง - เรือประมงในราชอาณาจักรใช้บัตรชมพู หรือ Seabook ทดแทนกันได้&lt;/li&gt;&lt;/ul&gt;",</t>
  </si>
  <si>
    <t>id: 158,</t>
  </si>
  <si>
    <t>url: "https://election66.moveforwardparty.org/policy/detail/policy_158",</t>
  </si>
  <si>
    <t>title: "หยุดบังคับติดตั้งระบบ AIS",</t>
  </si>
  <si>
    <t>solution: "&lt;ul&gt;&lt;li&gt;ยกเลิกนโยบายกำหนดให้เรือประมงพาณิชน์ติดตั้งระบบ AIS ที่ซ้ำซ้อนกับ VMS ที่มีอยู่แล้ว เพื่อให้เหลือเพียงระบบเดียว&lt;/li&gt;&lt;/ul&gt;",</t>
  </si>
  <si>
    <t>id: 159,</t>
  </si>
  <si>
    <t>url: "https://election66.moveforwardparty.org/policy/detail/policy_159",</t>
  </si>
  <si>
    <t>title: "กระจายอำนาจการประมงให้ท้องถิ่น-ชาวประมง",</t>
  </si>
  <si>
    <t>solution: "&lt;ul&gt;&lt;li&gt;เพิ่มอำนาจคณะกรรมการประมงจังหวัดในการกำหนดกติกาทำการประมง (เช่น เครื่องมือ / พื้นที่ / ฤดู / ประมงไหนทำได้-ไม่ได้) ภายในเขต 12 ไมล์ทะเล&lt;/li&gt;&lt;li&gt;เพิ่มสัดส่วน ท้องถิ่น และ ชาวประมง ในคณะกรรมการประมงจังหวัด และให้ นายก อบจ. (หรือผู้ว่าฯเลือกตั้ง เมื่อมีการควบรวมภูมิภาคกับท้องถิ่นภายใต้ผู้บริหาร 1 คน) เป็นประธานคณะกรรมการประมงจังหวัด&lt;/li&gt;&lt;/ul&gt;",</t>
  </si>
  <si>
    <t>id: 160,</t>
  </si>
  <si>
    <t>url: "https://election66.moveforwardparty.org/policy/detail/policy_160",</t>
  </si>
  <si>
    <t>title: "คืนชีวิตให้ประมงพื้นบ้าน",</t>
  </si>
  <si>
    <t>solution: "&lt;ul&gt;&lt;li&gt;ขยายพื้นที่เรือประมงพื้นบ้าน - เรือเล็กทำการประมงนอกเขต 3 ไมล์ทะเลได้ (ห้ามเรือใหญ่เข้าเขต 3 ไมล์ทะเลเหมือนเดิม)&lt;/li&gt;&lt;li&gt;เพิ่มสัดส่วนชาวประมงพื้นบ้านในคณะกรรมการประมงจังหวัด เพื่อร่วมกำหนดกติกาทำการประมงภายในเขต 12 ไมล์ทะเล ทั้งขนาดเรือ, ประเภทเครื่องมือ, พื้นที่, ช่วงเวลาหรือฤดูทำประมงว่าช่วงใดทำได้/ไม่ได้ และลด สัดส่วนราชการ ใน คกก.ประมงจังหวัด&lt;/li&gt;&lt;li&gt;การกำหนดมาตรการที่เหมาะสมในการลดปริมาณการจับสัตว์น้ำวัยอ่อน ทั้งการควบคุมเครื่องมือประมง และการควบคุมช่องทางการจำหน่ายสัตว์น้ำวัยอ่อน&lt;/li&gt;&lt;li&gt;อำนวยความสะดวกให้ประมงพื้นบ้าน ต่อทะเบียนเรือและใบอนุญาตทำการประมงผ่านมือถือได้สะดวก ไม่ต้องเดินทางซ้ำซ้อน&lt;/li&gt;&lt;li&gt;แถมประกันภัยเรือล่มเอกชนให้ประมงพื้นบ้าน วงเงินประกันไม่เกิน 250,000 บาท/ลำ&lt;/li&gt;&lt;/ul&gt;",</t>
  </si>
  <si>
    <t>id: 161,</t>
  </si>
  <si>
    <t>url: "https://election66.moveforwardparty.org/policy/detail/policy_161",</t>
  </si>
  <si>
    <t>title: "เปลี่ยนบทลงโทษที่ไม่เป็นธรรมกับผู้ประกอบอาชีพประมง",</t>
  </si>
  <si>
    <t>solution: "&lt;ul&gt;&lt;li&gt;เปลี่ยนการลงโทษจากเน้นที่ ปรับ/จำคุก เป็น โทษกักเรือ โดยอาจพิจารณาเพิ่มโทษในกรณีที่กระทำผิดซ้ำ&lt;/li&gt;&lt;li&gt;ดูที่เจตนาการกระทำผิดควบคู่ในการบังคับใช้กฎหมาย เพื่อเน้นลงโทษเฉพาะเรือประมงที่เจตนาตั้งใจทำผิดกฎหมาย มากกว่า ความผิดพลาดเล็กๆน้อยๆ&lt;/li&gt;&lt;/ul&gt;",</t>
  </si>
  <si>
    <t>id: 162,</t>
  </si>
  <si>
    <t>url: "https://election66.moveforwardparty.org/policy/detail/policy_162",</t>
  </si>
  <si>
    <t>title: "รักษาสัญญา ซื้อเรือประมงที่ยังไม่ซื้อคืนทั้งหมด (เหลืออีก 3,000 ลำ)",</t>
  </si>
  <si>
    <t>solution: "&lt;ul&gt;&lt;li&gt;ซื้อเรือประมงที่โดนกระทบจาก IUU ทั้ง 3,000 ลำ ซึ่งรัฐบาลประยุทธ์สัญญาไว้แต่ยังไม่ซื้อคืน&lt;/li&gt;&lt;/ul&gt;",</t>
  </si>
  <si>
    <t>id: 163,</t>
  </si>
  <si>
    <t>url: "https://election66.moveforwardparty.org/policy/detail/policy_163",</t>
  </si>
  <si>
    <t>title: "คืนชีวิตเรือประมงนอกน่านน้ำ ภายใต้กติกาสากล",</t>
  </si>
  <si>
    <t>solution: "&lt;ul&gt;&lt;li&gt;ปลดล็อกกฎหมาย คืนชีวิตเรือประมงนอกน่านน้ำ ภายใต้กติกาสากล และ ช่วยเจรจาหาประเทศปลายทางอนุญาตให้เรือประมงไทยสามารถทำการประมงนอกน่านน้ำไทยได้&lt;/li&gt;&lt;/ul&gt;",</t>
  </si>
  <si>
    <t>id: 164,</t>
  </si>
  <si>
    <t>url: "https://election66.moveforwardparty.org/policy/detail/policy_164",</t>
  </si>
  <si>
    <t>title: "เปิดตลาดซื้อ-ขายไฟฟ้าเสรี รัฐดูแลระบบสายส่ง",</t>
  </si>
  <si>
    <t>problem: "&lt;p&gt;ปัจจุบัน หลายๆ ประเทศตั้งเป้าและเอาจริงเอาจังกับการเดินหน้ามุ่งสู่สังคมที่มีการปล่อยก๊าซเรือนกระจกสุทธิเป็นศูนย์หรือ Net Zero Emission แต่การตั้งเป้าหมายการปล่อยก๊าซเรือนกระจกของรัฐบาลไทยในปี 2030 ไว้ที่ 333 ล้านตัน CO2 ในปี 2030  เท่ากับว่า จริงๆ แล้วการลดการปล่อยก๊าซเรือนกระจกลงเพียง 10% เมื่อเทียบกับปริมาณการปล่อยในปี 2018 (373 ล้านตัน CO2 ในปี 2018) เท่านั้น &lt;br /&gt;&lt;br /&gt;พรรคก้าวไกลจึงเสนอให้ตั้งเป้าหมายที่ท้าทายกว่านั้น โดยตั้งเป้าหมายการปล่อยก๊าซเรือนกระจกในปี 2030 ที่ 300 ล้านตัน CO2 หรือเท่ากับการลดการปล่อยก๊าซเรือนกระจกลง 19.5% เมื่อเทียบกับการปล่อยในปี 2018 แทนที่จะเป็น 10% อย่างที่รัฐบาลไทยเสนอ&lt;/p&gt;&lt;p&gt;การตั้งเป้าหมายการลดการปล่อยก๊าซเรือนกระจกลง 73 ล้านตันคาร์บอนไดออกไซด์ จะมาจากการลดก๊าซเรือนกระจกในภาคการผลิตไฟฟ้าเป็นหลัก ด้วยการเพิ่มการใช้พลังงานหมุนเวียน การยกเลิกโรงไฟฟ้าถ่านหินให้เร็วขึ้น  ตามมาด้วยการใช้ยานยนต์ไฟฟ้าและขนส่งสาธารณะให้เพิ่มขึ้นทั่วประเทศ และการลดการปล่อยก๊าซเรือนกระจกในภาคอุตสาหกรรม ภาคเกษตร และการจัดการของเสีย ตามลำดับ โดยการดำเนินการทั้งหมดจะต้องยึดหลักการที่จะให้ประชาชนได้เข้ามามีส่วนร่วมในกระบวนการดังกล่าวอย่างกว้างขวางที่สุด และร่วมได้รับประโยชน์จากการเปลี่ยนผ่านของระบบพลังงานนี้อย่างเป็นรูปธรรม หรือที่เรียกว่า Just Energy Transition การเปลี่ยนผ่านระบบพลังงานที่เป็นธรรม&lt;/p&gt;",</t>
  </si>
  <si>
    <t>solution: "&lt;h3&gt;&lt;a id=\"_mm2elmaiwn5m\"&gt;&lt;/a&gt;ปลดล็อกให้ประชาชนเลือกซื้อแผนการใช้ไฟฟ้าระหว่างผู้ผลิตหลายราย (เหมือนการเลือกแพ็คเกจโทรศัพท์) โดยการยกเลิกการที่ กฟผ. เป็นผู้รับซื้อไฟฟ้ารายเดียว และเปิดตลาดแข่งขันเสรี เพื่อลดค่าไฟให้ประชาชน กระตุ้นการใช้เทคโนโลยีลดต้นทุนการผลิต ยกระดับคุณภาพบริการ และ ป้องกันผลประโยชน์ทับซ้อน&lt;/h3&gt;&lt;h3&gt;&lt;a id=\"_o98wwhilu3wd\"&gt;&lt;/a&gt;ปรับบทบาทของ การไฟฟ้าฝ่ายผลิตแห่งประเทศไทย (กฟผ.) ให้เหลือแค่การเป็นหนึ่งในผู้ผลิตไฟฟ้าในประเทศ โดยแยกหน้าที่ของการกำกับดูแลระบบสายส่งให้มาอยู่ภายใต้หน่วยงานใหม่ของรัฐ เพื่อความเป็นธรรมในการเข้าถึงสายส่งไฟฟ้า&lt;/h3&gt;&lt;h3&gt;&lt;a id=\"_zifir8f2chnf\"&gt;&lt;/a&gt;เปิดตลาดรับซื้อไฟฟ้าจากพลังงานหมุนเวียน ซึ่งมีคาร์บอนฟุตพริ้นท์ต่ำ เพื่อขายให้กับภาคธุรกิจเอกชน/กิจกรรมทางสังคม (เช่น การประชุม คอนเสิร์ต) ที่ต้องการลดการปล่อยก๊าซเรือนกระจกในราคาที่เพิ่มสูงขึ้น และคืนทุนได้เร็วขึ้น เป็นแรงจูงใจให้มีการผลิตพลังงานหมุนเวียนเพิ่มขึ้นได้&lt;/h3&gt;",</t>
  </si>
  <si>
    <t>PolicyCategory/37,</t>
  </si>
  <si>
    <t>PolicyCategory/38,</t>
  </si>
  <si>
    <t>PolicyCategory/52,</t>
  </si>
  <si>
    <t>PolicyCategory/53,</t>
  </si>
  <si>
    <t>id: 165,</t>
  </si>
  <si>
    <t>url: "https://election66.moveforwardparty.org/policy/detail/policy_165",</t>
  </si>
  <si>
    <t>title: "“ค่าไฟแฟร์” ถูกและเป็นธรรมสำหรับประชาชน",</t>
  </si>
  <si>
    <t>problem: "&lt;p&gt;ส่วนหนึ่งที่ทำให้ราคาพลังงานสูงเพราะนโยบายของรัฐบาลในช่วง 8 ปีที่ผ่านมา มีการอนุมัติสัมปทานโรงไฟฟ้าให้กับทุนใหญ่พลังงานเป็นจำนวนมาก สุดท้ายกลายเป็นประเทศไทยมีกำลังการผลิตไฟฟ้ามากกว่าความต้องการใช้ไปแล้วถึง 60% &lt;br /&gt;&lt;br /&gt;สิ้นปีที่ผ่านมาโรงไฟฟ้าขนาดใหญ่ของประเทศไทยมี 13 โรง ไม่ได้เดินเครื่องเลยแม้แต่วันเดียว 7 โรง แต่กลายเป็นว่าประชาชนยังต้องจ่ายเงินค่าบริการให้กับกลุ่มทุนพลังงานที่ไม่ได้เดินเครื่องผลิตไฟฟ้าเลยเหล่านี้ เพราะรัฐบาลไปทำสัญญาประกันกำไรให้กับกลุ่มทุนพลังงาน สุดท้าย ประชาชนจึงต้องแบกภาระค่าความพร้อมจ่าย หรือค่ามีโรงไฟฟ้าเกินความต้องการนั่นเอง&lt;/p&gt;",</t>
  </si>
  <si>
    <t>solution: "&lt;h3&gt;&lt;a id=\"_pyhf8a4m7zqq\"&gt;&lt;/a&gt;ลดค่าไฟให้กับประชาชนได้อย่างน้อย 70 สตางค์/หน่วย (เฉลี่ยบ้านละ 150 บาท) โดยปรับนโยบายเพื่อให้ความสำคัญกับประชาชนก่อนกลุ่มทุน (เช่น การเปลี่ยนนโยบายก๊าซธรรมชาติให้โรงแยกก๊าซร่วมหารต้นทุนก๊าซใน Energy Pool ด้วย และให้ก๊าซจากอ่าวไทยขายให้โรงไฟฟ้าก่อนโรงงานอุตสาหกรรม หรือขายก๊าซให้โรงงานอุตสาหกรรมในราคา LNG เพื่อให้ก๊าซจากอ่าวไทยราคาถูกกว่าป้อนโรงไฟฟ้าได้มากขึ้น)&lt;/h3&gt;&lt;h3&gt;&lt;a id=\"_d7pl00yh61yy\"&gt;&lt;/a&gt;เจรจาสัญญาซื้อขายไฟฟ้ากับสัมปทานทุนใหญ่พลังงานใหม่ เพื่อลดต้นทุนที่เกิดขึ้นจากค่าความพร้อมจ่ายของโรงไฟฟ้าที่ไม่ได้เดินเครื่อง&lt;/h3&gt;",</t>
  </si>
  <si>
    <t>id: 166,</t>
  </si>
  <si>
    <t>url: "https://election66.moveforwardparty.org/policy/detail/policy_166",</t>
  </si>
  <si>
    <t>title: "“หลังคาสร้างรายได้” เปิดเสรีโซลาร์เซลล์ ประกันราคาซื้อพลังงานสะอาดสำหรับครัวเรือน",</t>
  </si>
  <si>
    <t>solution: "&lt;ul&gt;&lt;li&gt;ปลดล็อกให้ประชาชนทุกบ้านติดแผงโซลาร์ ด้วยระบบ net metering (หักลบหน่วยขาย/ซื้อ) เพื่อช่วยลดค่าไฟฟ้า และเปิดโอกาสให้ขายไฟฟ้าที่ผลิตเกินใช้ กลับคืนให้รัฐในราคาตลาด&lt;/li&gt;&lt;li&gt;เพิ่มแต้มต่อให้ประชาชนผู้ผลิตพลังงานหมุนเวียน โดยการสนับสนุนให้เกิดการรับซื้อไฟฟ้าส่วนเกิน (จากระบบ net metering) จากโซลาร์เซลล์และพลังงานหมุนเวียนที่มีการปล่อยก๊าซเรือนกระจกน้อย ในราคาที่สูงกว่าตลาด และประกันราคารับซื้อไฟฟ้าขั้นต่ำ หากยังไม่มีตลาดที่ 2.2 บาท/หน่วย&lt;/li&gt;&lt;/ul&gt;",</t>
  </si>
  <si>
    <t>id: 167,</t>
  </si>
  <si>
    <t>url: "https://election66.moveforwardparty.org/policy/detail/policy_167",</t>
  </si>
  <si>
    <t>title: "เลิกโรงไฟฟ้าถ่านหินทั้งหมดภายใน 2035",</t>
  </si>
  <si>
    <t>solution: "&lt;ul&gt;&lt;li&gt;เร่งปลดระวางโรงไฟฟ้าถ่านหินที่มีอยู่ เพื่อลดการผลิตพลังงานโดยโรงไฟฟ้าถ่านหิน 70% ภายในปี 2573 เลิกโรงไฟฟ้าถ่านหินทั้งหมดในปี 2578&lt;/li&gt;&lt;/ul&gt;",</t>
  </si>
  <si>
    <t>PolicyCategory/53</t>
  </si>
  <si>
    <t>id: 168,</t>
  </si>
  <si>
    <t>url: "https://election66.moveforwardparty.org/policy/detail/policy_168",</t>
  </si>
  <si>
    <t>title: "กำจัดการเผาภาคเกษตรภายใน 3 ปี พร้อมงบปรับตัว 3 ล้านบาทต่อตำบล (1,000 ตำบลเสี่ยง)",</t>
  </si>
  <si>
    <t>solution: "&lt;ul&gt;&lt;li&gt;อุดหนุนงบประมาณให้ 1,000 ตำบลเสี่ยง เพื่อลดการเผาในภาคเกษตร (เช่น ส่งเสริมให้มีการใช้เครื่องจักรหรือรถไถสำหรับไถกลบตอซังข้าวแทนการเผา)&lt;/li&gt;&lt;li&gt;จัดทำแนวกันไฟ และทีมเฝ้าระวังไฟในพื้นที่ป่าชุมชนและพื้นที่ป่าใกล้เคียงของชุมชน&lt;/li&gt;&lt;li&gt;เชื่อมโยงข้อมูลทั้งจากบนฟ้า (ดาวเทียม) และจากภาคพื้น (โดรน และการสำรวจรอยเผา)&lt;/li&gt;&lt;/ul&gt;",</t>
  </si>
  <si>
    <t>id: 169,</t>
  </si>
  <si>
    <t>url: "https://election66.moveforwardparty.org/policy/detail/policy_169",</t>
  </si>
  <si>
    <t>title: "ส่งเสริมแปรรูปฟางข้าวหรือซังข้าวโพด เกษตรกรขายแทนเผา",</t>
  </si>
  <si>
    <t>solution: "&lt;ul&gt;&lt;li&gt;ส่งเสริมอุตสาหกรรมที่เกี่ยวเนื่องในการนำฟางข้าวซังข้าวโพดหลังเก็บเกี่ยวไปแปรรูป เพื่อเป็นแรงจูงใจให้เกษตรกรเก็บผลพลอยได้เหล่านี้ไปขายแทนการเผา (เช่น ใช้สำหรับทำอาหารสัตว์ สำหรับเป็นเชื้อเพลิงโรงไฟฟ้าชีวมวล หรือสำหรับวัสดุสำหรับการก่อสร้าง เช่น กระดาน/ฉนวนจากฟางข้าว)&lt;/li&gt;&lt;/ul&gt;",</t>
  </si>
  <si>
    <t>id: 170,</t>
  </si>
  <si>
    <t>url: "https://election66.moveforwardparty.org/policy/detail/policy_170",</t>
  </si>
  <si>
    <t>title: "ปลูกข้าว “เปียกสลับแห้ง” ได้ครบวงจร",</t>
  </si>
  <si>
    <t>solution: "&lt;ul&gt;&lt;li&gt;สนับสนุนการปลูกข้าวที่ใช้น้ำน้อยเช่น การปลูกแบบเปียกสลับแห้ง แบบครบวงจร เพื่อลดการปล่อยก๊าซเรือนกระจก (โดยเฉพาะก๊าซมีเทน) ตั้งแต่การลงทุนเพื่อปรับระดับพื้นที่ การจัดหา/จัดการน้ำในไร่นา ไปจนถึงการตลาด เพื่อให้เกษตรกรได้รับผลตอบแทนที่มั่นคง และพร้อมสำหรับการปรับตัว&lt;/li&gt;&lt;/ul&gt;",</t>
  </si>
  <si>
    <t>id: 171,</t>
  </si>
  <si>
    <t>url: "https://election66.moveforwardparty.org/policy/detail/policy_171",</t>
  </si>
  <si>
    <t>title: "เพิ่มบ่อหมักก๊าซชีวภาพสำหรับฟาร์มปศุสัตว์",</t>
  </si>
  <si>
    <t>solution: "&lt;ul&gt;&lt;li&gt;สนับสนุนการพัฒนาระบบบ่อก๊าซชีวภาพสำหรับฟาร์มปศุสัตว์ เพื่อให้ภาคปศุสัตว์ของไทยมีการปล่อยก๊าซเรือนกระจกให้น้อยที่สุด โดยจะสนับสนุนสินเชื่อดอกเบี้ยต่ำ และการรับซื้อไฟฟ้าจากบ่อก๊าซชีวภาพในราคาสูงผ่านตลาดไฟฟ้าสีเขียวและ/หรือตลาดคาร์บอนเครดิต (หมายเหตุ ตลาดไฟฟ้าสีเขียว = ตลาดไฟฟ้าจากพลังงานหมุนเวียนที่ปล่อยก๊าซเรือนกระจกต่ำ)&lt;/li&gt;&lt;/ul&gt;",</t>
  </si>
  <si>
    <t>id: 172,</t>
  </si>
  <si>
    <t>url: "https://election66.moveforwardparty.org/policy/detail/policy_172",</t>
  </si>
  <si>
    <t>title: "กำหนดเพดานปล่อยก๊าซเรือนกระจกรายอุตสาหกรรม เปิดตลาดค้าขายแลกเปลี่ยน (cap &amp; trade)",</t>
  </si>
  <si>
    <t>solution: "&lt;ul&gt;&lt;li&gt;กำหนดเพดานการปล่อยก๊าซเรือนกระจกในอุตสาหกรรมที่สำคัญ (เช่น ซีเมนต์ ปิโตรเคมี เหล็ก/โลหะ กระดาษ) โดยรัฐ และตั้งเป้าหมายลดก๊าซเรือนกระจกในรายอุตสาหกรรม&lt;/li&gt;&lt;li&gt;เปิดตลาดสำหรับการค้าขายแลกเปลี่ยนโควต้าหรือเครดิตการปล่อยก๊าซเรือนกระจกภายใต้กรอบเพดานปริมาณที่รัฐกำหนด&lt;/li&gt;&lt;li&gt;สนับสนุน green finance เป็นเงินกู้ดอกเบี้ยต่ำสำหรับอุตสาหกรรมที่ลงทุนในการลดการปล่อยก๊าซเรือนกระจก&lt;/li&gt;&lt;/ul&gt;",</t>
  </si>
  <si>
    <t>id: 173,</t>
  </si>
  <si>
    <t>url: "https://election66.moveforwardparty.org/policy/detail/policy_173",</t>
  </si>
  <si>
    <t>title: "เปิดเผยข้อมูลมลพิษและก๊าซเรือนกระจก (PRTR)",</t>
  </si>
  <si>
    <t>solution: "&lt;ul&gt;&lt;li&gt;ออกกฎหมายปลดปล่อยและเคลื่อนย้ายสารมลพิษ (Pollutant Release and Transfer Registers หรือ PRTR) ที่กำหนดให้โรงงานอุตสาหกรรมทุกแห่งต้องเปิดเผยข้อมูลการปล่อยสารมลพิษและการปล่อยก๊าซเรือนกระจกให้ประชาชนอย่างโปร่งใส ตรวจสอบได้&lt;/li&gt;&lt;/ul&gt;",</t>
  </si>
  <si>
    <t>id: 174,</t>
  </si>
  <si>
    <t>url: "https://election66.moveforwardparty.org/policy/detail/policy_174",</t>
  </si>
  <si>
    <t>title: "รถเมล์ไฟฟ้าทุกคันภายใน 7 ปี",</t>
  </si>
  <si>
    <t>solution: "&lt;ul&gt;&lt;li&gt;อุดหนุนงบประมาณ 10,000 ล้านบาท ให้ท้องถิ่นในการเพิ่มปริมาณของบริการขนส่งสาธารณะที่มีคุณภาพในพื้นที่ต่างๆ ทั่วประเทศ&lt;/li&gt;&lt;li&gt;พัฒนาและควบคุมมาตรฐานการบริการขนส่งสาธารณะทั่วประเทศอย่างเข้มงวด&lt;/li&gt;&lt;li&gt;ส่งเสริมระบบขนส่งสาธารณะที่เป็นมิตรต่อสิ่งแวดล้อม (เช่น รถเมล์ไฟฟ้า) ซึ่งจะช่วยให้เกิดการจ้างงานในประเทศ ลดความผันผวนของราคาเชื้อเพลิง และลดมลพิษในแต่ละเมือง รวมถึงกระตุ้นการใช้วัตถุดิบในประเทศ เช่น ยางพารา&lt;/li&gt;&lt;li&gt;ออกกฎหมายกำหนดให้รถโดยสารประจำทางทั่วประเทศไทยต้องใช้พลังงานไฟฟ้าขับเคลื่อนแทนที่เครื่องยนต์สันดาปภายใน ในระยะเวลา 7 ปี&lt;/li&gt;&lt;/ul&gt;",</t>
  </si>
  <si>
    <t>PolicyCategory/42,</t>
  </si>
  <si>
    <t>id: 175,</t>
  </si>
  <si>
    <t>url: "https://election66.moveforwardparty.org/policy/detail/policy_175",</t>
  </si>
  <si>
    <t>title: "“วันขึ้นขนส่งมวลชนฟรี” ลดใช้รถส่วนตัว",</t>
  </si>
  <si>
    <t>solution: "&lt;ul&gt;&lt;li&gt;ทดลองนำร่องการทำ “วันรณรงค์ลดการใช้รถส่วนบุคคล” (Car Free Day) หรือ 1 วันที่รัฐบาลจะรณรงค์ให้คนในเมืองลดการใช้รถยนต์ส่วนตัว โดยการทำให้ค่าเดินทางขนส่งสาธารณะ (รถเมล์ รถไฟฟ้า เรือ รวมถึงค่าที่จอดรถบริเวณจุดเชื่อมต่อ) ฟรีทั้งหมด&lt;/li&gt;&lt;/ul&gt;",</t>
  </si>
  <si>
    <t>id: 176,</t>
  </si>
  <si>
    <t>url: "https://election66.moveforwardparty.org/policy/detail/policy_176",</t>
  </si>
  <si>
    <t>title: "เปลี่ยนรถไฟดีเซลเป็นรถไฟไฟฟ้า",</t>
  </si>
  <si>
    <t>solution: "&lt;ul&gt;&lt;li&gt;สนับสนุนการใช้รถไฟไฟฟ้าแทนรถไฟดีเซลในเส้นทางที่มีความพร้อม เช่น กรุงเทพ-นครราชสีมา หาดใหญ่-ปีนัง อุดรธานี-เวียงจันทน์&lt;/li&gt;&lt;/ul&gt;",</t>
  </si>
  <si>
    <t>id: 177,</t>
  </si>
  <si>
    <t>url: "https://election66.moveforwardparty.org/policy/detail/policy_177",</t>
  </si>
  <si>
    <t>title: "ตรวจเช็คสภาพรถยนต์ส่วนตัวฟรี ในช่วง 3 เดือนสุดท้ายของทุกปี",</t>
  </si>
  <si>
    <t>solution: "&lt;ul&gt;&lt;li&gt;เปิดให้ประชาชนนำรถยนต์ส่วนบุคคลมาตรวจเช็คสภาพรถฟรีทุก 3 เดือน สุดท้ายของปี (ตุลาคม-ธันวาคม) เพื่อตรวจเช็คว่ารถของตนเองมีการเผาไหม้สมบูรณ์หรือไม่ เพื่อรับสติ๊กเกอร์รับรองหากผ่านมาตรฐาน และดำเนินการแก้ไขอย่างถูกจุดหากไม่ผ่านมาตรฐาน&lt;/li&gt;&lt;/ul&gt;",</t>
  </si>
  <si>
    <t>id: 178,</t>
  </si>
  <si>
    <t>url: "https://election66.moveforwardparty.org/policy/detail/policy_178",</t>
  </si>
  <si>
    <t>title: "ควบคุมปริมาณรถบรรทุกที่เข้ามาในเขตเมือง",</t>
  </si>
  <si>
    <t>solution: "&lt;ul&gt;&lt;li&gt;ควบคุมปริมาณรถบรรทุกและรถบัสที่จะเข้ามาในเขตเมืองให้เข้มข้นขึ้นในช่วงที่ PM 2.5 อยู่ในระดับวิกฤต เพื่อไม่ให้ซ้ำเติมปัญหามลพิษในเขตเมือง&lt;/li&gt;&lt;/ul&gt;",</t>
  </si>
  <si>
    <t>id: 179,</t>
  </si>
  <si>
    <t>url: "https://election66.moveforwardparty.org/policy/detail/policy_179",</t>
  </si>
  <si>
    <t>title: "เพิ่มค่าบริการขยะอาหารสำหรับห้างใหญ่ บังคับแยกขยะ-เก็บข้อมูล-ทำบัญชีขยะอาหาร",</t>
  </si>
  <si>
    <t>solution: "&lt;ul&gt;&lt;li&gt;เพิ่มค่าบริการสำหรับห้างใหญ่และแหล่งกำเนิดขยะอาหารขนาดใหญ่&lt;/li&gt;&lt;li&gt;บังคับห้างใหญ่และแหล่งกำเนิดขยะอาหารขนาดใหญ่ให้ แยกขยะ-เก็บข้อมูล-ทำบัญชีขยะ&lt;/li&gt;&lt;/ul&gt;",</t>
  </si>
  <si>
    <t>id: 180,</t>
  </si>
  <si>
    <t>url: "https://election66.moveforwardparty.org/policy/detail/policy_180",</t>
  </si>
  <si>
    <t>title: "เปลี่ยนอาหารเหลือทิ้งเป็นเงิน - ลด 1 กิโล ได้ 1 บาท แถมคูปองอาหารอินทรีย์",</t>
  </si>
  <si>
    <t>solution: "&lt;ul&gt;&lt;li&gt;เปลี่ยนอาหารเหลือทิ้งเป็นเงิน (ลด 1 กิโล ได้ 1 บาท) ผ่านเทคโนโลยีชีวภาพ (เช่น การผลิตก๊าซชีวภาพ และปุ๋ยหมัก) แถมคูปองแลกอาหารอินทรีย์สำหรับบ้านเรือน&lt;/li&gt;&lt;/ul&gt;",</t>
  </si>
  <si>
    <t>id: 181,</t>
  </si>
  <si>
    <t>url: "https://election66.moveforwardparty.org/policy/detail/policy_181",</t>
  </si>
  <si>
    <t>title: "ต้นไม้ปลดหนี้ (เพิ่มป่า 1 ล้านไร่)",</t>
  </si>
  <si>
    <t>solution: "&lt;ul&gt;&lt;li&gt;รัฐจ่ายหนี้คงค้างให้เกษตรกร ในฐานะค่าเช่า เพื่อใช้ที่ดินของเกษตรกรในการปลูกไม้ยืนต้นและเพิ่มพื้นที่สีเขียว โดยเกษตรกรจะถูกปลดหนี้ตั้งแต่วันแรก และจะได้ส่วนแบ่งครึ่งหนึ่งของต้นไม้ที่ปลูก เมื่อครบ 20 ปี (เป้าหมาย = เพิ่มป่า 1 ล้านไร่)&lt;/li&gt;&lt;/ul&gt;",</t>
  </si>
  <si>
    <t>id: 182,</t>
  </si>
  <si>
    <t>url: "https://election66.moveforwardparty.org/policy/detail/policy_182",</t>
  </si>
  <si>
    <t>title: "ต้นไม้บำนาญ (เพิ่มป่า 1.5 ล้านไร่)",</t>
  </si>
  <si>
    <t>solution: "&lt;ul&gt;&lt;li&gt;ออกโครงการ “ต้นไม้บำนาญ” - คนปลูกได้รับรายได้เป็นรายเดือน 1,200 บาท/ไร่/เดือน เป็นเวลา 20 ปี (เป้าหมาย = เพิ่มป่า 1.5 ล้านไร่)&lt;/li&gt;&lt;/ul&gt;",</t>
  </si>
  <si>
    <t>id: 183,</t>
  </si>
  <si>
    <t>url: "https://election66.moveforwardparty.org/policy/detail/policy_183",</t>
  </si>
  <si>
    <t>title: "ต้นไม้ทุนรัฐบาล (เพิ่มป่า 1.5 ล้านไร่)",</t>
  </si>
  <si>
    <t>solution: "&lt;ul&gt;&lt;li&gt;ออกโครงการ “ต้นไม้ทุนรัฐบาล” - สนับสนุนเกษตรกรให้ปลูกสวนป่าด้วยงบอุดหนุน 4,000 บาท/ไร่ ในช่วงเวลา 3 ปี จำนวน (เป้าหมาย = เพิ่มป่า 1.5 ล้านไร่)&lt;/li&gt;&lt;/ul&gt;",</t>
  </si>
  <si>
    <t>id: 184,</t>
  </si>
  <si>
    <t>url: "https://election66.moveforwardparty.org/policy/detail/policy_184",</t>
  </si>
  <si>
    <t>title: "ต้นไม้ชุมชน (เพิ่มป่า 1 ล้านไร่)",</t>
  </si>
  <si>
    <t>solution: "&lt;ul&gt;&lt;li&gt;ออกโครงการ “ต้นไม้ชุมชน” - สนับสนุนชุมชนให้ปลูกสวนป่าเพิ่มเติม 1,000 ชุมชน ด้วยงบอุดหนุน 4,000 บาท/ไร่/ปี จำนวน (เป้าหมาย = เพิ่มป่า 1 ล้านไร่)&lt;/li&gt;&lt;/ul&gt;",</t>
  </si>
  <si>
    <t>id: 185,</t>
  </si>
  <si>
    <t>url: "https://election66.moveforwardparty.org/policy/detail/policy_185",</t>
  </si>
  <si>
    <t>title: "เพิ่มพื้นที่สีเขียวในเมือง",</t>
  </si>
  <si>
    <t>solution: "&lt;ul&gt;&lt;li&gt;เพิ่มงบท้องถิ่นในการเพิ่มพื้นที่สีเขียว (ส่วนหนึ่งของนโยบายปลดล็อกท้องถิ่น)&lt;/li&gt;&lt;li&gt;พัฒนาระบบมาตรฐานและระบบสนับสนุนการสร้างพื้นที่สีเขียวในเขตเมือง สำหรับท้องถิ่น&lt;/li&gt;&lt;li&gt;ให้ท้องถิ่นสามารถหักลดหย่อนภาษีที่ดินและสิ่งปลูกสร้างให้กับพื้นที่สีเขียวของเอกชน ที่เปิดให้สาธารณชนเข้าใช้ประโยชน์ (negative land tax) จัดตั้งธนาคารที่ดิน เพื่อจัดหาพื้นที่ที่เหมาะสมสำหรับการพัฒนาเป็นพื้นที่สีเขียวสำหรับแต่ละท้องถิ่น&lt;/li&gt;&lt;/ul&gt;",</t>
  </si>
  <si>
    <t>id: 186,</t>
  </si>
  <si>
    <t>url: "https://election66.moveforwardparty.org/policy/detail/policy_186",</t>
  </si>
  <si>
    <t>title: "สร้างงานสีเขียวเกิน 1 แสนตำแหน่ง",</t>
  </si>
  <si>
    <t>solution: "&lt;ul&gt;&lt;li&gt;สร้างงานสีเขียว จากการเพิ่มพื้นที่สีเขียว การปลูกสวนป่า การติดตั้งโซลาร์เซลล์ และการพัฒนาบริการขนส่งสาธารณะ&lt;/li&gt;&lt;/ul&gt;",</t>
  </si>
  <si>
    <t>id: 187,</t>
  </si>
  <si>
    <t>url: "https://election66.moveforwardparty.org/policy/detail/policy_187",</t>
  </si>
  <si>
    <t>title: "งบวิจัย &amp; พัฒนา (R&amp;D) เทคโนโลยีลดโลกร้อน",</t>
  </si>
  <si>
    <t>solution: "&lt;ul&gt;&lt;li&gt;จัดสรรงบประมาณสนับสนุนเชิงยุทธศาสตร์ ทั้งการปฏิบัติการ และการวิจัยและพัฒนาอย่างชัดเจน โดยจะครอบคลุมประเด็นที่สำคัญ เช่น&lt;ul&gt;&lt;li&gt;เทคโนโลยีชีวภาพ การพัฒนาวัสดุและพลังงานชีวภาพ&lt;/li&gt;&lt;li&gt;การพัฒนารถเมล์ไฟฟ้า/รถไฟไฟฟ้า/เรือไฟฟ้า&lt;/li&gt;&lt;li&gt;การพัฒนาระบบโซลาร์เซลล์ และการใช้ประโยชน์ต่อเนื่องในรูปแบบต่างๆ&lt;/li&gt;&lt;li&gt;การปลูกข้าว/พืชด้วยวิธีการที่ลดการปล่อยก๊าซเรือนกระจก&lt;/li&gt;&lt;li&gt;การพัฒนาเทคโนโลยีอวกาศเพื่อสนับสนุนการจัดการสิ่งแวดล้อม&lt;/li&gt;&lt;/ul&gt;&lt;/li&gt;&lt;/ul&gt;",</t>
  </si>
  <si>
    <t>id: 188,</t>
  </si>
  <si>
    <t>url: "https://election66.moveforwardparty.org/policy/detail/policy_188",</t>
  </si>
  <si>
    <t>title: "กองทุนปรับตัวรับมือภัยพิบัติ-น้ำท่วม",</t>
  </si>
  <si>
    <t>problem: "&lt;p&gt;ภาวะโลกร้อนทำให้ความรุนแรงและความถี่ของภัยพิบัติเพิ่มสูงขึ้น  ซึ่งกระทบต่อชีวิตผู้คน และสร้างความเสียหายทางเศรษฐกิจ โดยอ้างอิงจากข้อมูลย้อนหลัง 20 ปี ตั้งแต่ปี 2543 - 2562 พบว่าประเทศไทยมีดัชนีความเสี่ยงด้านสภาพภูมิอากาศโลก(Global Climate Risk Index) สูงเป็นอันดับ 9 ของโลก &lt;/p&gt;&lt;p&gt;&lt;strong&gt;\t&lt;/strong&gt;นอกจากนี้ ภาวะโลกร้อนยังสร้างความเสียหายในระยะยาวให้กับภาคการเกษตร โดยมีการศึกษาพบว่า หากไม่มีการปรับตัว ภาวะโลกร้อนจะทำให้ผลผลิตทางการเกษตรลดลงอย่างน้อยร้อยละ 6 ในอีก 10 ปีข้างหน้า โดยพื้นที่เกษตรไม่อยู่ในเขตชลประทาน หรือ หรือในพื้นที่เกษตรที่ปลูกพืชเชิงเดี่ยวจะได้รับผลกระทบสูงกว่า จึงจำเป็นที่จะต้องมีการส่งเสริมเพื่อให้ปรับตัวพร้อมรับมือกับสภาวะโลกร้อนได้&lt;/p&gt;",</t>
  </si>
  <si>
    <t>solution: "&lt;ul&gt;&lt;li&gt;สนับสนุนการปรับตัวรับมือกับภาวะโลกร้อนในระดับไร่นา ระดับชุมชน และ ระดับเมือง ร่วมกับองค์กรปกครองส่วนท้องถิ่น (เช่น การพัฒนาแหล่งน้ำในไร่นา/ท้องถิ่น การพัฒนาพันธุ์พืช/สัตว์พื้นบ้านที่มีความแข็งแรงและให้ผลผลิตที่มีคุณภาพ การเพิ่มพื้นที่สีเขียวเพื่อลดฝุ่นละอองและความร้อนในเมือง)&lt;/li&gt;&lt;li&gt;ส่งเสริมการวิจัยและพัฒนา การเกษตรที่มีความคงทนต่อสภาพแวดล้อม (เช่น พันธุ์พืชที่ทนร้อน/แล้งมากขึ้น การออกแบบเมือง/สิ่งปลูกสร้าง/วัสดุอาคาร ในเมืองที่รับมือกับภาวะโลกร้อน รวมถึงระบบหน่วงน้ำและระบายน้ำในเมือง)&lt;/li&gt;&lt;/ul&gt;",</t>
  </si>
  <si>
    <t>PolicyCategory/54</t>
  </si>
  <si>
    <t>id: 189,</t>
  </si>
  <si>
    <t>url: "https://election66.moveforwardparty.org/policy/detail/policy_189",</t>
  </si>
  <si>
    <t>title: "เตือนภัยธรรมชาติทั่วถึง ครอบคลุมทุกพื้นที่",</t>
  </si>
  <si>
    <t>solution: "&lt;ul&gt;&lt;li&gt;พัฒนาระบบเตือนภัยที่แม่นยำ (น้ำท่วม ฝนแล้ง ฝุ่นละออง พายุ ช้างป่า) ครอบคลุมทุกท้องถิ่น โดยที่ชุมชนมีส่วนร่วมในการออกแบบ&lt;/li&gt;&lt;/ul&gt;",</t>
  </si>
  <si>
    <t>id: 190,</t>
  </si>
  <si>
    <t>url: "https://election66.moveforwardparty.org/policy/detail/policy_190",</t>
  </si>
  <si>
    <t>title: "ท้องถิ่นประกาศเขตพื้นที่ภัยพิบัติได้",</t>
  </si>
  <si>
    <t>solution: "&lt;ul&gt;&lt;li&gt;ท้องถิ่นประกาศเขตภัยพิบัติได้ เพื่อให้ อปท. มีอำนาจหน้าที่และงบประมาณ ในการแก้ไขปัญหาภัยพิบัติได้อย่างทันท่วงที&lt;/li&gt;&lt;/ul&gt;",</t>
  </si>
  <si>
    <t>id: 191,</t>
  </si>
  <si>
    <t>url: "https://election66.moveforwardparty.org/policy/detail/policy_191",</t>
  </si>
  <si>
    <t>title: "ทบทวนแผนการบริหารจัดการน้ำทั้งหมดรายลุ่มน้ำ",</t>
  </si>
  <si>
    <t>solution: "&lt;ul&gt;&lt;li&gt;การบริหารจัดการเพื่อลดภัยพิบัติที่จะเกิดขึ้น เช่น การบริหารจัดการน้ำ เพื่อลดน้ำท่วม/ภัยแล้ง ในแต่ละลุ่มน้ำ และลดการเกิดไฟป่า และการจัดการเชื้อเพลิงในพื้นที่หุบเขาเพื่อลดการเกิดฝุ่นละอองขนาดเล็กในพื้นที่หุบเขา&lt;/li&gt;&lt;/ul&gt;",</t>
  </si>
  <si>
    <t>id: 192,</t>
  </si>
  <si>
    <t>url: "https://election66.moveforwardparty.org/policy/detail/policy_192",</t>
  </si>
  <si>
    <t>title: "ศูนย์พักพิง-อพยพมีมาตรฐาน ท้องถิ่นมีอำนาจและงบประมาณ",</t>
  </si>
  <si>
    <t>solution: "&lt;ul&gt;&lt;li&gt;เตรียมพร้อมในการเผชิญเหตุภัยพิบัติ (เช่น การมีศูนย์พักพิงมาตรฐานในพื้นที่น้ำท่วม การมีทีมอาสาป้องกันช้างป่าครอบคลุมทุกพื้นที่ การพัฒนาทีมงานเผชิญอุบัติภัยสารเคมีในพื้นที่เสี่ยง โดยการกระจายงบประมาณและประสานความร่วมมือกับท้องถิ่น)&lt;/li&gt;&lt;/ul&gt;",</t>
  </si>
  <si>
    <t>id: 193,</t>
  </si>
  <si>
    <t>url: "https://election66.moveforwardparty.org/policy/detail/policy_193",</t>
  </si>
  <si>
    <t>title: "ชดเชย-เยียวยาน้ำท่วม เป็นธรรมและทันควัน",</t>
  </si>
  <si>
    <t>solution: "&lt;ul&gt;&lt;li&gt;จัดระบบเยียวยา/ชดเชยให้มีความเป็นธรรม (เช่น การชดเชยผู้ที่ประสบภัยน้ำท่วมหนัก/ยาวนานในพื้นที่ทุ่งรับน้ำ การชดเชยผู้ประสบภัยจากช้างป่า)&lt;/li&gt;&lt;/ul&gt;",</t>
  </si>
  <si>
    <t>id: 194,</t>
  </si>
  <si>
    <t>url: "https://election66.moveforwardparty.org/policy/detail/policy_194",</t>
  </si>
  <si>
    <t>title: "ประกันภัยพืชผล ฟรี ในทุกพื้นที่รับน้ำ",</t>
  </si>
  <si>
    <t>solution: "&lt;ul&gt;&lt;li&gt;การประกันภัยพืชผลในพื้นที่รับน้ำ เพื่อให้มั่นใจว่า เกษตรกรในพื้นที่รับน้ำจะไม่ได้รับความเสียหายจากการปลูกพืช ในช่วงเวลาที่รัฐบาลกำหนดไว้สำหรับการเพาะปลูก&lt;/li&gt;&lt;/ul&gt;",</t>
  </si>
  <si>
    <t>id: 195,</t>
  </si>
  <si>
    <t>url: "https://election66.moveforwardparty.org/policy/detail/policy_195",</t>
  </si>
  <si>
    <t>title: "แบนโฟม และ หลอด-แก้ว-ถุงพลาสติกที่ใช้ครั้งเดียวทิ้ง",</t>
  </si>
  <si>
    <t>problem: "&lt;p&gt;การจัดการขยะในประเทศไทยนั้นยังมีปัญหาอยู่มาก ที่สำคัญคือปัญหาการจัดการขยะไม่ถูกวิธี ซึ่งมีสาเหตุหนึ่งมาจากที่องค์กรปกครองส่วนท้องถิ่นซึ่งมีหน้าที่ในการจัดการขยะในท้องถิ่นของตนเอง กลับไม่มีอำนาจและงบประมาณเพียงพอที่จะกำจัดขยะอย่างถูกวิธีและถูกสุขอนามัย พบว่าในประเทศไทยมีสถานที่กำจัดขยะที่กำจัดอย่างถูกวิธีและมีมาตรฐานเพียงแค่ 15 % จากทั้งหมด โดยปัจจุบันการกำจัดขยะนิยมใช้วิธีแบบฝังกลบ ซึ่งนำไปสู่ปัญหาสิ่งแวดล้อมไม่ว่าจะเป็นมลพิษในดิน มลพิษทางน้ำ และมลพิษทางอากาศ&lt;/p&gt;&lt;p&gt;นอกจากนี้ปัญหาการบริหารจัดการขยะภายในประเทศที่ไม่มีประสิทธิภาพและทำอย่างไม่ถูกวิธีแล้ว ไทยยังมีปัญหาเรื่องของการนำเข้าขยะจากต่างประเทศ เพื่อป้อนเข้าโรงงานกำจัดขยะและโรงไฟฟ้าจากขยะ เนื่องจากขยะในประเทศไม่ได้มีการแยกขยะอย่างถูกวิธี จึงไม่สามารถนำมาใช้ในโรงกำจัดขยะหรือโรงไฟฟ้าจากขยะ ได้ทั้งหมด &lt;/p&gt;",</t>
  </si>
  <si>
    <t>solution: "&lt;ul&gt;&lt;li&gt;เอาจริงเอาจังเรื่องแบนโฟม หลอดพลาสติก แก้วพลาสติก และถุงพลาสติก ที่ไม่สามารถย่อยสลาย-หมุนเวียนมาใช้ใหม่ได้ (single-use plastic) ต้องหมดไปภายใน 1 ปี&lt;/li&gt;&lt;/ul&gt;",</t>
  </si>
  <si>
    <t>PolicyCategory/55</t>
  </si>
  <si>
    <t>id: 196,</t>
  </si>
  <si>
    <t>url: "https://election66.moveforwardparty.org/policy/detail/policy_196",</t>
  </si>
  <si>
    <t>title: "เก็บภาษีถุงพลาสติกเข้ากองทุนสิ่งแวดล้อม",</t>
  </si>
  <si>
    <t>solution: "&lt;ul&gt;&lt;li&gt;เก็บภาษีถุงพลาสติกเข้ากองทุนสิ่งแวดล้อม (แทนที่จะเป็นรายได้ของร้านสะดวกซื้อ)&lt;/li&gt;&lt;/ul&gt;",</t>
  </si>
  <si>
    <t>id: 197,</t>
  </si>
  <si>
    <t>url: "https://election66.moveforwardparty.org/policy/detail/policy_197",</t>
  </si>
  <si>
    <t>title: "ยกเลิกคำสั่ง คสช. ด้านขยะอุตสาหกรรม ให้อำนาจท้องถิ่นปิดโรงงานชั่วคราว",</t>
  </si>
  <si>
    <t>solution: "&lt;ul&gt;&lt;li&gt;ยกเลิกคำสั่ง คสช. เรื่องการอนุญาตให้ตั้งโรงงานโดยไม่ต้องทำตามกฎหมายผังเมือง&lt;/li&gt;&lt;li&gt;ต้องมีการประเมินผลกระทบสิ่งแวดล้อมก่อนดำเนินการตั้งโรงงานขยะอุตสาหกรรม&lt;/li&gt;&lt;li&gt;ให้อำนาจท้องถิ่นปิดโรงงานหากตั้งนอกพื้นที่ผังเมืองอนุญาต&lt;/li&gt;&lt;li&gt;ให้ EPA (หรือกรมควบคุมมลพิษ) สั่งปิดโรงงานขยะที่เปิดดำเนินการไม่ถูกต้อง&lt;/li&gt;&lt;/ul&gt;",</t>
  </si>
  <si>
    <t>id: 198,</t>
  </si>
  <si>
    <t>url: "https://election66.moveforwardparty.org/policy/detail/policy_198",</t>
  </si>
  <si>
    <t>title: "ยกเลิกการนำเข้าขยะจากต่างประเทศ",</t>
  </si>
  <si>
    <t>solution: "&lt;ul&gt;&lt;li&gt;ยกเลิกการนำเข้าขยะพลาสติก ขยะอิเล็กทรอนิกส์ และขยะอื่นๆ ที่รวบรวมได้ภายในประเทศ เพื่อมิให้เป็นภาระในการจัดการขยะในประเทศ และเพื่อมิให้เกิดผลกระทบต่อธุรกิจรวบรวมขยะใช้แล้วภายในประเทศ&lt;/li&gt;&lt;/ul&gt;",</t>
  </si>
  <si>
    <t>id: 199,</t>
  </si>
  <si>
    <t>url: "https://election66.moveforwardparty.org/policy/detail/policy_199",</t>
  </si>
  <si>
    <t>title: "ออกธรรมนูญจัดการขยะ กำหนดมาตรฐานทั่วประเทศ",</t>
  </si>
  <si>
    <t>solution: "&lt;ul&gt;&lt;li&gt;วางกลไกกลางในการกำกับดูแลมาตรฐานการจัดการขยะทั้งประเทศ&lt;/li&gt;&lt;li&gt;ยกระดับอำนาจหน้าที่และความสามารถของหน่วยงานคุ้มครองสิ่งแวดล้อมหรือ Environmental Protection Agency (EPA)&lt;/li&gt;&lt;li&gt;เพิ่มอำนาจและงบประมาณท้องถิ่นในการบริหารจัดการขยะ&lt;/li&gt;&lt;li&gt;สร้างแรงจูงใจสำหรับการจัดการขยะ (เช่น การลดหย่อนภาษีสำหรับเทคโนโลยีจัดการขยะ)&lt;/li&gt;&lt;/ul&gt;",</t>
  </si>
  <si>
    <t>id: 200,</t>
  </si>
  <si>
    <t>url: "https://election66.moveforwardparty.org/policy/detail/policy_200",</t>
  </si>
  <si>
    <t>title: "เครือข่ายเฝ้าระวัง (watchdog) และระบบร้องเรียน (hotline) ด้านสิ่งแวดล้อม",</t>
  </si>
  <si>
    <t>solution: "&lt;ul&gt;&lt;li&gt;จัดตั้งศูนย์และระบบร้องเรียนด้านสิ่งแวดล้อมของประชาชน และองค์กรปกครองท้องถิ่น แบบบูรณาการ (ระหว่างหน่วยงานต่างๆ) และแบบเรียลไทม์ ที่ทุกฝ่ายสามารถเข้าถึงได้ และให้คำปรึกษาแบบบูรณาการเรื่องการบังคับใช้กฎหมายสิ่งแวดล้อมและกฎหมายสาธารณสุข ในการแก้ไขเรื่องร้องเรียนด้านสิ่งแวดล้อม&lt;/li&gt;&lt;li&gt;สนับสนุนงบประมาณและข้อมูลวิชาการให้เครือข่ายประชาชนในแต่ละท้องถิ่น เพื่อทำหน้าที่เป็น “เครือข่ายเฝ้าระวังสิ่งแวดล้อม” ได้อย่างเต็มที่ โดยมุ่งเน้นพื้นที่ที่ประสบปัญหามลพิษหรือมีความเสี่ยงสูง&lt;/li&gt;&lt;/ul&gt;",</t>
  </si>
  <si>
    <t>id: 201,</t>
  </si>
  <si>
    <t>url: "https://election66.moveforwardparty.org/policy/detail/policy_201",</t>
  </si>
  <si>
    <t>title: "ออก ‘กฎหมายหมอกควันข้ามพรมแดน’ ควบคุมการรับซื้อหรือนำเข้าสินค้าเกษตรที่มาจากการเผาในประเทศเพื่อนบ้าน",</t>
  </si>
  <si>
    <t>problem: "&lt;p&gt;ปัญหามลพิษทางอากาศถือเป็นปัญหาที่คนไทยเผชิญมาตลอดในช่วงหลาย ๆ ปีที่ผ่านมา โดยเฉพาะในพื้นที่ภาคเหนือ และกรุงเทพมหานคร ซึ่งมลพิษทางอากาศที่เป็นปัญหาสำคัญที่สุด คือ PM 2.5 โดยสาเหตุสำคัญของการเกิดฝุ่น PM 2.5 เกิดจากไอเสียรถดีเซล การเผาในที่โล่ง อุตสาหกรรม เป็นต้น ทั้งนี้จุดกำเนิดมลพิษทางอากาศไม่ได้เกิดขึ้นเฉพาะประเทศไทย แต่มีมาจากประเทศเพื่อนบ้านที่มีการเผาชีวมวลอย่างหนักด้วย &lt;/p&gt;&lt;p&gt;\tฝุ่น PM 2.5 ส่งผลต่อสุขภาพของประชาชนอย่างหลีกเลี่ยงไม่ได้ โดยเฉพาะโรคเกี่ยวกับทางเดินหายใจ เช่น โรคมะเร็งปอด โรคหัวใจ โรคหลอดเลือด อย่างกรณีโรคมะเร็งปอด พบว่า คนที่อยู่ในภาคเหนือมีอัตราการเสียชีวิตจากโรคมะเร็งปอดสูงเป็นอันดับ 1 ซึ่งสอดคล้องกับค่ามลพิษทางอากาศของภาคเหนือที่สูงกว่าภาคอื่น ๆ &lt;/p&gt;",</t>
  </si>
  <si>
    <t>solution: "&lt;ul&gt;&lt;li&gt;ออกข้อกำหนดว่าสินค้าเกษตรที่นำเข้ามาในประเทศไทย ต้องเป็นไปตามมาตรฐานการปฏิบัติทางการเกษตรที่ดี (GAP) ที่ห้ามมีการเผาแปลงการเกษตร รวมถึงการควบคุมการรับซื้อสินค้าเกษตรของกลุ่มทุนในประเทศจากการเผาในประเทศเพื่อนบ้าน&lt;/li&gt;&lt;li&gt;สร้างความร่วมมือกับผู้บริโภคในการไม่ซื้อสินค้าที่ใช้วัตถุดิบที่มีการเผา (เช่น ภาครัฐอาจติดฉลากบนสินค้าที่ตรวจย้อนกลับไปได้ว่าไม่ได้มีการเผาในกระบวนการผลิตในต่างประเทศ)&lt;/li&gt;&lt;li&gt;ออก ‘กฎหมายหมอกควันข้ามพรมแดน’ (Transboundary Haze Pollution Act) ให้ประชาชนสามารถฟ้องร้องดำเนินคดีกับบริษัทที่มีส่วนเกี่ยวข้องได้หากพิสูจน์ได้ว่าบริษัทใดรับซื้อหรือมีส่วนทั้งทางตรงและทางอ้อมกับการเผาที่ทำให้เกิดมลพิษลอยเข้ามาในประเทศไทย&lt;/li&gt;&lt;li&gt;ทำการทูตเชิงรุก เพื่อเจรจาและสร้างความร่วมมือทางการค้า การลงทุน และให้ความช่วยเหลือทางการเงินกับต่างประเทศเพื่อให้เกิดการเปลี่ยนวิถีการผลิต (เช่น สนับสนุนการตั้งโรงไฟฟ้าชีวมวลเพื่อให้เกิดการแปรรูปซังข้าวโพดแทนการเผา การหมักพืชอาหารสัตว์เพื่อใช้ในการเลี้ยงสัตว์ในประเทศเพื่อนบ้านและประเทศไทย)&lt;/li&gt;&lt;/ul&gt;",</t>
  </si>
  <si>
    <t>PolicyCategory/56</t>
  </si>
  <si>
    <t>id: 202,</t>
  </si>
  <si>
    <t>url: "https://election66.moveforwardparty.org/policy/detail/policy_202",</t>
  </si>
  <si>
    <t>title: "เพิ่มแรงจูงใจให้เกษตรกรในการลดการเผา",</t>
  </si>
  <si>
    <t>solution: "&lt;ul&gt;&lt;li&gt;เปิดให้เกษตรกรสามารถขอรับสินเชื่อ 0% พร้อมการดูแลหลังการขาย สำหรับเครื่องจักรในการเก็บเกี่ยว (อ้อย) และเตรียมดิน (ข้าว และข้าวโพด) โดยหากมีการจัดการในลักษณะกลุ่ม/สหกรณ์/ผู้ประกอบการในชุมชนที่ให้บริการเกษตรกรในอัตราที่กำหนด จะได้รับเงินสนับสนุนอีก 25%&lt;/li&gt;&lt;li&gt;รับซื้อเศษวัสดุทางการเกษตร ทั้งฟางข้าว ใบอ้อย และต้นข้าวโพด ในอัตรา 1,000 บาท/ตัน เพื่อมาใช้ประโยชน์ (เช่น อาหารสัตว์ ปุ๋ยอินทรีย์) และการแปรรูปเป็นผลิตภัณฑ์ (เช่น ภาชนะบรรจุ) โดยเกษตรกรสามารถได้รับการสนับสนุนโดยการขายให้กับผู้รวบรวมรายใดก็ได้&lt;/li&gt;&lt;li&gt;เปิดให้ผู้ประกอบการที่นำเศษวัสดุทางการเกษตรไปแปรรูป และ/หรือไปใช้ประโยชน์ ได้รับเงินทุนหมุนเวียนปลอดดอกเบี้ยในการดำเนินการ และจะได้รับทุนตั้งตัว (100,000 บาท/ราย) และทุนสร้างตัว (1,000,000 บาท/ราย) เพื่อขยายกิจการให้ยั่งยืนในระยะยาว&lt;/li&gt;&lt;li&gt;เปิดให้เกษตรกรที่ดำเนินการโดยปลอดการเผาและดำเนินกาด้ารอื่นๆ ตามมาตรฐานการปฏิบัติทางการเกษตรที่ดี (หรือ GAP) สามารถขอรับมาตรฐาน GAP และ/หรือมาตรฐานเกษตรอินทรีย์ได้ฟรี โดยไม่ต้องเสียค่าใช้จ่าย&lt;/li&gt;&lt;li&gt;เพิ่มงบประมาณให้องค์กรปกครองส่วนท้องถิ่นในพื้นที่ที่มีความเสี่ยงในการเผา/ไฟป่า ในการจัดการไฟป่า จัดการเชื้อเพลิง ลดการเผาในพื้นที่เกษตร เป็นจำนวน 3 ล้านบาท/ตำบล เพื่อจัดเตรียมระบบ อุปกรณ์ และบุคลากรในการลดการเผา และจะได้รับรางวัลในการพัฒนาพื้นที่เพิ่มเติมสำหรับพื้นที่ที่ประสบความสำเร็จในการลดการเผาลงได้&lt;/li&gt;&lt;/ul&gt;",</t>
  </si>
  <si>
    <t>id: 203,</t>
  </si>
  <si>
    <t>url: "https://election66.moveforwardparty.org/policy/detail/policy_203",</t>
  </si>
  <si>
    <t>title: "เพิ่มเป้าหมายค่ามาตรฐานคุณภาพอากาศของประเทศไทย",</t>
  </si>
  <si>
    <t>solution: "&lt;ul&gt;&lt;li&gt;กำหนดค่ามาตรฐาน PM2.5 ให้ทะเยอทะยานและสอดรับมาตรฐานสากลมากขึ้น ตามข้อเสนอของกรีนพีซประเทศไทย (สำหรับค่าเฉลี่ย 24 ชั่วโมง เราจะกำหนดจาก 37.5 เป็น 25 ไมโครกรัม/ลูกบาศก์เมตร และสำหรับค่าเฉลี่ย 1 ปี เราจะกำหนดจาก 15 เป็น 10 ไมโครกรัม/ลูกบาศก์เมตร)&lt;/li&gt;&lt;/ul&gt; ",</t>
  </si>
  <si>
    <t>id: 204,</t>
  </si>
  <si>
    <t>url: "https://election66.moveforwardparty.org/policy/detail/policy_204",</t>
  </si>
  <si>
    <t>title: "เพิ่มประสิทธิภาพการตรวจวัด-แจ้งเตือน-ตรวจสอบเรื่องฝุ่น",</t>
  </si>
  <si>
    <t>problem: "&lt;p&gt;ปัญหามลพิษทางอากาศถือเป็นปัญหาที่คนไทยเผชิญมาตลอดในช่วงหลาย ๆ ปีที่ผ่านมา โดยเฉพาะในพื้นที่ภาคเหนือ และกรุงเทพมหานคร ซึ่งมลพิษทางอากาศที่เป็นปัญหาสำคัญที่สุด คือ PM 2.5 โดยสาเหตุสำคัญของการเกิดฝุ่น PM 2.5 เกิดจากไอเสียรถดีเซล การเผาในที่โล่ง อุตสาหกรรม เป็นต้น ทั้งนี้จุดกำเนิดมลพิษทางอากาศไม่ได้เกิดขึ้นเฉพาะประเทศไทย แต่มีมาจากประเทศเพื่อนบ้านที่มีการเผาชีวมวลอย่างหนักด้วย &lt;/p&gt;&lt;p&gt;ฝุ่น PM 2.5 ส่งผลต่อสุขภาพของประชาชนอย่างหลีกเลี่ยงไม่ได้ โดยเฉพาะโรคเกี่ยวกับทางเดินหายใจ เช่น โรคมะเร็งปอด โรคหัวใจ โรคหลอดเลือด อย่างกรณีโรคมะเร็งปอด พบว่า คนที่อยู่ในภาคเหนือมีอัตราการเสียชีวิตจากโรคมะเร็งปอดสูงเป็นอันดับ 1 ซึ่งสอดคล้องกับค่ามลพิษทางอากาศของภาคเหนือที่สูงกว่าภาคอื่น ๆ &lt;/p&gt;",</t>
  </si>
  <si>
    <t>solution: "&lt;ul&gt;&lt;li&gt;เพิ่มสถานีตรวจวัดและระบบเตือนภัยให้ทั่วถึงทุกพื้นที่ เพื่อให้ประชาชนได้ระวังและป้องกันสุขภาพตนเอง (เช่น หลีกเลี่ยงการทำกิจกรรมภายนอก สวมหน้ากากอนามัย)&lt;/li&gt;&lt;li&gt;เพิ่มงบประมาณจัดหาเทคโนโลยีการตรวจวัดค่าฝุ่นในอากาศที่ได้มาตรฐานตามข้อกำหนดขององค์การอนามัยโลก&lt;/li&gt;&lt;li&gt;เพิ่มอำนาจเจ้าพนักงานควบคุมมลพิษให้เข้าตรวจโรงงานอุตสาหกรรมได้ เพิ่มจำนวนเจ้าหน้าที่ของกรมควบคุมมลพิษ ให้มีเพียงพอสำหรับการตรวจสอบโรงงานอุตสาหกรรมทั้งหมด&lt;/li&gt;&lt;li&gt;ระบุให้สารมลพิษที่ก่อให้เกิด PM 2.5 เป็นสารมลพิษที่ต้องถูกเปิดเผยข้อมูลตามกฎหมาย PRTR&lt;li&gt;สนับสนุนการทำงานของภาคประชาสังคมและท้องถิ่นในการหาต้นตอของโรงงานที่ปล่อยมลพิษให้ได้อย่างมีประสิทธิภาพ &lt;/li&gt;&lt;/ul&gt;",</t>
  </si>
  <si>
    <t>id: 205,</t>
  </si>
  <si>
    <t>url: "https://election66.moveforwardparty.org/policy/detail/policy_205",</t>
  </si>
  <si>
    <t>title: "สนับสนุน พ.ร.บ. อากาศสะอาด",</t>
  </si>
  <si>
    <t>solution: "&lt;ul&gt;&lt;li&gt;สนับสนุนการขับเคลื่อน พ.ร.บ. อากาศสะอาดของภาคประชาชน เพื่อให้มีกลไกทางกฎหมายในการแก้ไขปัญหามลภาวะทางอากาศในภาพรวม โดยเฉพาะการเข้าถึงข้อมูลข่าวสารกระจัดกระจายอยู่ในหน่วยงานต่างๆ&lt;/li&gt;&lt;/ul&gt;",</t>
  </si>
  <si>
    <t>id: 206,</t>
  </si>
  <si>
    <t>url: "https://election66.moveforwardparty.org/policy/detail/policy_206",</t>
  </si>
  <si>
    <t>title: "กำหนดมาตรฐานเกี่ยวกับการติดป้ายโฆษณา",</t>
  </si>
  <si>
    <t>problem: "&lt;p&gt;มลภาวะทางแสง คือ มลภาวะที่เกิดขึ้นจากสภาพแวดล้อมในสังคมนั้นมีแสงสว่างที่มากเกินไป โดยเฉพาะจากจอภาพโฆษณาขนาดใหญ่ จนกระทั่งเกิดผลกระทบต่อการใช้ชีวิตและปัญหาสุขภาพของคนเมืองที่จำเป็นต้องอยู่อาศัยในบริเวณนั้น&lt;/p&gt;&lt;p&gt;แม้ปัญหามลภาวะทางแสงอาจไม่ได้เป็นที่กล่าวถึงเหมือนมลพิษในด้านอื่นๆ แต่จากแนวทางการเติบโตของเมืองในช่วงหลายสิบปีมานี้ ก็เป็นผลให้ผู้ได้รับผลกระทบจากมลภาวะทางแสงเพิ่มมากขึ้น และมีกระแสเรียกร้องจากบุคคลผู้ได้รับกระทบปรากฏตัวขึ้นในประเทศที่พัฒนาแล้วในช่วงเวลาไม่กี่ปีมานี้ เพื่อให้รัฐบาลดำเนินการควบคุมและแก้ไขปัญหาดังกล่าว&lt;/p&gt;",</t>
  </si>
  <si>
    <t>solution: "&lt;ul&gt;&lt;li&gt;กำหนดค่ามาตรฐานและข้อกำหนดในการติดป้ายโฆษณา (เช่น ต้องตั้งห่างจากชุมชน/ตึกสูงเป็นระยะทางตามที่กำหนด ควรกำหนดขนาดของป้ายไม่ให้มีขนาดใหญ่เกินไป กำหนดปริมาณแสงไฟ กำหนดเวลาในการเปิด-ปิดป้ายโฆษณาหรือการใช้แสง) เพื่อป้องกันการรบกวนผู้พักอาศัยบริเวณใกล้เคียง&lt;/li&gt;&lt;li&gt;เพิ่มแรงจูงใจให้ภาคธุรกิจ (โดยเฉพาะในอุตสาหกรรมอิเล็กทรอนิกส์ และอุตสาหกรรมโฆษณา) ในการติดตั้งป้ายโฆษณาแบบลดการกระจายแสง หรือการใช้โซลาร์เซลล์และระดับแสงที่เหมาะสม&lt;/li&gt;&lt;li&gt;กำหนดแนวทาง-มาตรการการจ่ายเงินชดเชยกรณีที่มีผู้ได้รับผลกระทบจากมลภาวะทางแสง ให้เป็นธรรมและสามารถบังคับใช้ได้ในวงกว้าง&lt;/li&gt;&lt;li&gt;ตั้งหน่วยงานด้านการควบคุมผลกระทบจากมลภาวะทางแสง (อาจอยู่ในกรมควบคุมมลพิษ หรือในสุขาภิบาลสิ่งแวดล้อมของเทศบาล) ที่มีหน้าที่ในการ&lt;ul&gt;&lt;li&gt;เปิดให้มีการรับฟังความคิดเห็นของประชาชนในพื้นที่อย่างจริงจัง ก่อนดำเนินการติดป้ายโฆษณา/ไฟที่มีแสงรบกวน&lt;/li&gt;&lt;li&gt;รับเรื่องร้องเรียนเกี่ยวกับผลกระทบทางแสงสำหรับประชาชน&lt;/li&gt;&lt;li&gt;ดำเนินการตรวจสอบ และแก้ไขบริเวณพื้นที่ที่ประชาชนได้รับผลกระทบจากแสง&lt;/li&gt;&lt;/ul&gt;&lt;/li&gt;&lt;/ul&gt;",</t>
  </si>
  <si>
    <t>PolicyCategory/57</t>
  </si>
  <si>
    <t>id: 207,</t>
  </si>
  <si>
    <t>url: "https://election66.moveforwardparty.org/policy/detail/policy_207",</t>
  </si>
  <si>
    <t>title: "ส่งเสริม “พื้นที่อนุรักษ์ด้านความมืด”",</t>
  </si>
  <si>
    <t>solution: "&lt;ul&gt;&lt;li&gt;ส่งเสริมให้มี “พื้นที่อนุรักษ์ด้านความมืด” (เช่น พื้นที่ที่เหมาะสำหรับการท่องเที่ยวด้านการดูดาว หรือการท่องเที่ยวเชิงดาราศาสตร์ การชมหิ่งห้อย หรือการเรียนรู้ระบบนิเวศช่วงกลางคืน)&lt;/li&gt;&lt;/ul&gt;",</t>
  </si>
  <si>
    <t>id: 208,</t>
  </si>
  <si>
    <t>url: "https://election66.moveforwardparty.org/policy/detail/policy_208",</t>
  </si>
  <si>
    <t>title: "แก้ปัญหากัดเซาะชายฝั่ง สนับสนุนมาตรการสีขาว-สีเขียว",</t>
  </si>
  <si>
    <t>problem: "&lt;p&gt;ปัญหาการกัดเซาะชายฝั่งเป็นปัญหาสำคัญของเมืองชายฝั่งทะเล (Coastal Cities) ทั่วโลก จากการที่ระดับน้ำทะเลสูงขึ้นอันเนื่องมาจากสภาวะโลกร้อน ทำให้เกิดการพังทลายของที่ดินชายฝั่ง ประชาชนต้องสูญเสียที่ดินทำกิน ทำลายสถานที่ท่องเที่ยว ส่งผลเสียต่อทั้งเศรษฐกิจสังคมและสิ่งแวดล้อม&lt;/p&gt;&lt;p&gt;มีนวัตกรรมทางนโยบายมากมายที่หลายประเทศทั่วโลกได้นำมาใช้เพื่อแก้ไขปัญหานี้ รวมไปถึงประเทศไทยของเรา แต่อย่างไรก็ตาม สิ่งที่ประเทศไทยทำต่อเนื่องกันมานับสิบปี คือเรื่องของการสร้างโครงสร้างแข็งเพื่อป้องกันชายฝั่ง เช่น การสร้างกำแพงกันคลื่น ที่ถึงแม้จะรักษาชายฝั่งได้จริง แต่ก็ต้องแลกมากับการทำลายสิ่งแวดล้อมและระบบนิเวศชายฝั่งอย่างมหาศาล รวมไปถึงการทำลายพื้นที่หาดทราย ดังที่ปรากฏให้เห็นในกลุ่มจังหวัดภาคตะวันตก เช่น เพชรบุรีและประจวบคีรีขันธ์&lt;/p&gt;",</t>
  </si>
  <si>
    <t>solution: "&lt;ul&gt;&lt;li&gt;สนับสนุนมาตรการสีขาวในการแก้ไขปัญหากัดเซาะชายฝั่ง (เช่น การกำหนดพื้นที่ถอยร่น)&lt;ul&gt;&lt;li&gt;พร้อมกับการออกแบบเพื่อเพิ่มพื้นที่สาธารณะและปรับปรุงการท่องเที่ยว&lt;/li&gt;&lt;/ul&gt;&lt;/li&gt;&lt;li&gt;สนับสนุนมาตรการสีเขียวในการแก้ไขปัญหากัดเซาะชายฝั่ง (การใช้โครงสร้างอ่อน เช่น การปลูกป่า การฟื้นฟูชายหาด การปักเสาดักตะกอนเพื่อปลูกป่าชายเลน)&lt;ul&gt;&lt;li&gt;สนับสนุนงบประมาณผ่านองค์กรปกครองส่วนท้องถิ่น และกรมทรัพยากรทางทะเลและชายฝั่ง&lt;/li&gt;&lt;li&gt;ติดตามและประเมินผลการดำเนินงานอย่างเป็นระบบและชัดเจน&lt;/li&gt;&lt;/ul&gt;&lt;/li&gt;&lt;/ul&gt;",</t>
  </si>
  <si>
    <t>PolicyCategory/58</t>
  </si>
  <si>
    <t>id: 209,</t>
  </si>
  <si>
    <t>url: "https://election66.moveforwardparty.org/policy/detail/policy_209",</t>
  </si>
  <si>
    <t>title: "แก้ปัญหากัดเซาะชายฝั่ง มาตรการสีเทาทุกโครงการต้องผ่าน EIA",</t>
  </si>
  <si>
    <t>solution: "&lt;ul&gt;&lt;li&gt;จัดทำการประเมินผลกระทบทางสิ่งแวดล้อม (EIA) หากจำเป็นต้องแก้ไขปัญหากัดเซาะชายฝั่งด้วนมาตรการสีเทา (เช่น กำแพงป้องกันเคลื่อนริมชายหาด เขื่อนป้องกันตลิ่งริมทะเล รอดักทราย)&lt;/li&gt;&lt;li&gt;ดำเนินการภายใต้ความรับผิดชอบของกรมทรัพยากรทางทะเลและชายฝั่งเพียงหน่วยงานเดียว &lt;br /&gt;(เปลี่ยนจากที่มีหลายหน่วยงาน เช่น กรมโยธาธิการและผังเมือง กรมเจ้าท่า จังหวัดแบบที่เป็นอยู่ปัจจุบัน)&lt;/li&gt;&lt;li&gt;ติดตามและประเมินประสิทธิผลของการป้องกันการกัดเซาะอย่างเป็นระบบ&lt;/li&gt;&lt;/ul&gt;",</t>
  </si>
  <si>
    <t>id: 210,</t>
  </si>
  <si>
    <t>url: "https://election66.moveforwardparty.org/policy/detail/policy_210",</t>
  </si>
  <si>
    <t>title: "ชดเชย-เยียวยาเหยื่อช้างป่า เป็นธรรมและทันควัน",</t>
  </si>
  <si>
    <t>problem: "&lt;p&gt;ช้างป่าเป็นทรัพยากรที่มีค่าของประเทศไทยและของโลก  แต่ขณะนี้ช้างป่าที่เพิ่มมากขึ้นกำลังทำให้เกิดผลกระทบและความเสียหายกับพี่น้องประชาชนในภาคตะวันออก&lt;/p&gt;&lt;p&gt;รัฐบาลมีหน้าที่และความรับผิดชอบในการป้องกันมิให้ช้างป่าก่อผลกระทบหรือความเสียหายกับพี่น้องประชาชน และหากเกิดผลกระทบจากช้างป่าเกิดขึ้น รัฐบาลมีหน้าที่รับผิดชอบอย่างเต็มที่ต่อความเสียหายที่เกิดขึ้นกับพี่น้องประชาชน&lt;/p&gt;&lt;p&gt;ดังนั้น รัฐบาลต้องแสวงหาและพัฒนาแนวทางที่จะทำให้ผลกระทบจากช้างป่าเกิดขึ้นน้อยที่สุด ทั้งในระยะสั้นและระยะยาว และจะต้องเป็นแนวทางที่ทำให้ทุกฝ่ายที่เกี่ยวข้อง โดยเฉพาะพี่น้องประชาชนในพื้นที่ ได้รับประโยชน์จากการดำเนินการนั้น&lt;/p&gt;",</t>
  </si>
  <si>
    <t>solution: "&lt;ul&gt;&lt;li&gt;ปรับค่าชดเชย/เยียวยาให้เป็นธรรมกับประชาชนที่ได้รับผลกระทบ&lt;ul&gt;&lt;li&gt;ค่าชดเชยต่อชีวิต&lt;ul&gt;&lt;li&gt;กรณีเสียชีวิต 1,000,000 บาท&lt;/li&gt;&lt;li&gt;กรณีบาดเจ็บสาหัส/ทุพพลภาพ 500,000 บาท&lt;/li&gt;&lt;/ul&gt;&lt;/li&gt;&lt;li&gt;ค่าชดเชยต่อผลผลิตการเกษตร&lt;ul&gt;&lt;li&gt;พิจารณาตามความเสียหายที่ปรากฏ (เช่น จำนวนต้น หรือ พื้นที่ตารางเมตรที่เสียหาย)&lt;/li&gt;&lt;li&gt;คำนวณจากค่าเสียโอกาสของผลตอบแทนที่เกษตรกรควรจะได้รับจากการปลูกพืช ที่คำนวณโดยสำนักเศรษฐกิจการเกษตร&lt;/li&gt;&lt;/ul&gt;&lt;/li&gt;&lt;li&gt;ค่าชดเชยต่อบ้านเรือน/ทรัพย์สินอื่นๆ&lt;ul&gt;&lt;li&gt;พิจารณาตามมูลค่าความเสียหาย และ/หรือ การซ่อมแซมเพื่อให้คืนสภาพเดิม&lt;/li&gt;&lt;/ul&gt;&lt;/li&gt;&lt;li&gt;เบิกโดยตรงจากกองทุนดูแลผู้ได้รับผลกระทบจากช้างป่าและสัตว์ป่า&lt;/li&gt;&lt;li&gt;ยกร่างระเบียบให้สามารถเบิกจ่ายให้ผู้เสียหาย/ผู้ได้รับผลกระทบได้ทันที&lt;/li&gt;&lt;/ul&gt;&lt;/li&gt;&lt;/ul&gt;",</t>
  </si>
  <si>
    <t>PolicyCategory/59</t>
  </si>
  <si>
    <t>id: 211,</t>
  </si>
  <si>
    <t>url: "https://election66.moveforwardparty.org/policy/detail/policy_211",</t>
  </si>
  <si>
    <t>title: "จัดตั้งทีมอาสาป้องกันช้างป่าในทุกหมู่บ้านเสี่ยง (300 หมู่บ้าน)",</t>
  </si>
  <si>
    <t>solution: "&lt;ul&gt;&lt;li&gt;จัดตั้งและให้ความรู้-ทักษะแก่ทีมอาสาป้องกันช้างป่าทั้ง 300 หมู่บ้านเสี่ยง&lt;/li&gt;&lt;li&gt;จัดให้ทีมอาสามีอุปกรณ์ที่เพียงพอในการรับมือช้างป่า (เช่น รถยนต์ ไฟฉาย โดรนจับความร้อน) และงบประมาณเพียงพอในการดำเนินการ (เบื้องต้น 100,000 บาท/ทีม/ปี)&lt;/li&gt;&lt;li&gt;จัดสวัสดิการที่เหมาะสมให้ทีมอาสาป้องกันช้างป่า (เช่น ประกันอุบัติเหตุ ประกันสุขภาพในการทำงาน)&lt;/li&gt;&lt;li&gt;วางระบบให้การทำงานของทีมป้องกันช้างแต่ละหมู่บ้านประสานกัน ภายใต้ศูนย์บัญชาการการป้องกันช้างป่า เพื่อป้องกันมิให้เกิดความสับสน และความขัดแย้งในการดำเนินการ&lt;/li&gt;&lt;/ul&gt;",</t>
  </si>
  <si>
    <t>id: 212,</t>
  </si>
  <si>
    <t>url: "https://election66.moveforwardparty.org/policy/detail/policy_212",</t>
  </si>
  <si>
    <t>title: "จัดตั้งศูนย์บัญชาการการป้องกันช้างป่า (war room)",</t>
  </si>
  <si>
    <t>solution: "&lt;ul&gt;&lt;li&gt;จัดตั้งศูนย์บัญชาการการป้องกันช้างป่า (war room) ภายใต้การกำกับดูแลของกระทรวงทรัพยากรธรรมชาติและสิ่งแวดล้อม เพื่อป้องกันมิให้เกิดความสับสน และความขัดแย้งในการดำเนินการ (เช่น การขับไล่ช้างป่าในระหว่างหมู่บ้านใกล้เคียง  การล่อ/ต้อนช้างกลับเข้าสู่ป่า)&lt;ul&gt;&lt;li&gt;มีผู้แทนจากภาคประชาชน ภาครัฐ อื่นๆ เข้าร่วมเป็นกรรมการ&lt;/li&gt;&lt;li&gt;ดำเนินการตลอดเวลา 24 ชั่วโมง&lt;/li&gt;&lt;li&gt;มีหน้าที่ส่งต่อ-เผยแพร่ข้อมูลในการระวังช้างป่า แก่ทีมป้องกันช้างป่าในแต่ละหมู่บ้าน (300 หมู่บ้าน) อย่างทันท่วงที&lt;/li&gt;&lt;li&gt;มีการประเมินผลการดำเนินงาน และประมวลความรู้ในการรับมือช้างป่า อย่างต่อเนื่อง โปร่งใส และทันท่วงที&lt;/li&gt;&lt;/ul&gt;&lt;/li&gt;&lt;/ul&gt;",</t>
  </si>
  <si>
    <t>id: 213,</t>
  </si>
  <si>
    <t>url: "https://election66.moveforwardparty.org/policy/detail/policy_213",</t>
  </si>
  <si>
    <t>title: "พัฒนาเทคโนโลยีระบบติดตามเฝ้าระวังช้างป่า (ปลอกคอ GPS / กล้องดักภาพ AI / โดรน)",</t>
  </si>
  <si>
    <t>solution: "&lt;ul&gt;&lt;li&gt;สนับสนุนงบประมาณการพัฒนาเทคโนโลยีระบบติดตามเฝ้าระวังช้างรูปแบบต่างๆ อย่างเป็นระบบ และเชื่อมโยงกัน เช่น&lt;ul&gt;&lt;li&gt;ระบบปลอกคอช้าง GPS-Collar (โดยเฉพาะ กับช้างที่ทำหน้าที่สำรวจ/ออกนอกพื้นที่ป่า)&lt;/li&gt;&lt;li&gt;ระบบกล้องดักถ่ายภาพช้าง (Camera trap) พร้อมระบบ AI&lt;/li&gt;&lt;li&gt;โดรนความร้อน เพื่อการติดตามช้างในระยะใกล้ ในช่วงเวลากลางคืน&lt;/li&gt;&lt;/ul&gt;&lt;/li&gt;&lt;li&gt;พัฒนาระบบข้อมูลการติดตาม และการแจ้งเตือนให้เป็นแบบทันที และสะดวกใช้งานในการเฝ้าระวังมากขึ้น โดยจัดให้มีการเชื่อมโยงข้อมูลจากดาวเทียมและทีมป้องกันช้างป่า&lt;/li&gt;&lt;li&gt;ประเมินผลการติดตามเฝ้าระวังช้างอย่างใกล้ชิดและโปร่งใส&lt;/li&gt;&lt;li&gt;พัฒนาเป็นองค์ความรู้ในการจัดการช้างป่าที่ได้รับการยอมรับในระดับนานาชาติ เพื่อการระดมทุนในการป้องกัน/แก้ไขปัญหานี้ในอนาคต&lt;/li&gt;&lt;/ul&gt;",</t>
  </si>
  <si>
    <t>id: 214,</t>
  </si>
  <si>
    <t>url: "https://election66.moveforwardparty.org/policy/detail/policy_214",</t>
  </si>
  <si>
    <t>title: "ล่อช้างกลับป่า-พื้นที่อาศัยเฉพาะของช้าง และทดลองแนว-คูกันช้าง",</t>
  </si>
  <si>
    <t>solution: "&lt;ul&gt;&lt;li&gt;ออกแบบจุด-เส้นทาง-พื้นที่การให้อาหารช้างป่า เพื่อเบี่ยงเบนทิศทางการเดินของช้างให้ห่างจากชุมชนและพื้นที่การเกษตร  และนำไปสู่การกลับเข้าสู่พื้นที่ป่า/พื้นที่อาศัยเฉพาะของช้างต่อไป&lt;/li&gt;&lt;li&gt;เลือกซื้อผลผลิตการเกษตรจากชุมชนในพื้นที่ เพื่อเป็นอาหารสำหรับการล่อช้าง เพื่อให้ชุมชนที่มีความเสี่ยง/ได้รับผลกระทบ มีส่วนที่ได้รับประโยชน์กลับคืน บางส่วนจากการมีช้างป่าเข้ามาหากินในพื้นที่&lt;/li&gt;&lt;li&gt;ทดลองทำแนว/คูกันช้างรูปแบบต่างๆ โดยมีการประเมินผลอย่างจริงจังและต่อเนื่อง&lt;/li&gt;&lt;/ul&gt;",</t>
  </si>
  <si>
    <t>id: 215,</t>
  </si>
  <si>
    <t>url: "https://election66.moveforwardparty.org/policy/detail/policy_215",</t>
  </si>
  <si>
    <t>title: "ลดกิจกรรมมนุษย์-ราชการ เพื่อลดการสัญจรในพื้นที่อาศัยของช้างป่า",</t>
  </si>
  <si>
    <t>solution: "&lt;ul&gt;&lt;li&gt;พิจารณาย้ายกิจกรรมของมนุษย์ (เช่น สถานที่ราชการ ถนน) ส่วนที่ไม่จำเป็นต้องอยู่ในพื้นที่ป่า ออกนอกพื้นที่ป่า เพื่อป้องกันไม่ให้เกิดการรบกวนและผลักดันให้ช้างออกมาหากินนอกพื้นที่ป่า&lt;/li&gt;&lt;li&gt;หาแนวทางการลดการสัญจรทางถนนผ่านพื้นที่ป่า (เช่น กำหนดช่วงเวลาในการสัญจรผ่านพื้นที่ป่า พัฒนาเส้นทางสัญจรอื่นในการเดินทาง)&lt;/li&gt;&lt;/ul&gt;",</t>
  </si>
  <si>
    <t>id: 216,</t>
  </si>
  <si>
    <t>url: "https://election66.moveforwardparty.org/policy/detail/policy_216",</t>
  </si>
  <si>
    <t>title: "จัดทำพื้นที่อาศัยถาวรสำหรับช้างป่า",</t>
  </si>
  <si>
    <t>solution: "&lt;ul&gt;&lt;li&gt;ศึกษาวิจัยและออกแบบพื้นที่อาศัยถาวรสำหรับช้างป่า (เช่น พื้นที่ป่ารอยต่อ 5 จังหวัดเดิม พื้นที่หมดสัมปทานการปลูกป่าของเอกชน) เพื่อนำช้างป่ากลับเข้าอยู่ในพื้นที่อาศัยถาวร และแนวป้องกันที่เหมาะสม&lt;/li&gt;&lt;/ul&gt;",</t>
  </si>
  <si>
    <t>id: 217,</t>
  </si>
  <si>
    <t>url: "https://election66.moveforwardparty.org/policy/detail/policy_217",</t>
  </si>
  <si>
    <t>title: "ทดลองนำร่องการท่องเที่ยวแนวซาฟารี ในพื้นที่ช้างป่า",</t>
  </si>
  <si>
    <t>solution: "&lt;ul&gt;&lt;li&gt;ทดลองนำร่องการพัฒนากิจกรรมการท่องเที่ยวแนวซาฟารีโดยท้องถิ่นและชุมชน เพื่อกระจายประโยชน์ในการดำเนินการให้กับประชาชนในพื้นที่&lt;/li&gt;&lt;/ul&gt;",</t>
  </si>
  <si>
    <t>id: 218,</t>
  </si>
  <si>
    <t>url: "https://election66.moveforwardparty.org/policy/detail/policy_218",</t>
  </si>
  <si>
    <t>title: "ฉีดวัคซีน-ทำหมัน ให้ทั้งหมาแมวบ้านและหมาแมวจรในพื้นที่",</t>
  </si>
  <si>
    <t>problem: "&lt;p&gt;แม้ปัจจุบัน ประเทศไทยจะเป็นประเทศหนึ่งที่มีความนิยมในการเลี้ยงแมวและหมา และเป็นหนึ่งในผู้นำพัฒนาสายพันธุ์หมาและแมว รวมถึงธุรกิจที่เกี่ยวเนื่องกับสัตว์เลี้ยง (เช่น อาหารสัตว์) แต่ประเทศไทยก็เป็นประเทศที่มีปัญหาหมาจรและแมวจรติดอันดับต้นของโลกเช่นกัน&lt;/p&gt;&lt;p&gt;การเพิ่มจำนวนประชากรหมาจรและแมวจรอย่างรวดเร็ว นอกจากจะสร้างปัญหาต่อสุขอนามัยภายในเมืองแล้ว หมาจรและแมวจรยังอาจมีส่วนในการแพร่เชื้อติดต่อจากสัตว์จรสู่สัตว์เลี้ยง หรือจากสัตว์จร-สัตว์เลี้ยงสู่มนุษย์ รวมถึงโรคอุบัติใหม่ที่อาจจะมีในอนาคตได้ นอกจากนั้น การปล่อยให้เกิดหมาจรและแมวจรยังเป็นปัญหาในแง่สวัสดิภาพสัตว์อีกด้วย&lt;/p&gt;",</t>
  </si>
  <si>
    <t>solution: "&lt;ul&gt;&lt;li&gt;กำหนดบทบาทให้ชัดเจน โดยให้ท้องถิ่นเป็นองค์กรหลักในการดำเนินการฉีดวัคซีน-ทำหมัน หมาและแมว&lt;/li&gt;&lt;li&gt;เพิ่มงบประมาณให้ท้องถิ่น มีทรัพยากรเพียงพอในการดำเนินการ&lt;/li&gt;&lt;li&gt;พิจารณาจัดตั้งหน่วยงานด้านสวัสดิภาพสัตว์และมีสัตว์แพทย์ประจำ (ในกรณีเทศบาลขนาดใหญ่) เพื่อรับผิดชอบการดำเนินงานร่วมกับชุมชน ในการดูแลสวัสดิภาพสัตว์และควบคุมปริมาณหมาจรและแมวจร&lt;/li&gt;&lt;/ul&gt;",</t>
  </si>
  <si>
    <t>PolicyCategory/60</t>
  </si>
  <si>
    <t>id: 219,</t>
  </si>
  <si>
    <t>url: "https://election66.moveforwardparty.org/policy/detail/policy_219",</t>
  </si>
  <si>
    <t>title: "บัตรประชาชน หมา-แมว",</t>
  </si>
  <si>
    <t>solution: "&lt;ul&gt;&lt;li&gt;พัฒนาระบบลงทะเบียนหมาแมวบ้าน และหมาแมวชุมชน เพื่อตรวจสอบและบันทึกจำนวนประชากรหมาแมว&lt;/li&gt;&lt;li&gt;กำหนดมาตรฐานในการเลี้ยงหมาแมวที่บ้านอย่างเหมาะสม&lt;ul&gt;&lt;li&gt;ป้องกันอันตรายต่อสวัสดิภาพสัตว์&lt;/li&gt;&lt;li&gt;ป้องกันผลกระทบต่อเพื่อนบ้าน&lt;/li&gt;&lt;/ul&gt;&lt;/li&gt;&lt;li&gt;กำหนดมาตรฐานในการจัดการหมาแมวชุมชนอย่างเหมาะสม&lt;ul&gt;&lt;li&gt;กำหนดข้อตกลงร่วมกันของทุกคนในชุมชน เกี่ยวกับการจัดการหมาแมว&lt;/li&gt;&lt;li&gt;กำหนดสมาชิกในชุมชนที่เป็นผู้รับผิดชอบหลักในกรณีที่หมาชุมชนและแมวชุมชนไปสร้างความเดือดร้อน-เสียหายให้เกิดขึ้น&lt;/li&gt;&lt;li&gt;ทำความเข้าใจในเรื่องการบังคับใช้กฎหมายการป้องกันการทารุณกรรมสัตว์กับสมาชิกในชุมชน และประชาชนทั่วไปด้วย&lt;/li&gt;&lt;/ul&gt;&lt;/li&gt;&lt;/ul&gt;",</t>
  </si>
  <si>
    <t>id: 220,</t>
  </si>
  <si>
    <t>url: "https://election66.moveforwardparty.org/policy/detail/policy_220",</t>
  </si>
  <si>
    <t>title: "สถานพักพิงหมาแมวจรมีมาตรฐาน",</t>
  </si>
  <si>
    <t>solution: "&lt;ul&gt;&lt;li&gt;เพิ่มจำนวนและปรับปรุงคุณภาพของสถานพักพิงหมาแมวให้มีมาตรฐาน-คุณภาพ&lt;/li&gt;&lt;li&gt;ส่งเสริมให้ท้องถิ่นอาจอุดหนุนค่าใช้จ่ายหรือมีมาตรการลดหย่อนภาษีเพื่อเพิ่มแรงจูงใจให้ผู้ประกอบการธุรกิจเกี่ยวกับการดูแลหมาแมวจร&lt;/li&gt;&lt;/ul&gt;",</t>
  </si>
  <si>
    <t>id: 221,</t>
  </si>
  <si>
    <t>url: "https://election66.moveforwardparty.org/policy/detail/policy_221",</t>
  </si>
  <si>
    <t>title: "รับเลี้ยงหมาแมวจร แถมฟรีประกันสุขภาพสัตว์",</t>
  </si>
  <si>
    <t>solution: "&lt;ul&gt;&lt;li&gt;จูงใจให้ผู้คนที่อยากมีสัตว์เลี้ยงมารับเลี้ยงแทนการซื้อสัตว์เลี้ยง ด้วยสวัสดิการรักษาพยาบาลฟรีสำหรับหมาแมวที่ถูกรับเลี้ยง&lt;/li&gt;&lt;li&gt;พัฒนาระบบบริการสาธารณะ (เช่น สัตว์แพทย์และฝ่ายสวัสดิภาพสัตว์ประจำเทศบาล รถพยาบาลสัตว์ สัตวแพทย์เคลื่อนที่) เพื่อตรวจเช็คสุขภาพหมาแมวและลดโรคภัยติดต่อ&lt;/li&gt;&lt;li&gt;พัฒนาระบบพี่เลี้ยงสัตว์เลี้ยงชั่วคราว เพื่อช่วยในการปรับตัวของสัตว์จร-สัตว์ในสถานพักพิงให้เข้ากับครอบครัวและบ้านใหม่ได้อย่างเหมาะสม รวมถึงช่วยให้คำแนะนำสำหรับเจ้าของน้องหมาและน้องแมวรายใหม่ด้วย&lt;/li&gt;&lt;/ul&gt;",</t>
  </si>
  <si>
    <t>id: 222,</t>
  </si>
  <si>
    <t>url: "https://election66.moveforwardparty.org/policy/detail/policy_222",</t>
  </si>
  <si>
    <t>title: "ส่งเสริมการประเมินผลกระทบสิ่งแวดล้อมเชิงยุทธศาสตร์ (SEA) ของโครงการ",</t>
  </si>
  <si>
    <t>problem: "&lt;p&gt;การประเมินผลกระทบสิ่งแวดล้อม (EIA) ในปัจจุบัน มีปัญหาหลายอย่าง ทั้งการที่แนวทางการเยียวยาผู้ได้รับผลกระทบในรายงาน EIA มักไม่ได้ถูกนำมาใช้อย่างจริงจัง การทำ EIA จึงคล้ายว่าจะเป็นแค่เพียงการทำเอกสารหนา ๆ สักลังหนึ่ง เพื่อให้เป็นไปตามขั้นตอนของกฎหมายเท่านั้น&lt;/p&gt;&lt;p&gt;\tนอกจากนี้ EIA ยังมีปัญหาในตัวของมันเอง กล่าวคือ EIA เป็นเพียงการประเมินผลกระทบของโครงการหนึ่ง ๆ ที่จะมีต่อสิ่งแวดล้อมในพื้นที่ แต่ไม่ได้มีการคำนึงถึงกระประเมินผลกระทบในภาพที่ใหญ่ขึ้น ในเชิงแผนและนโยบายของพื้นที่นั้นอย่างเป็นระบบ&lt;/p&gt;",</t>
  </si>
  <si>
    <t>solution: "&lt;ul&gt;&lt;li&gt;กำหนดมีการประเมินผลกระทบสิ่งแวดล้อมเชิงยุทธศาสตร์ (SEA) สำหรับ:&lt;ul&gt;&lt;li&gt;พื้นที่ที่มีโครงการต่างๆ ขึ้นมาต่อเนื่องกันเป็นจำนวนมาก (เช่น EEC สมุทรปราการ) เพราะการประเมินผลกระทบสิ่งแวดล้อมเป็นรายโครงการ (เช่น EIA) จะไม่พอ&lt;/li&gt;&lt;li&gt;พื้นที่ที่มีความเปราะบางทางระบบนิเวศและวัฒนธรรม และ/หรือ มีความสำคัญสูงในการอนุรักษ์สิ่งแวดล้อม ซึ่งต้องการการวางแผนระยะยาวในการอนุรักษ์และฟื้นฟูระบบนิเวศและวัฒนธรรม (เช่น กว๊านพะเยา เกาะเมืองอยุธยา)&lt;/li&gt;&lt;li&gt;ระบบที่มีหลายทางเลือกสำคัญในการดำเนินการ และให้ผลลัพธ์ที่แตกต่างกันในเชิงยุทธศาสตร์ (เช่น การจัดการน้ำท่วม การวางแผนพลังงานของภาคใต้ ระบบขนส่งสาธารณะของเมืองใหญ่)&lt;/li&gt;&lt;li&gt;การวางผังเมืองและผังเฉพาะในแต่ละจังหวัด/เมือง/พื้นที่&lt;/li&gt;&lt;/ul&gt;&lt;/li&gt;&lt;/ul&gt;",</t>
  </si>
  <si>
    <t>PolicyCategory/61</t>
  </si>
  <si>
    <t>id: 223,</t>
  </si>
  <si>
    <t>url: "https://election66.moveforwardparty.org/policy/detail/policy_223",</t>
  </si>
  <si>
    <t>title: "ตรวจสุขภาพประจำปี ฟรีทั้งค่าตรวจ-ค่าเดินทาง",</t>
  </si>
  <si>
    <t>problem: "&lt;p&gt;ปัจจุบันนโยบายสาธารณสุขของไทย เน้นเรื่องด้านการรักษามากกว่าด้านการป้องกัน ถึงแม้ว่าจะมีการรณรงค์ให้คนรักษาสุขภาพโฆษณาของ สสส. ก็ตาม แต่ก็ยังไม่มีแรงจูงใจที่มากพอให้ประชาชนปรับพฤติกรรมสุขภาพของตัวเองให้ดีขึ้นโดยเฉพาะด้านการบริโภค (เช่น กินอาหารรสจัด ดื่มสุรา สูบบุหรี่) ซึ่งพฤติกรรมเสี่ยงเหล่านี้ นำไปสู่กลุ่มโรคไม่ติดต่อเรื้อรัง ที่เป็นสาเหตุของการเสียชีวิตอันดับ 1 ของไทย นอกจากนี้ภาครัฐยังขาดการส่งเสริมการสร้างพฤติกรรมสุขภาพที่ดีให้กับคนไทย (เช่น การออกกำลังกาย การตรวจสุขภาพประจำปี และการรักษาโรคตามคำสั่งแพทย์อย่างเคร่งครัด) ซึ่งนำไปสู่ความเสี่ยงต่อการเจ็บป่วยระยะยาว ส่งผลต่อชีวิตความเป็นอยู่ของประชาชน       &lt;/p&gt;&lt;p&gt;นอกจากนั้น สิทธิประโยชน์ในกองทุนหลักประกันสุขภาพแห่งชาติ ยังไม่ครอบคลุมสิทธิประโยชน์บางประการที่มีความจำเป็นต่อสุขภาพของคนไทย อาทิ แว่นตาสำหรับเด็กที่อายุต่ำกว่า 18 ปี การคัดกรองมะเร็ง วัคซีนป้องกันโรคบางโรคสำหรับเด็กและผู้ใหญ่ และการตรวจสุขภาพจิต ซึ่งสิทธิประโยชน์เหล่านี้มีความคุ้มค่าในเชิงป้องกันมากกว่าการรักษา หรือหากพบโรค (ในกรณีโรคมะเร็ง) ในระยะเวลาที่รวดเร็วย่อมทำการรักษาได้ง่ายกว่าและประหยัดค่าใช้ในการรักษาได้มากกว่า  &lt;/p&gt;",</t>
  </si>
  <si>
    <t>solution: "&lt;ul&gt;&lt;li&gt;ตรวจสุขภาพประจำปีทั้งสุขภาพกายและสุขภาพจิต พร้อมกับให้ค่าเดินทางสำหรับเดินทางมาตรวจสุขภาพ &lt;/li&gt;&lt;/ul&gt;",</t>
  </si>
  <si>
    <t>PolicyCategory/62,</t>
  </si>
  <si>
    <t>PolicyOccupation/64,</t>
  </si>
  <si>
    <t>PolicyCategory/63</t>
  </si>
  <si>
    <t>id: 224,</t>
  </si>
  <si>
    <t>url: "https://election66.moveforwardparty.org/policy/detail/policy_224",</t>
  </si>
  <si>
    <t>title: "ตรวจสุขภาพประจำปี รวมคัดกรองมะเร็ง 6 ชนิดฟรี  สำหรับกลุ่มเสี่ยง",</t>
  </si>
  <si>
    <t>solution: "&lt;ul&gt;&lt;li&gt;ที่ผ่านมา สิทธิในการคัดกรองมะเร็งหลายโรคอยู่ในสิทธิบัตรทองอยู่แล้ว แต่ยังติดที่ต้องมีอาการบ่งชี้ก่อน จึงจะให้แพทย์สั่งตรวจได้ ยกเว้นมะเร็งปากมดลูก ทำให้มีประชาชนกลุ่มเสียง เข้าไม่ถึง และตกหล่นจากการคัดกรองมะเร็ง &lt;/li&gt;&lt;li&gt;บรรจุสิทธิคัดกรองมะเร็งที่พบบ่อย 6 ชนิดลงในสิทธิตรวจสุขภาพบัตรทองตามความเสี่ยง ไม่ต้องรอแพทย์สั่ง เพื่อให้เข้าถึงการรักษามะเร็งตั้งแต่ระยะเริ่มต้น และมีค่าเดินทางเพื่อจูงใจให้ทุกคนเข้ามาตรวจสุขภาพ&lt;/li&gt;&lt;li&gt;พัฒนาสิทธิการคัดกรองมะเร็ง 6 ชนิด ให้เข้าถึงง่ายและดีขึ้น ดังนี้&lt;ul&gt;&lt;li&gt;มะเร็งเต้านม &lt;ul&gt;&lt;li&gt;ปัจจุบันมีการตรวจ mammogram อยู่แล้ว แต่ต้องให้แพทย์เป็นผู้สั่งตรวจ การคัดกรองดังกล่าวจึงควรอยู่ในสิทธิการตรวจสุขภาพประจำปี ขึ้นกับความเสี่ยง ได้แก่&lt;ul&gt;&lt;li&gt;ผู้หญิง 40 - 55 ปีที่ไม่มีอาการ ควรได้ตรวจ mammogram  ทุก 1 ปี&lt;/li&gt;&lt;li&gt;ผู้หญิงอายุ 55 ปีขึ้นไป ควรได้รับการตรวจ mammography ทุก 2 ปี &lt;/li&gt;&lt;li&gt;กลุ่มเสี่ยงควรได้รับการตรวจทุกปี ไม่ว่าจะเป็นผุ้หญิงที่มีคนในครอบครัวที่เป็นมะเร็งเต้านม ผู้ที่เคยได้รับการฉายแสงบริเวณหน้าอกเพื่อรักษามะเร็งต่อมน้ำเหลือง ผู้มีประวัติการรับฮอร์โมนเสริมหลังหมดประจำเดือนติดต่อกันเกิน 5 ปี &lt;/li&gt;&lt;/ul&gt;&lt;/li&gt;&lt;/ul&gt;&lt;/li&gt;&lt;li&gt;มะเร็งปากมดลูก&lt;ul&gt;&lt;li&gt;ปัจจุบันสิทธิในการตรวจ pap smear ในผู้หญิงอายุ 30 ปีขึ้นไป หรือเคยมีเพศสัมพันธ์ ครอบคลุมในสิทธิบัตรทองอยู่แล้ว ตามสิทธิเฝ้าระวังโรค แต่ผู้ที่ไม่ได้เข้าไปใช้สิทธิยังมีอีกมาก&lt;/li&gt;&lt;li&gt;การระบุสิทธิคัดกรองมะเร็งปากมดลูกในการตรวจสุขภาพประจำปี  และมีค่าเดินทางให้ จะช่วยจูงใจให้ทุกคนเข้าตรวจคัดกรองมากขึ้น &lt;/li&gt;&lt;/ul&gt;&lt;/li&gt;&lt;li&gt;มะเร็งลำไส้ใหญ่  &lt;ul&gt;&lt;li&gt;ปัจจุบัน สิทธิในการคัดกรองมะเร็งลำไส้ใหญ่ตามบัตรทอง คือ การตรวจเลือดในอุจจาระ ซึ่งยังไม่แม่นยำ หากไม่ทำคู่กับการส่องกล้อง Colonoscopy ร่วมด้วย&lt;/li&gt;&lt;li&gt;เพิ่มสิทธิในการตรวจส่องกล้องให้กับกลุ่มเสี่ยงมีญาติสายตรงเป็นมะเร็งลำไส้ใหญ่ โดยอายุเริ่มตรวจ นับจากอายุของผู้ที่เป็นมะเร็งในครอบครัว ลบ 10 ปี และตรวจทุก1 - 3 ปี &lt;/li&gt;&lt;/ul&gt;&lt;/li&gt;&lt;li&gt;มะเร็งต่อมลูกหมาก&lt;ul&gt;&lt;li&gt;ปัจจุบัน การเจาะเลือดดูค่า PSA เพื่อคัดกรองมะเร็งต่อมลูกหมากต้องให้แพทย์สั่งตามข้อบ่งชี้ ไม่สามารถเริ่มตรวจเองได้&lt;/li&gt;&lt;li&gt;เพิ่มสิทธิการตรวจเข้าไปในการตรวจสุขภาพประจำปี ที่ต้องมีการเจาะเลือดเพื่อตรวจสุขภาพอยู่แล้ว&lt;/li&gt;&lt;/ul&gt;&lt;/li&gt;&lt;li&gt;มะเร็งตับ&lt;ul&gt;&lt;li&gt;การเจาะเลือดดูค่า AFP และการ ultra-sound ช่องท้องเป็นสิทธิบัตรทอง ปกติไม่จำเป็นต้องคัดกรองทุกคน ยกเว้นกลุ่มที่เป็นไวรัสตับอักเสบที่แพทย์จะต้องให้คัดกรองอยู่แล้ว&lt;/li&gt;&lt;li&gt;เพิ่มสิทธิในกลุ่มเสี่ยง เช่น ในภาคอีสานจะมีมะเร็งตับอีกชนิด คือ Cholangiocarcinoma  ที่เกิดจากพยาธิใบไม้ในตับที่มาจากปลาน้ำจืด ซึ่งกลุ่มเสี่ยงในพื้นที่ที่กินอาหารสุก ๆ ดิบ ๆ เป็นประจำ ควรจะต้องรับการคัดกรองมะเร็งส่วนนี้อย่างสม่ำเสมอ&lt;/li&gt;&lt;/ul&gt;&lt;/li&gt;&lt;li&gt;มะเร็งปอด&lt;ul&gt;&lt;li&gt;ปัจจุบันตามสิทธิบัตรทองมีทำเอ็กซเรย์ปอดแต่ยังขาดความแม่นยำในการคัดกรอง ควรใช้วิธีการคัดกรองด้วย CT ที่แม่นยำกว่า&lt;/li&gt;&lt;li&gt;เพิ่มสิทธิในการตรวจ CT ในกลุ่มเสี่ยงที่จะเป็นมะเร็งปอด ได้แก่ กลุ่มที่อายุ 55 ปี ขึ้นไปที่เป็นผู้สูบบุหรี่จัดในอัตรา 30 pack-year เป็นต้นไป รวมถึงกลุ่มเสี่ยงในภูมิภาคมีปัญหาเรื่องฝุ่น PM 2.5 และมลพิษ ซึ่งเป็นพื้นที่ที่พบอุบัติการณ์ของโรคมะเร็งปอดมากขึ้นอย่างมีนัยสำคัญ&lt;/li&gt;&lt;/ul&gt;&lt;/li&gt;&lt;/ul&gt;&lt;/li&gt;&lt;/ul&gt;",</t>
  </si>
  <si>
    <t>id: 225,</t>
  </si>
  <si>
    <t>url: "https://election66.moveforwardparty.org/policy/detail/policy_225",</t>
  </si>
  <si>
    <t>title: "วัคซีนเพิ่มเติมฟรีในเด็กและผู้ใหญ่",</t>
  </si>
  <si>
    <t>solution: "&lt;ul&gt;&lt;li&gt;&lt;ul&gt;&lt;li&gt;วัคซีนเด็ก - เพิ่มวัคซีนหลายประเภท&lt;ul&gt;&lt;li&gt;โรคไข้หวัดใหญ่&lt;/li&gt;&lt;li&gt;โรคไข้เลือดออก เป็นโรคที่กลับมาระบาดสูงอีกครั้ง และพบมากที่สุดในเด็กช่วงอายุ 5-14 ปี  การฉีดวัคซีนไข้เลือดออกเดงกี่ ลดความรุนแรงของโรคได้กว่า 80 %&lt;/li&gt;&lt;li&gt;โรคพิษสุนัขบ้า การฉีดวัคซีนตั้งแต่เด็กจะช่วยลดจำนวนวัคซีนที่ต้องฉีดกรณีที่พบว่าเสี่ยงได้รับโรคพิษสุนัขบ้าในภายหลัง ซึ่งวัคซีนที่ต้องฉีดหากไม่เคยได้รับวัคซีนพิษสุนัขบ้ามาก่อนมีราคาที่ค่อนข้างสูง &lt;/li&gt;&lt;li&gt;โรคอีสุกอีใส โดยฉีดเป็นวัคซีน MMRV ที่รวมเข็มกับวัคซีน คางทูม หัด หัดเยอรมัน หรือ MMR ในวัคซีนจำเป็นเดิม&lt;/li&gt;&lt;/ul&gt;&lt;/li&gt;&lt;li&gt;วัคซีนผู้สูงอายุ - เพิ่มวัคซีนปอดอักเสบ &lt;ul&gt;&lt;li&gt;โรคปอดอักเสบ และติดเชื้อในกระแสเลือด สำหรับผู้สูงวัย ฉีดเข็มเดียวแต่ป้องกันได้ตลอดชีวิต โดยอาการปอดบวมและติดเชื้อในกระแสเลือด ถือเป็นสาเหตุในการเสียชีวิตหลักของผู้สูงอายุ&lt;/li&gt;&lt;/ul&gt;&lt;/li&gt;&lt;/ul&gt;&lt;/li&gt;&lt;/ul&gt;",</t>
  </si>
  <si>
    <t>id: 226,</t>
  </si>
  <si>
    <t>url: "https://election66.moveforwardparty.org/policy/detail/policy_226",</t>
  </si>
  <si>
    <t>title: "แว่นตาฟรีถึง 18 ปี",</t>
  </si>
  <si>
    <t>solution: "&lt;ul&gt;&lt;li&gt;ให้แว่นตาฟรี สำหรับเด็กที่มีอายุต่ำกว่า 18 ปี ที่มีปัญหาทางสายตา อยู่ในสิทธิหลักประกันสุขภาพถ้วนหน้า&lt;/li&gt;&lt;/ul&gt;",</t>
  </si>
  <si>
    <t>id: 227,</t>
  </si>
  <si>
    <t>url: "https://election66.moveforwardparty.org/policy/detail/policy_227",</t>
  </si>
  <si>
    <t>title: "สุขภาพดี มีรางวัล (Health Score)",</t>
  </si>
  <si>
    <t>solution: "&lt;ul&gt;&lt;li&gt;เพิ่มระบบแรงจูงใจประจำปี – เป้าหมายสุขภาพรายบุคคล&lt;/li&gt;&lt;li&gt;เป้าหมายสุขภาพรายบุคคล เป็นระบบคะแนนสุขภาพที่ขึ้นอยู่กับ&lt;ul&gt;&lt;li&gt;พฤติกรรมสุขภาพ เช่น การเลิกสูบบุหรี่ จำนวนก้าวในการเดินต่อวัน &lt;/li&gt;&lt;li&gt;ผลการตรวจสุขภาพประจำปี เช่น เลือด น้ำหนัก BMI&lt;/li&gt;&lt;li&gt;การเข้ารับการรักษาอย่างต่อเนื่องตามคำสั่งแพทย์&lt;/li&gt;&lt;li&gt;การไม่มีภาวะเจ็บป่วยที่ต้องมาโรงพยาบาล&lt;/li&gt;&lt;/ul&gt;&lt;/li&gt;&lt;li&gt;ได้รับคูปองอาหารอินทรีย์/สินค้าสุขภาพ 300 บาท/ปี หรือรางวัลอื่น ๆ ที่จูงใจประชาชนให้รักษาสุขภาพ &lt;/li&gt;&lt;/ul&gt;",</t>
  </si>
  <si>
    <t>id: 228,</t>
  </si>
  <si>
    <t>url: "https://election66.moveforwardparty.org/policy/detail/policy_228",</t>
  </si>
  <si>
    <t>title: "ทบทวนสิทธิประโยชน์ของกองทุนหลักประกันสุขภาพ และกองทุนประกันสังคม",</t>
  </si>
  <si>
    <t>problem: "&lt;p&gt;ปัจจุบันนโยบายสาธารณสุขของไทย เน้นเรื่องด้านการรักษามากกว่าด้านการป้องกัน ถึงแม้ว่าจะมีการรณรงค์ให้คนรักษาสุขภาพโฆษณาของ สสส. ก็ตาม แต่ก็ยังไม่มีแรงจูงใจที่มากพอให้ประชาชนปรับพฤติกรรมสุขภาพของตัวเองให้ดีขึ้นโดยเฉพาะด้านการบริโภค (เช่น กินอาหารรสจัด ดื่มสุรา สูบบุหรี่) ซึ่งพฤติกรรมเสี่ยงเหล่านี้ นำไปสู่กลุ่มโรคไม่ติดต่อเรื้อรัง ที่เป็นสาเหตุของการเสียชีวิตอันดับ 1 ของไทย นอกจากนี้ภาครัฐยังขาดการส่งเสริมการสร้างพฤติกรรมสุขภาพที่ดีให้กับคนไทย (เช่น การออกกำลังกาย การตรวจสุขภาพประจำปี และการรักษาโรคตามคำสั่งแพทย์อย่างเคร่งครัด) ซึ่งนำไปสู่ความเสี่ยงต่อการเจ็บป่วยระยะยาว ส่งผลต่อชีวิตความเป็นอยู่ของประชาชน       &lt;/p&gt;&lt;p&gt;นอกจากนั้น สิทธิประโยชน์ในกองทุนหลักประกันสุขภาพแห่งชาติ ยังไม่ครอบคลุมสิทธิประโยชน์บางประการที่มีความจำเป็นต่อสุขภาพของคนไทย อาทิ แว่นตาสำหรับเด็กที่อายุต่ำกว่า 18 ปี การคัดกรองมะเร็ง วัคซีนป้องกันโรคบางโรคสำหรับเด็กและผู้ใหญ่ และการตรวจสุขภาพจิต ซึ่งสิทธิประโยชน์เหล่านี้มีความคุ้มค่าในเชิงป้องกันมากกว่าการรักษา หรือหากพบโรค (ในกรณีโรคมะเร็ง) ในระยะเวลาที่รวดเร็วย่อมทำการรักษาได้ง่ายกว่าและประหยัดค่าใช้ในการรักษาได้มากกว่า &lt;/p&gt;",</t>
  </si>
  <si>
    <t>solution: "&lt;ul&gt;&lt;li&gt;ทบทวนบัญชียาหลักในระบบและสิทธิประโยชน์ในกองทุนสุขภาพให้เท่าทันกับวิทยาการทางแพทย์&lt;/li&gt;&lt;/ul&gt;",</t>
  </si>
  <si>
    <t>id: 229,</t>
  </si>
  <si>
    <t>url: "https://election66.moveforwardparty.org/policy/detail/policy_229",</t>
  </si>
  <si>
    <t>title: "ตรวจสุขภาพประจำปี ต้องมีตรวจสุขภาพจิตด้วย",</t>
  </si>
  <si>
    <t>problem: "&lt;p&gt;จำนวนผู้ป่วยซึมเศร้าในประเทศไทยอาจสูงถึง 1.5 ล้านคน หรือเฉลี่ยคนไทย 40 คน จะพบผู้ป่วยซึมเศร้า 1 คน โดยสาเหตุมาจากทั้งปัจจัยเฉพาะกิจอย่างโควิด-19 ที่เพิ่มความเครียดให้กับผู้คน (เช่น นักเรียนจากการเรียนออนไลน์ คนวัยทำงานจากสภาพเศรษฐกิจ) และปัจจัยถาวรต่างๆที่งานวิจัยระบุว่าทำให้คนรุ่นใหม่ มีแนวโน้มจะประสบปัญหาโรคซึมเศร้ามากกว่ารุ่นก่อนๆ (เช่น การใช้โซเชียลมีเดีย ที่เสี่ยงทำให้คนรู้สึกผิดหวังในตัวเองง่ายขึ้น จากการเปรียบเทียบชีวิตตัวเองกับชีวิตของคนอื่น) และพบว่าคนไทยมีอัตราการฆ่าตัวตายสูงเป็นอันดับ 1 อาเซียน จากปัญหาด้านสุขภาพจิต&lt;/p&gt;",</t>
  </si>
  <si>
    <t>solution: "&lt;ul&gt;&lt;li&gt;กำหนดให้มีการตรวจสุขภาพจิตฟรี รวมเข้าไปในแพคเกจของการตรวจสุขภาพประจำปีตามสิทธิการรักษาพยาบาลของประชาชน&lt;/li&gt;&lt;/ul&gt;",</t>
  </si>
  <si>
    <t>PolicyCategory/65</t>
  </si>
  <si>
    <t>id: 230,</t>
  </si>
  <si>
    <t>url: "https://election66.moveforwardparty.org/policy/detail/policy_230",</t>
  </si>
  <si>
    <t>title: "ดูแลสุขภาพจิตครบวงจร เพิ่มบุคลากร-ขยายบัญชียา-ใช้เทคโนโลยี",</t>
  </si>
  <si>
    <t>solution: "&lt;ul&gt;&lt;li&gt;เพิ่มบุคลากรด้านสุขภาพจิต (เช่น จิตแพทย์ นักจิตวิทยา)&lt;/li&gt;&lt;li&gt;ทบทวนบัญชียาหลักในระบบให้เท่าทันกับวิทยาการทางแพทย์&lt;/li&gt;&lt;li&gt;พัฒนาระบบบริการสุขภาพจิตรูปแบบใหม่ (เช่น การแพทย์ทางไกล (Telemedicine) แพลตฟอร์มสุขภาพจิต)&lt;/li&gt;&lt;/ul&gt;",</t>
  </si>
  <si>
    <t>id: 231,</t>
  </si>
  <si>
    <t>url: "https://election66.moveforwardparty.org/policy/detail/policy_231",</t>
  </si>
  <si>
    <t>title: "คลินิกเยาวชน ปรึกษาได้ ไม่ต้องรายงานผู้ปกครอง-โรงเรียน",</t>
  </si>
  <si>
    <t>solution: "&lt;ul&gt;&lt;li&gt;จัดตั้งคลินิกเยาวชน เพื่อเป็นพื้นที่ปลอดภัยในการดูแลปัญหาด้านสุขภาพจิตให้เยาวชนโดยไม่จำเป็นต้องรายงานกับผู้ปกครองหรือโรงเรียน (ที่บางครั้งเป็นสาเหตุของปัญหา) และทำหน้าที่คัดกรองเบื้องต้นก่อนส่งต่อ&lt;/li&gt;&lt;/ul&gt;",</t>
  </si>
  <si>
    <t>id: 232,</t>
  </si>
  <si>
    <t>url: "https://election66.moveforwardparty.org/policy/detail/policy_232",</t>
  </si>
  <si>
    <t>title: "สร้างสังคมที่เอื้อต่อการมีสุขภาพจิตที่ดี",</t>
  </si>
  <si>
    <t>solution: "&lt;ul&gt;&lt;li&gt;ลดปัจจัยที่เพิ่มความเสี่ยงต่อปัญหาสุขภาพจิตตั้งแต่เกิดจนแก่ เช่น&lt;ul&gt;&lt;li&gt;การมีสถาบันครอบครัวที่เข้มแข็งสำหรับเด็กเล็ก พ่อแม่มือใหม่ได้รับการเสริมทักษะและการเตรียมความพร้อมทางสภาพจิตใจสำหรับการเลี้ยงดูลูก&lt;/li&gt;&lt;li&gt;การออกแบบระบบการศึกษาที่ไม่สร้างแรงกดดันเกินเหตุสำหรับนักเรียน (เช่น จำนวนชั่วโมงเรียนที่เหมาะสม ไม่มีอำนาจนิยมในโรงเรียน)&lt;/li&gt;&lt;li&gt;สภาพแวดล้อมและรูปแบบความสัมพันธ์ในชีวิตการทำงานที่เหมาะสม (เช่น สภาพการทำงานที่ปลอดภัย การเงินที่มั่นคง เวลาพักผ่อนที่เพียงพอ)&lt;/li&gt;&lt;li&gt;การเพิ่มพื้นที่สาธารณะที่คนสามารถแลกเปลี่ยน รับฟัง หรือผ่อนคลาย (เช่น กิจกรรมดนตรีในสวน การเพิ่มพื้นที่สีเขียว การมีพื้นที่ทำกิจกรรมร่วมกันสำหรับผู้สูงวัย)&lt;/li&gt;&lt;li&gt;การพัฒนาระบบสวัสดิการสังคมที่ทั่วถึงและถ้วนหน้า เพื่อเป็นตาข่ายรองรับความไม่แน่นอนในชีวิตรูปแบบต่างๆ&lt;/li&gt;&lt;li&gt;การยอมรับความหลากหลายทางวัฒนธรรม และลดการเลือกปฏิบัติ ที่เสี่ยงจะเพิ่มความเครียดและความรู้สึกไม่เป็นธรรม&lt;/li&gt;&lt;/ul&gt;&lt;/li&gt;&lt;/ul&gt;",</t>
  </si>
  <si>
    <t>id: 233,</t>
  </si>
  <si>
    <t>url: "https://election66.moveforwardparty.org/policy/detail/policy_233",</t>
  </si>
  <si>
    <t>title: "สร้างแนวหน้าสุขภาพจิต ช่วยดูแล-บำบัด-ฟื้นฟูสุขภาพจิตของคนใกล้ตัว",</t>
  </si>
  <si>
    <t>solution: "&lt;ul&gt;&lt;li&gt;ยกระดับให้คนทุกคนในสังคมมาร่วมเป็น “แนวหน้าสุขภาพจิต” ที่มาช่วยสร้างเสริม ดูแล บำบัด และฟื้นฟูสุขภาพจิตของคนใกล้ตัวตามระดับความเชี่ยวชาญของตน ตั้งแต่&lt;ul&gt;&lt;li&gt;บุคลากรในครอบครัว (เช่น พ่อแม่ผู้ปกครองที่ดูแลลูก คู่สมรส ลูกหลานที่ช่วยดูแลผู้สูงอายุ)&lt;/li&gt;&lt;li&gt;บุคลากรในโรงเรียน (เช่น นักจิตวิทยาประจำกลุ่มโรงเรียนที่ให้คำปรึกษา คุณครูที่ได้รับการเพิ่มทักษะในการดูแลสุขภาพจิตของผู้เรียน เพื่อนนักเรียนที่ช่วยดูแลกันและกัน)&lt;/li&gt;&lt;li&gt;บุคลากรในสถานประกอบการ (เช่น เพื่อนร่วมงาน หัวหน้างาน หรือ ฝ่ายทรัพยากรบุคคล)&lt;/li&gt;&lt;/ul&gt;&lt;/li&gt;&lt;li&gt;อบรมประชาชนทุกกลุ่มด้วยทักษะขั้นพื้นฐานด้านสุขภาพจิต เช่น&lt;ul&gt;&lt;li&gt;ความรู้ความเข้าใจที่ถูกต้องเกี่ยวกับปัญหาสุขภาพจิต&lt;/li&gt;&lt;li&gt;การเสริมทักษะการรับฟัง การสร้างกำลังใจ และการให้คำปรึกษา&lt;/li&gt;&lt;li&gt;การพัฒนาและปรับปรุงเครื่องมือประเมินความเสี่ยงพื้นฐาน ที่ทุกคนเข้าถึงและนำไปใช้งานต่อได้ (เช่น แบบทดสอบ 9 ข้อ สำหรับคัดกรองอาการซึมเศร้า)  &lt;/li&gt;&lt;/ul&gt;&lt;/li&gt;&lt;/ul&gt;",</t>
  </si>
  <si>
    <t>id: 234,</t>
  </si>
  <si>
    <t>url: "https://election66.moveforwardparty.org/policy/detail/policy_234",</t>
  </si>
  <si>
    <t>title: "ยกระดับ รพ. สต. และศูนย์สาธารณสุขชุมชน Primary Care Unit (PCU)",</t>
  </si>
  <si>
    <t>problem: "&lt;p&gt;เนื่องจากการเข้าถึงการรักษาพยาบาลของประชาชนส่วนใหญ่กระจุกตัวอยู่ที่โรงพยาบาลใหญ่ เนื่องจากสถานบริการสาธารณสุขแบบปฐมภูมิขาดความพร้อม โดยเฉพาะด้านบุคลากร นอกจากนี้ประชาชนยังต้องมีภาระในการขอข้อมูลสุขภาพของตัวเองระหว่างโรงพยาบาล ในกรณีที่ต้องมีการส่งต่อผู้ป่วยไปรักษาต่อที่โรงพยาบาลอื่น และการเข้าถึงเตียงผู้ป่วยใน ที่ถึงเข้าได้ยาก เพราะเตียงมักจะเต็ม และต้องใช้เวลาในการส่งต่อผู้ป่วยไปโรงพยาบาลอื่นที่มีเตียงว่าง นอกจากนี้การเข้ารับรักษาในห้องฉุกเฉินมักมีกรณีที่ผู้ป่วยไม่ใช่ผู้ป่วยฉุกเฉินจริง ทำให้เป็นการลดศักยภาพในการรักษาผู้ป่วยฉุกเฉิน&lt;/p&gt;",</t>
  </si>
  <si>
    <t>solution: "&lt;ul&gt;&lt;li&gt;ยกระดับบทบาทของสถานบริการสาธารณสุขแบบปฐมภูมิให้เน้น&lt;ul&gt;&lt;li&gt;(ก) การสร้างเสริมสุขภาพ&lt;/li&gt;&lt;li&gt;(ข) การติดตามโรคเรื้อรัง&lt;/li&gt;&lt;li&gt;(ค) การช่วยเหลือผู้ป่วยเร่งด่วน&lt;/li&gt;&lt;li&gt;(ง) การลดภาระในโรงพยาบาลใหญ่&lt;/li&gt;&lt;/ul&gt;&lt;/li&gt;&lt;li&gt;เวียนแพทย์จากโรงพยาบาลอำเภอ มาปฏิบัติงานใน รพ.สต. ตามรอบที่กำหนดหรือติดตั้งระบบ Telemedicine ในกรณีที่แพทย์ไม่เพียงพอ&lt;/li&gt;&lt;/ul&gt;",</t>
  </si>
  <si>
    <t>PolicyCategory/66</t>
  </si>
  <si>
    <t>id: 235,</t>
  </si>
  <si>
    <t>url: "https://election66.moveforwardparty.org/policy/detail/policy_235",</t>
  </si>
  <si>
    <t>title: "ปลดล็อกระบบการแพทย์ออนไลน์ Telemedicine",</t>
  </si>
  <si>
    <t>solution: "&lt;ul&gt;&lt;li&gt;พัฒนาระบบ Telemedicine สำหรับการพบแพทย์ ตามนัดหมายหรือในกรณีฉุกเฉิน&lt;ul&gt;&lt;li&gt;แก้ประกาศแพทยสภา เรื่อง มาตรฐานการตรวจรักษา เพื่อให้สามารถทำ telemed โดยไม่ต้องตรวจร่างกายได้&lt;/li&gt;&lt;/ul&gt;&lt;/li&gt;&lt;/ul&gt;",</t>
  </si>
  <si>
    <t>id: 236,</t>
  </si>
  <si>
    <t>url: "https://election66.moveforwardparty.org/policy/detail/policy_236",</t>
  </si>
  <si>
    <t>title: "ยุติการตั้งครรภ์ไม่เกิน 12 สัปดาห์ รับยาฟรี ทุก รพ.สต.",</t>
  </si>
  <si>
    <t>solution: "&lt;ul&gt;&lt;li&gt;คุ้มครองสิทธิในการยุติการตั้งครรภ์ สำหรับบุคคลที่มีอายุครรภ์ไม่เกิน 12 สัปดาห์ ให้สามารถรับยายุติการตั้งครรภ์ได้ที่ รพ.สต. ทุกแห่งทั่วประเทศ&lt;/li&gt;&lt;li&gt;โดยขั้นตอนของการขอรับยาคือ ให้ผู้หญิงซึ่งมีอายุครรภ์ไม่เกิน 12 สัปดาห์ และต้องการยุติการตั้งครรภ์ สามารถเข้ามาพบแพทย์ที่ รพ.สต. ใกล้บ้าน (ทั้งในรูปแบบ Telemedicine และพบแพทย์โดยตรง) เพื่อทำการซักประวัติและตรวจร่างกาย เพื่อจ่ายยายุติการตั้งครรภ์ต่อไป&lt;/li&gt;&lt;li&gt;มีการให้คำปรึกษาหลังจากการยุติการตั้งครรภ์ฟรี เพื่อตรวจสอบและฟื้นฟูสภาพจิตใจของผู้หญิงที่เข้ารับการยุติการตั้งครรภ์&lt;/li&gt;&lt;/ul&gt;",</t>
  </si>
  <si>
    <t>id: 237,</t>
  </si>
  <si>
    <t>url: "https://election66.moveforwardparty.org/policy/detail/policy_237",</t>
  </si>
  <si>
    <t>title: "ลดความแออัดในโรงพยาบาล - ห้องฉุกเฉิน (ER) กันไว้สำหรับกรณีฉุกเฉิน",</t>
  </si>
  <si>
    <t>problem: "&lt;p&gt;ปัจจุบัน ผู้ป่วยประสบปัญหาความล่าช้าและยุ่งยากในการส่งต่อผู้ป่วยไปสถานพยาบาลที่มีความพร้อมในการรักษา และการหาเตียงในโรงพยาบาลของรัฐ เนื่องจากโรงพยาบาลรัฐหลาย ๆ แห่งมักเตียงเต็ม ปัญหาดังกล่าวเกิดจากการเชื่อมต่อข้อมูลการรักษาของผู้ป่วย และจำนวนเตียงของโรงพยาบาล ที่ขาดการเชื่อมโยงข้อมูลระหว่างกัน  &lt;/p&gt;&lt;p&gt;นอกจากนี้การบริจาคอวัยวะของคนไทยยังอยู่ในระดับต่ำ ซึ่งเป็นข้อจำกัดในการเปลี่ยนถ่ายอวัยวะกับผู้ป่วยที่ต้องการเปลี่ยนอวัยวะเพื่อต่อชีวิตของตัวเอง&lt;/p&gt;",</t>
  </si>
  <si>
    <t>solution: "&lt;ul&gt;&lt;li&gt;การสงวนการตรวจในห้องฉุกเฉิน (ER) ไว้สำหรับอาการฉุกเฉิน ในกรณีผู้ป่วยอาการไม่ฉุกเฉินต้องรับบัตรคิว เพื่อมาตรวจในวันพรุ่งนี้ &lt;/li&gt;&lt;/ul&gt;",</t>
  </si>
  <si>
    <t>PolicyCategory/67</t>
  </si>
  <si>
    <t>id: 238,</t>
  </si>
  <si>
    <t>url: "https://election66.moveforwardparty.org/policy/detail/policy_238",</t>
  </si>
  <si>
    <t>title: "ส่งต่อ-หาเตียงแบบไร้รอยต่อ ด้วยศูนย์รวมเตียง-ระบบเชื่อมข้อมูลสุขภาพ",</t>
  </si>
  <si>
    <t>solution: "&lt;ul&gt;&lt;li&gt;เชื่อมต่อข้อมูลด้านสาธารณสุขของแต่ละโรงพยาบาล ให้สามารถเรียกดูเวชระเบียนคนไข้ได้จากทุกที่เมื่อได้รับอนุญาตจากคนไข้ในฐานะเจ้าของข้อมูล เพื่อความสะดวกในการส่งต่อผู้ป่วย&lt;/li&gt;&lt;li&gt;ทำระบบรวมเตียงส่วนกลาง / Central Referral Centre โดยอาจเริ่มจากการนำเอาจำนวนเตียงว่าง 10-20% ของแต่ละโรงพยาบาลมาแชร์ข้อมูลกับส่วนกลางเพื่อให้รู้ว่าโรงพยาบาลไหนมีเตียงว่างบ้าง&lt;/li&gt;&lt;/ul&gt;",</t>
  </si>
  <si>
    <t>id: 239,</t>
  </si>
  <si>
    <t>url: "https://election66.moveforwardparty.org/policy/detail/policy_239",</t>
  </si>
  <si>
    <t>title: "เพิ่มยอดบริจาคอวัยวะเชิงรุก ถามทุกครั้งที่ทำบัตรประจำตัวประชาชน",</t>
  </si>
  <si>
    <t>solution: "&lt;ul&gt;&lt;li&gt;กำหนดให้เพิ่มคำถามเรื่อง “การบริจาคอวัยวะ” ทุกครั้งที่ทำบัตรประจำตัวประชาชน และบันทึกข้อมูลลงในชิปบัตรประจำตัวประชาชน เพื่อให้ง่ายต่อการตรวจสอบเมื่อผู้บริจาคอวัยวะเสียชีวิต&lt;/li&gt;&lt;/ul&gt;",</t>
  </si>
  <si>
    <t>id: 240,</t>
  </si>
  <si>
    <t>url: "https://election66.moveforwardparty.org/policy/detail/policy_240",</t>
  </si>
  <si>
    <t>title: "กองทุนดูแลผู้สูงอายุ-ผู้ป่วยติดเตียง งบประมาณเฉลี่ย 9,000 บาท/คน/เดือน",</t>
  </si>
  <si>
    <t>problem: "&lt;p&gt;ปัจจุบัน คนไทยส่วนใหญ่ยังไม่รู้จักหรือเข้าไม่ถึงการดูแลฟื้นฟูผู้ป่วยในระยะปานกลาง ระยะยาว ระยะประคับประคอง ทำให้ผู้ป่วยที่ต้องได้รับการดูแล ที่ส่วนใหญ่เป็นผู้ป่วยสูงอายุและไม่สามารถพึ่งพาตัวเอง ไม่สามารถเข้าถึงการรักษาในระยะนี้อย่างมีคุณภาพ หากจะเข้าการรักษาก็ต้องเป็นภาระของบุตรหลานหรือญาติในการดูแล เนื่องในระดับองค์กรปกครองส่วนท้องถิ่นหรือชุมชุนยังไม่มีโครงสร้างพื้นฐานและบุคลากรในการรักษาระยะปานกลาง ระยะยาว และระยะประคับประคอง &lt;/p&gt;&lt;p&gt;โดยเฉพาะอย่างยิ่งการรักษาในระยะประคับประคอง (Palliative Care) ที่ยังไม่เข้าถึงในสถานบริการแบบปฐมภูมิ ทำให้ผู้ป่วยระยะสุดท้ายหรือระยะประคับประคองเข้าไม่ถึงการรักษาแบบประคับประคอง ที่จะทำให้ตัวเองไม่ทรมานจากความเจ็บปวดจากอาการป่วยระยะสุดท้าย นอกจากยังขาดแคลนบุคลากรที่มีความสามารถในการรักษาในระยะประคับประคอง เนื่องจากบุคลากรทางการแพทย์ทั่วไปไม่ได้มีความรู้ในด้านนี้ ส่วนแพทย์เฉพาะทางก็มีจำนวนน้อยและไม่ได้มีเส้นทางการเติบโตในสายอาชีพที่ดี อีกทั้งยังขาดโครงพื้นฐานและความรู้ความเข้าใจของประชาชนเกี่ยวกับการรักษาแบบประคับประคอง  &lt;/p&gt;&lt;p&gt;นอกจากการรักษาแบบประคับประคอง สิทธิที่ผู้ป่วยระยะสุดท้ายที่มีความเจ็บป่วยทางกายแบบรักษาไม่ได้ที่จะตายอย่างมีศักดิ์ศรี หรือการทำการุณยฆาตเป็นสิ่งที่ยังไม่ถูกกฎหมายในประเทศไทย ทำให้ผู้ป่วยบางคนต้องทนทุกข์ทรมานก่อนเสียชีวิต &lt;/p&gt;",</t>
  </si>
  <si>
    <t>solution: "&lt;ul&gt;&lt;li&gt;พัฒนาให้ระบบสุขภาพสุขภาพปฐมภูมิดูแลเรื่องการฟื้นฟูที่บ้าน/ชุมชนได้ ผ่านการดำเนินการร่วมกับองค์กรปกครองส่วนท้องถิ่น&lt;/li&gt;&lt;li&gt;พัฒนาระบบกองทุนดูแลผู้สูงอายุในระยะยาว งบประมาณ 9,000 บาท/คน/เดือน (นโยบายสวัสดิการ) ผ่านการดำเนินการร่วมกับองค์กรปกครองส่วนท้องถิ่น&lt;/li&gt;&lt;/ul&gt;",</t>
  </si>
  <si>
    <t>PolicyCategory/68</t>
  </si>
  <si>
    <t>id: 241,</t>
  </si>
  <si>
    <t>url: "https://election66.moveforwardparty.org/policy/detail/policy_241",</t>
  </si>
  <si>
    <t>title: "ศูนย์ดูแลผู้ป่วยแบบประคับประคองในชุมชน อย่างน้อยอำเภอละหนึ่งแห่ง",</t>
  </si>
  <si>
    <t>solution: "&lt;ul&gt;&lt;li&gt;พัฒนาศูนย์ดูแลผู้ป่วยแบบประคับประคองในชุมชน อย่างน้อยอำเภอละหนึ่งแห่ง&lt;/li&gt;&lt;li&gt;พัฒนาหลักสูตรการดูแลผู้ป่วยแบบประคับประคอง ทั้งสำหรับบุคลากรทางการแพทย์ สำหรับผู้ดูแลมืออาชีพ สำหรับอาสาสมัครในชุมชน และสำหรับครอบครัวของผู้ป่วย&lt;/li&gt;&lt;li&gt;ยกระดับสถานบริการสาธารณสุขแบบปฐมภูมิ พัฒนา อสม. ให้ทำหน้าที่บางอย่าง (เช่น ดูแลผู้ป่วย NCD ได้) โดยมีค่าตอบแทนเพิ่มขึ้น&lt;/li&gt;&lt;li&gt;เปิดให้ประชาชนวางแผนล่วงหน้า (Advanced Care Plan) เพื่อยินยอมเข้ารับการรักษาแบบประคับประคอง&lt;/li&gt;&lt;/ul&gt;",</t>
  </si>
  <si>
    <t>id: 242,</t>
  </si>
  <si>
    <t>url: "https://election66.moveforwardparty.org/policy/detail/policy_242",</t>
  </si>
  <si>
    <t>title: "ธนาคารอุปกรณ์ดูแลผู้ป่วยที่บ้าน",</t>
  </si>
  <si>
    <t>solution: "&lt;ul&gt;&lt;li&gt;จัดตั้งธนาคารอุปกรณ์ให้ยืมอุปกรณ์ดูแลผู้ป่วยที่บ้าน (เช่น เครื่องปั๊มออกซิเจน เครื่องให้ยาชั่วคราว) โดยให้เทศบาลหรืออบต. เป็นผู้บริหารจัดการธนาคารอุปกรณ์ โดยเป็นผู้จัดซื้ออุปกรณ์ให้ประชาชนยืม หรือรับบริจาคจากประชาชนหรือภาคเอกชนที่ประสงค์จะสนับสนุนอุปกรณ์ &lt;/li&gt;&lt;/ul&gt;",</t>
  </si>
  <si>
    <t>id: 243,</t>
  </si>
  <si>
    <t>url: "https://election66.moveforwardparty.org/policy/detail/policy_243",</t>
  </si>
  <si>
    <t>title: "ลาไปบอกลา - เพิ่มสิทธิวันลาดูแลพ่อ-แม่ที่ป่วยระยะสุดท้าย",</t>
  </si>
  <si>
    <t>solution: "&lt;ul&gt;&lt;li&gt;เพิ่มสวัสดิการวันลาสำหรับแรงงาน เพื่อดูแลพ่อแม่ที่ป่วยที่ได้รับการวินิจฉัยจากแพทย์ว่าเป็นผู้ป่วยระยะสุดท้าย โดยการเพิ่มไปในกฎหมายคุ้มครองแรงงาน &lt;/li&gt;&lt;/ul&gt;",</t>
  </si>
  <si>
    <t>id: 244,</t>
  </si>
  <si>
    <t>url: "https://election66.moveforwardparty.org/policy/detail/policy_244",</t>
  </si>
  <si>
    <t>title: "ตายดี - สิทธิยุติชีวิตตนเองอย่างมีศักดิ์ศรี สำหรับคนที่ป่วยจากโรคทางกายที่รักษาไม่ได้",</t>
  </si>
  <si>
    <t>solution: "&lt;ul&gt;&lt;li&gt;อนุญาตให้บุคคลที่ป่วยจากโรคทางกายที่รักษาไม่ได้ มีสิทธิเข้าสู่กระบวนการยุติชีวิตตนเองอย่างมีศักดิ์ศรีโดยความช่วยเหลือจากแพทย์ โดยผู้ทำต้องมีสติและได้รับการรับรองโดยจิตแพทย์ว่าไม่มีอาการป่วยทางสุขภาพจิต&lt;/li&gt;&lt;/ul&gt;",</t>
  </si>
  <si>
    <t>id: 245,</t>
  </si>
  <si>
    <t>url: "https://election66.moveforwardparty.org/policy/detail/policy_245",</t>
  </si>
  <si>
    <t>title: "ลดชั่วโมงการทำงานบุคลากรทางการแพทย์",</t>
  </si>
  <si>
    <t>problem: "&lt;p&gt;ปัจจุบัน&lt;strong&gt; &lt;/strong&gt;บุคลากรทางการแพทย์มีชั่วโมงการทำงานที่สูงเกินไป อย่างเช่นแพทย์ ต้องทำงานสัปดาห์ละ 80 ชั่วโมง หรือเฉลี่ยวันละ 14 ชั่วโมง ซึ่งระยะเวลาการทำงานที่มากเกินไปส่งผลต่อความสามารถต่อการให้บริการกับประชาชน เช่น ความแม่นยำในการตรวจวินิจฉัยโรค การทำหัตถการ ทำให้ประชาชนอยู่ในความเสี่ยงในการรักษาที่ผิดพลาด &lt;/p&gt;&lt;p&gt;ภาระงานของบุคลากรทางการแพทย์ ที่มีชั่วโมงการทำงานสูง แต่ค่าตอบแทนนอกเวลากลับได้รับอย่างไม่เหมาะสม และบางกรณีก็ไม่ได้รับค่าตอบแทนนอกเวลา ทำให้บุคลากรทางการแพทย์หมดกำลังใจในการทำงานในระบบสาธารณสุขของรัฐ และนำไปสู่การลาออกเข้าไปอยู่ในระบบเอกชนที่ผลตอบแทนดีกว่า (กรณีแพทย์ลาออกปีละ 500 - 600 คน) &lt;/p&gt;&lt;p&gt;นอกจากนั้น บุคลากรที่ทำงานเกี่ยวกับการกู้ชีพฉุกเฉิน ส่วนใหญ่มาจากอาสาสมัครตามมูลนิธิต่าง ๆ ซึ่งการดำเนินงานไม่ได้มีระบบและหลักเกณฑ์ที่เป็นมาตรฐานทางวิชาการ หรือไม่ได้สำเร็จการศึกษาในด้าน paramedic  และยังไม่ได้รับการกำกับดูแลด้านมาตรฐานการปฏิบัติงานจากภาครัฐ เพราะว่าอาสาสมัครเหล่านี้ถือเป็นคนแรกที่เข้าไปในที่เกิดเหตุ อีกทั้งหน่วยงานรัฐ โดยเฉพาะองค์กรปกครองส่วนท้องถิ่น มีบุคลากรด้านการกู้ชีพฉุกเฉินไม่เพียงพอ&lt;/p&gt;",</t>
  </si>
  <si>
    <t>solution: "&lt;ul&gt;&lt;li&gt;กำหนดชั่วโมงการทำงานของแพทย์ไม่เกิน 60 ชั่วโมง/สัปดาห์&lt;/li&gt;&lt;li&gt;กำหนดให้ได้พัก 8 ชั่วโมง หลังจากทำงานมาแล้วติดกัน 24 ชั่วโมง&lt;/li&gt;&lt;li&gt;กำหนดให้ได้พัก หากทำงาน 24.00-08.00 น. (เวรดึก)&lt;/li&gt;&lt;li&gt;ควบคุมมาตรฐานที่พักบุคลากรทางการแพทย์ (ปลอดภัย อยู่ในรั้วโรงพยาบาล)&lt;/li&gt;&lt;li&gt;ลดภาระงานที่ไม่เกี่ยวกับการแพทย์ (เช่น เอกสารที่ไม่จำเป็น)&lt;/li&gt;&lt;li&gt;เปิดข้อมูลการทำงานของบุคลากรทางการแพทย์ เพื่อการจัดตารางการทำงานที่เหมาะสม และเพื่อการตรวจสอบ&lt;/li&gt;&lt;/ul&gt;",</t>
  </si>
  <si>
    <t>PolicyCategory/69,</t>
  </si>
  <si>
    <t>PolicyOccupation/64</t>
  </si>
  <si>
    <t>id: 246,</t>
  </si>
  <si>
    <t>url: "https://election66.moveforwardparty.org/policy/detail/policy_246",</t>
  </si>
  <si>
    <t>title: "ค่าตอบแทนบุคลากรทางการแพทย์เป็นธรรม",</t>
  </si>
  <si>
    <t>solution: "&lt;ul&gt;&lt;li&gt;ปรับอัตราค่าตอบแทนสำหรับการทำงานในช่วงนอกเวลา&lt;/li&gt;&lt;li&gt;วางเกณฑ์ที่คำนึงถึงหลัก “ทำมากได้มาก” - ค่าตอบแทนแปรผันตามชิ้นงาน&lt;/li&gt;&lt;/ul&gt;",</t>
  </si>
  <si>
    <t>id: 247,</t>
  </si>
  <si>
    <t>url: "https://election66.moveforwardparty.org/policy/detail/policy_247",</t>
  </si>
  <si>
    <t>title: "พัฒนา อสม. เฉพาะทาง",</t>
  </si>
  <si>
    <t>solution: "&lt;ul&gt;&lt;li&gt;พัฒนาระบบแนวหน้าสุขภาพ (ผู้ปฏิบัติงานด้านสุขภาพแบบเฉพาะงาน) โดยการจ้างงานแบบ part-time ให้ค่าตอบแทนตามชิ้นงาน (เช่น นักโภชนาการ นักจิตวิทยา นักกายภาพบำบัด นักรังสีวิทยา นักพยาธิวิทยา) และแนวหน้าสุขภาพท้องถิ่น (หรือ Local Health Vanguard) ที่พัฒนาต่อยอดมาจาก อสม. ผ่านการฝึกอบรมและได้รับมาตรฐาน เพื่อช่วยภารกิจต่างๆ ของระบบสุขภาพในชุมชน &lt;/li&gt;&lt;li&gt;จัดระบบผลตอบแทนที่เป็นธรรมตามรายชิ้นงาน-ตามผลงาน (ไม่ใช่เงินเดือน แต่จูงใจ/มั่นคงพอที่จะดำเนินการ เป็นอาชีพได้) &lt;/li&gt;&lt;/ul&gt;",</t>
  </si>
  <si>
    <t>id: 248,</t>
  </si>
  <si>
    <t>url: "https://election66.moveforwardparty.org/policy/detail/policy_248",</t>
  </si>
  <si>
    <t>title: "เปลี่ยนอาสากู้ชีพเป็นอาชีพ มีทุนพัฒนาทักษะ-สวัสดิการ",</t>
  </si>
  <si>
    <t>solution: "&lt;ul&gt;&lt;li&gt;เพิ่มศักยภาพของระบบอาสากู้ชีพให้ได้รับประกาศนียบัตรเฉพาะด้าน&lt;/li&gt;&lt;li&gt;ตั้งเป้าให้มี Paramedic หรือนักปฏิบัติการฉุกเฉินการแพทย์&lt;ul&gt;&lt;li&gt;ระดับปริญญาตรี อย่างน้อยทุกตำบล&lt;/li&gt;&lt;li&gt;ระดับประกาศนียบัตร อย่างน้อย 1 คน ในทุกทีมอาสากู้ชีพ&lt;/li&gt;&lt;li&gt;ภาครัฐอุดหนุนเงินให้กับมูลนิธิเพื่อเป็นทุนการศึกษาด้านการแพทย์ฉุกเฉินให้กับอาสาสมัคร&lt;/li&gt;&lt;/ul&gt;&lt;/li&gt;&lt;li&gt;เพิ่มงบประมาณ/ข้อกำหนดของท้องถิ่นในการจ้างนักปฏิบัติการฉุกเฉินการแพทย์ในรูปแบบต่างๆ ที่ได้รับค่าตอบแทนที่เป็นธรรมและมั่นคง (เช่น จ้างเป็นบุคลากรประจำ จ้างเป็นหน่วยงานรับผิดชอบในพื้นที่) โดยมีข้อตกลงการปฏิบัติงานชัดเจน&lt;/li&gt;&lt;/ul&gt;",</t>
  </si>
  <si>
    <t>id: 249,</t>
  </si>
  <si>
    <t>url: "https://election66.moveforwardparty.org/policy/detail/policy_249",</t>
  </si>
  <si>
    <t>title: "เปลี่ยนปัญหาเป็นอาชีพ สร้างงาน ซ่อมประเทศ",</t>
  </si>
  <si>
    <t>problem: "&lt;p&gt;ประเทศไทยที่มีอัตราการว่างงานต่ำมากเพียง 1.2% หรือมีคนว่างงานราว 500,000 คน อาจทำให้คนทั่วไปมองว่าการจ้างงานไม่เป็นปัญหา แต่ถ้าเราไปดูตัวเลขคนที่เสมือนว่างงาน คือทำงานต่ำกว่า 24 ชม.ต่อสัปดาห์ อยู่สูงถึง 2 ล้านคน แม้แนวโน้มจะลดลงมาจากช่วงโควิดแล้วก็ตาม รวมแล้วยังมีคนที่ต้องการงานเพิ่มขึ้นอยู่ถึง 2.5 ล้านคน  &lt;/p&gt;&lt;p&gt;การทำงานที่ไม่เต็มเม็ดหน่วยย่อมหมายถึงค่าจ้างที่จะได้ก็ลดลงตามจำนวนชั่วโมงทำงาน โดยเฉพาะอย่างยิ่งในพื้นที่ต่างจังหวัดที่ไม่ได้เป็นเขตอุตสาหกรรม ยังมีคนที่ต้องการงานและรายได้ที่มั่นคงนอกเหนือจากงานในภาคเกษตรอีกเป็นจำนวนมาก&lt;/p&gt;",</t>
  </si>
  <si>
    <t>solution: "&lt;ul&gt;&lt;li&gt;ลงทุนปรับปรุงบริการสาธารณะพื้นฐานของประเทศ เช่น ระบบประปา ระบบขนส่งสาธารณะ โดยให้มีการจัดซื้อจัดจ้างจากผู้ประกอบการภายในประเทศ อาทิ มิเตอร์น้ำอัจฉริยะ รถเมล์ EV ซึ่งมีการผลิตชิ้นส่วนและสินค้าขั้นสุดท้ายภายในประเทศ การลงทุนเหล่านี้จะก่อให้เกิดการจ้างงานตลอดห่วงโซ่การผลิต&lt;/li&gt;&lt;li&gt;ส่งเสริมการติดโซล่าเซลล์ตามครัวเรือน และทำระบบ Net Metering เพื่อลดภาระค่าไฟฟ้าในครัวเรือนให้ประชาชน และประชาชนสามารถขายไฟจากพลังงานแสงอาทิตย์ได้ โดยจะก่อให้เกิดการจ้างงานด้านการติดตั้งโซล่าร์เซลล์ และการเปลี่ยนมิเตอร์ไฟฟ้าให้รองรับระบบ Net Metering  &lt;/li&gt;&lt;li&gt;เพิ่มการจ้างงานเกี่ยวกับดูแลเด็กเล็กและผู้สูงอายุ ภายในองค์กรปกครองส่วนท้องถิ่น เพื่อเป็นสวัสดิการดูแลเด็กและผู้สูงอายุในประเทศ ลดภาระประชาชนวัยแรงงาน &lt;/li&gt;&lt;li&gt;ลงทุนเพิ่มพื้นสีเขียว เพิ่มพื้นที่สวนป่า ผ่าน 5 กลไก ได้แก่ สวนป่าปลดหนี้ สวนป่าบำนาญ สวนป่าที่เกษตรกรดูแลเอง การดูแลรักษาป่าชุมชน และการเพิ่มพื้นที่สีเขียวในเมือง โดยมีพื้นที่ปลูกไม้ยืนต้น/สวนป่าทั้งสิน 5 ล้านไร่ในเวลา 4 ปี ทำให้เกิดการจ้างงานประมาณ 500,000 ตำแหน่งงาน (หรือ 1 คนต่อ 10 ไร่ โดยประมาณ)  &lt;/li&gt;&lt;/ul&gt;",</t>
  </si>
  <si>
    <t>PolicyCategory/70</t>
  </si>
  <si>
    <t>id: 250,</t>
  </si>
  <si>
    <t>url: "https://election66.moveforwardparty.org/policy/detail/policy_250",</t>
  </si>
  <si>
    <t>title: "สร้างความมั่นคงทางพลังงานภายในประเทศ",</t>
  </si>
  <si>
    <t>problem: "&lt;p&gt;ปัญหาเศรษฐกิจตกต่ำที่ผ่านมา รายได้ของประชาชนยังคงไม่ฟื้นคืน แต่กลับกันสถานการณ์โลกกลับผลักดันให้ค่าใช้จ่ายพื้นฐานในครัวเรือนเพิ่มขึ้น โดยในปี 2565 ที่ผ่านมา ดัชนีเงินเฟ้อทั่วไปเพิ่มขึ้นกว่า 6 % เมื่อเทียบกับปี 2564 และโดยเฉพาะ รายจ่ายในหมวดพลังงานสูงขึ้นกว่าปีก่อน ถึง 25 % ซึ่งกลายเป็นภาระที่มากขึ้นของประชาชน&lt;/p&gt;&lt;p&gt;ส่วนหนึ่งที่ทำให้ราคาพลังงานสูง นอกเหนือจากสถานการณ์โลก เป็นเพราะนโยบายการจัดการพลังงานยังปล่อยให้โรงงานอุตสาหกรรม และภาคธุรกิจได้นำก๊าซธรรมชาติ หรือ LPG ไปใช้ก่อนที่ประชาชนได้ใช้บริโภค  ส่งผลให้ราคาของก๊าซในประเทศสูงขึ้น &lt;/p&gt;",</t>
  </si>
  <si>
    <t>solution: "&lt;ul&gt;&lt;li&gt;เดินหน้าเร่งเจรจาสัมปทานก๊าซธรรมชาติในพื้นที่ทับซ้อน ไทย-กัมพูชา เพื่อลดการพึ่งพา LNG นำเข้า&lt;/li&gt;&lt;/ul&gt;",</t>
  </si>
  <si>
    <t>PolicyCategory/38</t>
  </si>
  <si>
    <t>id: 251,</t>
  </si>
  <si>
    <t>url: "https://election66.moveforwardparty.org/policy/detail/policy_251",</t>
  </si>
  <si>
    <t>title: "เพิ่มรายได้รัฐจากโรงแยกก๊าซ",</t>
  </si>
  <si>
    <t>solution: "&lt;ul&gt;&lt;li&gt;นำ LPG จากโรงแยกก๊าซ ที่จะขายให้โรงปิโตรเคมีโดยไม่ได้ให้ประชาชนใช้ ส่งเข้ากองทุนน้ำมัน/หรือเก็บภาษีปิโตรเคมี เพื่อเพิ่มรายได้รัฐในการดูแลประชาชน (เช่น ทำให้ LPG ถูกลง 2.5 บาท/กิโลกรัม)&lt;/li&gt;&lt;/ul&gt;",</t>
  </si>
  <si>
    <t>id: 252,</t>
  </si>
  <si>
    <t>url: "https://election66.moveforwardparty.org/policy/detail/policy_252",</t>
  </si>
  <si>
    <t>title: "ลดความแปรปรวนของราคาน้ำมัน",</t>
  </si>
  <si>
    <t>solution: "&lt;ul&gt;&lt;li&gt;ควบคุมค่าการตลาดให้อยู่ในเกณฑ์ที่ตกลง และเปิดเผยข้อมูลราคาขายหน้าโรงกลั่น เพื่อกระตุ้นให้เกิดการแข่งขัน&lt;/li&gt;&lt;/ul&gt;",</t>
  </si>
  <si>
    <t>id: 253,</t>
  </si>
  <si>
    <t>url: "https://election66.moveforwardparty.org/policy/detail/policy_253",</t>
  </si>
  <si>
    <t>title: "หนี้สินธนาคารรัฐ จ่ายดี ลดดอกเบี้ย",</t>
  </si>
  <si>
    <t>problem: "&lt;p&gt;สภาพเศรษฐกิจตกต่ำมาพร้อมกับปัญหาหนี้สินของประชาชน  ทั้งหนี้ในระบบ และหนี้นอกระบบ โดยลูกหนี้ในระบบ มักจะเจอปัญหาอัตราดอกเบี้ยที่สูงเกินกว่าความเสี่ยงที่แท้จริง คือ ธนาคารมักจะใช้อัตราดอกเบี้ยเงินกู้เดียวกันหมดกับทุกกรณีที่เป็นสินเชื่อรายย่อย ทำให้ลูกหนี้ชั้นดีต้องเสียดอกเบี้ยมากเกินกว่าความเสี่ยงที่แท้จริงของตนเอง&lt;/p&gt;&lt;p&gt;ในเรื่องของหนี้นอกระบบ นอกจากปัญหาดอกเบี้ยที่แพงมหาโหดแล้ว ยังมีปัญหาการใช้ความรุนแรงต่อลูกหนี้อย่างที่เห็นตามหน้าข่าว แม้จะมีการสนับสนุนให้เจ้าหนี้นอกระบบผันตัวเองมาเป็นเจ้าหนี้ในระบบอย่าง PICO Finance แต่ก็ยังมีอีกหลายกรณีที่ไม่มีการปรับโครงสร้างให้กับลูกหนี้รายเดิม &lt;/p&gt;&lt;p&gt;นอกจากนี้ยังมีหนี้ของข้าราชการที่แม้ดูเผินๆ อาจเป็นกลุ่มคนที่มั่นคงในชีวิตอยู่แล้ว แต่ก็มีปัญหาเรื่องการยินยอมให้เจ้าหนี้หักหนี้ โดยไม่มีการเชื่อมโยงฐานข้อมูลหนี้เข้าด้วยกัน จึงเกิดการโดนหักหนี้จนน้อยกว่าการดำรงชีพ และยังตัดดอกเบี้ย ค่าธรรมเนียมก่อนเงินต้น จนทำให้หนี้ไม่มีทางหมด แม้ธนาคารแห่งประเทศไทยจะขอความร่วมมือเรื่องการตัดเงินต้นก่อน แต่ก็ยังเป็นเพียงมาตรการสมัครใจเท่านั้น การปล่อยปัญหาหนี้เรื้อรังดังกล่าวย่อมส่งผลต่อการทำงานของข้าราชการ และกระทบบริการต่อประชาชน&lt;/p&gt;",</t>
  </si>
  <si>
    <t>solution: "&lt;ul&gt;&lt;li&gt;ผ่อนปรนภาระหนี้สินให้กับลูกหนี้บุคคลธนาคารรัฐ ที่จ่ายดี จ่ายตรงเวลาเกินกว่า 12 งวด  ด้วยการลดดอกเบี้ย 10 % โดยรัฐบาลจะเป็นผู้อุดหนุนงบประมาณชดเชยการลดดอกเบี้ย&lt;/li&gt;&lt;/ul&gt;",</t>
  </si>
  <si>
    <t>PolicyCategory/39,</t>
  </si>
  <si>
    <t>PolicyOccupation/47</t>
  </si>
  <si>
    <t>id: 254,</t>
  </si>
  <si>
    <t>url: "https://election66.moveforwardparty.org/policy/detail/policy_254",</t>
  </si>
  <si>
    <t>title: "ดอกเบี้ยเงินกู้เป็นธรรม ผ่านการวิเคราะห์ข้อมูลการชำระเงิน",</t>
  </si>
  <si>
    <t>solution: "&lt;ul&gt;&lt;li&gt;ส่งเสริมให้ธนาคารนำข้อมูลส่วนบุคคลหรือข้อมูลในการชำระค่าสาธารณูปโภค (เช่น น้ำประปา ไฟฟ้า) คำนวณเครดิตของลูกหนี้ เพื่อให้ธนาคารประเมินความเสี่ยงได้ดีขึ้น ลูกหนี้ที่ประวัติดีจะได้ดอกเบี้ยเงินกู้ต่ำกว่าเดิม&lt;/li&gt;&lt;/ul&gt;",</t>
  </si>
  <si>
    <t>PolicyCategory/39</t>
  </si>
  <si>
    <t>id: 255,</t>
  </si>
  <si>
    <t>url: "https://election66.moveforwardparty.org/policy/detail/policy_255",</t>
  </si>
  <si>
    <t>title: "ประกาศสงครามหนี้นอกระบบ ตั้งงบปรับโครงสร้างหนี้ 1 หมื่นล้านบาท",</t>
  </si>
  <si>
    <t>solution: "&lt;ul&gt;&lt;li&gt;ทำหน้าที่เป็นเจ้าภาพในการแก้ปัญหาหนี้นอกระบบ โดยใช้กลไกของสำนักนายกรัฐมนตรี ร่วมกับตำรวจ อัยการ สรรพากรและดีเอสไอ ในการเจรจากับเจ้าหนี้&lt;/li&gt;&lt;li&gt;นิรโทษกรรมเจ้าหน้าหนี้นอกระบบที่ยินยอมปรับโครงสร้างหนี้ที่เป็นธรรม&lt;/li&gt;&lt;li&gt;วางวงเงินสำหรับปรับโครงสร้างหนี้นอกระบบ (Refinance) 1 หมื่นล้านบาท&lt;/li&gt;&lt;/ul&gt;",</t>
  </si>
  <si>
    <t>id: 256,</t>
  </si>
  <si>
    <t>url: "https://election66.moveforwardparty.org/policy/detail/policy_256",</t>
  </si>
  <si>
    <t>title: "หนี้ราชการไม่ท่วมหัว หักไม่เกิน 70% ของเงินเดือน",</t>
  </si>
  <si>
    <t>solution: "&lt;ul&gt;&lt;li&gt;ดำเนินการให้มีการเจรจากับเจ้าหนี้ที่จะให้กรมบัญชีกลางหักเงินเดือนต้องรับเงื่อนไขปรับดอกเบี้ยให้ไม่เกิน MLR -1% และเจรจาเจ้าหนี้ทุกรายให้สุดท้ายจัดการหักหนี้บัญชีเงินเดือนข้าราชการไม่เกิน 70 % ของเงินเดือน&lt;/li&gt;&lt;/ul&gt;",</t>
  </si>
  <si>
    <t>id: 257,</t>
  </si>
  <si>
    <t>url: "https://election66.moveforwardparty.org/policy/detail/policy_257",</t>
  </si>
  <si>
    <t>title: "ลดรายจ่าย SME: บรรเทาผลกระทบจากการขึ้นค่าแรงขั้นต่ำ",</t>
  </si>
  <si>
    <t>problem: "&lt;p&gt;SMEs ถือว่าเป็นกลไกที่สำคัญของระบบเศรษฐกิจ เพราะโดยธรรมชาติยิ่งระบบเศรษฐกิจไหนมี SMEs จำนวนมาก ย่อมหมายถึงเป็นระบบเศรษฐกิจที่มีการแข่งขันสูง และการแข่งขันนี้จะทำให้เกิด นวัตกรรม สินค้าและบริการใหม่ๆ ทำให้ผู้บริโภคได้มีโอกาสเลือกสินค้า และบริการที่ดีที่สุด และเป็นผลดีต่อระบบเศรษฐกิจภาพใหญ่&lt;/p&gt;&lt;p&gt;นอกจากนี้ SMEs ยังสัมพันธ์กับชีวิตของคนจำนวนมากในประเทศ  โดยผู้ประกอบการ SME มีประมาณ 3 ล้านคน และจ้างงานสูงถึง 12.7 ล้านคน  ซึ่งหากนับครัวเรือนที่เกี่ยวข้องก็หมายความว่า SME เกี่ยวข้องชีวิตของกว่าครึ่งของประเทศ ดังนั้นหาก SMEs เติบโต แปลว่าค่าตอบแทน โบนัส ค่าล่วงเวลาของลูกจ้างก็ต้องสูงขึ้น นั้นหมายถึงคุณภาพชีวิตของคนจำนวนมากก็ย่อมดีขึ้นเช่นกัน&lt;/p&gt;&lt;p&gt;แต่ปัจจุบัน SMEs ไทย มีสัดส่วน GDP เพียงแค่ 34 % ของประเทศไทยเท่านั้น และธุรกิจ SMEs ส่วนใหญ่ประกอบไปด้วยธุรกิจระดับเล็กที่ยังแข่งขันไม่ได้ โดยมีธุรกิจ SME จำนวนเพียง 1.4 % เท่านั้นที่เป็น SMEs ขนาดกลางได้ แต่ต้องเจอต้นทุนในการทำธุรกิจ เช่น อัตราภาษีนิติบุคคลที่เท่ากับธุรกิจขนาดใหญ่&lt;/p&gt;&lt;p&gt;นโยบาย SMEs จึงจำเป็นมุ่งยกระดับ SMEs  และช่วยแต้มต่อให้สามารถแข่งขันกับทุนใหญ่ได้ เพราะการพัฒนา SMEs ไม่ใช่แค่เพียงการยกระดับภาคธุรกิจหนึ่งเท่านั้น แต่ยังช่วยยกระดับคุณภาพชีวิตคนจำนวนมากให้ดีขึ้น&lt;/p&gt;",</t>
  </si>
  <si>
    <t>solution: "&lt;ul&gt;&lt;li&gt;รัฐช่วยสมทบค่าประกันสังคมในส่วนของผู้ว่าจ้าง สำหรับแรงงานที่ถูกกระทบโดยการขึ้นค่าแรงขั้นต่ำ (6 เดือนแรก)&lt;/li&gt;&lt;li&gt;เปิดให้ SME นำค่าแรงมาหักค่าใช้จ่ายทางภาษีได้ 2 เท่า (2 ปีแรก)&lt;/li&gt;&lt;/ul&gt;",</t>
  </si>
  <si>
    <t>PolicyCategory/40,</t>
  </si>
  <si>
    <t>PolicyOccupation/51</t>
  </si>
  <si>
    <t>id: 258,</t>
  </si>
  <si>
    <t>url: "https://election66.moveforwardparty.org/policy/detail/policy_258",</t>
  </si>
  <si>
    <t>title: "ลดรายจ่าย SME: ลดภาษีนิติบุคคล SME ให้เหลือ 0-15%",</t>
  </si>
  <si>
    <t>solution: "&lt;ul&gt;&lt;li&gt;ลดภาษีเงินได้นิติบุคคล SMEs ให้เหลือ 0-15% &lt;ul&gt;&lt;li&gt;ลดอัตราภาษีเงินได้นิติบุคคลให้ SMEs (ช่วงกำไร 3 แสนบาท ถึง 3 ล้านบาท) จาก 15% เป็น 10%&lt;/li&gt;&lt;li&gt;ลดอัตราภาษีเงินได้นิติบุคคลให้ SMEs (ช่วงกำไร 3 ล้านบาท ถึง 30 ล้านบาท) จาก 20% เป็น 15%&lt;/li&gt;&lt;li&gt;เพิ่มอัตราภาษีเงินได้นิติบุคคลสำหรับทุนใหญ่ (ช่วงกำไรเกิน 300 ล้านบาท) จาก 20% เป็น 23%&lt;/li&gt;&lt;/ul&gt;&lt;/li&gt;&lt;/ul&gt;",</t>
  </si>
  <si>
    <t>id: 259,</t>
  </si>
  <si>
    <t>url: "https://election66.moveforwardparty.org/policy/detail/policy_259",</t>
  </si>
  <si>
    <t>title: "ลดรายจ่าย SME: หักค่าใช้จ่ายเหมาภาษี เพิ่มจาก 60% เป็น 90%",</t>
  </si>
  <si>
    <t>solution: "&lt;ul&gt;&lt;li&gt;เปิดให้ SMEs หักค่าใช้จ่ายเหมาภาษีบุคคลได้เพิ่มเป็น 90% (จากเดิม 60%)&lt;/li&gt;&lt;/ul&gt;",</t>
  </si>
  <si>
    <t>id: 260,</t>
  </si>
  <si>
    <t>url: "https://election66.moveforwardparty.org/policy/detail/policy_260",</t>
  </si>
  <si>
    <t>title: "เพิ่มแต้มต่อให้ SME: หวยใบเสร็จ ซื้อของร้านค้ารายย่อย ทั้งคนซื้อคนขายได้หวย ลุ้นรวยเงินล้าน",</t>
  </si>
  <si>
    <t>solution: "&lt;ul&gt;&lt;li&gt;เพิ่มลูกค้าให้ SMEs โดยการเพิ่มแรงจูงใจให้ประชาชนที่เลือกซื้อสินค้า SME ได้รับแถมสลากกินแบ่งของรัฐบาลไปลุ้นรางวัล&lt;ul&gt;&lt;li&gt;สำหรับคนซื้อ หรือ ประชาชนทั่วไป: เมื่อซื้อสินค้าจาก SMEs ครบ 500 บาท สามารถแลกสลากกินแบ่งรัฐบาลได้ 1 ใบ (จำกัดไม่เกิน 2 ใบ/คน/เดือน และ จำนวน 10 ล้านคน/เดือน)&lt;/li&gt;&lt;/ul&gt;&lt;/li&gt;&lt;li&gt;เพิ่มโอกาสลุ้นหวยให้ SMEs โดยการนำยอดขายมาแลกเป็นสลากกินแบ่งของรัฐบาลได้ด้วย&lt;ul&gt;&lt;li&gt;สำหรับคนขาย หรือ ผู้ประกอบการ SMEs ที่เข้าร่วมโครงการ: เมื่อขายสินค้าครบ 5,000 บาท สามารถแลกสลากกินแบ่งรัฐบาลได้ 1 ใบ&lt;/li&gt;&lt;/ul&gt;&lt;/li&gt;&lt;/ul&gt;",</t>
  </si>
  <si>
    <t>id: 261,</t>
  </si>
  <si>
    <t>url: "https://election66.moveforwardparty.org/policy/detail/policy_261",</t>
  </si>
  <si>
    <t>title: "เพิ่มแต้มต่อให้ SME: ลดหย่อนภาษีให้ธุรกิจที่ซื้อจาก SME",</t>
  </si>
  <si>
    <t>solution: "&lt;ul&gt;&lt;li&gt;เปิดให้นิติบุคคลที่ซื้อสินค้าจาก SMEs เพิ่มขึ้นจากปีก่อน สามารถหักภาษีนิติบุคคลได้ 1.5 เท่าในส่วนที่ซื้อจาก SMEs เพิ่มเติม&lt;ul&gt;&lt;li&gt;ส่งเสริมให้ธุรกิจซื้อสินค้าและบริการจาก SMEs มากขึ้น รวมถึงเลือก  outsource บริการไปที่ SMEs&lt;/li&gt;&lt;li&gt;ป้องกันไม่ให้กลุ่มทุนใหญ่ขยายกิจการกินรวบทั้งห่วงโซ่อุปทาน&lt;/li&gt;&lt;/ul&gt;&lt;/li&gt;&lt;/ul&gt;",</t>
  </si>
  <si>
    <t>id: 262,</t>
  </si>
  <si>
    <t>url: "https://election66.moveforwardparty.org/policy/detail/policy_262",</t>
  </si>
  <si>
    <t>title: "เติมตลาดให้ SME: โควตาชั้นวางสำหรับสินค้า SME ในห้างใหญ่",</t>
  </si>
  <si>
    <t>solution: "&lt;ul&gt;&lt;li&gt;กำหนดสัดส่วนชั้นวางสำหรับสินค้า SMEs ในห้างสมัยใหม่ (เช่น ห้างสรรพสินค้า ซูเปอร์มาร์เก็ต ร้านสะดวกซื้อ) เพื่อเปิดโอกาสให้สินค้า SMEs ได้มีโอกาสมาวางขาย และช่วยให้สินค้า SMEs มีโอกาสเข้าถึงตลาดใหญ่ได้เร็วขึ้น&lt;/li&gt;&lt;/ul&gt;",</t>
  </si>
  <si>
    <t>id: 263,</t>
  </si>
  <si>
    <t>url: "https://election66.moveforwardparty.org/policy/detail/policy_263",</t>
  </si>
  <si>
    <t>title: "เติมตลาดให้ SME: คูปองแลกซื้อสินค้าท้องถิ่น",</t>
  </si>
  <si>
    <t>solution: "&lt;ul&gt;&lt;li&gt;ให้ประชาชนผู้เสียภาษีเงินได้บุคคลธรรมดา มีเครดิต (จำกัดไม่เกิน 1,000 บาทต่อปี) สำหรับการแลกซื้อสินค้าท้องถิ่น วิสาหกิจชุมชน สหกรณ์เกษตร ในราคาครึ่งหนึ่ง (โดยรัฐสมทบอีกครึ่ง) เพื่อเป็นแรงจูงใจให้ประชาชนหันมาเลือกซื้อ-สนับสนุนสินค้าเหล่านี้ให้เติบโตต่อไป&lt;/li&gt;&lt;/ul&gt;",</t>
  </si>
  <si>
    <t>id: 264,</t>
  </si>
  <si>
    <t>url: "https://election66.moveforwardparty.org/policy/detail/policy_264",</t>
  </si>
  <si>
    <t>title: "เติมทุนให้ SME: ทุนแสนตั้งตัว 2 แสนราย/ปี &amp; ทุนล้านตั้งตัว 2.5 หมื่นราย/ปี ไม่ต้องวางหลักประกัน",</t>
  </si>
  <si>
    <t>solution: "&lt;ul&gt;&lt;li&gt;ปล่อยกู้ให้ SME เข้าถึงแหล่งทุนในระบบ (สำหรับเงินทุนหมุนเวียนและเงินทุนขยายกิจการ) โดยการจัดสรรงบอุดหนุนให้บรรษัทประกันสินเชื่ออุตสาหกรรมขนาดย่อม (บสย.) ค้ำประกันความเสี่ยงให้ SMEs เพื่อให้ SME กู้เงินได้โดยไม่ต้องใช้หลักประกัน ผ่าน 2 โครงการ:&lt;ul&gt;&lt;li&gt;“ทุนแสนตั้งตัว” (1 แสนบาท/ราย) สำหรับ SME 200,000 ราย/ปี&lt;/li&gt;&lt;li&gt;“ทุนล้านสร้างตัว” (1 ล้านบาท/ราย) สำหรับ SME 25,000 ราย/ปี&lt;/li&gt;&lt;/ul&gt;&lt;/li&gt;&lt;/ul&gt;",</t>
  </si>
  <si>
    <t>id: 265,</t>
  </si>
  <si>
    <t>url: "https://election66.moveforwardparty.org/policy/detail/policy_265",</t>
  </si>
  <si>
    <t>title: "รวมกลุ่ม SME: จัดตั้งสภา SMEs ทุกจังหวัด",</t>
  </si>
  <si>
    <t>solution: "&lt;ul&gt;&lt;li&gt;จัดตั้งสภา SMEs ในทุกจังหวัด เพื่อให้ SMEs มีตัวแทนช่วยสะท้อนความต้องการสู่ทุกภาคส่วน&lt;/li&gt;&lt;li&gt;นิยาม SMEs ใหม่ ป้องกันไม่ให้กลุ่มทุนใหญ่แตกบริษัทออกมาเป็นบริษัทย่อยๆ เพื่อมารับสิทธิประโยชน์ของ SMEs ได้&lt;/li&gt;&lt;/ul&gt;",</t>
  </si>
  <si>
    <t>id: 266,</t>
  </si>
  <si>
    <t>url: "https://election66.moveforwardparty.org/policy/detail/policy_266",</t>
  </si>
  <si>
    <t>title: "ปรับปรุงกฎหมายแข่งขันทางการค้า ทลายทุนผูกขาด",</t>
  </si>
  <si>
    <t>problem: "&lt;p&gt;ประเทศไทยยังเป็นประเทศที่สภาพตลาดแข่งขันค่อนข้างจำกัด และกฎหมายต่อต้านการผูกขาดมีปัญหาการบังคับใช้ กิจกรรมทางเศรษฐกิจต่างๆ จึงถูกครอบงำโดยผู้เล่นไม่กี่ราย สถานการณ์ความเหลื่อมล้ำและการกระจุกตัวของภาคธุรกิจนั้นยิ่งแย่ลงไปกว่าเดิมหลังจากที่ประเทศไทยผ่านช่วงวิกฤตโควิด ในช่วงไม่กี่ปีที่ผ่านมาหน่วยงานกำกับดูแลด้านแข่งขันได้ยอมให้มีการควบรวมกิจการขนาดใหญ่ ในหลายอุตสาหกรรม ทั้งห้างค้าปลีก และผู้ให้บริการโทรศัพท์มือถือ&lt;/p&gt;&lt;p&gt;ประเทศไทยมีกฎหมายว่าด้วยการแข่งขันทางการค้ามาตั้งแต่เมื่อ พ.ศ. 2542 แต่ที่ผ่านมายังไม่เคยมีคดีใดที่สามารถเอาผิดกับผู้ประกอบการที่ปฏิบัติทางการค้าไม่เป็นธรรมได้แม้แต่รายเดียว แม้ว่าเราจะมีการแก้ไขปรับปรุงกฎหมายแข่งขันทางการค้าใน พ.ศ. 2560 ให้มีความรัดกุมมากยิ่งขึ้นกว่าในอดีต แต่หลังจากบังคับใช้มาได้ 6 ปี ก็ยังพบจุดบกพร่องช่องโหว่ให้ต้องมีการแก้ไขให้สามารถคุ้มครองผลประโยชน์ของผู้บริโภค และทำให้การแข่งขันระหว่างทุนใหญ่กับผู้ประกอบการรายเล็กรายย่อยเป็นธรรมยิ่งขึ้น&lt;/p&gt;",</t>
  </si>
  <si>
    <t>solution: "&lt;ul&gt;&lt;li&gt;กำหนดให้กฎหมายแข่งขันทางการค้าเป็นกฎหมายสูงสุด - กฎหมายเฉพาะที่กำกับดูแลธุรกิจอื่นๆ ต้องมีมาตรฐานไม่ต่ำไปกว่านี้&lt;/li&gt;&lt;li&gt;ขยายขอบเขตการบังคับใช้ของกฎหมายให้ครอบคลุมกรณีที่ผู้ประกอบธุรกิจที่จดทะเบียนในต่างประเทศ (Extraterritoriality)&lt;/li&gt;&lt;li&gt;ยกเลิกการยกเว้นบังคับใช้กฎหมายแข่งขันทางการค้ากับรัฐวิสาหกิจ&lt;/li&gt;&lt;li&gt;เพิ่มสิทธิ์การอุทธรณ์ผลการวินิจฉัยการควบรวมธุรกิจ ให้รวมถึงผู้มีส่วนได้ส่วนเสียหรือผู้บริโภค&lt;/li&gt;&lt;li&gt;เผยแพร่คำวินิจฉัยฉบับเต็มที่มีความเห็นกรรมการรายบุคคลอย่างรวดเร็วหลังมีการตัดสิน&lt;/li&gt;&lt;li&gt;แก้ไขที่มาของคณะกรรมการสรรหาคณะกรรมการแข่งขันทางการค้าให้มีส่วนร่วมจากภาคประชาชน และมีความยึดโยงกับประชาชนมากขึ้นโดยการรายงานผลการดำเนินงานต่อสภา&lt;/li&gt;&lt;li&gt;เพิ่มกลไกสนับสนุนการฟ้องแพ่งเรียกค่าเสียหายโดยผู้บริโภคหรือประชาชน เพื่ออำนวยความสะดวก และลดภาระให้กับประชาชนที่เป็นผู้เสียหาย&lt;/li&gt;&lt;/ul&gt;",</t>
  </si>
  <si>
    <t>PolicyCategory/71,</t>
  </si>
  <si>
    <t>id: 267,</t>
  </si>
  <si>
    <t>url: "https://election66.moveforwardparty.org/policy/detail/policy_267",</t>
  </si>
  <si>
    <t>title: "เพิ่มการแข่งขันในธุรกิจการเงิน เพิ่มจำนวนใบอนุญาต Virtual Bank อย่างน้อย 3 เท่า",</t>
  </si>
  <si>
    <t>solution: "&lt;ul&gt;&lt;li&gt;เพิ่มจำนวนใบอนุญาต Virtual Bank เป็น 10 ราย (จากเดิม 3 ราย)&lt;/li&gt;&lt;li&gt;ลดเพดานข้อจำกัดทุนจดทะเบียนเป็น 500 ล้านบาท (จากเดิม 5,000 ล้านบาท)&lt;/li&gt;&lt;li&gt;เพิ่มเงื่อนไขเรื่องการตั้งสำนักงานใหญ่ที่ต่างจังหวัด&lt;/li&gt;&lt;li&gt;กำหนด Data Standard เพื่อเพิ่มการถ่ายโอนข้อมูลส่วนบุคคลสำหรับการเพิ่มโอกาสในการได้รับอนุมัติสินเชื่อในระบบ (เช่น ข้อมูลทรัพย์สิน ข้อมูลรายรับรายจ่าย ข้อมูลชำระค่าน้ำ-ค่าไฟฟ้า-ค่ามือถือ ภาษี) และ เพิ่มเทคโนโลยี AI ในการวิเคราห์และแนะนำการเงินส่วนบุคคลได้ เมื่อสามารถเชื่อมข้อมูลการเงินทั้งหมดของตนเองได้จากแอปเป๋าตัง&lt;/li&gt;&lt;/ul&gt;",</t>
  </si>
  <si>
    <t>id: 268,</t>
  </si>
  <si>
    <t>url: "https://election66.moveforwardparty.org/policy/detail/policy_268",</t>
  </si>
  <si>
    <t>title: "ส่งเสริมและยกระดับการท่องเที่ยวเชิงสุขภาพ (Health &amp; Wellness Tourism)",</t>
  </si>
  <si>
    <t>problem: "&lt;p&gt;การท่องเที่ยวกลายเป็นแหล่งที่มาของรายได้สำคัญของประเทศสูงกว่า 1 ล้านล้านบาท แต่ยังคงมีปัญหาเรื่องความกระจุกตัวอยู่เฉพาะในจังหวัดที่มีแหล่งท่องเที่ยวสำคัญ ซึ่งเป็นแหล่งท่องเที่ยวทางธรรมชาติเป็นส่วนใหญ่ และขาดยุทธศาสตร์ในการหารายได้เพิ่มจากการท่องเที่ยวรูปแบบใหม่ๆ ทำให้เกิดปัญหาคอขวดของการพัฒนา แหล่งท่องเที่ยวตามธรรมชาติรับนักท่องเที่ยวมากเกินกำลัง ไม่มีช่วงเวลาให้ทรัพยากรได้ฟื้นฟูตัวเอง&lt;/p&gt;&lt;p&gt;ในขณะที่หลังโควิด ได้เกิดเทรนด์การท่องเที่ยวในรูปแบบใหม่ๆ เกิดขึ้นเป็นจำนวนมาก ทั้งการท่องเที่ยวเชิงสุขภาพ การท่องเที่ยวแบบ Workation คือ เที่ยวไปทำงานไป การท่องเที่ยวเชิงประสบการณ์ จึงจำเป็นต้องมีการปรับเปลี่ยนวิธีคิดและนโยบายเพื่อรองรับเพื่อเพิ่มรายได้จากนักท่องเที่ยว และกระจายโอกาสไปยังพื้นที่อื่นๆในประเทศ&lt;/p&gt;",</t>
  </si>
  <si>
    <t>solution: "&lt;ul&gt;&lt;li&gt;กำหนดเป็นเป้าหมายการเป็น medical hub ที่สอดคล้องกับเทรนด์ตลาดโลก เช่น บริการรักษาโรคมะเร็งโดยใช้เทคโนโลยีล้ำสมัย ยกระดับธุรกิจเสริมความงาม  &lt;/li&gt;&lt;li&gt;ทำ MOU กับบริษัทประกันหรือระบบประกันสุขภาพของประเทศที่มีนักท่องเที่ยวการแพทย์เป้าหมาย &lt;/li&gt;&lt;li&gt;สนับสนุนให้เกิด Wellness Economy ผ่าน Long Stay visa โดยมีกลุ่มเป้าหมายคือ ผู้สูงอายุต่างชาติที่มีรายได้สูง เช่น จัดตั้งศูนย์ฟื้นฟูสุขภาพ กายภาพบำบัด จัดตั้ง Retirement Center/Facility ตามจังหวัดในภูมิภาคต่าง ๆ โดยสร้างความร่วมมือระหว่างโรงพยาบาลเอกชนและธุรกิจโรงแรม&lt;/li&gt;&lt;/ul&gt;",</t>
  </si>
  <si>
    <t>PolicyCategory/72</t>
  </si>
  <si>
    <t>id: 269,</t>
  </si>
  <si>
    <t>url: "https://election66.moveforwardparty.org/policy/detail/policy_269",</t>
  </si>
  <si>
    <t>title: "ส่งเสริมและยกระดับการท่องเที่ยวสีเขียว (Green Tourism)",</t>
  </si>
  <si>
    <t>solution: "&lt;ul&gt;&lt;li&gt;สนับสนุนการท่องเที่ยวเชิงความยั่งยืน ผ่านการให้ผลตอบแทนเป็น Carbon Credit แก่ทั้งผู้ประกอบการ และนักท่องเที่ยวสายสิ่งแวดล้อมที่มาใช้บริการ&lt;/li&gt;&lt;li&gt;ให้แรงจูงใจแก่โรงแรมที่มีเป้าหมาย Net-Zero Carbon โรงแรมที่ใช้พลังงานหมุนเวียน 100 % และโรงแรมที่ลงทุนปรับอาคารเป็นอาคารประหยัดพลังงาน โดยให้การสินเชื่อ Soft loan ดอกเบี้ยต่ำ การลดหย่อนภาษีเงินได้นิติบุคคลจากค่าใช้จ่ายที่ลงไปกับการปรับเปลี่ยนการใช้พลังงานและการลดคาร์บอน  &lt;/li&gt;&lt;li&gt;ผลักดันให้เมืองท่องเที่ยวเป็นเมืองพลังงานหมุนเวียน 100% เช่น กระบี่ สมุย&lt;/li&gt;&lt;li&gt;ส่งเสริม Green MICE ตั้งเป้าหมายการเป็นศูนย์กลาง MICE ที่สอดคล้องกับเป้าหมายด้านสิ่งแวดล้อม เช่น Net-zero carbon conference, RE100 conference&lt;/li&gt;&lt;/ul&gt;",</t>
  </si>
  <si>
    <t>id: 270,</t>
  </si>
  <si>
    <t>url: "https://election66.moveforwardparty.org/policy/detail/policy_270",</t>
  </si>
  <si>
    <t>title: "ส่งเสริมและยกระดับการท่องเที่ยว-ทำงาน (Workation)",</t>
  </si>
  <si>
    <t>solution: "&lt;ul&gt;&lt;li&gt;เปิดให้มี Visa เข้ามาทำงานระยะยาวขึ้นมาอีกประเภท ที่มีระยะสั้นกว่า LTR เดิม (1 ปี แต่สามารถต่อได้ทุกปี) แต่มีเงื่อนไขเรื่องรายได้ผ่อนปรนกว่าเงื่อนไขของ LTR อาทิ ลดจำนวนรายได้ต่อปี ไม่กำหนดวุฒิการศึกษา ไม่กำหนดรายได้ของบริษัทที่ทำให้ด้วย เพื่อให้มีเงื่อนไข Visa ที่สามารถดึงดูด Digital Nomad สู้กับประเทศอื่น ๆ ได้ &lt;/li&gt;&lt;/ul&gt;",</t>
  </si>
  <si>
    <t>id: 271,</t>
  </si>
  <si>
    <t>url: "https://election66.moveforwardparty.org/policy/detail/policy_271",</t>
  </si>
  <si>
    <t>title: "ปลดล็อกผู้ประกอบการรายย่อยด้านการท่องเที่ยว",</t>
  </si>
  <si>
    <t>solution: "&lt;ul&gt;&lt;li&gt;แก้กฎกระทรวง ตาม พรบ. สำหรับสถานที่พักที่ไม่ใช่โรงแรม ให้เหมาะสมกับแต่ละประเภท ไม่ใช่ยึดมาตรฐานเดียวกันทั้งหมด เช่น Homestay  รับนักท่องเที่ยวได้ไม่เกิน 20 คน โดยมีเจ้าของบ้านพักอยู่ด้วย Camping ไม่มีสิ่งก่อสร้างถาวร Hostel รับนักท่องเที่ยวได้ตั้งแต่ 10 คนขึ้นไป โดยไม่ได้พำนักร่วมกับเจ้าของบ้าน Hotel รับนักท่องเที่ยวได้ตั้งแต่ 40 คนขึ้นไป&lt;/li&gt;&lt;li&gt;แก้ไข พ.ร.บ. โรงแรม  ให้ถ่ายโอนอำนาจและหน้าที่ ให้กับองค์กรปกครองส่วนท้องถิ่น เพื่อลดปัญหาคอขวดและความล่าช้าในการให้อนุญาตประกอบกิจการโรงแรม &lt;/li&gt;&lt;li&gt;แก้ไขกฎกระทรวง ตาม พ.ร.บ. ควบคุมอาคาร โดยกำหนดมาตรฐานอาคารที่ใช้ทำเป็นที่พักแรมให้ยึดตามประเภทของอาคาร และประเภทของที่พักแรมนั้น ๆ&lt;/li&gt;&lt;/ul&gt;",</t>
  </si>
  <si>
    <t>id: 272,</t>
  </si>
  <si>
    <t>url: "https://election66.moveforwardparty.org/policy/detail/policy_272",</t>
  </si>
  <si>
    <t>title: "1 เมือง 1 พิพิธภัณฑ์",</t>
  </si>
  <si>
    <t>solution: "&lt;ul&gt;&lt;li&gt;จัดให้มีพิพิธภัณฑ์ในทุกเมืองเพื่อเป็นจุดศูนย์กลางของการสร้างเรื่องเล่าในจังหวัดต่าง ๆ เพื่อสร้างมูลค่าเพิ่มให้แก่พื้นที่ โดยพิพิธภัณฑ์ในแต่ละจังหวัดนั้นจะดูแลและบริหารโดยกลไกของท้องถิ่นเป็นสำคัญโดยภาครัฐส่วนกลางจะจัดสรรงบเพื่อสนับสนุนการดำเนินการดังกล่าวของท้องถิ่นอย่างเป็นระบบ&lt;/li&gt;&lt;/ul&gt;",</t>
  </si>
  <si>
    <t>id: 273,</t>
  </si>
  <si>
    <t>url: "https://election66.moveforwardparty.org/policy/detail/policy_273",</t>
  </si>
  <si>
    <t>title: "ส่งเสริมเทศกาลดึงดูดนักท่องเที่ยวตลอดปี",</t>
  </si>
  <si>
    <t>solution: "&lt;ul&gt;&lt;li&gt;ส่งเสริมเทศกาลของแต่ละพื้นที่ โดยให้ความสำคัญกับกระบวนการมีส่วนร่วมของคนในพื้นที่&lt;/li&gt;&lt;li&gt;สนับสนุนเทศกาลและกิจกรรมในระดับสากล (เช่น เทศกาลวิ่ง ปั่นจักรยาน มาราธอน ให้ติดเทรนด์ระดับโลก)&lt;/li&gt;&lt;/ul&gt;",</t>
  </si>
  <si>
    <t>id: 274,</t>
  </si>
  <si>
    <t>url: "https://election66.moveforwardparty.org/policy/detail/policy_274",</t>
  </si>
  <si>
    <t>title: "คุ้มครองเสรีภาพทางศิลปะ ยกเลิกการเซนเซอร์",</t>
  </si>
  <si>
    <t>problem: "&lt;p&gt;ชีวิตจริงในวงการอุตสาหกรรมสร้างสรรค์-บันเทิง ไม่ได้โรแมนติกเหมือนในหนัง&lt;/p&gt;&lt;p&gt;ประเทศไทยมีบุคลากรในวงการอุตสาหกรรมสร้างสรรค์-บันเทิงที่มีศักยภาพมากมาย ไม่ว่าจะเป็นผู้สร้างภาพยนต์ไทยที่ได้รับรางวัลในเวทีโลก ผู้พัฒนาเกมสัญชาติไทยที่ขายในตลาดสากลได้ แต่ยังคงเผชิญอุปสรรคในหลายด้าน ไม่ว่าจะเป็นขั้นตอนใบอนุญาตต่าง ๆ การปิดกั้นเสรีภาพในการแสดงออก การผูกขาด และไม่ได้รับการส่งเสริมอย่างเพียงพอให้แข่งขันในตลาดสากลได้&lt;/p&gt;&lt;p&gt;แม้รัฐบาลและหน่วยงานรัฐจะกล่าวถึงคำว่า “ซอฟต์พาวเวอร์” หรือ “เศรษฐกิจสร้างสรรค์” บ่อย ๆ จนดูเหมือนให้ความสำคัญ แต่งบประมาณที่จัดสรรให้มีน้อยมาก ปีที่ผ่านมามีงบประมาณที่เกี่ยวข้องกับ“ซอฟต์พาวเวอร์”เพียง 60 ล้านบาท หน่วยงานอย่างสำนักงานส่งเสริมเศรษฐกิจสร้างสรรค์ ได้รับงบประมาณเพียง 300 ล้านบาท ทั้งที่หน่วยงานหลักอย่าง กระทรวงวัฒนธรรมรับงบประมาณต่อปีกว่า  7,000 ล้านบาท&lt;/p&gt;&lt;p&gt;ปัญหาจึงไม่ใช่เพียงแค่งบประมาณที่จำกัด แต่รัฐบาลมองวัฒนธรรมตายตัว เปลี่ยนแปลงไม่ได้ เลือกที่จะส่งเสริมวัฒนธรรมแบบเดิม ๆ และมองศิลปะ วัฒนธรรม เป็นเพียงเครื่องมือควบคุมบังคับกล่อมเกลาประชาชนให้เชื่อในสิ่งที่รัฐอยากให้เชื่อจึงพยายามห้ามและควบคุมความสร้างสรรค์ต่าง ๆ ผ่านกฎหมายอย่าง พ.ร.บ.ภาพยนตร์ และ พ.ร.บ.คอมพิวเตอร์&lt;/p&gt;&lt;p&gt;พรรคก้าวไกล เชื่อว่าศิลปะ วัฒนธรรม ความคิดสร้างสรรค์ คือ เสื้อผ้าที่เราไม่เพียงสวมใส่  แต่ คือ ความเป็นตัวตนของเรา ที่มีความหลากหลาย ลื่นไหล เปลี่ยนสไตล์ได้ และยังเป็นเสื้อผ้าที่เราเอาไปขาย สร้างงานที่ดี สร้างรายได้ สร้างชื่อของคนไทยในเวทีโลก&lt;/p&gt;&lt;p&gt;พรรคก้าวไกลจึงมีนโยบายเศรษฐกิจสร้างสรรค์ที่เริ่มต้นจากพื้นฐาน คือ  เปลี่ยนภารกิจของกระทรวงวัฒนธรรมใหม่ เปิดพื้นที่เสรีภาพ ปรับโครงสร้างอำนาจ เพิ่มงบประมาณส่งเสริมงานสร้างสรรค์ ทลายทุนผูกขาด เติมตลาดให้ผู้ประกอบการอยู่ได้&lt;/p&gt;",</t>
  </si>
  <si>
    <t>solution: "&lt;ul&gt;&lt;li&gt;รื้อ พ.ร.บ. ภาพยนตร์และวีดิทัศน์ 2551  ยกเลิกมาตราที่เปิดช่องให้รัฐสามารถแบนภาพยนตร์ที่ขัดต่อความมั่นคง ความสงบเรียบร้อยหรือศีลธรรมอันดีได้&lt;/li&gt;&lt;li&gt;ยกเลิกกฎหมายที่เป็นอุปสรรคต่อเสรีภาพในการแสดงออก เช่น พ.ร.บ. คอมฯ &lt;/li&gt;&lt;/ul&gt;",</t>
  </si>
  <si>
    <t>PolicyCategory/41,</t>
  </si>
  <si>
    <t>PolicyOccupation/46</t>
  </si>
  <si>
    <t>id: 275,</t>
  </si>
  <si>
    <t>url: "https://election66.moveforwardparty.org/policy/detail/policy_275",</t>
  </si>
  <si>
    <t>title: "เพิ่มความหลากหลายทางศิลปะ รัฐไม่แทรกแซง-ไม่ทำตัวเป็นตำรวจศีลธรรม-ไม่แช่แข็งวัฒนธรรม",</t>
  </si>
  <si>
    <t>solution: "&lt;ul&gt;&lt;li&gt;กำหนดว่าเกณฑ์ในการส่งเสริมศิลปะ ต้องไม่ผูกติดกับรสนิยมหรือค่านิยมของรัฐบาล&lt;/li&gt;&lt;li&gt;วางบทบาทของหน่วยงานสนับสนุนงานสร้างสรรค์ ให้มีระยะห่างจากรัฐเพื่อลดการแทรกแซง&lt;/li&gt;&lt;li&gt;หยุดพฤติกรรมของรัฐในการผูกขาดการตีความวัฒนธรรมเหมือนในอดีต (เช่น การห้ามรำไทยในเกม การห้ามคลิปทศกัณฑ์เที่ยวไทย)&lt;/li&gt;&lt;/ul&gt;",</t>
  </si>
  <si>
    <t>id: 276,</t>
  </si>
  <si>
    <t>url: "https://election66.moveforwardparty.org/policy/detail/policy_276",</t>
  </si>
  <si>
    <t>title: "เปลี่ยนกระทรวงวัฒนธรรม เป็นกระทรวงเศรษฐกิจและวัฒนธรรมสร้างสรรค์",</t>
  </si>
  <si>
    <t>solution: "&lt;ul&gt;&lt;li&gt;เปลี่ยนชื่อจาก “กระทรวงวัฒนธรรม” เป็น “กระทรวงเศรษฐกิจ สังคม และวัฒนธรรมสร้างสรรค์” เพื่อเชื่อมโยงภารกิจของกระทรวงกับการสร้างมูลค่าทางเศรษฐกิจ และการสร้างองค์ความรู้สำหรับสังคม&lt;/li&gt;&lt;li&gt;กำหนดให้สำนักงานส่งเสริมเศรษฐกิจสร้างสรรค์รับบทบาทหลักในการกำหนดนโยบาย ทำวิจัยและข้อมูล&lt;/li&gt;&lt;li&gt;เพิ่มสัดส่วนของคนจากอุตสาหกรรมที่เกี่ยวข้องโดยตรง ในคณะกรรมการต่างๆ&lt;/li&gt;&lt;/ul&gt;",</t>
  </si>
  <si>
    <t>id: 277,</t>
  </si>
  <si>
    <t>url: "https://election66.moveforwardparty.org/policy/detail/policy_277",</t>
  </si>
  <si>
    <t>title: "เพิ่มงบสนับสนุนเศรษฐกิจสร้างสรรค์ 10 เท่า",</t>
  </si>
  <si>
    <t>solution: "&lt;ul&gt;&lt;li&gt;จัดสรรงบประมาณใหม่ เพื่อเพิ่มงบทั้งหมดที่ใช้ในการส่งเสริมเศรษฐกิจสร้างสรรค์ 10 เท่า จาก 500 ล้านบาท เป็นอย่างน้อย 5,000 ล้านบาท&lt;/li&gt;&lt;/ul&gt;",</t>
  </si>
  <si>
    <t>id: 278,</t>
  </si>
  <si>
    <t>url: "https://election66.moveforwardparty.org/policy/detail/policy_278",</t>
  </si>
  <si>
    <t>title: "“ส่งออกได้ รัฐให้ bonus” รัฐส่งเสริมงานสร้างสรรค์ที่เจาะตลาดเวทีโลกได้",</t>
  </si>
  <si>
    <t>solution: "&lt;ul&gt;&lt;li&gt;รัฐจะช่วยสมทบงบประมาณให้กับผู้ผลิตงานสร้างสรรค์ ไม่ว่าจะเป็นภาพยนตร์ เพลง หนังสือ หรืองานศิลปะต่าง ๆ  หากส่งออกไปตลาดต่างประเทศได้  รัฐจะช่วยสมทบในอัตรา 50% ของมูลค่าที่ส่งออก  ( ส่งออกได้ 100 บาท รัฐสมทบ 50 บาท)&lt;/li&gt;&lt;/ul&gt;",</t>
  </si>
  <si>
    <t>id: 279,</t>
  </si>
  <si>
    <t>url: "https://election66.moveforwardparty.org/policy/detail/policy_279",</t>
  </si>
  <si>
    <t>title: "รื้อกฎระเบียบ-ใบอนุญาต ถ่ายทำหนังในไทยได้สะดวก ตั้งเงื่อนไขส่งเสริมคนไทย",</t>
  </si>
  <si>
    <t>solution: "&lt;ul&gt;&lt;li&gt;ลดขั้นตอนที่ซ้ำซ้อนหรือเกณฑ์ที่ไม่จำเป็นสำหรับกองถ่ายที่มีการขอถ่ายทำในไทย (ตามแนวทางของนโยบายลดใบอนุญาต 50%)&lt;/li&gt;&lt;li&gt;ปรับปรุงเงื่อนไขเพื่อส่งเสริมการถ่ายทำในไทยอย่างมียุทธศาสตร์ขึ้น เช่น สัดส่วนศิลปินที่เป็นศิลปินไทยโดยเฉพาะหน้าใหม่ สัดส่วนของหนังที่ถ่ายในประเทศ สิทธิในการเผยแพร่&lt;/li&gt;&lt;/ul&gt;",</t>
  </si>
  <si>
    <t>id: 280,</t>
  </si>
  <si>
    <t>url: "https://election66.moveforwardparty.org/policy/detail/policy_280",</t>
  </si>
  <si>
    <t>title: "เพิ่มพื้นที่ผลิตและแสดงงานสร้างสรรค์ (เช่น co-studio แกลเลอรี่)",</t>
  </si>
  <si>
    <t>solution: "&lt;ul&gt;&lt;li&gt;เพิ่มพื้นที่สำหรับผลิตและแสดงงานสร้างสรรค์ ที่อุดหนุนโดยตรงจากรัฐส่วนกลาง&lt;/li&gt;&lt;li&gt;เพิ่มความร่วมมือระหว่าง อปท. และมหาวิทยาลัยในการตกแต่งเมืองด้วยงานสร้างสรรค์&lt;/li&gt;&lt;li&gt;เพิ่มงบสนับสนุนจากท้องถิ่นในการผลิตงานสร้างสรรค์ส่งเสริมเมือง (เช่น หนังส่งเสริมเมืองยุทธศาสตร์เพื่อดึงดูดนักท่องเที่ยวและการลงทุน)&lt;/li&gt;&lt;li&gt;ใช้กลไกส่วนลดภาษีที่ดิน (negative land tax) เพื่อเพิ่มแรงจูงใจให้เอกชนในการใช้พื้นที่เพื่องานสร้างสรรค์&lt;/li&gt;&lt;/ul&gt;",</t>
  </si>
  <si>
    <t>id: 281,</t>
  </si>
  <si>
    <t>url: "https://election66.moveforwardparty.org/policy/detail/policy_281",</t>
  </si>
  <si>
    <t>title: "กองทุนภาพยนตร์ เพื่อสนับสนุนผู้ผลิตหนังหน้าใหม่",</t>
  </si>
  <si>
    <t>solution: "&lt;ul&gt;&lt;li&gt;สนับสนุนการสร้างโอกาสให้กับภาพยนตร์หน้าใหม่ โดยการให้ทุนถ่ายทำหลายระดับ&lt;/li&gt;&lt;li&gt;หารายได้จากภาษีที่เก็บโรงภาพยนต์หรือแพลตฟอร์มสตรีมมิ่งเนื้อหา (เช่น 1% ของค่าตั๋ว) และการสมทบในจำนวนที่เท่ากัน (1:1) โดยรัฐ&lt;/li&gt;&lt;/ul&gt;",</t>
  </si>
  <si>
    <t>id: 282,</t>
  </si>
  <si>
    <t>url: "https://election66.moveforwardparty.org/policy/detail/policy_282",</t>
  </si>
  <si>
    <t>title: "กำหนดสัดส่วนเวลาฉายขั้นต่ำสำหรับภาพยนตร์ไทย-ท้องถิ่นในโรงหนัง",</t>
  </si>
  <si>
    <t>solution: "&lt;ul&gt;&lt;li&gt;กำหนดหรือเจรจาสัดส่วนเวลาฉายขั้นต่ำในโรงภาพยนตร์ขนาดใหญ่ สำหรับการฉายภาพยนตร์ไทย-ท้องถิ่น (เช่น หนังไทย 1 เรื่อง ควรได้เข้าฉายอย่างน้อยกี่รอบในกี่โรงต่อสัปดาห์)&lt;/li&gt;&lt;/ul&gt;",</t>
  </si>
  <si>
    <t>id: 283,</t>
  </si>
  <si>
    <t>url: "https://election66.moveforwardparty.org/policy/detail/policy_283",</t>
  </si>
  <si>
    <t>title: "ทลายการผูกขาดในอุตสาหกรรมสร้างสรรค์",</t>
  </si>
  <si>
    <t>solution: "&lt;ul&gt;&lt;li&gt;บังคับใช้กฎหมายแข่งขันทางการค้าอย่างจริงจัง ในกรณีการผูกขาดในกิจการเดียวกัน (horizontal) และ ข้ามกิจการ (vertical) ซึ่งทำให้มีอำนาจเหนือตลาดจากการมีส่วนสำคัญในทุกขั้นตอนของการผลิตภาพยนตร์ (เช่น ผลิตหนัง นำเข้าหนัง เผยแพร่หนัง ฉายหนังในโรงภาพยนตร์)&lt;/li&gt;&lt;/ul&gt;",</t>
  </si>
  <si>
    <t>id: 284,</t>
  </si>
  <si>
    <t>url: "https://election66.moveforwardparty.org/policy/detail/policy_284",</t>
  </si>
  <si>
    <t>title: "คุ้มครองสวัสดิภาพและสิทธิแรงงานสร้างสรรค์และคนทำงานในกองถ่าย",</t>
  </si>
  <si>
    <t>solution: "&lt;ul&gt;&lt;li&gt;กำหนดมาตรฐานและเพิ่มเงื่อนไขบังคับให้ทุกการจ้างงานผลิตสื่อต้องมี “สัญญาจ้างที่เป็นธรรม” (เช่น ปัญหาการจ้างรายวัน ชั่วโมงทำงาน เวลาพักผ่อน) โดยสตูดิโอที่ล่าช้าในการจ่ายค่าจ้างหรือไม่ใช้สัญญาจ้างแรงงานตามมาตรฐานจะไม่มีสิทธิได้รับการสนับสนุนจากกองทุนภาพยนตร์ &lt;/li&gt;&lt;li&gt;กำหนดมาตรฐานและบังคับใช้กฎหมายด้านความปลอดภัยและการป้องกันอุบัติเหตุในกองถ่าย และเพิ่มการตรวจสอบมาตราฐานความปลอดภัยของกองถ่ายด้วยหน่วยงานรัฐ&lt;/li&gt;&lt;li&gt;กำหนดมาตรฐานการคุ้มครองสิทธิเด็กและการทำงานของเด็กในกองถ่าย&lt;/li&gt;&lt;li&gt;นำทุกคนเข้าสู่รับบประกันสังคมถ้วนหน้า - เจ็บป่วยได้เงินชดเชย-ค่าเดินทางหาหมอ&lt;/li&gt;&lt;li&gt;คุ้มครองสนับสนุนการรวมตัวของคนในวงการเดียวกัน ที่ไม่ได้มีผู้ว่าจ้าง-คู่สัญญาคนเดียวกัน ตามแนวทาง “แรงงานทุกกลุ่มตั้งสหภาพได้”&lt;/li&gt;&lt;li&gt;เพิ่มประสิทธิภาพและความรัดกุมในการคุ้มครองทรัพย์สินทางปัญญา&lt;/li&gt;&lt;li&gt;กำหนดมาตรฐานชั่วโมงทำงานของคนงานกองถ่าย - เวลาทำงานไม่เกิน 12 ชั่วโมงต่อวัน (เวลาปกติ 8 ชั่วโมง และ ล่วงเวลาสูงสุด 4 ชั่วโมง) / อย่างน้อย 12 ชั่วโมงหลังเลิกกองต้องเป็นเวลาพักผ่อนก่อนเรียกกลับมาทำงานใหม่ &lt;/li&gt;&lt;/ul&gt;",</t>
  </si>
  <si>
    <t>id: 285,</t>
  </si>
  <si>
    <t>url: "https://election66.moveforwardparty.org/policy/detail/policy_285",</t>
  </si>
  <si>
    <t>title: "อาชีพให้บริการทางเพศ (sex worker) ถูกกฎหมาย",</t>
  </si>
  <si>
    <t>problem: "&lt;p&gt;ปัจจุบันมีธุรกิจที่ผิดกฎหมายแต่ยังคงเปิดดำเนินการอยู่เป็นจำนวนมากโดยที่รัฐก็ไม่ได้มีแนวคิดที่จะปราบปรามจริงจังจนสุดท้ายกลายเป็นช่องทางในการแสวงหาผลประโยชน์ และนำไปสู่ปัญหาอื่นๆ ที่ร้ายแรงมากยิ่งขึ้น เช่น การฟอกเงินของผู้ค้ายาเสพติดและการค้ามนุษย์ รวมไปถึงไปถึงการกดขี่ลูกจ้างแรงงานในอุตสาหกรรมเหล่านี้ให้ไม่ได้รับการปฏิบัติอย่างเป็นธรรม&lt;/p&gt;&lt;p&gt;การนำธุรกิจที่แต่เดิมผิดกฎหมายและอยู่ใต้ดินให้ขึ้นมาอยู่บนดินโดยมีการกำกับควบคุมอย่างเข้มข้นน่าจะเป็นทางออกที่จะสามารถควบคุมการดำเนินธุรกิจได้จริง ปิดช่องที่จะเกิดการฟอกเงิน การค้ามนุษย์ รวมไปถึงการคุ้มครองแรงงานให้ได้รับการปฏิบัติอย่างเป็นธรรม และยังสามารถสร้างรายได้เข้ารัฐในรูปแบบของภาษีและค่าธรรมเนียมใบอนุญาตได้อีกด้วย&lt;/p&gt;",</t>
  </si>
  <si>
    <t>solution: "&lt;ul&gt;&lt;li&gt;ออก พ.ร.บ. ค้าประเวณีและคุ้มครองผู้ให้บริการ ฉบับใหม่ เพื่อควบคุมการค้าประเวณี ให้ผู้ให้บริการทางเพศได้รับการคุ้มครองการทำงาน และมีอำนาจต่อรองกับเจ้าของสถานบริการ&lt;/li&gt;&lt;li&gt;เงื่อนไขในการควบคุม เช่น อายุไม่ต่ำกว่า 18 (เสนอ 20) ปี ต้องสมัครใจจริง ๆ ไม่สามารถบีบบังคับได้ (เช่น อยากหยุดวันไหนต้องหยุดได้ อยากเลิกทำเมื่อไหร่ก็ต้องเลิกได้ มีสิทธิในการปฏิเสธลูกค้า)&lt;/li&gt;&lt;li&gt;ให้สถานบริการตรวจโรค/สารเสพติด ทุก 3 เดือน&lt;/li&gt;&lt;li&gt;ต้องใช้ถุงยางอนามัย&lt;/li&gt;&lt;li&gt;มีการคุ้มครองข้อมูลส่วนบุคคล ถ้าเลิกทำงานนี้แล้ว สถานบริการต้องลบข้อมูลส่วนบุคคลของผู้ให้บริการภายใน 7 วัน&lt;/li&gt;&lt;/ul&gt;",</t>
  </si>
  <si>
    <t>PolicyCategory/73</t>
  </si>
  <si>
    <t>id: 286,</t>
  </si>
  <si>
    <t>url: "https://election66.moveforwardparty.org/policy/detail/policy_286",</t>
  </si>
  <si>
    <t>title: "ปลดล็อกเซ็กซ์ทอย (sex toy) และหนังผู้ใหญ่",</t>
  </si>
  <si>
    <t>solution: "&lt;ul&gt;&lt;li&gt;เสนอให้แก้ไขประมวลกฎหมายอาญา มาตรา 287 เพื่อปลดล็อกเซ็กซ์ทอย&lt;/li&gt;&lt;/ul&gt;&lt;p&gt;และหนังผู้ใหญ่ออกจากสิ่งอื่นใดอันลามก&lt;/p&gt;",</t>
  </si>
  <si>
    <t>id: 287,</t>
  </si>
  <si>
    <t>url: "https://election66.moveforwardparty.org/policy/detail/policy_287",</t>
  </si>
  <si>
    <t>title: "ควบคุมบุหรี่ไฟฟ้า",</t>
  </si>
  <si>
    <t>solution: "&lt;ul&gt;&lt;li&gt;อนุญาตให้มีการผลิต นำเข้าและจำหน่ายบุหรี่ไฟฟ้าในประเทศไทยได้&lt;/li&gt;&lt;li&gt;มีข้อกำหนดเช่นเดียวกับบุหรี่ เช่น จำกัดอายุผู้สูบ ห้ามสูบในที่สาธารณะ การห้ามโฆษณาและจัดโปรโมชั่น&lt;/li&gt;&lt;li&gt;ต้องมีมาตรการในการป้องกันนักสูบหน้าใหม่ เช่น การห้ามแต่งกลิ่นและรสของผลิตภัณฑ์บุหรี่ไฟฟ้า&lt;/li&gt;&lt;/ul&gt;",</t>
  </si>
  <si>
    <t>id: 288,</t>
  </si>
  <si>
    <t>url: "https://election66.moveforwardparty.org/policy/detail/policy_288",</t>
  </si>
  <si>
    <t>title: "คาสิโนถูกกฎหมาย รัฐกำกับดูแล",</t>
  </si>
  <si>
    <t>solution: "&lt;ul&gt;&lt;li&gt;อนุญาตให้ เสนอให้มีคาสิโนอย่างถูกกฎหมายโดย&lt;ul&gt;&lt;li&gt;จำกัดอายุผู้เล่น ไม่ต่ำกว่า 20 ปี&lt;/li&gt;&lt;li&gt;จำกัดฐานะของผู้เล่น โดยกำหนดรายได้ขั้นต่ำของผู้ที่จะมีสิทธิเล่นได้ ยึดตามรายได้ที่แจ้งต่อสรรพากรในปีภาษีก่อนหน้า&lt;/li&gt;&lt;li&gt;จำกัดจำนวนคาสิโน โดยถ้าจังหวัดไหนจะมีคาสิโนได้ ต้องออกเป็น พ.ร.ฎ. กำหนดพื้นที่และจำนวนคาสิโนที่จะออกใบอนุญาตได้&lt;/li&gt;&lt;/ul&gt;&lt;/li&gt;&lt;li&gt; มีคณะกรรมการการพนันและขันต่อเป็นผู้ออกใบอนุญาต รวมทั้งกำหนดประเภทของการพนันและขันต่อที่จะมีในคาสิโนได้&lt;/li&gt;&lt;/ul&gt;",</t>
  </si>
  <si>
    <t>id: 289,</t>
  </si>
  <si>
    <t>url: "https://election66.moveforwardparty.org/policy/detail/policy_289",</t>
  </si>
  <si>
    <t>title: "คาสิโนออนไลน์ถูกกฎหมาย รัฐกำกับดูแล",</t>
  </si>
  <si>
    <t>solution: "&lt;ul&gt;&lt;li&gt;ออก พ.ร.ฎ. กำหนดจำนวน และให้คณะกรรมการฯ ออกใบอนุญาต-ควบคุม เหมือนเป็นคาสิโนปกติ&lt;/li&gt;&lt;li&gt;ข้อกำหนดอายุและข้อกำหนดอื่นเป็นเหมือนคาสิโนปกติ บัญชีธนาคารที่ผูกกับบัญชีคาสิโนต้องเป็นชื่อของตัวเองเท่านั้น&lt;/li&gt;&lt;li&gt;การพนันขันต่อบางอย่างอาจแตกต่างกันกับคาสิโนปกติ เช่น การพนันผลการแข่งขันกีฬา&lt;/li&gt;&lt;li&gt;ต้องทำเรื่อง National Digital ID ให้ดี เพื่อให้แน่ใจว่าจะไม่มีการสวมรอยเข้ามาเล่นพนันโดยคนที่ขาดคุณสมบัติ&lt;/li&gt;&lt;/ul&gt;",</t>
  </si>
  <si>
    <t>id: 290,</t>
  </si>
  <si>
    <t>url: "https://election66.moveforwardparty.org/policy/detail/policy_290",</t>
  </si>
  <si>
    <t>title: "ลดความซ้ำซ้อนในการลงทุนโครงสร้างพื้นฐานขนาดใหญ่",</t>
  </si>
  <si>
    <t>problem: "&lt;p&gt;ปัญหาของการคมนาคมในประเทศไทยนั้นมีอยู่ด้วยกันมากมายหลายด้าน ในส่วนของปัญหาสำคัญที่ผู้คนในสังคมมักพูดถึงอยู่เสมอนั้น ก็มักจะเป็นเรื่องของการขาดแคลนระบบขนส่งสาธารณะในต่างจังหวัด และปัญหาค่าโดยสารรถไฟฟ้าในกรุงเทพมหานครที่แพงเมื่อเทียบกับรายได้ของประชาชน ซึ่งเรื่องนี้มักเป็นเรื่องที่จะถูกหยิบยกมาใช้หาเสียงในแทบจะทุกเวทีเลือกตั้ง&lt;/p&gt;&lt;p&gt;แต่เมื่อพิจารณาดูทั้งสองปัญหาที่กล่าวถึงข้างต้นนั้น ก็จะพบว่าต้นตอของปัญหามาจากปัญหาใหญ่ 2 ประการ ซึ่งไม่ค่อยจะมีใครได้พูดถึงนัก คือ 1. การที่ประเทศไทยของเรามีการรวมศูนย์อำนาจอย่างเข้มข้นล้นเกิน จนองค์กรปกครองส่วนท้องถิ่นที่อยู่ใกล้ชิดปัญหาไม่ได้รับอำนาจเพียงพอที่จะเข้าไปแก้ไขได้ และ 2. การที่ภาครัฐไม่ได้มองโครงข่ายขนส่งสาธารณะอย่างเป็นระบบตั้งแต่ต้น ทำให้เมื่อมีความพยายามที่จะรวมระบบต่าง ๆ เข้าไว้ด้วยกัน เช่น การทำตั๋วโดยสารร่วมระหว่างรถไฟฟ้าแต่ละสาย จึงติดข้อจำกัดตามสัญญาที่ทำไว้กับเอกชนโดยขาดการวางแผนในตอนต้น&lt;/p&gt;&lt;p&gt;นอกจากปัญหาสำคัญสองประการที่กล่าวไปแล้วนั้น ประเทศไทยยังมีปัญหาในทางคมนาคมที่ฝังรากลึกอยู่อีกมาก เป็นต้นว่า การลงทุนโครงสร้างพื้นฐานขนาดใหญ่ที่ซ้ำซ้อน เช่น การสร้างมอเตอร์เวย์ รถไฟทางคู่ และรถไฟความเร็วสูง ไปยังจุดหมายปลายทางจุดเดียวกัน โดยไม่ได้มีการคำนวณจำนวนผู้โดยสารที่เหมาะสม ซึ่งไม่มีความจำเป็น และเสี่ยงต่อการขาดทุนอย่างยิ่ง&lt;/p&gt;&lt;p&gt;นอกจากนี้ ยังมีปัญหาในการใช้การเมืองนำวิชาการ เช่น การซ่อมหรือสร้างถนนใหม่นั้นไม่มีหลักเกณฑ์ทางวิชาการมารองรับว่า ถนนเส้นใดควรที่จะได้รับการซ่อม/สร้างก่อน กลายเป็นว่าเมื่อใครมีอำนาจบริหาร ก็จะใช้อำนาจนั้นในการซ่อม/สร้างถนน ในเขตพื้นที่อิทธิพลของตนเองเพื่อเพิ่มคะแนนเสียงอยู่ร่ำไป&lt;/p&gt;",</t>
  </si>
  <si>
    <t>solution: "&lt;ul&gt;&lt;li&gt;เลิกการลงทุนโครงสร้างพื้นฐานขนาดใหญ่แบบซ้ำซ้อน (เช่น การก่อสร้างทั้งมอเตอร์เวย์ รถไฟความเร็วสูง รถไฟทางคู่ ในเส้นทางเดียวกัน ซึ่งมีจำนวนคนเดินทางไม่มากพอ)&lt;/li&gt;&lt;/ul&gt;",</t>
  </si>
  <si>
    <t>PolicyCategory/42</t>
  </si>
  <si>
    <t>id: 291,</t>
  </si>
  <si>
    <t>url: "https://election66.moveforwardparty.org/policy/detail/policy_291",</t>
  </si>
  <si>
    <t>title: "รถไฟทั่วถึง ทุกจังหวัดทั่วไทย",</t>
  </si>
  <si>
    <t>solution: "&lt;ul&gt;&lt;li&gt;ขยายโครงข่ายทางรถไฟให้ครอบคลุมอีก 30 จังหวัดที่ยังไม่มีทางรถไฟ&lt;/li&gt;&lt;li&gt;สร้างโครงข่ายระบบขนส่งสาธารณะเชื่อมสถานีรถไฟเข้าไปในเมือง&lt;/li&gt;&lt;/ul&gt;",</t>
  </si>
  <si>
    <t>id: 292,</t>
  </si>
  <si>
    <t>url: "https://election66.moveforwardparty.org/policy/detail/policy_292",</t>
  </si>
  <si>
    <t>title: "ออกแบบระบบถนนหนทาง เพื่อลดรถติด-ลดอุบัติเหตุ",</t>
  </si>
  <si>
    <t>solution: "&lt;ul&gt;&lt;li&gt;พัฒนาโครงข่ายถนนอย่างมีลำดับชั้นของถนน (เช่น ถนนสายประธาน ถนนในเมือง) ไม่ใช่แบ่งประเภทถนนตามหน่วยงานเจ้าของถนน (กรมทางหลวง กรมทางหลวงชนบท) เป็นหลัก&lt;/li&gt;&lt;/ul&gt;",</t>
  </si>
  <si>
    <t>id: 293,</t>
  </si>
  <si>
    <t>url: "https://election66.moveforwardparty.org/policy/detail/policy_293",</t>
  </si>
  <si>
    <t>title: "กระจายงบซ่อมถนนอย่างเป็นธรรม",</t>
  </si>
  <si>
    <t>solution: "&lt;ul&gt;&lt;li&gt;พัฒนาระบบตรวจวัดคุณภาพถนน ว่าถนนไหนควรซ่อมก่อนหรือหลัง ไม่ใช่ปล่อยให้เป็นเรื่องการเมือง ใครมีอำนาจก็ดึงงบลงไปซ่อมในจังหวัดที่เป็นเขตอิทธิพลของตนเอง&lt;/li&gt;&lt;/ul&gt;",</t>
  </si>
  <si>
    <t>id: 294,</t>
  </si>
  <si>
    <t>url: "https://election66.moveforwardparty.org/policy/detail/policy_294",</t>
  </si>
  <si>
    <t>title: "กระจายอำนาจด้านการให้บริการระบบขนส่งสาธารณะ",</t>
  </si>
  <si>
    <t>solution: "&lt;ul&gt;&lt;li&gt;&lt;ul&gt;&lt;li&gt;ถ่ายโอนอำนาจในการอนุญาตเดินรถ กำหนดเส้นทางเดินรถ และราคาค่าโดยสาร จากคณะกรรมการควบคุมการขนส่งทางบกกลาง/จังหวัด มาให้องค์กรปกครองส่วนท้องถิ่นดำเนินการแทน&lt;/li&gt;&lt;li&gt;ตั้งงบประมาณอุดหนุนเฉพาะกิจแบบพิเศษให้กับองค์กรปกครองส่วนท้องถิ่นทั่วประเทศ เพื่อการให้บริการขนส่งสาธารณะ ปีละ 10,000 ล้านบาท&lt;/li&gt;&lt;li&gt;ปลดล็อกอำนาจท้องถิ่นในการใช้งบประมาณอุดหนุน/สนับสนุน และตั้งเงื่อนไขกับผู้ประกอบการขนส่งสาธารณะเอกชน (เช่น การอุดหนุนเงินบางส่วนให้ผู้ประกอบการเพื่อนำไปจัดซื้อรถเมล์ใหม่)&lt;/li&gt;&lt;/ul&gt;&lt;/li&gt;&lt;/ul&gt;",</t>
  </si>
  <si>
    <t>id: 295,</t>
  </si>
  <si>
    <t>url: "https://election66.moveforwardparty.org/policy/detail/policy_295",</t>
  </si>
  <si>
    <t>title: "ผนวกความต้องการด้านการขนส่งเข้ากับการพัฒนาอุตสาหกรรม",</t>
  </si>
  <si>
    <t>solution: "&lt;ul&gt;&lt;li&gt;ส่งเสริมอุตสาหกรรมขนส่งสาธารณะที่เป็นมิตรต่อสิ่งแวดล้อม&lt;ul&gt;&lt;li&gt;กำหนดให้รถโดยสารประจำทางทั่วประเทศไทยต้องใช้พลังงานไฟฟ้าขับเคลื่อนแทนที่เครื่องยนต์สันดาปภายใน ในระยะเวลา 7 ปี&lt;/li&gt;&lt;li&gt;กำหนดให้การจัดซื้อรถเมล์ใหม่ ต้องเป็นรถเมล์ไฟฟ้าเท่านั้น&lt;/li&gt;&lt;li&gt;เปลี่ยนรถไฟดีเซล เป็นรถไฟไฟฟ้า&lt;/li&gt;&lt;/ul&gt;&lt;/li&gt;&lt;li&gt;ส่งเสริมการวิจัยและพัฒนาแบตเตอรี่ไฟฟ้า ด้วยการ&lt;ul&gt;&lt;li&gt;อุดหนุนเงินให้กับสถาบันการศึกษา&lt;/li&gt;&lt;li&gt;ส่งเสริมทางอ้อมโดยใช้การจัดซื้อจัดจ้างของภาครัฐ เพื่อเพิ่มการลงทุนโดยเอกชน&lt;/li&gt;&lt;/ul&gt;&lt;/li&gt;&lt;li&gt;เพิ่มจุดเปลี่ยนถ่ายและกระจายสินค้าตามหัวเมืองต่าง ๆ ในทุกภูมิภาค&lt;/li&gt;&lt;/ul&gt;",</t>
  </si>
  <si>
    <t>id: 296,</t>
  </si>
  <si>
    <t>url: "https://election66.moveforwardparty.org/policy/detail/policy_296",</t>
  </si>
  <si>
    <t>title: "พัฒนาระบบตั๋วร่วม ใช้บัตรใบเดียว เดินทางได้ทุกระบบขนส่งสาธารณะทั่วไทย",</t>
  </si>
  <si>
    <t>solution: "&lt;ul&gt;&lt;li&gt;พัฒนาระบบตั๋วร่วม ใช้บัตรใบเดียวเดินทางได้ทุกระบบขนส่งสาธารณะทั่วประเทศไทย&lt;/li&gt;&lt;/ul&gt;",</t>
  </si>
  <si>
    <t>id: 297,</t>
  </si>
  <si>
    <t>url: "https://election66.moveforwardparty.org/policy/detail/policy_297",</t>
  </si>
  <si>
    <t>title: "รถเมล์และรถไฟฟ้า 8-45 บาทตลอดสาย ใช้บัตรใบเดียว ครอบคลุมทั้ง กทม.",</t>
  </si>
  <si>
    <t>solution: "&lt;ul&gt;&lt;li&gt;พัฒนาระบบค่าโดยสารร่วม กำหนดราคาค่าโดยสาร&lt;ul&gt;&lt;li&gt;เที่ยวละ 8-25 บาท ตลอดสาย (รถเมล์)&lt;/li&gt;&lt;li&gt;เที่ยวละ 8-45 บาท ตลอดสาย (รถเมล์และรถไฟฟ้า)&lt;/li&gt;&lt;/ul&gt;&lt;/li&gt;&lt;li&gt;ใช้งบประมาณในการจ่ายเงินชดเชยส่วนต่างให้ผู้ให้บริการรถเมล์/รถไฟฟ้า ประมาณปีละ 7,170 ล้านบาท&lt;/li&gt;&lt;/ul&gt;",</t>
  </si>
  <si>
    <t>PolicyOccupation/50</t>
  </si>
  <si>
    <t>id: 298,</t>
  </si>
  <si>
    <t>url: "https://election66.moveforwardparty.org/policy/detail/policy_298",</t>
  </si>
  <si>
    <t>title: "รถเมล์ไฟฟ้าทุกจังหวัด - เติมเงินให้ท้องถิ่น เพิ่มขนส่งสาธารณะ",</t>
  </si>
  <si>
    <t>solution: "&lt;ul&gt;&lt;li&gt;อุดหนุนงบประมาณ 10,000 ล้านบาท เพื่อผลักดันในการเกิดการลงทุนเดินรถเมล์ไฟฟ้า ในทุกเมือง ทุกจังหวัด ทั่วประเทศ และทำให้ค่าโดยสารรถเมล์อยู่ในราคาที่เหมาะสม ไม่เป็นไปภาระกับประชาชนเกินควร &lt;/li&gt;&lt;/ul&gt;",</t>
  </si>
  <si>
    <t>id: 299,</t>
  </si>
  <si>
    <t>url: "https://election66.moveforwardparty.org/policy/detail/policy_299",</t>
  </si>
  <si>
    <t>title: "ส่งเสริมอุตสาหกรรมรถเมล์-รถบรรทุกไฟฟ้า",</t>
  </si>
  <si>
    <t>problem: "&lt;p&gt;ประเทศไทยกำลังเผชิญปัญหากับดักรายได้ปานกลาง เนื่องจากขาดเครื่องยนต์ทางเศรษฐกิจตัวใหม่ๆ ที่จะสามารถทำให้เศรษฐกิจเติบโตและขับเคลื่อนไปข้างหน้าได้ ทำให้ผลิตภาพการผลิตอยู่ในระดับต่ำและโตช้าต่อเนื่องมาเป็นระยะเวลานาน นอกจากนี้เรายังเผชิญกับความท้าทายใหม่ๆ ที่เกิดขึ้นไม่ว่าจะเป็นสังคมผู้สูงวัย ที่จะทำให้กำลังแรงงานหดตัวอย่างรวดเร็ว อุตสาหกรรมที่เคยเป็นเครื่องจักรทางเศรษฐกิจเดิมๆ ถูก disrupt ไม่ว่าจะเป็นอุตสาหกรรมยานยนต์ อุตสาหกรรมอิเล็กทรอนิกส์ และอุตสาหกรรมปิโตรเคมี จึงจำเป็นต้องมีนโยบายจริงจังที่จะต้องเร่งสร้างอุตสาหกรรมแห่งอนาคตขึ้นมาทดแทน&lt;/p&gt;",</t>
  </si>
  <si>
    <t>solution: "&lt;h3&gt;&lt;a id=\"_f6h2k6gvjuhl\"&gt;&lt;/a&gt;ส่งเสริมให้เกิดอุตสาหกรรมรถเมล์และรถบรรทุกไฟฟ้าภายในประเทศ โดยออกมาตรการส่งเสริมและผลักดันให้ผู้ประกอบการขนส่งที่ยังใช้รถเครื่องยนต์สันดาปภายใน (ดีเซล-NGV-LPG) เปลี่ยนไปใช้รถพลังงานไฟฟ้า โดยภาครัฐออกมาตรการส่งเสริม อาทิ  การออกเชื่อสินดอกเบี้ยต่ำ การนำรถเก่าแลกรถใหม่ การลดหย่อนภาษีนิติบุคคล การลดภาษีสรรพสามิต&lt;/h3&gt;&lt;h3&gt;&lt;a id=\"_uv2p679d60qr\"&gt;&lt;/a&gt;ออกข้อกำหนดมาตรฐานรถเมล์และรถบรรทุกใหม่ผ่านการออกกฎกระทรวง ตาม พรบ. ขนส่งทางบก โดยกำหนดอายุของรถเมล์และรถบรรทุกที่สามารถให้บริการได้ เพื่อผลักดันให้เกิดการเปลี่ยนเป็นรถเมล์และรถบรรทุกไฟฟ้า สำหรับรถเมล์ไฟฟ้าตั้งเป้าเปลี่ยนรถเมล์ทั่วประเทศเป็นรถเมล์ไฟฟ้าภายในปี 2030 (100@30)&lt;/h3&gt;&lt;h3&gt;&lt;a id=\"_9mq9rpc6h25\"&gt;&lt;/a&gt;ในกรณีของรถเมล์ไฟฟ้า จะอุดหนุนงบประมาณ 10,000 ล้านบาทลงสู่ท้องถิ่น เพื่อผลักดันในการเกิดการลงทุนเดินรถเมล์ไฟฟ้า ในทุกเมือง ทุกจังหวัด ทั่วประเทศ&lt;/h3&gt;",</t>
  </si>
  <si>
    <t>PolicyCategory/74</t>
  </si>
  <si>
    <t>id: 300,</t>
  </si>
  <si>
    <t>url: "https://election66.moveforwardparty.org/policy/detail/policy_300",</t>
  </si>
  <si>
    <t>title: "สร้างเศรษฐกิจสีเขียวครบวงจร",</t>
  </si>
  <si>
    <t>solution: "&lt;ul&gt;&lt;li&gt;ส่งเสริมการวิจัยด้านเทคโนโลยีพลังงานหมุนเวียนของอนาคต เช่น ไฮโดรเจน พลังงานลม พลังงานแสงอาทิตย์เข้มข้น เพื่อสนับสนุนแนวทางเพิ่มสัดส่วนการใช้พลังงานหมุนเวียนในประเทศ&lt;/li&gt;&lt;li&gt;ส่งเสริมอุตสาหกรรมที่เกี่ยวเนื่องกับการปรับเปลี่ยนมาใช้พลังงานหมุนเวียน เช่น เทคโนโลยีการกักเก็บพลังงานหรือแบตเตอรี่ อุตสาหกรรมผลิต inverter controller&lt;/li&gt;&lt;li&gt;ให้แรงจูงใจกับบริษัทเอกชนลงทุนเพื่อปรับปรุงเทคโนโลยีการผลิตที่ประหยัดพลังงาน และ/หรือลดการปล่อยคาร์บอน ผ่านการหักค่าใช้จ่ายได้ 1.5-2 เท่า เพื่อกระตุ้นให้เกิดธุรกิจบริการ solution ด้านเทคโนโลยีลดคาร์บอน อุตสาหกรรม sensor และอุปกรณ์ IOT ภายในประเทศ&lt;/li&gt;&lt;li&gt;ส่งเสริมอุตสาหกรรมปลายน้ำอื่นๆ เช่น อุตสาหกรรมที่เกี่ยวเนื่องกับการผลิตชุดอุปกรณ์ Fast Charging Station รองรับอุตสาหกรรมรถ/รถเมล์ไฟฟ้า/รถบรรทุกไฟฟ้า อุปกรณ์ติดตั้ง Smart City ด้านการประหยัดพลังงาน&lt;/li&gt;&lt;/ul&gt;",</t>
  </si>
  <si>
    <t>}</t>
  </si>
  <si>
    <t>],</t>
  </si>
  <si>
    <t>collections: {</t>
  </si>
  <si>
    <t>PolicyCategory/1: {</t>
  </si>
  <si>
    <t>type: "PolicyCategory",</t>
  </si>
  <si>
    <t>title: "ประชาธิปไตยเต็มใบ",</t>
  </si>
  <si>
    <t>url: "https://election66.moveforwardparty.org/policy/collection/PolicyCategory/1"</t>
  </si>
  <si>
    <t>PolicyCategory/10: {</t>
  </si>
  <si>
    <t>title: "สวัสดิการ “ทำงาน”",</t>
  </si>
  <si>
    <t>url: "https://election66.moveforwardparty.org/policy/collection/PolicyCategory/10"</t>
  </si>
  <si>
    <t>PolicyCategory/11: {</t>
  </si>
  <si>
    <t>title: "สวัสดิการ “สูงอายุ”",</t>
  </si>
  <si>
    <t>url: "https://election66.moveforwardparty.org/policy/collection/PolicyCategory/11"</t>
  </si>
  <si>
    <t>PolicyCategory/12: {</t>
  </si>
  <si>
    <t>title: "สวัสดิการ “ทุกช่วงวัย”",</t>
  </si>
  <si>
    <t>url: "https://election66.moveforwardparty.org/policy/collection/PolicyCategory/12"</t>
  </si>
  <si>
    <t>PolicyCategory/13: {</t>
  </si>
  <si>
    <t>title: "จังหวัดจัดการตนเอง",</t>
  </si>
  <si>
    <t>url: "https://election66.moveforwardparty.org/policy/collection/PolicyCategory/13"</t>
  </si>
  <si>
    <t>PolicyCategory/14: {</t>
  </si>
  <si>
    <t>title: "เลือกตั้งผู้บริหารจังหวัด",</t>
  </si>
  <si>
    <t>url: "https://election66.moveforwardparty.org/policy/collection/PolicyCategory/14"</t>
  </si>
  <si>
    <t>PolicyCategory/15: {</t>
  </si>
  <si>
    <t>title: "เพิ่มงบจังหวัดจัดการตนเอง",</t>
  </si>
  <si>
    <t>url: "https://election66.moveforwardparty.org/policy/collection/PolicyCategory/15"</t>
  </si>
  <si>
    <t>PolicyCategory/16: {</t>
  </si>
  <si>
    <t>title: "ท้องถิ่นจัดทำบริการสาธารณะ",</t>
  </si>
  <si>
    <t>url: "https://election66.moveforwardparty.org/policy/collection/PolicyCategory/16"</t>
  </si>
  <si>
    <t>PolicyCategory/17: {</t>
  </si>
  <si>
    <t>title: "ท้องถิ่นโปร่งใส ตรวจสอบได้",</t>
  </si>
  <si>
    <t>url: "https://election66.moveforwardparty.org/policy/collection/PolicyCategory/17"</t>
  </si>
  <si>
    <t>PolicyCategory/18: {</t>
  </si>
  <si>
    <t>title: "ราชการเพื่อราษฎร",</t>
  </si>
  <si>
    <t>url: "https://election66.moveforwardparty.org/policy/collection/PolicyCategory/18"</t>
  </si>
  <si>
    <t>PolicyCategory/19: {</t>
  </si>
  <si>
    <t>title: "รัฐโปร่งใส ไร้กลโกง",</t>
  </si>
  <si>
    <t>url: "https://election66.moveforwardparty.org/policy/collection/PolicyCategory/19"</t>
  </si>
  <si>
    <t>PolicyCategory/2: {</t>
  </si>
  <si>
    <t>title: "ร่างรัฐธรรมนูญฉบับใหม่",</t>
  </si>
  <si>
    <t>url: "https://election66.moveforwardparty.org/policy/collection/PolicyCategory/2"</t>
  </si>
  <si>
    <t>PolicyCategory/20: {</t>
  </si>
  <si>
    <t>title: "ราชการฉับไว คุ้มภาษีประชาชน",</t>
  </si>
  <si>
    <t>url: "https://election66.moveforwardparty.org/policy/collection/PolicyCategory/20"</t>
  </si>
  <si>
    <t>PolicyCategory/21: {</t>
  </si>
  <si>
    <t>title: "ตำรวจพิทักษ์สันติราษฎร์",</t>
  </si>
  <si>
    <t>url: "https://election66.moveforwardparty.org/policy/collection/PolicyCategory/21"</t>
  </si>
  <si>
    <t>PolicyCategory/22: {</t>
  </si>
  <si>
    <t>title: "ปฏิวัติการศึกษา",</t>
  </si>
  <si>
    <t>url: "https://election66.moveforwardparty.org/policy/collection/PolicyCategory/22"</t>
  </si>
  <si>
    <t>PolicyCategory/23: {</t>
  </si>
  <si>
    <t>title: "การศึกษาที่ฟรีจริง",</t>
  </si>
  <si>
    <t>url: "https://election66.moveforwardparty.org/policy/collection/PolicyCategory/23"</t>
  </si>
  <si>
    <t>PolicyCategory/25: {</t>
  </si>
  <si>
    <t>title: "โรงเรียนปลอดภัย ไร้อำนาจนิยม",</t>
  </si>
  <si>
    <t>url: "https://election66.moveforwardparty.org/policy/collection/PolicyCategory/25"</t>
  </si>
  <si>
    <t>PolicyCategory/26: {</t>
  </si>
  <si>
    <t>title: "การศึกษาเท่าทันโลก",</t>
  </si>
  <si>
    <t>url: "https://election66.moveforwardparty.org/policy/collection/PolicyCategory/26"</t>
  </si>
  <si>
    <t>PolicyCategory/27: {</t>
  </si>
  <si>
    <t>title: "คืนครูให้ห้องเรียน",</t>
  </si>
  <si>
    <t>url: "https://election66.moveforwardparty.org/policy/collection/PolicyCategory/27"</t>
  </si>
  <si>
    <t>PolicyCategory/28: {</t>
  </si>
  <si>
    <t>title: "การเรียนรู้ตลอดชีวิต",</t>
  </si>
  <si>
    <t>url: "https://election66.moveforwardparty.org/policy/collection/PolicyCategory/28"</t>
  </si>
  <si>
    <t>PolicyCategory/29: {</t>
  </si>
  <si>
    <t>title: "กระจายอำนาจทางการศึกษา",</t>
  </si>
  <si>
    <t>url: "https://election66.moveforwardparty.org/policy/collection/PolicyCategory/29"</t>
  </si>
  <si>
    <t>PolicyCategory/3: {</t>
  </si>
  <si>
    <t>title: "ปฏิรูปกองทัพ",</t>
  </si>
  <si>
    <t>url: "https://election66.moveforwardparty.org/policy/collection/PolicyCategory/3"</t>
  </si>
  <si>
    <t>PolicyCategory/30: {</t>
  </si>
  <si>
    <t>title: "เกษตรก้าวหน้า",</t>
  </si>
  <si>
    <t>url: "https://election66.moveforwardparty.org/policy/collection/PolicyCategory/30"</t>
  </si>
  <si>
    <t>PolicyCategory/31: {</t>
  </si>
  <si>
    <t>title: "ปฏิรูปที่ดินทั้งระบบ",</t>
  </si>
  <si>
    <t>url: "https://election66.moveforwardparty.org/policy/collection/PolicyCategory/31"</t>
  </si>
  <si>
    <t>PolicyCategory/32: {</t>
  </si>
  <si>
    <t>title: "ปลดหนี้เกษตรกร",</t>
  </si>
  <si>
    <t>url: "https://election66.moveforwardparty.org/policy/collection/PolicyCategory/32"</t>
  </si>
  <si>
    <t>PolicyCategory/33: {</t>
  </si>
  <si>
    <t>title: "ลดต้นทุนเกษตรกร",</t>
  </si>
  <si>
    <t>url: "https://election66.moveforwardparty.org/policy/collection/PolicyCategory/33"</t>
  </si>
  <si>
    <t>PolicyCategory/34: {</t>
  </si>
  <si>
    <t>title: "เพิ่มมูลค่าสินค้าเกษตร",</t>
  </si>
  <si>
    <t>url: "https://election66.moveforwardparty.org/policy/collection/PolicyCategory/34"</t>
  </si>
  <si>
    <t>PolicyCategory/35: {</t>
  </si>
  <si>
    <t>title: "เพิ่มรายได้ใหม่เกษตรกร",</t>
  </si>
  <si>
    <t>url: "https://election66.moveforwardparty.org/policy/collection/PolicyCategory/35"</t>
  </si>
  <si>
    <t>PolicyCategory/36: {</t>
  </si>
  <si>
    <t>title: "คืนชีวิตให้ชาวประมง",</t>
  </si>
  <si>
    <t>url: "https://election66.moveforwardparty.org/policy/collection/PolicyCategory/36"</t>
  </si>
  <si>
    <t>PolicyCategory/37: {</t>
  </si>
  <si>
    <t>title: "เศรษฐกิจโตเพื่อทุกคน",</t>
  </si>
  <si>
    <t>url: "https://election66.moveforwardparty.org/policy/collection/PolicyCategory/37"</t>
  </si>
  <si>
    <t>PolicyCategory/38: {</t>
  </si>
  <si>
    <t>title: "ลดค่าครองชีพ",</t>
  </si>
  <si>
    <t>url: "https://election66.moveforwardparty.org/policy/collection/PolicyCategory/38"</t>
  </si>
  <si>
    <t>PolicyCategory/39: {</t>
  </si>
  <si>
    <t>title: "แก้ปัญหาหนี้สิน",</t>
  </si>
  <si>
    <t>url: "https://election66.moveforwardparty.org/policy/collection/PolicyCategory/39"</t>
  </si>
  <si>
    <t>PolicyCategory/40: {</t>
  </si>
  <si>
    <t>title: "ส่งเสริม SME",</t>
  </si>
  <si>
    <t>url: "https://election66.moveforwardparty.org/policy/collection/PolicyCategory/40"</t>
  </si>
  <si>
    <t>PolicyCategory/41: {</t>
  </si>
  <si>
    <t>title: "เศรษฐกิจสร้างสรรค์",</t>
  </si>
  <si>
    <t>url: "https://election66.moveforwardparty.org/policy/collection/PolicyCategory/41"</t>
  </si>
  <si>
    <t>PolicyCategory/42: {</t>
  </si>
  <si>
    <t>title: "คมนาคมเพื่อทุกคน",</t>
  </si>
  <si>
    <t>url: "https://election66.moveforwardparty.org/policy/collection/PolicyCategory/42"</t>
  </si>
  <si>
    <t>PolicyCategory/5: {</t>
  </si>
  <si>
    <t>title: "สวัสดิการครบวงจร",</t>
  </si>
  <si>
    <t>url: "https://election66.moveforwardparty.org/policy/collection/PolicyCategory/5"</t>
  </si>
  <si>
    <t>PolicyCategory/52: {</t>
  </si>
  <si>
    <t>title: "สิ่งแวดล้อมยั่งยืน",</t>
  </si>
  <si>
    <t>url: "https://election66.moveforwardparty.org/policy/collection/PolicyCategory/52"</t>
  </si>
  <si>
    <t>PolicyCategory/53: {</t>
  </si>
  <si>
    <t>title: "จัดการต้นตอก๊าซเรือนกระจก",</t>
  </si>
  <si>
    <t>url: "https://election66.moveforwardparty.org/policy/collection/PolicyCategory/53"</t>
  </si>
  <si>
    <t>PolicyCategory/54: {</t>
  </si>
  <si>
    <t>title: "รับมือกับวิกฤตสภาพอากาศ",</t>
  </si>
  <si>
    <t>url: "https://election66.moveforwardparty.org/policy/collection/PolicyCategory/54"</t>
  </si>
  <si>
    <t>PolicyCategory/55: {</t>
  </si>
  <si>
    <t>title: "ขยะเป็นศูนย์",</t>
  </si>
  <si>
    <t>url: "https://election66.moveforwardparty.org/policy/collection/PolicyCategory/55"</t>
  </si>
  <si>
    <t>PolicyCategory/56: {</t>
  </si>
  <si>
    <t>title: "อากาศสะอาด",</t>
  </si>
  <si>
    <t>url: "https://election66.moveforwardparty.org/policy/collection/PolicyCategory/56"</t>
  </si>
  <si>
    <t>PolicyCategory/57: {</t>
  </si>
  <si>
    <t>title: "ลดมลภาวะทางแสง",</t>
  </si>
  <si>
    <t>url: "https://election66.moveforwardparty.org/policy/collection/PolicyCategory/57"</t>
  </si>
  <si>
    <t>PolicyCategory/58: {</t>
  </si>
  <si>
    <t>title: "แก้ปัญหากัดเซาะชายฝั่ง",</t>
  </si>
  <si>
    <t>url: "https://election66.moveforwardparty.org/policy/collection/PolicyCategory/58"</t>
  </si>
  <si>
    <t>PolicyCategory/59: {</t>
  </si>
  <si>
    <t>title: "แก้ปัญหาช้างป่า",</t>
  </si>
  <si>
    <t>url: "https://election66.moveforwardparty.org/policy/collection/PolicyCategory/59"</t>
  </si>
  <si>
    <t>PolicyCategory/6: {</t>
  </si>
  <si>
    <t>title: "สวัสดิการ “เติบโต”",</t>
  </si>
  <si>
    <t>url: "https://election66.moveforwardparty.org/policy/collection/PolicyCategory/6"</t>
  </si>
  <si>
    <t>PolicyCategory/60: {</t>
  </si>
  <si>
    <t>title: "ดูแลหมา-แมวถ้วนหน้า",</t>
  </si>
  <si>
    <t>url: "https://election66.moveforwardparty.org/policy/collection/PolicyCategory/60"</t>
  </si>
  <si>
    <t>PolicyCategory/61: {</t>
  </si>
  <si>
    <t>title: "ประเมินผลกระทบทางสิ่งแวดล้อม",</t>
  </si>
  <si>
    <t>url: "https://election66.moveforwardparty.org/policy/collection/PolicyCategory/61"</t>
  </si>
  <si>
    <t>PolicyCategory/62: {</t>
  </si>
  <si>
    <t>title: "สุขภาพดี ทั้งกาย-ใจ",</t>
  </si>
  <si>
    <t>url: "https://election66.moveforwardparty.org/policy/collection/PolicyCategory/62"</t>
  </si>
  <si>
    <t>PolicyCategory/63: {</t>
  </si>
  <si>
    <t>title: "สุขภาพกายดี",</t>
  </si>
  <si>
    <t>url: "https://election66.moveforwardparty.org/policy/collection/PolicyCategory/63"</t>
  </si>
  <si>
    <t>PolicyCategory/65: {</t>
  </si>
  <si>
    <t>title: "สุขภาพใจดี",</t>
  </si>
  <si>
    <t>url: "https://election66.moveforwardparty.org/policy/collection/PolicyCategory/65"</t>
  </si>
  <si>
    <t>PolicyCategory/66: {</t>
  </si>
  <si>
    <t>title: "เพิ่มทางเลือก รักษาได้ใกล้บ้าน",</t>
  </si>
  <si>
    <t>url: "https://election66.moveforwardparty.org/policy/collection/PolicyCategory/66"</t>
  </si>
  <si>
    <t>PolicyCategory/67: {</t>
  </si>
  <si>
    <t>title: "เพิ่มขีดความสามารถโรงพยาบาล",</t>
  </si>
  <si>
    <t>url: "https://election66.moveforwardparty.org/policy/collection/PolicyCategory/67"</t>
  </si>
  <si>
    <t>PolicyCategory/68: {</t>
  </si>
  <si>
    <t>title: "ฟื้นฟูผู้ป่วยนอกโรงพยาบาล",</t>
  </si>
  <si>
    <t>url: "https://election66.moveforwardparty.org/policy/collection/PolicyCategory/68"</t>
  </si>
  <si>
    <t>PolicyCategory/69: {</t>
  </si>
  <si>
    <t>title: "ดูแลบุคลากรทางการแพทย์",</t>
  </si>
  <si>
    <t>url: "https://election66.moveforwardparty.org/policy/collection/PolicyCategory/69"</t>
  </si>
  <si>
    <t>PolicyCategory/7: {</t>
  </si>
  <si>
    <t>title: "คุ้มครองสิทธิเสรีภาพ",</t>
  </si>
  <si>
    <t>url: "https://election66.moveforwardparty.org/policy/collection/PolicyCategory/7"</t>
  </si>
  <si>
    <t>PolicyCategory/70: {</t>
  </si>
  <si>
    <t>title: "สร้างงาน เพิ่มรายได้",</t>
  </si>
  <si>
    <t>url: "https://election66.moveforwardparty.org/policy/collection/PolicyCategory/70"</t>
  </si>
  <si>
    <t>PolicyCategory/71: {</t>
  </si>
  <si>
    <t>title: "ทลายทุนผูกขาด",</t>
  </si>
  <si>
    <t>url: "https://election66.moveforwardparty.org/policy/collection/PolicyCategory/71"</t>
  </si>
  <si>
    <t>PolicyCategory/72: {</t>
  </si>
  <si>
    <t>title: "ท่องเที่ยว",</t>
  </si>
  <si>
    <t>url: "https://election66.moveforwardparty.org/policy/collection/PolicyCategory/72"</t>
  </si>
  <si>
    <t>PolicyCategory/73: {</t>
  </si>
  <si>
    <t>title: "เศรษฐกิจโปร่งใส",</t>
  </si>
  <si>
    <t>url: "https://election66.moveforwardparty.org/policy/collection/PolicyCategory/73"</t>
  </si>
  <si>
    <t>PolicyCategory/74: {</t>
  </si>
  <si>
    <t>title: "ปักธงอุตสาหกรรมแห่งอนาคต",</t>
  </si>
  <si>
    <t>url: "https://election66.moveforwardparty.org/policy/collection/PolicyCategory/74"</t>
  </si>
  <si>
    <t>PolicyCategory/8: {</t>
  </si>
  <si>
    <t>title: "สร้างสังคม คนเท่ากัน",</t>
  </si>
  <si>
    <t>url: "https://election66.moveforwardparty.org/policy/collection/PolicyCategory/8"</t>
  </si>
  <si>
    <t>PolicyCategory/9: {</t>
  </si>
  <si>
    <t>title: "สวัสดิการ “เกิด”",</t>
  </si>
  <si>
    <t>url: "https://election66.moveforwardparty.org/policy/collection/PolicyCategory/9"</t>
  </si>
  <si>
    <t>PolicyOccupation/24: {</t>
  </si>
  <si>
    <t>type: "PolicyOccupation",</t>
  </si>
  <si>
    <t>title: "ครู",</t>
  </si>
  <si>
    <t>url: "https://election66.moveforwardparty.org/policy/collection/PolicyOccupation/24"</t>
  </si>
  <si>
    <t>PolicyOccupation/4: {</t>
  </si>
  <si>
    <t>title: "ทหาร",</t>
  </si>
  <si>
    <t>url: "https://election66.moveforwardparty.org/policy/collection/PolicyOccupation/4"</t>
  </si>
  <si>
    <t>PolicyOccupation/43: {</t>
  </si>
  <si>
    <t>title: "ท้องถิ่น",</t>
  </si>
  <si>
    <t>url: "https://election66.moveforwardparty.org/policy/collection/PolicyOccupation/43"</t>
  </si>
  <si>
    <t>PolicyOccupation/44: {</t>
  </si>
  <si>
    <t>title: "แรงงาน",</t>
  </si>
  <si>
    <t>url: "https://election66.moveforwardparty.org/policy/collection/PolicyOccupation/44"</t>
  </si>
  <si>
    <t>PolicyOccupation/45: {</t>
  </si>
  <si>
    <t>title: "นักเรียน",</t>
  </si>
  <si>
    <t>url: "https://election66.moveforwardparty.org/policy/collection/PolicyOccupation/45"</t>
  </si>
  <si>
    <t>PolicyOccupation/46: {</t>
  </si>
  <si>
    <t>title: "ผู้ผลิตงานสร้างสรรค์",</t>
  </si>
  <si>
    <t>url: "https://election66.moveforwardparty.org/policy/collection/PolicyOccupation/46"</t>
  </si>
  <si>
    <t>PolicyOccupation/47: {</t>
  </si>
  <si>
    <t>title: "ตำรวจ",</t>
  </si>
  <si>
    <t>url: "https://election66.moveforwardparty.org/policy/collection/PolicyOccupation/47"</t>
  </si>
  <si>
    <t>PolicyOccupation/48: {</t>
  </si>
  <si>
    <t>title: "เกษตรกร",</t>
  </si>
  <si>
    <t>url: "https://election66.moveforwardparty.org/policy/collection/PolicyOccupation/48"</t>
  </si>
  <si>
    <t>PolicyOccupation/49: {</t>
  </si>
  <si>
    <t>title: "ประมง",</t>
  </si>
  <si>
    <t>url: "https://election66.moveforwardparty.org/policy/collection/PolicyOccupation/49"</t>
  </si>
  <si>
    <t>PolicyOccupation/50: {</t>
  </si>
  <si>
    <t>title: "ข้าราชการ",</t>
  </si>
  <si>
    <t>url: "https://election66.moveforwardparty.org/policy/collection/PolicyOccupation/50"</t>
  </si>
  <si>
    <t>PolicyOccupation/51: {</t>
  </si>
  <si>
    <t>title: "SME",</t>
  </si>
  <si>
    <t>url: "https://election66.moveforwardparty.org/policy/collection/PolicyOccupation/51"</t>
  </si>
  <si>
    <t>PolicyOccupation/64: {</t>
  </si>
  <si>
    <t>title: "บุคลากรทางการแพทย์",</t>
  </si>
  <si>
    <t>url: "https://election66.moveforwardparty.org/policy/collection/PolicyOccupation/64"</t>
  </si>
  <si>
    <t>PolicyTopList/76: {</t>
  </si>
  <si>
    <t>type: "PolicyTopList",</t>
  </si>
  <si>
    <t>title: "นโยบาย ไฮไลท์",</t>
  </si>
  <si>
    <t>url: "https://election66.moveforwardparty.org/policy/collection/PolicyTopList/76"</t>
  </si>
  <si>
    <t>PolicyTopList/77: {</t>
  </si>
  <si>
    <t>title: "นโยบาย 100 วันแรก",</t>
  </si>
  <si>
    <t>url: "https://election66.moveforwardparty.org/policy/collection/PolicyTopList/77"</t>
  </si>
  <si>
    <t>PolicyTopList/78: {</t>
  </si>
  <si>
    <t>title: "นโยบาย ผลักดันต่อ",</t>
  </si>
  <si>
    <t>url: "https://election66.moveforwardparty.org/policy/collection/PolicyTopList/78"</t>
  </si>
  <si>
    <t>รัฐธรรมนูญใหม่ทั้งฉบับ</t>
  </si>
  <si>
    <t>1</t>
  </si>
  <si>
    <t>keyword ➡️</t>
  </si>
  <si>
    <t>การศึกษา</t>
  </si>
  <si>
    <t>แก้รัฐธรรมนูญ รื้อกลไกสืบทอดอำนาจ</t>
  </si>
  <si>
    <t>2</t>
  </si>
  <si>
    <t>ประชามติ จัดทำรัฐธรรมนูญฉบับใหม่</t>
  </si>
  <si>
    <t>3</t>
  </si>
  <si>
    <t>เลือกตั้งท้องถิ่นล่วงหน้า-นอกเขต-นอกราชอาณาจักรได้</t>
  </si>
  <si>
    <t>4</t>
  </si>
  <si>
    <t>เลือกตั้งตามเขตที่อาศัยอยู่จริงได้</t>
  </si>
  <si>
    <t>5</t>
  </si>
  <si>
    <t>เอาทหารออกจากการเมือง</t>
  </si>
  <si>
    <t>6</t>
  </si>
  <si>
    <t>กองทัพอยู่ใต้รัฐบาลพลเรือน ยกเลิกสภากลาโหม</t>
  </si>
  <si>
    <t>7</t>
  </si>
  <si>
    <t>ตั้งผู้ตรวจการกองทัพ ประชาชนตรวจสอบกองทัพได้</t>
  </si>
  <si>
    <t>8</t>
  </si>
  <si>
    <t>ยกเลิกศาลทหาร</t>
  </si>
  <si>
    <t>9</t>
  </si>
  <si>
    <t>ลดขนาดกองทัพ 30-40%</t>
  </si>
  <si>
    <t>10</t>
  </si>
  <si>
    <t>ลดจำนวนนายพล ตัดสิทธิพิเศษที่ไม่เป็นธรรม</t>
  </si>
  <si>
    <t>11</t>
  </si>
  <si>
    <t>ยกเลิกบังคับเกณฑ์ทหาร</t>
  </si>
  <si>
    <t>12</t>
  </si>
  <si>
    <t>ปฏิรูปการศึกษาทหาร</t>
  </si>
  <si>
    <t>13</t>
  </si>
  <si>
    <t>นำเข้ายุทโธปกรณ์ ต้องจ้างงาน-โอนถ่ายเทคโนโลยี (Defence Offset)</t>
  </si>
  <si>
    <t>14</t>
  </si>
  <si>
    <t>คืนที่ดินกองทัพให้ประชาชน</t>
  </si>
  <si>
    <t>15</t>
  </si>
  <si>
    <t>คืนธุรกิจกองทัพให้รัฐบาล</t>
  </si>
  <si>
    <t>16</t>
  </si>
  <si>
    <t>เพิ่มสวัสดิการทหารชั้นผู้น้อย ปลอดภัย-มั่นคง-มีอนาคต</t>
  </si>
  <si>
    <t>17</t>
  </si>
  <si>
    <t>ยุบ กอ.รมน.</t>
  </si>
  <si>
    <t>18</t>
  </si>
  <si>
    <t>ยกเลิกการประกาศกฎอัยการศึกในชายแดนใต้</t>
  </si>
  <si>
    <t>19</t>
  </si>
  <si>
    <t>แก้ไขกฎหมายความมั่นคงพิเศษ</t>
  </si>
  <si>
    <t>20</t>
  </si>
  <si>
    <t>แก้ไขมาตรา 112</t>
  </si>
  <si>
    <t>21</t>
  </si>
  <si>
    <t>แก้ไขกฏหมายที่เป็นอุปสรรคต่อเสรีภาพในการแสดงออก (มาตรา 116 / พ.ร.บ. คอมฯ)</t>
  </si>
  <si>
    <t>22</t>
  </si>
  <si>
    <t>ออกกฎหมายต่อต้านการฟ้องปิดปาก (SLAPP)</t>
  </si>
  <si>
    <t>23</t>
  </si>
  <si>
    <t>คุ้มครองสิทธิในการชุมนุม (แก้ พ.ร.บ. ชุมนุม)</t>
  </si>
  <si>
    <t>24</t>
  </si>
  <si>
    <t>คุ้มครองสิทธิในกระบวนการยุติธรรม</t>
  </si>
  <si>
    <t>25</t>
  </si>
  <si>
    <t>ยุบศูนย์ต่อต้านข่าวปลอมของรัฐ</t>
  </si>
  <si>
    <t>26</t>
  </si>
  <si>
    <t>โทษปรับ ขยับขึ้น-ลงตามฐานรายได้</t>
  </si>
  <si>
    <t>27</t>
  </si>
  <si>
    <t>ปฏิรูปเรือนจำ เน้นการฟื้นฟู-ลดทำผิดซ้ำ</t>
  </si>
  <si>
    <t>28</t>
  </si>
  <si>
    <t>ศาลโปร่งใส ตรวจสอบได้ เป็นของประชาชน</t>
  </si>
  <si>
    <t>29</t>
  </si>
  <si>
    <t>ลงนาม ICC ศาลอาญาระหว่างประเทศ</t>
  </si>
  <si>
    <t>30</t>
  </si>
  <si>
    <t>นิรโทษกรรมคดีการเมือง</t>
  </si>
  <si>
    <t>31</t>
  </si>
  <si>
    <t>มีตำรวจหญิงทุกสถานี</t>
  </si>
  <si>
    <t>32</t>
  </si>
  <si>
    <t>ปรับปรุงกฎหมายต่อต้านความรุนแรงทางเพศ</t>
  </si>
  <si>
    <t>33</t>
  </si>
  <si>
    <t>รณรงค์ความรู้เรื่องเพศให้สังคม เริ่มต้นจากหน่วยงานรัฐ</t>
  </si>
  <si>
    <t>34</t>
  </si>
  <si>
    <t>ผ้าอนามัยไม่เก็บ VAT แจกฟรีในโรงเรียน</t>
  </si>
  <si>
    <t>35</t>
  </si>
  <si>
    <t>สมรสเท่าเทียม คู่รักทุกเพศแต่งงานกันได้</t>
  </si>
  <si>
    <t>36</t>
  </si>
  <si>
    <t>รับรองทุกเพศสภาพ คำนำหน้าตามสมัครใจ</t>
  </si>
  <si>
    <t>37</t>
  </si>
  <si>
    <t>พระเลือกตั้งได้</t>
  </si>
  <si>
    <t>38</t>
  </si>
  <si>
    <t>ขายเหล้าได้ตลอดวัน ยกเลิกการห้ามขายเหล้า-ฆ่าสัตว์ในวันพระ</t>
  </si>
  <si>
    <t>39</t>
  </si>
  <si>
    <t>รัฐต้องจ้างงานคนพิการ 20,000 คน</t>
  </si>
  <si>
    <t>40</t>
  </si>
  <si>
    <t>อาคาร-สิ่งก่อสร้างยึดหลักการออกแบบเพื่อทุกคน</t>
  </si>
  <si>
    <t>41</t>
  </si>
  <si>
    <t>เงินคนพิการเดือนละ 3,000 บาท</t>
  </si>
  <si>
    <t>42</t>
  </si>
  <si>
    <t>ของขวัญแรกเกิด 3,000 บาท ซื้อของเลี้ยงลูก</t>
  </si>
  <si>
    <t>43</t>
  </si>
  <si>
    <t>เงินเด็กเล็ก เดือนละ 1,200 บาท</t>
  </si>
  <si>
    <t>44</t>
  </si>
  <si>
    <t>สิทธิลาคลอด 180 วัน พ่อแม่แบ่งกันได้</t>
  </si>
  <si>
    <t>45</t>
  </si>
  <si>
    <t>ศูนย์เลี้ยงเด็กอ่อน-เด็กก่อนวัยเรียนใกล้บ้าน ห้องปั๊มนมในที่ทำงาน</t>
  </si>
  <si>
    <t>46</t>
  </si>
  <si>
    <t>ปรับขึ้นค่าแรงขั้นต่ำทุกปี เริ่มทันทีวันละ 450 บาท</t>
  </si>
  <si>
    <t>47</t>
  </si>
  <si>
    <t>ทำงานไม่เกิน 40 ชั่วโมง/สัปดาห์ หากเกิน ต้องได้ OT</t>
  </si>
  <si>
    <t>48</t>
  </si>
  <si>
    <t>สัญญาจ้างเป็นธรรม แรงงานรัฐได้รับการคุ้มครอง</t>
  </si>
  <si>
    <t>49</t>
  </si>
  <si>
    <t>แรงงานทุกกลุ่มตั้งสหภาพได้ สอดคล้องหลัก ILO 87 และ 98</t>
  </si>
  <si>
    <t>50</t>
  </si>
  <si>
    <t>ประกันสังคมถ้วนหน้า เจ็บป่วยได้เงินชดเชย-ค่าเดินทางหาหมอ</t>
  </si>
  <si>
    <t>51</t>
  </si>
  <si>
    <t>เงินผู้สูงวัยเดือนละ 3,000 บาท</t>
  </si>
  <si>
    <t>52</t>
  </si>
  <si>
    <t>เจ็บ-ป่วยติดเตียง มีระบบดูแล</t>
  </si>
  <si>
    <t>53</t>
  </si>
  <si>
    <t>บ้านตั้งตัว 350,000 หลัง รัฐช่วยผ่อน-เช่า</t>
  </si>
  <si>
    <t>54</t>
  </si>
  <si>
    <t>น้ำประปาดื่มได้ทุกพื้นที่</t>
  </si>
  <si>
    <t>55</t>
  </si>
  <si>
    <t>เติมเน็ตฟรี 1 GB ต่อเดือน</t>
  </si>
  <si>
    <t>56</t>
  </si>
  <si>
    <t>ค่าทำศพถ้วนหน้า 10,000 บาท</t>
  </si>
  <si>
    <t>57</t>
  </si>
  <si>
    <t>เลือกตั้งผู้ว่าฯ ทุกจังหวัด</t>
  </si>
  <si>
    <t>58</t>
  </si>
  <si>
    <t>ประชามติยกเลิกราชการส่วนภูมิภาค ไม่มีใครตกงาน-เสียประโยชน์</t>
  </si>
  <si>
    <t>59</t>
  </si>
  <si>
    <t>ข้าราชการทุกสังกัด ศักดิ์และสิทธิเท่ากัน โยกย้ายก้าวหน้าได้</t>
  </si>
  <si>
    <t>60</t>
  </si>
  <si>
    <t>เลือกตั้งนายกเขต ทุกเขตใน กทม.</t>
  </si>
  <si>
    <t>61</t>
  </si>
  <si>
    <t>เพิ่มงบท้องถิ่น (จังหวัดละ +250 ล้านบาท/ปี | เมืองละ +100 ล้านบาท/ปี | ตำบลละ 20 ล้านบาท/ปี)</t>
  </si>
  <si>
    <t>62</t>
  </si>
  <si>
    <t>ท้องถิ่นมีช่องทางหารายได้ใหม่ กู้เงิน-ออกพันธบัตร</t>
  </si>
  <si>
    <t>63</t>
  </si>
  <si>
    <t>ปรับสูตรกระจายงบให้เป็นธรรม ลดความเหลื่อมล้ำระหว่างพื้นที่</t>
  </si>
  <si>
    <t>64</t>
  </si>
  <si>
    <t>ท้องถิ่นจัดทำบริการสาธารณะได้ทั้งหมด ยกเว้น ทหาร-ศาล-เงินตรา-การต่างประเทศ</t>
  </si>
  <si>
    <t>65</t>
  </si>
  <si>
    <t>ถ่ายโอนอำนาจให้ท้องถิ่น (ถนน-คูคลอง-แหล่งน้ำ-ขนส่ง-สิ่งแวดล้อม-พิสูจน์ที่ดิน-โรงงาน-โรงแรม-สถานบริการ)</t>
  </si>
  <si>
    <t>66</t>
  </si>
  <si>
    <t>ยกเลิกกฎระเบียบและคำสั่ง คสช. ที่ล็อกคอ-ล้วงลูกท้องถิ่น</t>
  </si>
  <si>
    <t>67</t>
  </si>
  <si>
    <t>ท้องถิ่นโปร่งใส เปิดเผยข้อมูลงบทุกบาท-จัดซื้อจัดจ้างทุกขั้นตอน</t>
  </si>
  <si>
    <t>68</t>
  </si>
  <si>
    <t>ประชุมสภาพลเมือง ทุกคนมีส่วนร่วม ทุกท้องถิ่น ทุกไตรมาส</t>
  </si>
  <si>
    <t>69</t>
  </si>
  <si>
    <t>ประชาชนเข้าชื่อออนไลน์ เสนอโครงการ-ข้อบัญญัติ ถอดถอนท้องถิ่นได้</t>
  </si>
  <si>
    <t>70</t>
  </si>
  <si>
    <t>เปิดข้อมูลรัฐทันที ประชาชนเป็นเจ้าของ</t>
  </si>
  <si>
    <t>71</t>
  </si>
  <si>
    <t>ระบบ AI จับโกง</t>
  </si>
  <si>
    <t>72</t>
  </si>
  <si>
    <t>โครงการ “คนโกงวงแตก” จูงใจให้คนที่คิดจะโกง ระแวงกันเอง</t>
  </si>
  <si>
    <t>73</t>
  </si>
  <si>
    <t>โครงการ “แฉโกง ปลอดภัย ได้เงิน”</t>
  </si>
  <si>
    <t>74</t>
  </si>
  <si>
    <t>ตัวแทนจับโกงจากประชาชน ในโครงการมูลค่าสูง (Integrity Pact)</t>
  </si>
  <si>
    <t>75</t>
  </si>
  <si>
    <t>ห้ามใช้เงินหลวง โปรโมทตัวเอง</t>
  </si>
  <si>
    <t>76</t>
  </si>
  <si>
    <t>ป.ป.ช. ยึดโยงประชาชน</t>
  </si>
  <si>
    <t>77</t>
  </si>
  <si>
    <t>ทุกบริการภาครัฐ ทำได้ผ่านมือถือ</t>
  </si>
  <si>
    <t>78</t>
  </si>
  <si>
    <t>ร้องเรียนไป ต้องไม่เงียบ อัปเดตทุกขั้นตอน</t>
  </si>
  <si>
    <t>79</t>
  </si>
  <si>
    <t>สวัสดิการโอนเข้าอัตโนมัติ ไม่ต้องรอ ไม่ต้องลงทะเบียน</t>
  </si>
  <si>
    <t>80</t>
  </si>
  <si>
    <t>ยกเลิกใบอนุญาต 50% ยกเลิกทุกกฎหมายที่เป็นอุปสรรค</t>
  </si>
  <si>
    <t>81</t>
  </si>
  <si>
    <t>รู้ผลใบอนุญาตใน 15 วัน</t>
  </si>
  <si>
    <t>82</t>
  </si>
  <si>
    <t>ยกเครื่องประเมินข้าราชการ ทำงานดี ข้าราชการได้ดี ประชาชนได้ดี</t>
  </si>
  <si>
    <t>83</t>
  </si>
  <si>
    <t>ปลดล็อกส่วนกลาง ข้าราชการทีมไทยแลนด์ ทลายกำแพงระหว่างกระทรวง-กรม</t>
  </si>
  <si>
    <t>84</t>
  </si>
  <si>
    <t>งบประมาณปรับทันใจ จัดทำใหม่จากศูนย์ในทุกๆปี (zero-based budgeting)</t>
  </si>
  <si>
    <t>85</t>
  </si>
  <si>
    <t>ผบ.ตร. ยึดโยงประชาชน</t>
  </si>
  <si>
    <t>86</t>
  </si>
  <si>
    <t>จังหวัด-ตำรวจ ร่วมรับใช้ประชาชน</t>
  </si>
  <si>
    <t>87</t>
  </si>
  <si>
    <t>ผู้ตรวจการตำรวจ ประชาชนมีช่องร้องเรียนตำรวจ</t>
  </si>
  <si>
    <t>88</t>
  </si>
  <si>
    <t>คืนผมให้ตำรวจ ไม่บังคับเกรียน</t>
  </si>
  <si>
    <t>89</t>
  </si>
  <si>
    <t>เติบโต-โยกย้ายเป็นธรรม ปราศจากตั๋ว-เส้นสาย</t>
  </si>
  <si>
    <t>90</t>
  </si>
  <si>
    <t>ตำรวจหญิงทุกสถานี เติบโตเป็น ผบ.ตร. ได้</t>
  </si>
  <si>
    <t>91</t>
  </si>
  <si>
    <t>ลดภาระพนักงานสอบสวน แบ่งงานให้ตำรวจสายอื่น</t>
  </si>
  <si>
    <t>92</t>
  </si>
  <si>
    <t>เรียนฟรี อาหารฟรี มีรถรับส่ง</t>
  </si>
  <si>
    <t>93</t>
  </si>
  <si>
    <t>ทุกโรงเรียนมีงบพอ</t>
  </si>
  <si>
    <t>94</t>
  </si>
  <si>
    <t>โรงเรียนโปร่งใส ปราศจากทุจริต</t>
  </si>
  <si>
    <t>95</t>
  </si>
  <si>
    <t>ส้วมสะอาด อาคารสถานที่ปลอดภัย</t>
  </si>
  <si>
    <t>96</t>
  </si>
  <si>
    <t>นักเรียนเครียด-ซึมเศร้ามีที่ปรึกษา</t>
  </si>
  <si>
    <t>97</t>
  </si>
  <si>
    <t>กฎโรงเรียนต้องไม่ขัดหลักสิทธิมนุษยชน</t>
  </si>
  <si>
    <t>98</t>
  </si>
  <si>
    <t>ครูละเมิดสิทธิ พักใบประกอบทันที</t>
  </si>
  <si>
    <t>99</t>
  </si>
  <si>
    <t>ยกเลิกตั้งแถว ใช้เวลาอัปเดตเหตุการณ์บ้านเมือง</t>
  </si>
  <si>
    <t>100</t>
  </si>
  <si>
    <t>ไม่บังคับชุดนักเรียน ผู้ปกครองใช้งบกับอย่างอื่นได้</t>
  </si>
  <si>
    <t>101</t>
  </si>
  <si>
    <t>ออกแบบหลักสูตรใหม่ เน้นทักษะที่ได้ใช้จริง</t>
  </si>
  <si>
    <t>102</t>
  </si>
  <si>
    <t>ชั่วโมงเรียนดีมีคุณภาพ ลดคาบเรียน-การบ้าน-การสอบ</t>
  </si>
  <si>
    <t>103</t>
  </si>
  <si>
    <t>ลดวิชาบังคับ เพิ่มวิชาทางเลือก</t>
  </si>
  <si>
    <t>104</t>
  </si>
  <si>
    <t>โรงเรียน 2 ภาษา นักเรียนพูดภาษาอังกฤษได้</t>
  </si>
  <si>
    <t>105</t>
  </si>
  <si>
    <t>วิชาประวัติศาสตร์ เน้นวิเคราะห์-แลกเปลี่ยน</t>
  </si>
  <si>
    <t>106</t>
  </si>
  <si>
    <t>ส่งเสริมเทคโนโลยีทางการศึกษา</t>
  </si>
  <si>
    <t>107</t>
  </si>
  <si>
    <t>สร้างแพลตฟอร์มตรวจสอบเนื้อหาหนังสือเรียน</t>
  </si>
  <si>
    <t>108</t>
  </si>
  <si>
    <t>การศึกษานอกระบบ (กศน.) แบบ on-demand</t>
  </si>
  <si>
    <t>109</t>
  </si>
  <si>
    <t>อำนวยความสะดวกในการทำ Home School</t>
  </si>
  <si>
    <t>110</t>
  </si>
  <si>
    <t>เปิดข้อสอบ TCAS ย้อนหลังทั้งหมดพร้อมเฉลยทันที</t>
  </si>
  <si>
    <t>111</t>
  </si>
  <si>
    <t>ค่าใช้จ่าย TCAS อัตราเดียว ไม่เกิน 500 บาท</t>
  </si>
  <si>
    <t>112</t>
  </si>
  <si>
    <t>เลิกให้ครูนอนเวร</t>
  </si>
  <si>
    <t>113</t>
  </si>
  <si>
    <t>ลดงานเอกสาร-งานธุรการครู</t>
  </si>
  <si>
    <t>114</t>
  </si>
  <si>
    <t>ยกเลิกพิธีรีตองในการประเมินครู-รับแขก</t>
  </si>
  <si>
    <t>115</t>
  </si>
  <si>
    <t>นักเรียนประเมินครู ครูประเมิน ผอ.</t>
  </si>
  <si>
    <t>116</t>
  </si>
  <si>
    <t>งบอบรมให้ครู-โรงเรียน ตัดสินใจเองว่าจะเรียนรู้อะไร</t>
  </si>
  <si>
    <t>117</t>
  </si>
  <si>
    <t>เพิ่มค่าตอบแทนครูบรรจุใหม่ เป็น 20,000+ ต่อเดือน</t>
  </si>
  <si>
    <t>118</t>
  </si>
  <si>
    <t>ยกระดับสถาบันผลิตครู เพิ่มทักษะ-ความเชี่ยวชาญครู</t>
  </si>
  <si>
    <t>119</t>
  </si>
  <si>
    <t>แก้ปัญหาหนี้สินครู กำหนดเพดานหักเงินเดือน</t>
  </si>
  <si>
    <t>120</t>
  </si>
  <si>
    <t>คูปองเปิดโลกเรียนรู้นอกห้องเรียน สูงสุด 2,000 บาทต่อปี</t>
  </si>
  <si>
    <t>121</t>
  </si>
  <si>
    <t>เรียนฟรีอาชีวะถึง ปวส. จบแล้วมีงานทำ</t>
  </si>
  <si>
    <t>122</t>
  </si>
  <si>
    <t>เพิ่มงบพัฒนาคุณภาพสถาบันอาชีวศึกษา แห่งละ 10 ล้านบาทต่อปี</t>
  </si>
  <si>
    <t>123</t>
  </si>
  <si>
    <t>ส่งเสริมอาชีวศึกษาระบบทวิภาคี</t>
  </si>
  <si>
    <t>124</t>
  </si>
  <si>
    <t>ส่งเสริมสหกิจศึกษา (เรียน+ฝึกงาน) ในมหาวิทยาลัย</t>
  </si>
  <si>
    <t>125</t>
  </si>
  <si>
    <t>ยกระดับ กยศ. ทุกคนกู้ได้ ยกเลิกกิจกรรมจิตอาสา จ่ายคืนเมื่อจ่ายไหวเท่านั้น</t>
  </si>
  <si>
    <t>126</t>
  </si>
  <si>
    <t>แพลตฟอร์มเรียนรู้ตลอดชีวิต เรียนฟรีไม่จำกัด มีระบบจัดหางาน</t>
  </si>
  <si>
    <t>127</t>
  </si>
  <si>
    <t>ทำงานเทียบวุฒิได้ ยกระดับสถาบันคุณวุฒิวิชาชีพ</t>
  </si>
  <si>
    <t>128</t>
  </si>
  <si>
    <t>คูปองเรียนเสริมทักษะ-เปลี่ยนอาชีพ 5,000 บาท/ปี</t>
  </si>
  <si>
    <t>129</t>
  </si>
  <si>
    <t>กระจายอำนาจให้โรงเรียน เติบโตได้ภายใต้ท้องถิ่น</t>
  </si>
  <si>
    <t>130</t>
  </si>
  <si>
    <t>บอร์ดโรงเรียน ต้องมีตัวแทนนักเรียน</t>
  </si>
  <si>
    <t>131</t>
  </si>
  <si>
    <t>งบที่สภานักเรียนเลือกใช้เองได้</t>
  </si>
  <si>
    <t>132</t>
  </si>
  <si>
    <t>สภาเยาวชนมาจากการเลือกตั้ง เสนอกฎหมายไปที่รัฐสภาได้</t>
  </si>
  <si>
    <t>133</t>
  </si>
  <si>
    <t>กองทุนพิสูจน์สิทธิ 10,000 ล้านบาท ยุติข้อพิพาท-ออกเอกสารสิทธิให้เกษตรกร</t>
  </si>
  <si>
    <t>134</t>
  </si>
  <si>
    <t>เปลี่ยน สปก. เป็นโฉนดอย่างเป็นธรรม</t>
  </si>
  <si>
    <t>135</t>
  </si>
  <si>
    <t>เปลี่ยนนิคมสหกรณ์เป็นโฉนดทันที</t>
  </si>
  <si>
    <t>136</t>
  </si>
  <si>
    <t>ตั้งธนาคารที่ดิน กระจายการถือครองที่ดินให้ประชาชน</t>
  </si>
  <si>
    <t>137</t>
  </si>
  <si>
    <t>เปลี่ยนระบบภาษีที่ดิน ลดความเหลื่อมล้ำในการถือครองที่ดิน</t>
  </si>
  <si>
    <t>138</t>
  </si>
  <si>
    <t>ปลดหนี้ ธ.ก.ส. เกษตรกรสูงวัย จ่ายหนี้ถึงครึ่ง รัฐยกอีกครึ่งให้ทันที</t>
  </si>
  <si>
    <t>139</t>
  </si>
  <si>
    <t>ต้นไม้ปลดหนี้ - รัฐเช่าที่เกษตรกรปลูกไม้มีค่า ปลดหนี้ตั้งแต่วันแรก แถมต้นไม้ใน 20 ปี</t>
  </si>
  <si>
    <t>140</t>
  </si>
  <si>
    <t>หลังคาปลดหนี้ - รัฐติดแผงโซลาร์ให้ฟรี เกษตรกรขายไฟฟ้าปลดหนี้</t>
  </si>
  <si>
    <t>141</t>
  </si>
  <si>
    <t>หมดยุคหาเงินจ่ายดอก ทุกบาทที่จ่ายหนี้ต้องลดเงินต้นก่อนดอกเบี้ย</t>
  </si>
  <si>
    <t>142</t>
  </si>
  <si>
    <t>กระจายงบพัฒนาแหล่งน้ำให้ท้องถิ่น ครอบคลุมพื้นที่นอกเขตชลประทาน</t>
  </si>
  <si>
    <t>143</t>
  </si>
  <si>
    <t>ซื้อ 1 แถม 1 ปุ๋ยสั่งตัด - แม่ปุ๋ยราคาถูก ผ่านสหกรณ์-กลุ่มเกษตร-วิสาหกิจชุมชน</t>
  </si>
  <si>
    <t>144</t>
  </si>
  <si>
    <t>สนับสนุนการเลี้ยงสัตว์ ลดต้นทุน เพิ่มเงินทุน ขยายตลาด</t>
  </si>
  <si>
    <t>145</t>
  </si>
  <si>
    <t>ดอกเบี้ย 0% ผ่อนโดรน รถไถ รถดำนา เครื่องจักรการเกษตร</t>
  </si>
  <si>
    <t>146</t>
  </si>
  <si>
    <t>สุราก้าวหน้า เพิ่มมูลค่าสินค้าเกษตร</t>
  </si>
  <si>
    <t>147</t>
  </si>
  <si>
    <t>พัฒนาสินค้าชุมชน - 1 ท้องถิ่น 1 โรงงานแปรรูปสินค้าเกษตร</t>
  </si>
  <si>
    <t>148</t>
  </si>
  <si>
    <t>อาหารโรงเรียน-โรงพยาบาลจากชุมชน ตัดวงจรสินค้าเกษตร ไม่ผ่านพ่อค้าคนกลาง</t>
  </si>
  <si>
    <t>149</t>
  </si>
  <si>
    <t>เปิดตลาดโลก เดินสาย-เจรจาประเทศคู่ค้า สร้างโอกาสเกษตรกรไทย</t>
  </si>
  <si>
    <t>150</t>
  </si>
  <si>
    <t>รับรองมาตรฐาน GAP-GMP-เกษตรอินทรีย์ ฟรี! ส่งสินค้าเกษตรคุณภาพดีไปทั่วโลก</t>
  </si>
  <si>
    <t>151</t>
  </si>
  <si>
    <t>“เกษตรข้ามรุ่น” - จ้างเกษตรกรรุ่นใหม่ สอนเกษตรกรวัยเก๋าใช้เทคโนโลยี</t>
  </si>
  <si>
    <t>152</t>
  </si>
  <si>
    <t>ปลดล็อกฟาร์มสเตย์ เปลี่ยนไร่นาเป็นรายได้ สร้างอุตสาหกรรมท่องเที่ยวเชิงเกษตร</t>
  </si>
  <si>
    <t>153</t>
  </si>
  <si>
    <t>ดูแลกลไกการตลาดสินค้าเกษตรให้มีความเป็นธรรม</t>
  </si>
  <si>
    <t>154</t>
  </si>
  <si>
    <t>จดทะเบียน-ต่อทะเบียนเรือได้ผ่านมือถือ</t>
  </si>
  <si>
    <t>155</t>
  </si>
  <si>
    <t>ฟรีประกันภัยเรือล่มเอกชน</t>
  </si>
  <si>
    <t>156</t>
  </si>
  <si>
    <t>บัตรชมพู และ Seabook ทดแทนกันได้ ใบเดียวจบ</t>
  </si>
  <si>
    <t>157</t>
  </si>
  <si>
    <t>หยุดบังคับติดตั้งระบบ AIS</t>
  </si>
  <si>
    <t>158</t>
  </si>
  <si>
    <t>กระจายอำนาจการประมงให้ท้องถิ่น-ชาวประมง</t>
  </si>
  <si>
    <t>159</t>
  </si>
  <si>
    <t>คืนชีวิตให้ประมงพื้นบ้าน</t>
  </si>
  <si>
    <t>160</t>
  </si>
  <si>
    <t>เปลี่ยนบทลงโทษที่ไม่เป็นธรรมกับผู้ประกอบอาชีพประมง</t>
  </si>
  <si>
    <t>161</t>
  </si>
  <si>
    <t>รักษาสัญญา ซื้อเรือประมงที่ยังไม่ซื้อคืนทั้งหมด (เหลืออีก 3,000 ลำ)</t>
  </si>
  <si>
    <t>162</t>
  </si>
  <si>
    <t>คืนชีวิตเรือประมงนอกน่านน้ำ ภายใต้กติกาสากล</t>
  </si>
  <si>
    <t>163</t>
  </si>
  <si>
    <t>เปิดตลาดซื้อ-ขายไฟฟ้าเสรี รัฐดูแลระบบสายส่ง</t>
  </si>
  <si>
    <t>164</t>
  </si>
  <si>
    <t>“ค่าไฟแฟร์” ถูกและเป็นธรรมสำหรับประชาชน</t>
  </si>
  <si>
    <t>165</t>
  </si>
  <si>
    <t>“หลังคาสร้างรายได้” เปิดเสรีโซลาร์เซลล์ ประกันราคาซื้อพลังงานสะอาดสำหรับครัวเรือน</t>
  </si>
  <si>
    <t>166</t>
  </si>
  <si>
    <t>เลิกโรงไฟฟ้าถ่านหินทั้งหมดภายใน 2035</t>
  </si>
  <si>
    <t>167</t>
  </si>
  <si>
    <t>กำจัดการเผาภาคเกษตรภายใน 3 ปี พร้อมงบปรับตัว 3 ล้านบาทต่อตำบล (1,000 ตำบลเสี่ยง)</t>
  </si>
  <si>
    <t>168</t>
  </si>
  <si>
    <t>ส่งเสริมแปรรูปฟางข้าวหรือซังข้าวโพด เกษตรกรขายแทนเผา</t>
  </si>
  <si>
    <t>169</t>
  </si>
  <si>
    <t>ปลูกข้าว “เปียกสลับแห้ง” ได้ครบวงจร</t>
  </si>
  <si>
    <t>170</t>
  </si>
  <si>
    <t>เพิ่มบ่อหมักก๊าซชีวภาพสำหรับฟาร์มปศุสัตว์</t>
  </si>
  <si>
    <t>171</t>
  </si>
  <si>
    <t>กำหนดเพดานปล่อยก๊าซเรือนกระจกรายอุตสาหกรรม เปิดตลาดค้าขายแลกเปลี่ยน (cap &amp; trade)</t>
  </si>
  <si>
    <t>172</t>
  </si>
  <si>
    <t>เปิดเผยข้อมูลมลพิษและก๊าซเรือนกระจก (PRTR)</t>
  </si>
  <si>
    <t>173</t>
  </si>
  <si>
    <t>รถเมล์ไฟฟ้าทุกคันภายใน 7 ปี</t>
  </si>
  <si>
    <t>174</t>
  </si>
  <si>
    <t>“วันขึ้นขนส่งมวลชนฟรี” ลดใช้รถส่วนตัว</t>
  </si>
  <si>
    <t>175</t>
  </si>
  <si>
    <t>เปลี่ยนรถไฟดีเซลเป็นรถไฟไฟฟ้า</t>
  </si>
  <si>
    <t>176</t>
  </si>
  <si>
    <t>ตรวจเช็คสภาพรถยนต์ส่วนตัวฟรี ในช่วง 3 เดือนสุดท้ายของทุกปี</t>
  </si>
  <si>
    <t>177</t>
  </si>
  <si>
    <t>ควบคุมปริมาณรถบรรทุกที่เข้ามาในเขตเมือง</t>
  </si>
  <si>
    <t>178</t>
  </si>
  <si>
    <t>เพิ่มค่าบริการขยะอาหารสำหรับห้างใหญ่ บังคับแยกขยะ-เก็บข้อมูล-ทำบัญชีขยะอาหาร</t>
  </si>
  <si>
    <t>179</t>
  </si>
  <si>
    <t>เปลี่ยนอาหารเหลือทิ้งเป็นเงิน - ลด 1 กิโล ได้ 1 บาท แถมคูปองอาหารอินทรีย์</t>
  </si>
  <si>
    <t>180</t>
  </si>
  <si>
    <t>ต้นไม้ปลดหนี้ (เพิ่มป่า 1 ล้านไร่)</t>
  </si>
  <si>
    <t>181</t>
  </si>
  <si>
    <t>ต้นไม้บำนาญ (เพิ่มป่า 1.5 ล้านไร่)</t>
  </si>
  <si>
    <t>182</t>
  </si>
  <si>
    <t>ต้นไม้ทุนรัฐบาล (เพิ่มป่า 1.5 ล้านไร่)</t>
  </si>
  <si>
    <t>183</t>
  </si>
  <si>
    <t>ต้นไม้ชุมชน (เพิ่มป่า 1 ล้านไร่)</t>
  </si>
  <si>
    <t>184</t>
  </si>
  <si>
    <t>เพิ่มพื้นที่สีเขียวในเมือง</t>
  </si>
  <si>
    <t>185</t>
  </si>
  <si>
    <t>สร้างงานสีเขียวเกิน 1 แสนตำแหน่ง</t>
  </si>
  <si>
    <t>186</t>
  </si>
  <si>
    <t>งบวิจัย &amp; พัฒนา (R&amp;D) เทคโนโลยีลดโลกร้อน</t>
  </si>
  <si>
    <t>187</t>
  </si>
  <si>
    <t>กองทุนปรับตัวรับมือภัยพิบัติ-น้ำท่วม</t>
  </si>
  <si>
    <t>188</t>
  </si>
  <si>
    <t>เตือนภัยธรรมชาติทั่วถึง ครอบคลุมทุกพื้นที่</t>
  </si>
  <si>
    <t>189</t>
  </si>
  <si>
    <t>ท้องถิ่นประกาศเขตพื้นที่ภัยพิบัติได้</t>
  </si>
  <si>
    <t>190</t>
  </si>
  <si>
    <t>ทบทวนแผนการบริหารจัดการน้ำทั้งหมดรายลุ่มน้ำ</t>
  </si>
  <si>
    <t>191</t>
  </si>
  <si>
    <t>ศูนย์พักพิง-อพยพมีมาตรฐาน ท้องถิ่นมีอำนาจและงบประมาณ</t>
  </si>
  <si>
    <t>192</t>
  </si>
  <si>
    <t>ชดเชย-เยียวยาน้ำท่วม เป็นธรรมและทันควัน</t>
  </si>
  <si>
    <t>193</t>
  </si>
  <si>
    <t>ประกันภัยพืชผล ฟรี ในทุกพื้นที่รับน้ำ</t>
  </si>
  <si>
    <t>194</t>
  </si>
  <si>
    <t>แบนโฟม และ หลอด-แก้ว-ถุงพลาสติกที่ใช้ครั้งเดียวทิ้ง</t>
  </si>
  <si>
    <t>195</t>
  </si>
  <si>
    <t>เก็บภาษีถุงพลาสติกเข้ากองทุนสิ่งแวดล้อม</t>
  </si>
  <si>
    <t>196</t>
  </si>
  <si>
    <t>ยกเลิกคำสั่ง คสช. ด้านขยะอุตสาหกรรม ให้อำนาจท้องถิ่นปิดโรงงานชั่วคราว</t>
  </si>
  <si>
    <t>197</t>
  </si>
  <si>
    <t>ยกเลิกการนำเข้าขยะจากต่างประเทศ</t>
  </si>
  <si>
    <t>198</t>
  </si>
  <si>
    <t>ออกธรรมนูญจัดการขยะ กำหนดมาตรฐานทั่วประเทศ</t>
  </si>
  <si>
    <t>199</t>
  </si>
  <si>
    <t>เครือข่ายเฝ้าระวัง (watchdog) และระบบร้องเรียน (hotline) ด้านสิ่งแวดล้อม</t>
  </si>
  <si>
    <t>200</t>
  </si>
  <si>
    <t>ออก ‘กฎหมายหมอกควันข้ามพรมแดน’ ควบคุมการรับซื้อหรือนำเข้าสินค้าเกษตรที่มาจากการเผาในประเทศเพื่อนบ้าน</t>
  </si>
  <si>
    <t>201</t>
  </si>
  <si>
    <t>เพิ่มแรงจูงใจให้เกษตรกรในการลดการเผา</t>
  </si>
  <si>
    <t>202</t>
  </si>
  <si>
    <t>เพิ่มเป้าหมายค่ามาตรฐานคุณภาพอากาศของประเทศไทย</t>
  </si>
  <si>
    <t>203</t>
  </si>
  <si>
    <t>เพิ่มประสิทธิภาพการตรวจวัด-แจ้งเตือน-ตรวจสอบเรื่องฝุ่น</t>
  </si>
  <si>
    <t>204</t>
  </si>
  <si>
    <t>สนับสนุน พ.ร.บ. อากาศสะอาด</t>
  </si>
  <si>
    <t>205</t>
  </si>
  <si>
    <t>กำหนดมาตรฐานเกี่ยวกับการติดป้ายโฆษณา</t>
  </si>
  <si>
    <t>206</t>
  </si>
  <si>
    <t>ส่งเสริม “พื้นที่อนุรักษ์ด้านความมืด”</t>
  </si>
  <si>
    <t>207</t>
  </si>
  <si>
    <t>แก้ปัญหากัดเซาะชายฝั่ง สนับสนุนมาตรการสีขาว-สีเขียว</t>
  </si>
  <si>
    <t>208</t>
  </si>
  <si>
    <t>แก้ปัญหากัดเซาะชายฝั่ง มาตรการสีเทาทุกโครงการต้องผ่าน EIA</t>
  </si>
  <si>
    <t>209</t>
  </si>
  <si>
    <t>ชดเชย-เยียวยาเหยื่อช้างป่า เป็นธรรมและทันควัน</t>
  </si>
  <si>
    <t>210</t>
  </si>
  <si>
    <t>จัดตั้งทีมอาสาป้องกันช้างป่าในทุกหมู่บ้านเสี่ยง (300 หมู่บ้าน)</t>
  </si>
  <si>
    <t>211</t>
  </si>
  <si>
    <t>จัดตั้งศูนย์บัญชาการการป้องกันช้างป่า (war room)</t>
  </si>
  <si>
    <t>212</t>
  </si>
  <si>
    <t>พัฒนาเทคโนโลยีระบบติดตามเฝ้าระวังช้างป่า (ปลอกคอ GPS / กล้องดักภาพ AI / โดรน)</t>
  </si>
  <si>
    <t>213</t>
  </si>
  <si>
    <t>ล่อช้างกลับป่า-พื้นที่อาศัยเฉพาะของช้าง และทดลองแนว-คูกันช้าง</t>
  </si>
  <si>
    <t>214</t>
  </si>
  <si>
    <t>ลดกิจกรรมมนุษย์-ราชการ เพื่อลดการสัญจรในพื้นที่อาศัยของช้างป่า</t>
  </si>
  <si>
    <t>215</t>
  </si>
  <si>
    <t>จัดทำพื้นที่อาศัยถาวรสำหรับช้างป่า</t>
  </si>
  <si>
    <t>216</t>
  </si>
  <si>
    <t>ทดลองนำร่องการท่องเที่ยวแนวซาฟารี ในพื้นที่ช้างป่า</t>
  </si>
  <si>
    <t>217</t>
  </si>
  <si>
    <t>ฉีดวัคซีน-ทำหมัน ให้ทั้งหมาแมวบ้านและหมาแมวจรในพื้นที่</t>
  </si>
  <si>
    <t>218</t>
  </si>
  <si>
    <t>บัตรประชาชน หมา-แมว</t>
  </si>
  <si>
    <t>219</t>
  </si>
  <si>
    <t>สถานพักพิงหมาแมวจรมีมาตรฐาน</t>
  </si>
  <si>
    <t>220</t>
  </si>
  <si>
    <t>รับเลี้ยงหมาแมวจร แถมฟรีประกันสุขภาพสัตว์</t>
  </si>
  <si>
    <t>221</t>
  </si>
  <si>
    <t>ส่งเสริมการประเมินผลกระทบสิ่งแวดล้อมเชิงยุทธศาสตร์ (SEA) ของโครงการ</t>
  </si>
  <si>
    <t>222</t>
  </si>
  <si>
    <t>ตรวจสุขภาพประจำปี ฟรีทั้งค่าตรวจ-ค่าเดินทาง</t>
  </si>
  <si>
    <t>223</t>
  </si>
  <si>
    <t>ตรวจสุขภาพประจำปี รวมคัดกรองมะเร็ง 6 ชนิดฟรี  สำหรับกลุ่มเสี่ยง</t>
  </si>
  <si>
    <t>224</t>
  </si>
  <si>
    <t>วัคซีนเพิ่มเติมฟรีในเด็กและผู้ใหญ่</t>
  </si>
  <si>
    <t>225</t>
  </si>
  <si>
    <t>แว่นตาฟรีถึง 18 ปี</t>
  </si>
  <si>
    <t>226</t>
  </si>
  <si>
    <t>สุขภาพดี มีรางวัล (Health Score)</t>
  </si>
  <si>
    <t>227</t>
  </si>
  <si>
    <t>ทบทวนสิทธิประโยชน์ของกองทุนหลักประกันสุขภาพ และกองทุนประกันสังคม</t>
  </si>
  <si>
    <t>228</t>
  </si>
  <si>
    <t>ตรวจสุขภาพประจำปี ต้องมีตรวจสุขภาพจิตด้วย</t>
  </si>
  <si>
    <t>229</t>
  </si>
  <si>
    <t>ดูแลสุขภาพจิตครบวงจร เพิ่มบุคลากร-ขยายบัญชียา-ใช้เทคโนโลยี</t>
  </si>
  <si>
    <t>230</t>
  </si>
  <si>
    <t>คลินิกเยาวชน ปรึกษาได้ ไม่ต้องรายงานผู้ปกครอง-โรงเรียน</t>
  </si>
  <si>
    <t>231</t>
  </si>
  <si>
    <t>สร้างสังคมที่เอื้อต่อการมีสุขภาพจิตที่ดี</t>
  </si>
  <si>
    <t>232</t>
  </si>
  <si>
    <t>สร้างแนวหน้าสุขภาพจิต ช่วยดูแล-บำบัด-ฟื้นฟูสุขภาพจิตของคนใกล้ตัว</t>
  </si>
  <si>
    <t>233</t>
  </si>
  <si>
    <t>ยกระดับ รพ. สต. และศูนย์สาธารณสุขชุมชน Primary Care Unit (PCU)</t>
  </si>
  <si>
    <t>234</t>
  </si>
  <si>
    <t>ปลดล็อกระบบการแพทย์ออนไลน์ Telemedicine</t>
  </si>
  <si>
    <t>235</t>
  </si>
  <si>
    <t>ยุติการตั้งครรภ์ไม่เกิน 12 สัปดาห์ รับยาฟรี ทุก รพ.สต.</t>
  </si>
  <si>
    <t>236</t>
  </si>
  <si>
    <t>ลดความแออัดในโรงพยาบาล - ห้องฉุกเฉิน (ER) กันไว้สำหรับกรณีฉุกเฉิน</t>
  </si>
  <si>
    <t>237</t>
  </si>
  <si>
    <t>ส่งต่อ-หาเตียงแบบไร้รอยต่อ ด้วยศูนย์รวมเตียง-ระบบเชื่อมข้อมูลสุขภาพ</t>
  </si>
  <si>
    <t>238</t>
  </si>
  <si>
    <t>เพิ่มยอดบริจาคอวัยวะเชิงรุก ถามทุกครั้งที่ทำบัตรประจำตัวประชาชน</t>
  </si>
  <si>
    <t>239</t>
  </si>
  <si>
    <t>กองทุนดูแลผู้สูงอายุ-ผู้ป่วยติดเตียง งบประมาณเฉลี่ย 9,000 บาท/คน/เดือน</t>
  </si>
  <si>
    <t>240</t>
  </si>
  <si>
    <t>ศูนย์ดูแลผู้ป่วยแบบประคับประคองในชุมชน อย่างน้อยอำเภอละหนึ่งแห่ง</t>
  </si>
  <si>
    <t>241</t>
  </si>
  <si>
    <t>ธนาคารอุปกรณ์ดูแลผู้ป่วยที่บ้าน</t>
  </si>
  <si>
    <t>242</t>
  </si>
  <si>
    <t>ลาไปบอกลา - เพิ่มสิทธิวันลาดูแลพ่อ-แม่ที่ป่วยระยะสุดท้าย</t>
  </si>
  <si>
    <t>243</t>
  </si>
  <si>
    <t>ตายดี - สิทธิยุติชีวิตตนเองอย่างมีศักดิ์ศรี สำหรับคนที่ป่วยจากโรคทางกายที่รักษาไม่ได้</t>
  </si>
  <si>
    <t>244</t>
  </si>
  <si>
    <t>ลดชั่วโมงการทำงานบุคลากรทางการแพทย์</t>
  </si>
  <si>
    <t>245</t>
  </si>
  <si>
    <t>ค่าตอบแทนบุคลากรทางการแพทย์เป็นธรรม</t>
  </si>
  <si>
    <t>246</t>
  </si>
  <si>
    <t>พัฒนา อสม. เฉพาะทาง</t>
  </si>
  <si>
    <t>247</t>
  </si>
  <si>
    <t>เปลี่ยนอาสากู้ชีพเป็นอาชีพ มีทุนพัฒนาทักษะ-สวัสดิการ</t>
  </si>
  <si>
    <t>248</t>
  </si>
  <si>
    <t>เปลี่ยนปัญหาเป็นอาชีพ สร้างงาน ซ่อมประเทศ</t>
  </si>
  <si>
    <t>249</t>
  </si>
  <si>
    <t>สร้างความมั่นคงทางพลังงานภายในประเทศ</t>
  </si>
  <si>
    <t>250</t>
  </si>
  <si>
    <t>เพิ่มรายได้รัฐจากโรงแยกก๊าซ</t>
  </si>
  <si>
    <t>251</t>
  </si>
  <si>
    <t>ลดความแปรปรวนของราคาน้ำมัน</t>
  </si>
  <si>
    <t>252</t>
  </si>
  <si>
    <t>หนี้สินธนาคารรัฐ จ่ายดี ลดดอกเบี้ย</t>
  </si>
  <si>
    <t>253</t>
  </si>
  <si>
    <t>ดอกเบี้ยเงินกู้เป็นธรรม ผ่านการวิเคราะห์ข้อมูลการชำระเงิน</t>
  </si>
  <si>
    <t>254</t>
  </si>
  <si>
    <t>ประกาศสงครามหนี้นอกระบบ ตั้งงบปรับโครงสร้างหนี้ 1 หมื่นล้านบาท</t>
  </si>
  <si>
    <t>255</t>
  </si>
  <si>
    <t>หนี้ราชการไม่ท่วมหัว หักไม่เกิน 70% ของเงินเดือน</t>
  </si>
  <si>
    <t>256</t>
  </si>
  <si>
    <t>ลดรายจ่าย SME: บรรเทาผลกระทบจากการขึ้นค่าแรงขั้นต่ำ</t>
  </si>
  <si>
    <t>257</t>
  </si>
  <si>
    <t>ลดรายจ่าย SME: ลดภาษีนิติบุคคล SME ให้เหลือ 0-15%</t>
  </si>
  <si>
    <t>258</t>
  </si>
  <si>
    <t>ลดรายจ่าย SME: หักค่าใช้จ่ายเหมาภาษี เพิ่มจาก 60% เป็น 90%</t>
  </si>
  <si>
    <t>259</t>
  </si>
  <si>
    <t>เพิ่มแต้มต่อให้ SME: หวยใบเสร็จ ซื้อของร้านค้ารายย่อย ทั้งคนซื้อคนขายได้หวย ลุ้นรวยเงินล้าน</t>
  </si>
  <si>
    <t>260</t>
  </si>
  <si>
    <t>เพิ่มแต้มต่อให้ SME: ลดหย่อนภาษีให้ธุรกิจที่ซื้อจาก SME</t>
  </si>
  <si>
    <t>261</t>
  </si>
  <si>
    <t>เติมตลาดให้ SME: โควตาชั้นวางสำหรับสินค้า SME ในห้างใหญ่</t>
  </si>
  <si>
    <t>262</t>
  </si>
  <si>
    <t>เติมตลาดให้ SME: คูปองแลกซื้อสินค้าท้องถิ่น</t>
  </si>
  <si>
    <t>263</t>
  </si>
  <si>
    <t>เติมทุนให้ SME: ทุนแสนตั้งตัว 2 แสนราย/ปี &amp; ทุนล้านตั้งตัว 2.5 หมื่นราย/ปี ไม่ต้องวางหลักประกัน</t>
  </si>
  <si>
    <t>264</t>
  </si>
  <si>
    <t>รวมกลุ่ม SME: จัดตั้งสภา SMEs ทุกจังหวัด</t>
  </si>
  <si>
    <t>265</t>
  </si>
  <si>
    <t>ปรับปรุงกฎหมายแข่งขันทางการค้า ทลายทุนผูกขาด</t>
  </si>
  <si>
    <t>266</t>
  </si>
  <si>
    <t>เพิ่มการแข่งขันในธุรกิจการเงิน เพิ่มจำนวนใบอนุญาต Virtual Bank อย่างน้อย 3 เท่า</t>
  </si>
  <si>
    <t>267</t>
  </si>
  <si>
    <t>ส่งเสริมและยกระดับการท่องเที่ยวเชิงสุขภาพ (Health &amp; Wellness Tourism)</t>
  </si>
  <si>
    <t>268</t>
  </si>
  <si>
    <t>ส่งเสริมและยกระดับการท่องเที่ยวสีเขียว (Green Tourism)</t>
  </si>
  <si>
    <t>269</t>
  </si>
  <si>
    <t>ส่งเสริมและยกระดับการท่องเที่ยว-ทำงาน (Workation)</t>
  </si>
  <si>
    <t>270</t>
  </si>
  <si>
    <t>ปลดล็อกผู้ประกอบการรายย่อยด้านการท่องเที่ยว</t>
  </si>
  <si>
    <t>271</t>
  </si>
  <si>
    <t>1 เมือง 1 พิพิธภัณฑ์</t>
  </si>
  <si>
    <t>272</t>
  </si>
  <si>
    <t>ส่งเสริมเทศกาลดึงดูดนักท่องเที่ยวตลอดปี</t>
  </si>
  <si>
    <t>273</t>
  </si>
  <si>
    <t>คุ้มครองเสรีภาพทางศิลปะ ยกเลิกการเซนเซอร์</t>
  </si>
  <si>
    <t>274</t>
  </si>
  <si>
    <t>เพิ่มความหลากหลายทางศิลปะ รัฐไม่แทรกแซง-ไม่ทำตัวเป็นตำรวจศีลธรรม-ไม่แช่แข็งวัฒนธรรม</t>
  </si>
  <si>
    <t>275</t>
  </si>
  <si>
    <t>เปลี่ยนกระทรวงวัฒนธรรม เป็นกระทรวงเศรษฐกิจและวัฒนธรรมสร้างสรรค์</t>
  </si>
  <si>
    <t>276</t>
  </si>
  <si>
    <t>เพิ่มงบสนับสนุนเศรษฐกิจสร้างสรรค์ 10 เท่า</t>
  </si>
  <si>
    <t>277</t>
  </si>
  <si>
    <t>“ส่งออกได้ รัฐให้ bonus” รัฐส่งเสริมงานสร้างสรรค์ที่เจาะตลาดเวทีโลกได้</t>
  </si>
  <si>
    <t>278</t>
  </si>
  <si>
    <t>รื้อกฎระเบียบ-ใบอนุญาต ถ่ายทำหนังในไทยได้สะดวก ตั้งเงื่อนไขส่งเสริมคนไทย</t>
  </si>
  <si>
    <t>279</t>
  </si>
  <si>
    <t>เพิ่มพื้นที่ผลิตและแสดงงานสร้างสรรค์ (เช่น co-studio แกลเลอรี่)</t>
  </si>
  <si>
    <t>280</t>
  </si>
  <si>
    <t>กองทุนภาพยนตร์ เพื่อสนับสนุนผู้ผลิตหนังหน้าใหม่</t>
  </si>
  <si>
    <t>281</t>
  </si>
  <si>
    <t>กำหนดสัดส่วนเวลาฉายขั้นต่ำสำหรับภาพยนตร์ไทย-ท้องถิ่นในโรงหนัง</t>
  </si>
  <si>
    <t>282</t>
  </si>
  <si>
    <t>ทลายการผูกขาดในอุตสาหกรรมสร้างสรรค์</t>
  </si>
  <si>
    <t>283</t>
  </si>
  <si>
    <t>คุ้มครองสวัสดิภาพและสิทธิแรงงานสร้างสรรค์และคนทำงานในกองถ่าย</t>
  </si>
  <si>
    <t>284</t>
  </si>
  <si>
    <t>อาชีพให้บริการทางเพศ (sex worker) ถูกกฎหมาย</t>
  </si>
  <si>
    <t>285</t>
  </si>
  <si>
    <t>ปลดล็อกเซ็กซ์ทอย (sex toy) และหนังผู้ใหญ่</t>
  </si>
  <si>
    <t>286</t>
  </si>
  <si>
    <t>ควบคุมบุหรี่ไฟฟ้า</t>
  </si>
  <si>
    <t>287</t>
  </si>
  <si>
    <t>คาสิโนถูกกฎหมาย รัฐกำกับดูแล</t>
  </si>
  <si>
    <t>288</t>
  </si>
  <si>
    <t>คาสิโนออนไลน์ถูกกฎหมาย รัฐกำกับดูแล</t>
  </si>
  <si>
    <t>289</t>
  </si>
  <si>
    <t>ลดความซ้ำซ้อนในการลงทุนโครงสร้างพื้นฐานขนาดใหญ่</t>
  </si>
  <si>
    <t>290</t>
  </si>
  <si>
    <t>รถไฟทั่วถึง ทุกจังหวัดทั่วไทย</t>
  </si>
  <si>
    <t>291</t>
  </si>
  <si>
    <t>ออกแบบระบบถนนหนทาง เพื่อลดรถติด-ลดอุบัติเหตุ</t>
  </si>
  <si>
    <t>292</t>
  </si>
  <si>
    <t>กระจายงบซ่อมถนนอย่างเป็นธรรม</t>
  </si>
  <si>
    <t>293</t>
  </si>
  <si>
    <t>กระจายอำนาจด้านการให้บริการระบบขนส่งสาธารณะ</t>
  </si>
  <si>
    <t>294</t>
  </si>
  <si>
    <t>ผนวกความต้องการด้านการขนส่งเข้ากับการพัฒนาอุตสาหกรรม</t>
  </si>
  <si>
    <t>295</t>
  </si>
  <si>
    <t>พัฒนาระบบตั๋วร่วม ใช้บัตรใบเดียว เดินทางได้ทุกระบบขนส่งสาธารณะทั่วไทย</t>
  </si>
  <si>
    <t>296</t>
  </si>
  <si>
    <t>รถเมล์และรถไฟฟ้า 8-45 บาทตลอดสาย ใช้บัตรใบเดียว ครอบคลุมทั้ง กทม.</t>
  </si>
  <si>
    <t>297</t>
  </si>
  <si>
    <t>รถเมล์ไฟฟ้าทุกจังหวัด - เติมเงินให้ท้องถิ่น เพิ่มขนส่งสาธารณะ</t>
  </si>
  <si>
    <t>298</t>
  </si>
  <si>
    <t>ส่งเสริมอุตสาหกรรมรถเมล์-รถบรรทุกไฟฟ้า</t>
  </si>
  <si>
    <t>299</t>
  </si>
  <si>
    <t>สร้างเศรษฐกิจสีเขียวครบวงจร</t>
  </si>
  <si>
    <t>300</t>
  </si>
  <si>
    <t>ประชาธิปไตยเต็มใบ</t>
  </si>
  <si>
    <t>PolicyCategory</t>
  </si>
  <si>
    <t>สวัสดิการ “ทำงาน”</t>
  </si>
  <si>
    <t>สวัสดิการ “สูงอายุ”</t>
  </si>
  <si>
    <t>สวัสดิการ “ทุกช่วงวัย”</t>
  </si>
  <si>
    <t>จังหวัดจัดการตนเอง</t>
  </si>
  <si>
    <t>เลือกตั้งผู้บริหารจังหวัด</t>
  </si>
  <si>
    <t>เพิ่มงบจังหวัดจัดการตนเอง</t>
  </si>
  <si>
    <t>ท้องถิ่นจัดทำบริการสาธารณะ</t>
  </si>
  <si>
    <t>ท้องถิ่นโปร่งใส ตรวจสอบได้</t>
  </si>
  <si>
    <t>ราชการเพื่อราษฎร</t>
  </si>
  <si>
    <t>รัฐโปร่งใส ไร้กลโกง</t>
  </si>
  <si>
    <t>ร่างรัฐธรรมนูญฉบับใหม่</t>
  </si>
  <si>
    <t>ราชการฉับไว คุ้มภาษีประชาชน</t>
  </si>
  <si>
    <t>ตำรวจพิทักษ์สันติราษฎร์</t>
  </si>
  <si>
    <t>ปฏิวัติการศึกษา</t>
  </si>
  <si>
    <t>การศึกษาที่ฟรีจริง</t>
  </si>
  <si>
    <t>โรงเรียนปลอดภัย ไร้อำนาจนิยม</t>
  </si>
  <si>
    <t>การศึกษาเท่าทันโลก</t>
  </si>
  <si>
    <t>คืนครูให้ห้องเรียน</t>
  </si>
  <si>
    <t>การเรียนรู้ตลอดชีวิต</t>
  </si>
  <si>
    <t>กระจายอำนาจทางการศึกษา</t>
  </si>
  <si>
    <t>ปฏิรูปกองทัพ</t>
  </si>
  <si>
    <t>เกษตรก้าวหน้า</t>
  </si>
  <si>
    <t>ปฏิรูปที่ดินทั้งระบบ</t>
  </si>
  <si>
    <t>ปลดหนี้เกษตรกร</t>
  </si>
  <si>
    <t>ลดต้นทุนเกษตรกร</t>
  </si>
  <si>
    <t>เพิ่มมูลค่าสินค้าเกษตร</t>
  </si>
  <si>
    <t>เพิ่มรายได้ใหม่เกษตรกร</t>
  </si>
  <si>
    <t>คืนชีวิตให้ชาวประมง</t>
  </si>
  <si>
    <t>เศรษฐกิจโตเพื่อทุกคน</t>
  </si>
  <si>
    <t>ลดค่าครองชีพ</t>
  </si>
  <si>
    <t>แก้ปัญหาหนี้สิน</t>
  </si>
  <si>
    <t>ส่งเสริม SME</t>
  </si>
  <si>
    <t>เศรษฐกิจสร้างสรรค์</t>
  </si>
  <si>
    <t>คมนาคมเพื่อทุกคน</t>
  </si>
  <si>
    <t>สวัสดิการครบวงจร</t>
  </si>
  <si>
    <t>สิ่งแวดล้อมยั่งยืน</t>
  </si>
  <si>
    <t>จัดการต้นตอก๊าซเรือนกระจก</t>
  </si>
  <si>
    <t>รับมือกับวิกฤตสภาพอากาศ</t>
  </si>
  <si>
    <t>ขยะเป็นศูนย์</t>
  </si>
  <si>
    <t>อากาศสะอาด</t>
  </si>
  <si>
    <t>ลดมลภาวะทางแสง</t>
  </si>
  <si>
    <t>แก้ปัญหากัดเซาะชายฝั่ง</t>
  </si>
  <si>
    <t>แก้ปัญหาช้างป่า</t>
  </si>
  <si>
    <t>สวัสดิการ “เติบโต”</t>
  </si>
  <si>
    <t>ดูแลหมา-แมวถ้วนหน้า</t>
  </si>
  <si>
    <t>ประเมินผลกระทบทางสิ่งแวดล้อม</t>
  </si>
  <si>
    <t>สุขภาพดี ทั้งกาย-ใจ</t>
  </si>
  <si>
    <t>สุขภาพกายดี</t>
  </si>
  <si>
    <t>สุขภาพใจดี</t>
  </si>
  <si>
    <t>เพิ่มทางเลือก รักษาได้ใกล้บ้าน</t>
  </si>
  <si>
    <t>เพิ่มขีดความสามารถโรงพยาบาล</t>
  </si>
  <si>
    <t>ฟื้นฟูผู้ป่วยนอกโรงพยาบาล</t>
  </si>
  <si>
    <t>ดูแลบุคลากรทางการแพทย์</t>
  </si>
  <si>
    <t>คุ้มครองสิทธิเสรีภาพ</t>
  </si>
  <si>
    <t>สร้างงาน เพิ่มรายได้</t>
  </si>
  <si>
    <t>ทลายทุนผูกขาด</t>
  </si>
  <si>
    <t>ท่องเที่ยว</t>
  </si>
  <si>
    <t>เศรษฐกิจโปร่งใส</t>
  </si>
  <si>
    <t>ปักธงอุตสาหกรรมแห่งอนาคต</t>
  </si>
  <si>
    <t>สร้างสังคม คนเท่ากัน</t>
  </si>
  <si>
    <t>สวัสดิการ “เกิด”</t>
  </si>
  <si>
    <t>ครู</t>
  </si>
  <si>
    <t>PolicyOccupation</t>
  </si>
  <si>
    <t>ทหาร</t>
  </si>
  <si>
    <t>ท้องถิ่น</t>
  </si>
  <si>
    <t>แรงงาน</t>
  </si>
  <si>
    <t>นักเรียน</t>
  </si>
  <si>
    <t>ผู้ผลิตงานสร้างสรรค์</t>
  </si>
  <si>
    <t>ตำรวจ</t>
  </si>
  <si>
    <t>เกษตรกร</t>
  </si>
  <si>
    <t>ประมง</t>
  </si>
  <si>
    <t>ข้าราชการ</t>
  </si>
  <si>
    <t>SME</t>
  </si>
  <si>
    <t>บุคลากรทางการแพทย์</t>
  </si>
  <si>
    <t>นโยบาย ไฮไลท์</t>
  </si>
  <si>
    <t>PolicyTopList</t>
  </si>
  <si>
    <t>นโยบาย 100 วันแรก</t>
  </si>
  <si>
    <t>นโยบาย ผลักดันต่อ</t>
  </si>
  <si>
    <t>นโยบาย</t>
  </si>
  <si>
    <t>solution</t>
  </si>
  <si>
    <t>ร่างรัฐธรรมนูญใหม่โดยมีเนื้อหาที่ครอบคลุมอย่างน้อย 3 ด้านปิดช่องรัฐประหาร เพื่อไม่ให้รัฐธรรมนูญถูกฉีกได้ง่ายเพิ่มสิทธิของประชาชนในการต่อต้านรัฐประหาร และ กำหนดให้เป็นหน้าที่ของเจ้าหน้าที่ในการไม่ปฏิบัติตามคำสั่งของคณะรัฐประหารห้ามศาลทั้งปวงรับรองรัฐประหาร และกำหนดให้ทุกสถาบันทางการเมืองมีหน้าที่ร่วมกันในการปกป้องประชาธิปไตยห้ามนิรโทษกรรมคณะรัฐประหาร และ เปิดช่องให้ประชาชนดำเนินคดีกับผู้ก่อรัฐประหารในความผิดฐานกบฎได้ปกป้องเสียงของประชาชน ผ่านการรื้อกลไกที่ถูกใช้ในการสืบทอดอำนาจยกเลิกวุฒิสภาของ คสช. ทำให้รัฐสภาเป็นของประชาชน อำนาจ-ที่มามีความชอบธรรมยกเครื่องศาลรัฐธรรมนูญ-องค์กรอิสระ ทำให้เป็นกลาง มีระบบตรวจสอบที่ยึดโยงกับประชาชนยกเลิกยุทธศาสตร์ชาติ 20 ปี เพื่อให้นโยบายเท่าทันโลก และกำจัดข้ออ้างในการไล่รัฐบาลที่มาจากการเลือกตั้งปลดล็อกท้องถิ่น เพื่อให้อำนาจในการกำหนดอนาคตของทุกพื้นที่ทุกจังหวัด อยู่ในมือของประชาชนผู้เกิด-ผู้อาศัย-ผู้ใช้ชีวิตในพื้นที่ ไม่ใช่ส่วนกลางร่างรัฐธรรมนูญใหม่โดยต้องเป็นรัฐธรรมนูญที่ขีดเขียนโดยประชาชน กล่าวคือรัฐธรรมนูญต้องร่างโดยสมาชิกสภาร่างรัฐธรรมนูญ (สสร.) ที่มาจากเลือกตั้ง 100% และมีอำนาจพิจารณาแก้ไขทั้งฉบับ ทุกหมวดทุกมาตรา เพื่อโอบรับความฝันของทุกคนในประเทศอย่างแท้จริง</t>
  </si>
  <si>
    <t>นโยบายที่ 1 รัฐธรรมนูญใหม่ทั้งฉบับ
solution ร่างรัฐธรรมนูญใหม่โดยมีเนื้อหาที่ครอบคลุมอย่างน้อย 3 ด้านปิดช่องรัฐประหาร เพื่อไม่ให้รัฐธรรมนูญถูกฉีกได้ง่ายเพิ่มสิทธิของประชาชนในการต่อต้านรัฐประหาร และ กำหนดให้เป็นหน้าที่ของเจ้าหน้าที่ในการไม่ปฏิบัติตามคำสั่งของคณะรัฐประหารห้ามศาลทั้งปวงรับรองรัฐประหาร และกำหนดให้ทุกสถาบันทางการเมืองมีหน้าที่ร่วมกันในการปกป้องประชาธิปไตยห้ามนิรโทษกรรมคณะรัฐประหาร และ เปิดช่องให้ประชาชนดำเนินคดีกับผู้ก่อรัฐประหารในความผิดฐานกบฎได้ปกป้องเสียงของประชาชน ผ่านการรื้อกลไกที่ถูกใช้ในการสืบทอดอำนาจยกเลิกวุฒิสภาของ คสช. ทำให้รัฐสภาเป็นของประชาชน อำนาจ-ที่มามีความชอบธรรมยกเครื่องศาลรัฐธรรมนูญ-องค์กรอิสระ ทำให้เป็นกลาง มีระบบตรวจสอบที่ยึดโยงกับประชาชนยกเลิกยุทธศาสตร์ชาติ 20 ปี เพื่อให้นโยบายเท่าทันโลก และกำจัดข้ออ้างในการไล่รัฐบาลที่มาจากการเลือกตั้งปลดล็อกท้องถิ่น เพื่อให้อำนาจในการกำหนดอนาคตของทุกพื้นที่ทุกจังหวัด อยู่ในมือของประชาชนผู้เกิด-ผู้อาศัย-ผู้ใช้ชีวิตในพื้นที่ ไม่ใช่ส่วนกลางร่างรัฐธรรมนูญใหม่โดยต้องเป็นรัฐธรรมนูญที่ขีดเขียนโดยประชาชน กล่าวคือรัฐธรรมนูญต้องร่างโดยสมาชิกสภาร่างรัฐธรรมนูญ (สสร.) ที่มาจากเลือกตั้ง 100% และมีอำนาจพิจารณาแก้ไขทั้งฉบับ ทุกหมวดทุกมาตรา เพื่อโอบรับความฝันของทุกคนในประเทศอย่างแท้จริง</t>
  </si>
  <si>
    <t>แก้ไขรัฐธรรมนูญรายมาตรา ระหว่างการจัดทำรัฐธรรมนูญฉบับใหม่ โดยเน้นการรื้อกลไกที่ถูกใช้ในการสืบทอดอำนาจยกเลิกวุฒิสภาของ คสช. ทำให้รัฐสภาเป็นของประชาชน อำนาจ-ที่มามีความชอบธรรมศาลรัฐธรรมนูญ-องค์กรอิสระ ทำให้เป็นกลาง มีระบบตรวจสอบที่ยึดโยงกับประชาชนยกเลิกยุทธศาสตร์ชาติ 20 ปี เพื่อให้นโยบายเท่าทันโลก และกำจัดข้ออ้างในการไล่รัฐบาลที่มาจากการเลือกตั้ง</t>
  </si>
  <si>
    <t>นโยบายที่ 2 แก้รัฐธรรมนูญ รื้อกลไกสืบทอดอำนาจ
solution แก้ไขรัฐธรรมนูญรายมาตรา ระหว่างการจัดทำรัฐธรรมนูญฉบับใหม่ โดยเน้นการรื้อกลไกที่ถูกใช้ในการสืบทอดอำนาจยกเลิกวุฒิสภาของ คสช. ทำให้รัฐสภาเป็นของประชาชน อำนาจ-ที่มามีความชอบธรรมศาลรัฐธรรมนูญ-องค์กรอิสระ ทำให้เป็นกลาง มีระบบตรวจสอบที่ยึดโยงกับประชาชนยกเลิกยุทธศาสตร์ชาติ 20 ปี เพื่อให้นโยบายเท่าทันโลก และกำจัดข้ออ้างในการไล่รัฐบาลที่มาจากการเลือกตั้ง</t>
  </si>
  <si>
    <t>จัดให้มีการทำประชามติเพื่อถามประชาชนว่าควรมีร่างรัฐธรรมนูญฉบับใหม่หรือไม่ ภายใน 100 วันแรก ของรัฐบาลก้าวไกล</t>
  </si>
  <si>
    <t>นโยบายที่ 3 ประชามติ จัดทำรัฐธรรมนูญฉบับใหม่
solution จัดให้มีการทำประชามติเพื่อถามประชาชนว่าควรมีร่างรัฐธรรมนูญฉบับใหม่หรือไม่ ภายใน 100 วันแรก ของรัฐบาลก้าวไกล</t>
  </si>
  <si>
    <t>เปิดให้ประชาชนเลือกตั้งท้องถิ่นล่วงหน้า-นอกเขต-นอกราชอาณาจักร ได้ เหมือนการเลือกตั้งทั่วไป</t>
  </si>
  <si>
    <t>นโยบายที่ 4 เลือกตั้งท้องถิ่นล่วงหน้า-นอกเขต-นอกราชอาณาจักรได้
solution เปิดให้ประชาชนเลือกตั้งท้องถิ่นล่วงหน้า-นอกเขต-นอกราชอาณาจักร ได้ เหมือนการเลือกตั้งทั่วไป</t>
  </si>
  <si>
    <t>เปิดให้ประชาชนมีสิทธิเลือกตั้งตามที่อยู่จริงได้ ผ่านการสร้างระบบที่ประชาชนสามารถลงทะเบียนล่วงหน้าได้ เพื่อขอใช้สิทธิลงคะแนนตามพื้นที่ที่ตนเองอาศัยอยู่จริง แทนพื้นที่ที่ถูกระบุในที่อยู่ตามทะเบียนบ้าน</t>
  </si>
  <si>
    <t>นโยบายที่ 5 เลือกตั้งตามเขตที่อาศัยอยู่จริงได้
solution เปิดให้ประชาชนมีสิทธิเลือกตั้งตามที่อยู่จริงได้ ผ่านการสร้างระบบที่ประชาชนสามารถลงทะเบียนล่วงหน้าได้ เพื่อขอใช้สิทธิลงคะแนนตามพื้นที่ที่ตนเองอาศัยอยู่จริง แทนพื้นที่ที่ถูกระบุในที่อยู่ตามทะเบียนบ้าน</t>
  </si>
  <si>
    <t>แจกใบแดงนายพลให้ห้ามดำรงตำแหน่งรัฐมนตรีเป็นเวลา 7 ปี หลังออกจากราชการ เพื่อไม่ให้เกิดการแทรกแซงการเมืองโดยกองทัพ หรือโดยอดีตนายพลที่ยังคงมีสายสัมพันธ์ในกองทัพ (ซึ่งเป็นแนวทางเดียวกับที่สหรัฐอเมริกาใช้สำหรับตำแหน่งรัฐมนตรีกลาโหม)</t>
  </si>
  <si>
    <t>นโยบายที่ 6 เอาทหารออกจากการเมือง
solution แจกใบแดงนายพลให้ห้ามดำรงตำแหน่งรัฐมนตรีเป็นเวลา 7 ปี หลังออกจากราชการ เพื่อไม่ให้เกิดการแทรกแซงการเมืองโดยกองทัพ หรือโดยอดีตนายพลที่ยังคงมีสายสัมพันธ์ในกองทัพ (ซึ่งเป็นแนวทางเดียวกับที่สหรัฐอเมริกาใช้สำหรับตำแหน่งรัฐมนตรีกลาโหม)</t>
  </si>
  <si>
    <t>เปลี่ยนจากระบบบังคับบัญชาเป็นระบบเสนาธิการร่วมที่มีรัฐมนตรีกลาโหมเป็นผู้บังคับบัญชา เพื่อให้การตัดสินใจต่าง ๆ ของเหล่าทัพยึดโยงกับอำนาจที่มาจากการเลือกตั้ง ซึ่งจะเป็นการลดโอกาสการเกิดรัฐประหารด้วยยกเลิกอำนาจพิเศษของกองทัพที่อยู่เหนือรัฐบาลพลเรือนที่มาจากเสียงของประชาชน (เช่น สภากลาโหมที่มีอำนาจเหนือรัฐมนตรีในการกำหนดนโยบายทางการทหาร บอร์ดแต่งตั้งนายพลที่ประกอบไปด้วยนายทหารเป็นส่วนใหญ่)</t>
  </si>
  <si>
    <t>นโยบายที่ 7 กองทัพอยู่ใต้รัฐบาลพลเรือน ยกเลิกสภากลาโหม
solution เปลี่ยนจากระบบบังคับบัญชาเป็นระบบเสนาธิการร่วมที่มีรัฐมนตรีกลาโหมเป็นผู้บังคับบัญชา เพื่อให้การตัดสินใจต่าง ๆ ของเหล่าทัพยึดโยงกับอำนาจที่มาจากการเลือกตั้ง ซึ่งจะเป็นการลดโอกาสการเกิดรัฐประหารด้วยยกเลิกอำนาจพิเศษของกองทัพที่อยู่เหนือรัฐบาลพลเรือนที่มาจากเสียงของประชาชน (เช่น สภากลาโหมที่มีอำนาจเหนือรัฐมนตรีในการกำหนดนโยบายทางการทหาร บอร์ดแต่งตั้งนายพลที่ประกอบไปด้วยนายทหารเป็นส่วนใหญ่)</t>
  </si>
  <si>
    <t>ตั้งผู้ตรวจการกองทัพที่มาจากสภาผู้แทนราษฎร เพื่อทำหน้าที่ตรวจสอบการทำงานของกองทัพ โดยครอบคลุมถึง (1) การตรวจสอบการใช้อำนาจอย่างไม่เป็นธรรม หรือการกระทำที่ขัดหลักกองทัพอยู่ใต้รัฐบาลพลเรือน (2) การตรวจสอบการใช้จ่ายงบประมาณของกองทัพ รายได้ของกองทัพ และโครงการจัดซื้อจัดจ้าง (3) การพิจารณาและสืบสวนข้อร้องเรียนเกี่ยวกับกรณีที่มีการละเมิดสิทธิมนุษยชนของทหาร</t>
  </si>
  <si>
    <t>นโยบายที่ 8 ตั้งผู้ตรวจการกองทัพ ประชาชนตรวจสอบกองทัพได้
solution ตั้งผู้ตรวจการกองทัพที่มาจากสภาผู้แทนราษฎร เพื่อทำหน้าที่ตรวจสอบการทำงานของกองทัพ โดยครอบคลุมถึง (1) การตรวจสอบการใช้อำนาจอย่างไม่เป็นธรรม หรือการกระทำที่ขัดหลักกองทัพอยู่ใต้รัฐบาลพลเรือน (2) การตรวจสอบการใช้จ่ายงบประมาณของกองทัพ รายได้ของกองทัพ และโครงการจัดซื้อจัดจ้าง (3) การพิจารณาและสืบสวนข้อร้องเรียนเกี่ยวกับกรณีที่มีการละเมิดสิทธิมนุษยชนของทหาร</t>
  </si>
  <si>
    <t xml:space="preserve">ยกเลิกศาลทหารในสถานการณ์ปกติ โดยให้มีได้เฉพาะช่วงการประกาศสงครามเท่านั้น โดยให้คดีเกี่ยวกับวินัยทหาร และคดีอาญาที่ทหารเป็นคู่ความ ให้เข้าสู่กระบวนการยุติธรรมปกติผ่านศาลปกครอง และศาลยุติธรรม  </t>
  </si>
  <si>
    <t xml:space="preserve">นโยบายที่ 9 ยกเลิกศาลทหาร
solution ยกเลิกศาลทหารในสถานการณ์ปกติ โดยให้มีได้เฉพาะช่วงการประกาศสงครามเท่านั้น โดยให้คดีเกี่ยวกับวินัยทหาร และคดีอาญาที่ทหารเป็นคู่ความ ให้เข้าสู่กระบวนการยุติธรรมปกติผ่านศาลปกครอง และศาลยุติธรรม  </t>
  </si>
  <si>
    <t>ลดกำลังพลในภาพรวมลง 30-40% ซึ่งประกอบไปด้วยการลดจำนวนนายพลเหลือ 400 นายลดจำนวนทหารกองประจำการหรือพลทหารควบรวมสำนักปลัดกลาโหมเข้ากับกองบัญชาการกองทัพไทยกำหนดให้ทุกเหล่าทัพใช้ผู้ช่วยทูตทหารร่วมกันลดความซ้ำซ้อนของหน่วยงานอื่นๆ (เช่น ธุรการ งานวิจัย ส่งกำลังบำรุง)โอนภารกิจ-งบที่ไม่เกี่ยวกับการทหาร (เช่น สร้าง-ซ่อมถนน พัฒนาแหล่งน้ำ) ให้หน่วยงานพลเรือนที่เกี่ยวข้อง และทำเรื่องขอใช้กำลังพลหากมีความต้องการเป็นกรณี</t>
  </si>
  <si>
    <t>นโยบายที่ 10 ลดขนาดกองทัพ 30-40%
solution ลดกำลังพลในภาพรวมลง 30-40% ซึ่งประกอบไปด้วยการลดจำนวนนายพลเหลือ 400 นายลดจำนวนทหารกองประจำการหรือพลทหารควบรวมสำนักปลัดกลาโหมเข้ากับกองบัญชาการกองทัพไทยกำหนดให้ทุกเหล่าทัพใช้ผู้ช่วยทูตทหารร่วมกันลดความซ้ำซ้อนของหน่วยงานอื่นๆ (เช่น ธุรการ งานวิจัย ส่งกำลังบำรุง)โอนภารกิจ-งบที่ไม่เกี่ยวกับการทหาร (เช่น สร้าง-ซ่อมถนน พัฒนาแหล่งน้ำ) ให้หน่วยงานพลเรือนที่เกี่ยวข้อง และทำเรื่องขอใช้กำลังพลหากมีความต้องการเป็นกรณี</t>
  </si>
  <si>
    <t>การลดจำนวนนายพลเหลือ 400 นายสร้างความเป็นธรรมในกองทัพและระหว่างหน่วยงานรัฐ โดยการตัดสิทธิพิเศษต่าง ๆ ของนายทหารที่ได้มาจากการเอาตำแหน่งนายพลไปเทียบเท่าอธิบดี ซึ่งจะนำไปสู่การสร้างความเป็นธรรมระหว่างข้าราชการทหารและพลเรือน เกี่ยวกับสวัสดิการ (เช่น ค่าตอบแทนเหมาจ่ายแทนรถประจำตำแหน่ง)สร้างความเป็นธรรมระหว่างข้าราชการทหารและพลเรือน เกี่ยวกับสิทธิในการเข้ารับตำแหน่งสำคัญ ๆ (เช่น กรรมการรัฐวิสาหกิจ)</t>
  </si>
  <si>
    <t>นโยบายที่ 11 ลดจำนวนนายพล ตัดสิทธิพิเศษที่ไม่เป็นธรรม
solution การลดจำนวนนายพลเหลือ 400 นายสร้างความเป็นธรรมในกองทัพและระหว่างหน่วยงานรัฐ โดยการตัดสิทธิพิเศษต่าง ๆ ของนายทหารที่ได้มาจากการเอาตำแหน่งนายพลไปเทียบเท่าอธิบดี ซึ่งจะนำไปสู่การสร้างความเป็นธรรมระหว่างข้าราชการทหารและพลเรือน เกี่ยวกับสวัสดิการ (เช่น ค่าตอบแทนเหมาจ่ายแทนรถประจำตำแหน่ง)สร้างความเป็นธรรมระหว่างข้าราชการทหารและพลเรือน เกี่ยวกับสิทธิในการเข้ารับตำแหน่งสำคัญ ๆ (เช่น กรรมการรัฐวิสาหกิจ)</t>
  </si>
  <si>
    <t>ยกเลิกการเกณฑ์ทหาร และเปลี่ยนเป็นระบบสมัครใจทั้งหมด โดยไม่กระทบต่อภารกิจในการรักษาความมั่นคง ผ่านการลดยอดพลทหารที่กองทัพเรียกขอที่ไม่จำเป็นต่อภารกิจความมั่นคง (เช่น ยอดผี พลทหารรับใช้ งานที่ไม่เกี่ยวกับความมั่นคง)สร้างแรงจูงใจในการสมัครเป็นทหาร (เช่น การสร้าง สวัสดิภาพ-สวัสดิการ-ความก้าวหน้าทางอาชีพที่ดี การกำจัดความรุนแรงในค่าย)</t>
  </si>
  <si>
    <t>นโยบายที่ 12 ยกเลิกบังคับเกณฑ์ทหาร
solution ยกเลิกการเกณฑ์ทหาร และเปลี่ยนเป็นระบบสมัครใจทั้งหมด โดยไม่กระทบต่อภารกิจในการรักษาความมั่นคง ผ่านการลดยอดพลทหารที่กองทัพเรียกขอที่ไม่จำเป็นต่อภารกิจความมั่นคง (เช่น ยอดผี พลทหารรับใช้ งานที่ไม่เกี่ยวกับความมั่นคง)สร้างแรงจูงใจในการสมัครเป็นทหาร (เช่น การสร้าง สวัสดิภาพ-สวัสดิการ-ความก้าวหน้าทางอาชีพที่ดี การกำจัดความรุนแรงในค่าย)</t>
  </si>
  <si>
    <t>เพิ่มเวลาการศึกษาในมหาวิทยาลัยพลเรือนให้กับนักเรียนทหารในกลุ่มวิชาที่เป็นวิชาการ เพื่อให้นักเรียนทหารได้เรียนร่วมกับพลเรือน โดยเฉพาะนักเรียนนายร้อย</t>
  </si>
  <si>
    <t>นโยบายที่ 13 ปฏิรูปการศึกษาทหาร
solution เพิ่มเวลาการศึกษาในมหาวิทยาลัยพลเรือนให้กับนักเรียนทหารในกลุ่มวิชาที่เป็นวิชาการ เพื่อให้นักเรียนทหารได้เรียนร่วมกับพลเรือน โดยเฉพาะนักเรียนนายร้อย</t>
  </si>
  <si>
    <t xml:space="preserve">การจัดซื้อยุทโธปกรณ์ของกองทัพ ต้องมีเงื่อนไขบังคับให้ผู้ขายยุทโธปกรณ์ต้องถ่ายทอดเทคโนโลยีให้กับประเทศไทย เพื่อนำไปสู่การลงทุนในภาคอุตสาหกรรมของประเทศในระยะยาว และเป็นการเพิ่มการจ้างงานจากการลงทุนในอุตสาหกรรมดังกล่าว ส่งเสริมการผลิตในประเทศ ลดการนำเข้าจากต่างประเทศ </t>
  </si>
  <si>
    <t xml:space="preserve">นโยบายที่ 14 นำเข้ายุทโธปกรณ์ ต้องจ้างงาน-โอนถ่ายเทคโนโลยี (Defence Offset)
solution การจัดซื้อยุทโธปกรณ์ของกองทัพ ต้องมีเงื่อนไขบังคับให้ผู้ขายยุทโธปกรณ์ต้องถ่ายทอดเทคโนโลยีให้กับประเทศไทย เพื่อนำไปสู่การลงทุนในภาคอุตสาหกรรมของประเทศในระยะยาว และเป็นการเพิ่มการจ้างงานจากการลงทุนในอุตสาหกรรมดังกล่าว ส่งเสริมการผลิตในประเทศ ลดการนำเข้าจากต่างประเทศ </t>
  </si>
  <si>
    <t>โอนการถือครองที่ดินกองทัพ (โดยเฉพาะค่ายทหารที่มีความจำเป็นต้องใช้พื้นที่น้อยลงจากการลดขนาดกองทัพ) กลับมาเป็นของกรมธนารักษ์ กระทรวงการคลัง เพื่อให้การจัดสรรที่ดินเป็นประโยชน์แก่ประชาชนส่วนใหญ่ (เช่น ที่พักอาศัยใจกลางเมือง ที่ดินเพื่อการเกษตร ตลาด สวนสาธารณะ)</t>
  </si>
  <si>
    <t>นโยบายที่ 15 คืนที่ดินกองทัพให้ประชาชน
solution โอนการถือครองที่ดินกองทัพ (โดยเฉพาะค่ายทหารที่มีความจำเป็นต้องใช้พื้นที่น้อยลงจากการลดขนาดกองทัพ) กลับมาเป็นของกรมธนารักษ์ กระทรวงการคลัง เพื่อให้การจัดสรรที่ดินเป็นประโยชน์แก่ประชาชนส่วนใหญ่ (เช่น ที่พักอาศัยใจกลางเมือง ที่ดินเพื่อการเกษตร ตลาด สวนสาธารณะ)</t>
  </si>
  <si>
    <t>โอนถ่ายธุรกิจกองทัพทั้งหมดมาให้กระทรวงการคลังเป็นผู้กำกับดูแลแทน โดยสวัสดิการกำลังพลที่กองทัพอ้างว่านำมาจากการใช้ประโยชน์จากที่ราชพัสดุที่ผ่านมา ก็ให้ไปขอผ่านสำนักงบประมาณและสภาผู้แทนราษฎรตามกระบวนการงบประมาณเหมือนหน่วยงานรัฐอื่น ๆ</t>
  </si>
  <si>
    <t>นโยบายที่ 16 คืนธุรกิจกองทัพให้รัฐบาล
solution โอนถ่ายธุรกิจกองทัพทั้งหมดมาให้กระทรวงการคลังเป็นผู้กำกับดูแลแทน โดยสวัสดิการกำลังพลที่กองทัพอ้างว่านำมาจากการใช้ประโยชน์จากที่ราชพัสดุที่ผ่านมา ก็ให้ไปขอผ่านสำนักงบประมาณและสภาผู้แทนราษฎรตามกระบวนการงบประมาณเหมือนหน่วยงานรัฐอื่น ๆ</t>
  </si>
  <si>
    <t>สร้างความปลอดภัย จากการถูกละเมิดสิทธิมนุษยชน ผ่านกลไกการร้องทุกข์และร้องเรียนผู้บังคับบัญชาที่มีกระบวนการที่เป็นธรรมและปลอดภัยต่อตัวผู้ร้อง รวมถึงมีการแก้ พ.ร.บ.วินัยทหาร ที่ให้อำนาจล้นเกินแก่ผู้บังคับบัญชาในการธำรงวินัยสร้างความมั่นคง ผ่านรายได้ที่เหมาะสม สอดคล้องกับค่าครองชีพ โอนตรง-โอนครบ-ไม่มีหัก-ไม่มีทอน มีประกันชีวิตที่มีทุนให้กับครอบครัวในการประกอบอาชีพหากพิการหรือเสียชีวิต และมีทุนการศึกษาแก่ทายาทจนกว่าจะมีเงินได้กลับมาเลี้ยงครอบครัว รวมถึงการให้พลทหารมีสิทธิประกันสังคมสำหรับการรักษาพยาบาลเหมือนกับพนักงานราชการทั่วไปสร้างอนาคต ผ่านการทลายระบบเส้นสาย การเลื่อนขั้น-โยกย้ายต้องเป็น merit system ที่เน้นผลงานมากกว่าอายุงาน และในกรณีพลทหารหรือชั้นประทวน ต้องเพิ่มโอกาสในการเรียนโรงเรียนนายร้อย-นายสิบ และโอกาสไต่เต้าสู่นายทหารชั้นสัญญาบัตร</t>
  </si>
  <si>
    <t>นโยบายที่ 17 เพิ่มสวัสดิการทหารชั้นผู้น้อย ปลอดภัย-มั่นคง-มีอนาคต
solution สร้างความปลอดภัย จากการถูกละเมิดสิทธิมนุษยชน ผ่านกลไกการร้องทุกข์และร้องเรียนผู้บังคับบัญชาที่มีกระบวนการที่เป็นธรรมและปลอดภัยต่อตัวผู้ร้อง รวมถึงมีการแก้ พ.ร.บ.วินัยทหาร ที่ให้อำนาจล้นเกินแก่ผู้บังคับบัญชาในการธำรงวินัยสร้างความมั่นคง ผ่านรายได้ที่เหมาะสม สอดคล้องกับค่าครองชีพ โอนตรง-โอนครบ-ไม่มีหัก-ไม่มีทอน มีประกันชีวิตที่มีทุนให้กับครอบครัวในการประกอบอาชีพหากพิการหรือเสียชีวิต และมีทุนการศึกษาแก่ทายาทจนกว่าจะมีเงินได้กลับมาเลี้ยงครอบครัว รวมถึงการให้พลทหารมีสิทธิประกันสังคมสำหรับการรักษาพยาบาลเหมือนกับพนักงานราชการทั่วไปสร้างอนาคต ผ่านการทลายระบบเส้นสาย การเลื่อนขั้น-โยกย้ายต้องเป็น merit system ที่เน้นผลงานมากกว่าอายุงาน และในกรณีพลทหารหรือชั้นประทวน ต้องเพิ่มโอกาสในการเรียนโรงเรียนนายร้อย-นายสิบ และโอกาสไต่เต้าสู่นายทหารชั้นสัญญาบัตร</t>
  </si>
  <si>
    <t>ยุบกองอำนวยการรักษาความมั่นคงภายในราชอาณาจักร (กอ.รมน.) เพื่อทำลายโครงสร้างรัฐซ้อนรัฐที่ขึ้นมายัดเยียดและขยายนิยามความมั่นคงแบบทหารมาใช้จัดการความมั่นคงภายใน</t>
  </si>
  <si>
    <t>นโยบายที่ 18 ยุบ กอ.รมน.
solution ยุบกองอำนวยการรักษาความมั่นคงภายในราชอาณาจักร (กอ.รมน.) เพื่อทำลายโครงสร้างรัฐซ้อนรัฐที่ขึ้นมายัดเยียดและขยายนิยามความมั่นคงแบบทหารมาใช้จัดการความมั่นคงภายใน</t>
  </si>
  <si>
    <t>ยุติการใช้กฎอัยการศึกในจังหวัดชายแดนใต้ เพื่อเป็นจุดเริ่มต้นในการคลี่คลายสถานการณ์รุนแรง</t>
  </si>
  <si>
    <t>นโยบายที่ 19 ยกเลิกการประกาศกฎอัยการศึกในชายแดนใต้
solution ยุติการใช้กฎอัยการศึกในจังหวัดชายแดนใต้ เพื่อเป็นจุดเริ่มต้นในการคลี่คลายสถานการณ์รุนแรง</t>
  </si>
  <si>
    <t>ยกเครื่องกฎหมายความมั่นคงพิเศษให้สอดคล้องมาตรฐานสากล และเพื่อให้การบริหารราชการในวิกฤติ สามารถกระทำควบคู่กับการคุ้มครองสิทธิเสรีภาพได้ รวมถึงเสนอ กฎอัยการศึกฉบับใหม่ (แทนที่ พ.ร.บ. กฎอัยการศึก 2457) - เช่น ใช้เฉพาะสภาวะศึกสงคราม โดยที่อำนาจในการประกาศและการบริหารยังคงอยู่ที่รัฐบาลพลเรือนเสนอ พ.ร.บ. ฉุกเฉิน ฉบับใหม่ (แทนที่ พ.ร.ก. ฉุกเฉิน 2548) - เช่น ตัดอำนาจรัฐในการควบคุมการสื่อสารหรือคุมตัวได้เกิน 48 ชั่วใมง เปิดช่องให้ประชาชนฟ้องศาลปกครองได้หากรัฐกระทำผิด กำหนดให้การขยายเวลาการประกาศสถานการณ์ฉุกเฉินต้องผ่านการเห็นชอบของสภาฯยกเลิก พ.ร.บ. ความมั่นคง 2551</t>
  </si>
  <si>
    <t>นโยบายที่ 20 แก้ไขกฎหมายความมั่นคงพิเศษ
solution ยกเครื่องกฎหมายความมั่นคงพิเศษให้สอดคล้องมาตรฐานสากล และเพื่อให้การบริหารราชการในวิกฤติ สามารถกระทำควบคู่กับการคุ้มครองสิทธิเสรีภาพได้ รวมถึงเสนอ กฎอัยการศึกฉบับใหม่ (แทนที่ พ.ร.บ. กฎอัยการศึก 2457) - เช่น ใช้เฉพาะสภาวะศึกสงคราม โดยที่อำนาจในการประกาศและการบริหารยังคงอยู่ที่รัฐบาลพลเรือนเสนอ พ.ร.บ. ฉุกเฉิน ฉบับใหม่ (แทนที่ พ.ร.ก. ฉุกเฉิน 2548) - เช่น ตัดอำนาจรัฐในการควบคุมการสื่อสารหรือคุมตัวได้เกิน 48 ชั่วใมง เปิดช่องให้ประชาชนฟ้องศาลปกครองได้หากรัฐกระทำผิด กำหนดให้การขยายเวลาการประกาศสถานการณ์ฉุกเฉินต้องผ่านการเห็นชอบของสภาฯยกเลิก พ.ร.บ. ความมั่นคง 2551</t>
  </si>
  <si>
    <t>ลดโทษของกฎหมายหมิ่นประมาทพระมหากษัตริย์มีความสอดคล้องกับหลักสากล โดยให้เหลือเพียงจำคุกไม่เกิน 1 ปี หรือปรับไม่เกิน 300000 บาท หรือทั้งจำทั้งปรับ (พระมหากษัตริย์) จำคุกไม่เกิน 6 เดือน หรือปรับไม่เกิน 200000 บาท หรือทั้งจำทั้งปรับ (พระราชินี รัชทายาท ผู้สำเร็จราชการแทนพระองค์)(โทษหมิ่นประมาทบุคคลธรรมดาจะถูกลดลงจากโทษจำคุก 0-2 ปี เหลือแค่โทษปรับ)ย้ายกฎหมายหมิ่นประมาทพระมหากษัตริย์ออกจากหมวดความมั่นคงให้เป็นความผิดที่ยอมความได้ โดยกำหนดให้สำนักพระราชวังเป็นผู้มีสิทธิแจ้งความหรือร้องทุกข์กล่าวโทษเพียงผู้เดียวบัญญัติให้ชัดเจนในกฎหมาย เพื่อคุ้มครองกรณีการวิพากษ์วิจารณ์โดยสุจริตหรือการพูดความจริงที่เป็นประโยชน์ต่อสาธาณะ ซึ่งเป็นมาตรฐานเดียวกันกับเหตุยกเว้นความผิดและเหตุยกเว้นโทษสำหรับการหมิ่นประมาทบุคคลธรรมดา</t>
  </si>
  <si>
    <t>นโยบายที่ 21 แก้ไขมาตรา 112
solution ลดโทษของกฎหมายหมิ่นประมาทพระมหากษัตริย์มีความสอดคล้องกับหลักสากล โดยให้เหลือเพียงจำคุกไม่เกิน 1 ปี หรือปรับไม่เกิน 300000 บาท หรือทั้งจำทั้งปรับ (พระมหากษัตริย์) จำคุกไม่เกิน 6 เดือน หรือปรับไม่เกิน 200000 บาท หรือทั้งจำทั้งปรับ (พระราชินี รัชทายาท ผู้สำเร็จราชการแทนพระองค์)(โทษหมิ่นประมาทบุคคลธรรมดาจะถูกลดลงจากโทษจำคุก 0-2 ปี เหลือแค่โทษปรับ)ย้ายกฎหมายหมิ่นประมาทพระมหากษัตริย์ออกจากหมวดความมั่นคงให้เป็นความผิดที่ยอมความได้ โดยกำหนดให้สำนักพระราชวังเป็นผู้มีสิทธิแจ้งความหรือร้องทุกข์กล่าวโทษเพียงผู้เดียวบัญญัติให้ชัดเจนในกฎหมาย เพื่อคุ้มครองกรณีการวิพากษ์วิจารณ์โดยสุจริตหรือการพูดความจริงที่เป็นประโยชน์ต่อสาธาณะ ซึ่งเป็นมาตรฐานเดียวกันกับเหตุยกเว้นความผิดและเหตุยกเว้นโทษสำหรับการหมิ่นประมาทบุคคลธรรมดา</t>
  </si>
  <si>
    <t>ประมวลกฎหมายอาญามาตรา 116 - แก้ไขเพื่อตัดเนื้อหาที่มีความคลุมเครือ ทำให้การกระทำที่เข้าข่ายฐานความผิดมีขอบเขตที่ชัดเจน และ ห้ามไม่ให้นำสู่การดำเนินคดีกับผู้ใช้เสรีภาพตามรัฐธรรมนูญหรือติชมโดยสุจริตพ.ร.บ.คอมฯ - แก้ไขให้ฐานความผิดมีความรัดกุมขึ้น โดยเน้นไปที่การป้องกันการแฮ็กข้อมูล ปลอมแปลงหรือหลอกหลวงในระบบออนไลน์ และไม่เปิดช่องให้ถูกตีความอย่างกว้างขวางไปถึงการจำกัดการแสดงความเห็นทางออนไลน์กฎหมายต่อต้าน SLAPP -  นิยาม ‘คดีปิดกั้นการมีส่วนร่วมสาธารณะ’ เข้าไปในกฎหมาย วางกระบวนการให้ผู้ต้องหาหรือจำเลยสามารถยื่นคำร้องต่ออัยการหรือศาลให้พิจารณาสั่งไม่ฟ้องหรือยกฟ้องกรณีที่เป็นคดีปิดกั้นการมีส่วนร่วมสาธารณะพ.ร.บ. ชุมนุม - คุ้มครองสิทธิในการชุมนุมโดยสันติผ่านการตัดข้อบังคับที่กำหนดให้ต้องมีการแจ้งการชุมนุมล่วงหน้า ควบคู่กับคุ้มครองผู้ที่ได้รับผลกระทบจากการชุมนุมผ่านการกำหนดมาตรการของรัฐในการเยียวยาค่าเสียหาย</t>
  </si>
  <si>
    <t>นโยบายที่ 22 แก้ไขกฏหมายที่เป็นอุปสรรคต่อเสรีภาพในการแสดงออก (มาตรา 116 / พ.ร.บ. คอมฯ)
solution ประมวลกฎหมายอาญามาตรา 116 - แก้ไขเพื่อตัดเนื้อหาที่มีความคลุมเครือ ทำให้การกระทำที่เข้าข่ายฐานความผิดมีขอบเขตที่ชัดเจน และ ห้ามไม่ให้นำสู่การดำเนินคดีกับผู้ใช้เสรีภาพตามรัฐธรรมนูญหรือติชมโดยสุจริตพ.ร.บ.คอมฯ - แก้ไขให้ฐานความผิดมีความรัดกุมขึ้น โดยเน้นไปที่การป้องกันการแฮ็กข้อมูล ปลอมแปลงหรือหลอกหลวงในระบบออนไลน์ และไม่เปิดช่องให้ถูกตีความอย่างกว้างขวางไปถึงการจำกัดการแสดงความเห็นทางออนไลน์กฎหมายต่อต้าน SLAPP -  นิยาม ‘คดีปิดกั้นการมีส่วนร่วมสาธารณะ’ เข้าไปในกฎหมาย วางกระบวนการให้ผู้ต้องหาหรือจำเลยสามารถยื่นคำร้องต่ออัยการหรือศาลให้พิจารณาสั่งไม่ฟ้องหรือยกฟ้องกรณีที่เป็นคดีปิดกั้นการมีส่วนร่วมสาธารณะพ.ร.บ. ชุมนุม - คุ้มครองสิทธิในการชุมนุมโดยสันติผ่านการตัดข้อบังคับที่กำหนดให้ต้องมีการแจ้งการชุมนุมล่วงหน้า ควบคู่กับคุ้มครองผู้ที่ได้รับผลกระทบจากการชุมนุมผ่านการกำหนดมาตรการของรัฐในการเยียวยาค่าเสียหาย</t>
  </si>
  <si>
    <t xml:space="preserve">แก้ไขเพิ่มเติมประมวลกฎหมายวิธีพิจารณาความแพ่ง และประมวลกฎหมายวิธีพิจารณาความอาญา โดยเพิ่มบทนิยาม “คดีปิดกั้นการมีส่วนร่วมสาธารณะ” เข้าไปในกฎหมาย วางกระบวนการให้ผู้ต้องหาหรือจำเลยสามารถยื่นคำร้องต่ออัยการหรือศาลให้พิจารณาสั่งไม่ฟ้องหรือยกฟ้องกรณีที่เป็นคดีปิดกั้นการมีส่วนร่วมสาธารณะ เพื่อคุ้มครองประชาชนจากการโดนฟ้องปิดปาก </t>
  </si>
  <si>
    <t xml:space="preserve">นโยบายที่ 23 ออกกฎหมายต่อต้านการฟ้องปิดปาก (SLAPP)
solution แก้ไขเพิ่มเติมประมวลกฎหมายวิธีพิจารณาความแพ่ง และประมวลกฎหมายวิธีพิจารณาความอาญา โดยเพิ่มบทนิยาม “คดีปิดกั้นการมีส่วนร่วมสาธารณะ” เข้าไปในกฎหมาย วางกระบวนการให้ผู้ต้องหาหรือจำเลยสามารถยื่นคำร้องต่ออัยการหรือศาลให้พิจารณาสั่งไม่ฟ้องหรือยกฟ้องกรณีที่เป็นคดีปิดกั้นการมีส่วนร่วมสาธารณะ เพื่อคุ้มครองประชาชนจากการโดนฟ้องปิดปาก </t>
  </si>
  <si>
    <t>ยกร่าง พ.ร.บ. ชุมนุม ฉบับใหม่ เพื่อเพิ่มความรัดกุมในการคุ้มครองผู้ชุมนุมโดยสันติ (เช่น การยึดหลักสากลว่าการชุมนุมโดยสันติไม่นับเป็นความผิด แม้ไม่ได้แจ้งล่วงหน้า”คุ้มครองผู้ได้รับผลกระทบจากการชุมนุม (เช่น เกณฑ์การเยียวยาค่าเสียหาย)</t>
  </si>
  <si>
    <t>นโยบายที่ 24 คุ้มครองสิทธิในการชุมนุม (แก้ พ.ร.บ. ชุมนุม)
solution ยกร่าง พ.ร.บ. ชุมนุม ฉบับใหม่ เพื่อเพิ่มความรัดกุมในการคุ้มครองผู้ชุมนุมโดยสันติ (เช่น การยึดหลักสากลว่าการชุมนุมโดยสันติไม่นับเป็นความผิด แม้ไม่ได้แจ้งล่วงหน้า”คุ้มครองผู้ได้รับผลกระทบจากการชุมนุม (เช่น เกณฑ์การเยียวยาค่าเสียหาย)</t>
  </si>
  <si>
    <t>แก้กฎหมาย (เช่น ป. วิ. อาญา) เพื่อเพิ่มความรัดกุมในการคุ้มครองสิทธิประกันตัวของผู้ถูกกล่าวหาในทุกกรณี หากไม่มีพฤติกรรมหลบหนี (เช่น ปิดช่องโหว่เรื่องการใช้เหตุเรื่อง “การกระทำผิดซ้ำ)พิจารณาใช้มาตราการอื่นนอกเหนือจากการกักขัง (เช่น กำไล EM) ในกรณีที่ผู้ถูกกล่าวหามีพฤติกรรมหลบหนี</t>
  </si>
  <si>
    <t>นโยบายที่ 25 คุ้มครองสิทธิในกระบวนการยุติธรรม
solution แก้กฎหมาย (เช่น ป. วิ. อาญา) เพื่อเพิ่มความรัดกุมในการคุ้มครองสิทธิประกันตัวของผู้ถูกกล่าวหาในทุกกรณี หากไม่มีพฤติกรรมหลบหนี (เช่น ปิดช่องโหว่เรื่องการใช้เหตุเรื่อง “การกระทำผิดซ้ำ)พิจารณาใช้มาตราการอื่นนอกเหนือจากการกักขัง (เช่น กำไล EM) ในกรณีที่ผู้ถูกกล่าวหามีพฤติกรรมหลบหนี</t>
  </si>
  <si>
    <t xml:space="preserve">ยุบศูนย์ต่อต้านข่าวปลอมของกระทรวงดิจิทัลเพื่อเศรษฐกิจและสังคม เนื่องจากเป็นการจำกัดสิทธิเสรีภาพในการนำเสนอข้อมูลข่าวสารของประชาชน และมีความไม่เป็นกลางในการคัดกรองข้อมูลข่าวสาร </t>
  </si>
  <si>
    <t xml:space="preserve">นโยบายที่ 26 ยุบศูนย์ต่อต้านข่าวปลอมของรัฐ
solution ยุบศูนย์ต่อต้านข่าวปลอมของกระทรวงดิจิทัลเพื่อเศรษฐกิจและสังคม เนื่องจากเป็นการจำกัดสิทธิเสรีภาพในการนำเสนอข้อมูลข่าวสารของประชาชน และมีความไม่เป็นกลางในการคัดกรองข้อมูลข่าวสาร </t>
  </si>
  <si>
    <t>เปลี่ยนการคิดค่าปรับในการกระทำผิดเล็ก ๆ น้อย ๆ จากเดิมที่เป็นแบบคงที่ เป็นแบบ ระบบวันปรับ หรือ Day Fine System เพื่อลดความเหลื่อมล้ำระหว่างผู้กระทำผิดที่เป็นคนรวยและคนจน โดยคิดค่าปรับแปรผันตรงกับความหนักเบาของความผิดและรายได้ของผู้กระทำผิด เพื่อให้การบังคับใช้กฎหมายเป็นไปอย่างมีประสิทธิภาพ ทำให้ทุกคนเกรงกลัวต่อความผิด</t>
  </si>
  <si>
    <t>นโยบายที่ 27 โทษปรับ ขยับขึ้น-ลงตามฐานรายได้
solution เปลี่ยนการคิดค่าปรับในการกระทำผิดเล็ก ๆ น้อย ๆ จากเดิมที่เป็นแบบคงที่ เป็นแบบ ระบบวันปรับ หรือ Day Fine System เพื่อลดความเหลื่อมล้ำระหว่างผู้กระทำผิดที่เป็นคนรวยและคนจน โดยคิดค่าปรับแปรผันตรงกับความหนักเบาของความผิดและรายได้ของผู้กระทำผิด เพื่อให้การบังคับใช้กฎหมายเป็นไปอย่างมีประสิทธิภาพ ทำให้ทุกคนเกรงกลัวต่อความผิด</t>
  </si>
  <si>
    <t>เปลี่ยนมาตรฐานของเรือนจำในไทยให้สอดคล้องกับหลักสากล เช่น ขนาดพื้นที่ห้องขังต่อผู้ต้องขัง 1 คน โดยต่อจากนี้การสร้างและปรับปรุงเรือนจำจะต้องให้เป็นไปตามมาตรฐานดังกล่าวเพิ่มงบประมาณในการอบรมเพื่อปรับปรุงพฤตินิสัยของผู้ต้องขังให้มากขึ้น ผ่านการจัดกิจกรรมการเรียนรู้ ปรับปรุงกิจกรรมในเรือนจำให้เอื้อต่อการปรับเปลี่ยนพฤติกรรมของผู้ต้องขังให้สามารถกลับไปเป็นพลเมืองดีเมื่อพ้นโทษ โดยมีนักจิตวิทยาและผู้เชี่ยวชาญที่เกี่ยวข้องเข้าไปบำบัดผู้ต้องขังในเรือนจำอย่างสม่ำเสมอ ไม่ใช่เป็นเพียงกิจกรรมฟังพระเทศน์หรือจิตอาสาแต่เพียงอย่างเดียว</t>
  </si>
  <si>
    <t>นโยบายที่ 28 ปฏิรูปเรือนจำ เน้นการฟื้นฟู-ลดทำผิดซ้ำ
solution เปลี่ยนมาตรฐานของเรือนจำในไทยให้สอดคล้องกับหลักสากล เช่น ขนาดพื้นที่ห้องขังต่อผู้ต้องขัง 1 คน โดยต่อจากนี้การสร้างและปรับปรุงเรือนจำจะต้องให้เป็นไปตามมาตรฐานดังกล่าวเพิ่มงบประมาณในการอบรมเพื่อปรับปรุงพฤตินิสัยของผู้ต้องขังให้มากขึ้น ผ่านการจัดกิจกรรมการเรียนรู้ ปรับปรุงกิจกรรมในเรือนจำให้เอื้อต่อการปรับเปลี่ยนพฤติกรรมของผู้ต้องขังให้สามารถกลับไปเป็นพลเมืองดีเมื่อพ้นโทษ โดยมีนักจิตวิทยาและผู้เชี่ยวชาญที่เกี่ยวข้องเข้าไปบำบัดผู้ต้องขังในเรือนจำอย่างสม่ำเสมอ ไม่ใช่เป็นเพียงกิจกรรมฟังพระเทศน์หรือจิตอาสาแต่เพียงอย่างเดียว</t>
  </si>
  <si>
    <t>การรับรองผู้พิพากษาศาลฎีกา ตุลาการศาลปกครองสูงสุด และตุลาการศาลรัฐธรรมนูญ จะต้องได้รับความเห็นชอบจากสภาผู้แทนราษฎร (โดยอาจกำหนดเกณฑ์ให้สูงกว่าแค่เกินกึ่งหนึ่ง เพื่อให้ไม่ถูกควบคุมได้โดยรัฐบาลที่มีเสียงข้างมากในสภาฯ เช่น ต้องได้เสียงเกินสองในสามของสมาชิกสภาผู้แทนราษฎร)การกำหนดให้ผู้พิพากษาและตุลาการ ต้องเปิดเผยบัญชีทรัพย์สินเพื่อให้เกิดความโปร่งใสการแต่งตั้ง “คณะผู้ตรวจการศาล” ที่ยึดโยงกับรัฐสภา สำหรับการตรวจสอบการใช้อำนาจหน้าที่และงบประมาณของศาลการเพิ่มกลไกให้ประชาชนทบทวนการทำงานของศาล และริเริ่มกระบวนการร้องเรียนถอดถอนผู้พิพากษาและตุลาการได้ในบางกรณี</t>
  </si>
  <si>
    <t>นโยบายที่ 29 ศาลโปร่งใส ตรวจสอบได้ เป็นของประชาชน
solution การรับรองผู้พิพากษาศาลฎีกา ตุลาการศาลปกครองสูงสุด และตุลาการศาลรัฐธรรมนูญ จะต้องได้รับความเห็นชอบจากสภาผู้แทนราษฎร (โดยอาจกำหนดเกณฑ์ให้สูงกว่าแค่เกินกึ่งหนึ่ง เพื่อให้ไม่ถูกควบคุมได้โดยรัฐบาลที่มีเสียงข้างมากในสภาฯ เช่น ต้องได้เสียงเกินสองในสามของสมาชิกสภาผู้แทนราษฎร)การกำหนดให้ผู้พิพากษาและตุลาการ ต้องเปิดเผยบัญชีทรัพย์สินเพื่อให้เกิดความโปร่งใสการแต่งตั้ง “คณะผู้ตรวจการศาล” ที่ยึดโยงกับรัฐสภา สำหรับการตรวจสอบการใช้อำนาจหน้าที่และงบประมาณของศาลการเพิ่มกลไกให้ประชาชนทบทวนการทำงานของศาล และริเริ่มกระบวนการร้องเรียนถอดถอนผู้พิพากษาและตุลาการได้ในบางกรณี</t>
  </si>
  <si>
    <t>ให้สัตยาบันธรรมนูญกรุงโรมว่าด้วยศาลอาญาระหว่างประเทศ (ICC) เพื่อรับรองเขตอำนาจศาลอาญาระหว่างประเทศ จากนี้เป็นต้นไป เพื่อป้องกันไม่ให้เกิดการก่ออาชญากรรมต่อมนุษยชาติและการลอยนวลพ้นผิดในอนาคตทำคำประกาศฝ่ายเดียวเพื่อยอมรับเขตอำนาจของ ICC ในการพิจารณาคดีก่อนวันให้สัตยาบัน ตามช่องทางของธรรมนูญกรุงโรม มาตรา 12 (3) เพื่อให้พิจารณากรณีที่สังคมมองว่าอาจเข้าข่ายอาชญากรรมต่อมนุษยชาติในอดีต (แต่ต้องเป็นเหตุการณ์หลัง 1 กรกฎาคม 2545 ที่ ธรรมนูญกรุงโรมลงนามมีผลบังคับใช้)แก้ไขกฎหมายเพื่อเพิ่มฐานความผิด 4 ฐานให้สอดคล้องกับความผิดอาญาระหว่างประเทศของ ICC (การฆ่าล้างเผ่าพันธุ์ อาชญากรรมต่อมวลมนุษยชาติ อาชญากรรมสงคราม และ รุกราน)</t>
  </si>
  <si>
    <t>นโยบายที่ 30 ลงนาม ICC ศาลอาญาระหว่างประเทศ
solution ให้สัตยาบันธรรมนูญกรุงโรมว่าด้วยศาลอาญาระหว่างประเทศ (ICC) เพื่อรับรองเขตอำนาจศาลอาญาระหว่างประเทศ จากนี้เป็นต้นไป เพื่อป้องกันไม่ให้เกิดการก่ออาชญากรรมต่อมนุษยชาติและการลอยนวลพ้นผิดในอนาคตทำคำประกาศฝ่ายเดียวเพื่อยอมรับเขตอำนาจของ ICC ในการพิจารณาคดีก่อนวันให้สัตยาบัน ตามช่องทางของธรรมนูญกรุงโรม มาตรา 12 (3) เพื่อให้พิจารณากรณีที่สังคมมองว่าอาจเข้าข่ายอาชญากรรมต่อมนุษยชาติในอดีต (แต่ต้องเป็นเหตุการณ์หลัง 1 กรกฎาคม 2545 ที่ ธรรมนูญกรุงโรมลงนามมีผลบังคับใช้)แก้ไขกฎหมายเพื่อเพิ่มฐานความผิด 4 ฐานให้สอดคล้องกับความผิดอาญาระหว่างประเทศของ ICC (การฆ่าล้างเผ่าพันธุ์ อาชญากรรมต่อมวลมนุษยชาติ อาชญากรรมสงคราม และ รุกราน)</t>
  </si>
  <si>
    <t>นิรโทษกรรมประชาชนทุกคนที่ถูกดำเนินคดีจากการแสดงออกและแสดงความคิดเห็นทางการเมืองด้วยการบิดเบือนกฎหมายของผู้มีอำนาจ นับตั้งแต่วันที่ 20 พฤษภาคม 2557 ที่ พล.อ.ประยุทธ์ จันทร์โอชา ในฐานะ ผบ.ทบ. ประกาศใช้กฎอัยการศึกทั่วราชอาณาจักรการนิรโทษกรรมจะไม่มีผลรวมถึงเจ้าหน้าที่รัฐผู้ใช้อำนาจภายใต้บังคับบัญชาของคณะผู้ก่อการ เกณฑ์การพิจารณาผู้ที่จะได้รับการนิรโทษกรรม ต้องกระทำโดยคณะกรรมการที่ประกอบด้วยตัวแทนภาคประชาชนและนักวิชาการด้านกฎหมายและสิทธิมนุษยชนผู้ที่อยู่ในเกณฑ์ที่จะได้รับนิรโทษกรรม มีสิทธิที่จะเลือกไม่รับการนิรโทษกรรมได้คณะกรรมการสามารถพิจารณาขยายการคืนความยุติธรรมไปก่อนหน้าปี 57 และกำหนดเกณฑ์สำหรับการกลั่นกรองคดีดังกล่าวได้ เพื่อสะสางความอยุติธรรมที่เกิดขึ้นในสังคมก่อนหน้าปี 57 และ เพื่อให้ประเทศเดินหน้าได้โดยไม่ละเลยการคืนความยุติธรรมในอดีต</t>
  </si>
  <si>
    <t>นโยบายที่ 31 นิรโทษกรรมคดีการเมือง
solution นิรโทษกรรมประชาชนทุกคนที่ถูกดำเนินคดีจากการแสดงออกและแสดงความคิดเห็นทางการเมืองด้วยการบิดเบือนกฎหมายของผู้มีอำนาจ นับตั้งแต่วันที่ 20 พฤษภาคม 2557 ที่ พล.อ.ประยุทธ์ จันทร์โอชา ในฐานะ ผบ.ทบ. ประกาศใช้กฎอัยการศึกทั่วราชอาณาจักรการนิรโทษกรรมจะไม่มีผลรวมถึงเจ้าหน้าที่รัฐผู้ใช้อำนาจภายใต้บังคับบัญชาของคณะผู้ก่อการ เกณฑ์การพิจารณาผู้ที่จะได้รับการนิรโทษกรรม ต้องกระทำโดยคณะกรรมการที่ประกอบด้วยตัวแทนภาคประชาชนและนักวิชาการด้านกฎหมายและสิทธิมนุษยชนผู้ที่อยู่ในเกณฑ์ที่จะได้รับนิรโทษกรรม มีสิทธิที่จะเลือกไม่รับการนิรโทษกรรมได้คณะกรรมการสามารถพิจารณาขยายการคืนความยุติธรรมไปก่อนหน้าปี 57 และกำหนดเกณฑ์สำหรับการกลั่นกรองคดีดังกล่าวได้ เพื่อสะสางความอยุติธรรมที่เกิดขึ้นในสังคมก่อนหน้าปี 57 และ เพื่อให้ประเทศเดินหน้าได้โดยไม่ละเลยการคืนความยุติธรรมในอดีต</t>
  </si>
  <si>
    <t>เพิ่มจำนวนตำรวจหญิง เพื่อให้อย่างน้อยเพียงพอต่อการมีพนักงานสอบสวนหญิงประจำทุกสถานีตำรวจ (เช่น เพิ่มจำนวนรับให้สูงขึ้น เปิดรับจากบุคคลภายนอกมาขึ้น พิจารณากลับมาเปิดรับนักเรียนนายร้อยหญิง)ออกแบบกระบวนการอบรมและประเมินตำรวจทุกคน (ไม่ว่าเพศใด) ที่รับผิดชอบคดีคุกคามทางเพศ สามารถดำเนินการด้วยวิธีการและบรรยากาศที่เข้าใจถึงความละเอียดอ่อนของคดีและสนับสนุนให้เหยื่อรู้สึกปลอดภัยในการให้ข้อมูลในกระบวนการยุติธรรม</t>
  </si>
  <si>
    <t>นโยบายที่ 32 มีตำรวจหญิงทุกสถานี
solution เพิ่มจำนวนตำรวจหญิง เพื่อให้อย่างน้อยเพียงพอต่อการมีพนักงานสอบสวนหญิงประจำทุกสถานีตำรวจ (เช่น เพิ่มจำนวนรับให้สูงขึ้น เปิดรับจากบุคคลภายนอกมาขึ้น พิจารณากลับมาเปิดรับนักเรียนนายร้อยหญิง)ออกแบบกระบวนการอบรมและประเมินตำรวจทุกคน (ไม่ว่าเพศใด) ที่รับผิดชอบคดีคุกคามทางเพศ สามารถดำเนินการด้วยวิธีการและบรรยากาศที่เข้าใจถึงความละเอียดอ่อนของคดีและสนับสนุนให้เหยื่อรู้สึกปลอดภัยในการให้ข้อมูลในกระบวนการยุติธรรม</t>
  </si>
  <si>
    <t>แก้ประมวลกฎหมายอาญา และกฎ ก.พ. เพื่อกำหนดนิยามใหม่ของการล่วงละเมิดหรือคุกคามทางเพศ การกระทำอนาจาร และการกระทำชำเราเสียใหม่ เพื่ออุดช่องว่างของกฎหมายให้ครอบคลุมกับปัญหาที่เกิดขึ้นในสังคมมากขึ้นในส่วนของการคุกคามทางเพศและการกระทำอนาจารนั้น ปัจจุบันยังไม่มีกฎหมายให้คำนิยามอย่างชัดเจน มีเพียงคำพิพากษาศาลฎีกาใช้เป็นบรรทัดฐานเท่านั้น จึงมักกลายเป็นดุลยพินิจของผู้ที่มีอำนาจพิจารณาวินิจฉัยว่ากรณีใดเป็นหรือไม่เป็นการคุกคามทางเพศ หรือการกระทำอนาจารในส่วนของการกระทำชำเรานั้น ปัจจุบันได้มีการแก้ไขให้การกระทำชำเรานับเฉพาะการใช้อวัยวะเพศล่วงล้ำอวัยวะเพศ ทวารหนัก หรือช่องปากของผู้อื่นเท่านั้น จึงเห็นว่าควรนำนิยามเกี่ยวกับการใช้สิ่งอื่นที่ไม่ใช่อวัยวะเพศมากระทำในรูปแบบเดียวกัน กลับเข้ามารวมในนิยามของการกระทำชำเราด้วย</t>
  </si>
  <si>
    <t>นโยบายที่ 33 ปรับปรุงกฎหมายต่อต้านความรุนแรงทางเพศ
solution แก้ประมวลกฎหมายอาญา และกฎ ก.พ. เพื่อกำหนดนิยามใหม่ของการล่วงละเมิดหรือคุกคามทางเพศ การกระทำอนาจาร และการกระทำชำเราเสียใหม่ เพื่ออุดช่องว่างของกฎหมายให้ครอบคลุมกับปัญหาที่เกิดขึ้นในสังคมมากขึ้นในส่วนของการคุกคามทางเพศและการกระทำอนาจารนั้น ปัจจุบันยังไม่มีกฎหมายให้คำนิยามอย่างชัดเจน มีเพียงคำพิพากษาศาลฎีกาใช้เป็นบรรทัดฐานเท่านั้น จึงมักกลายเป็นดุลยพินิจของผู้ที่มีอำนาจพิจารณาวินิจฉัยว่ากรณีใดเป็นหรือไม่เป็นการคุกคามทางเพศ หรือการกระทำอนาจารในส่วนของการกระทำชำเรานั้น ปัจจุบันได้มีการแก้ไขให้การกระทำชำเรานับเฉพาะการใช้อวัยวะเพศล่วงล้ำอวัยวะเพศ ทวารหนัก หรือช่องปากของผู้อื่นเท่านั้น จึงเห็นว่าควรนำนิยามเกี่ยวกับการใช้สิ่งอื่นที่ไม่ใช่อวัยวะเพศมากระทำในรูปแบบเดียวกัน กลับเข้ามารวมในนิยามของการกระทำชำเราด้วย</t>
  </si>
  <si>
    <t xml:space="preserve">ส่งเสริมให้เกิดกิจกรรม ให้ความรู้เรื่องเพศและพฤติกรรมที่ไม่พึงประสงค์เรื่องเพศกับหน่วยงานราชการ โดยเฉพาะอย่างยิ่ง หน่วยงานที่เกี่ยวข้องกับกระบวนการยุติธรรม กำหนดให้หน่วยงานรัฐในภาคส่วนที่เกี่ยวข้องกับกระบวนการแก้ไขปัญหาการคุกคามทางเพศ/ล่วงละเมิดทางเพศ มีการเก็บข้อมูล จัดทำข้อมูลสำรวจ และจัดทำรายงานปัญหาดังกล่าวทุกปีอย่างต่อเนื่อง เพื่อพัฒนาแนวนโยบายให้สอดคล้องกับทิศทางและพฤติกรรมของคนในสังคมทำแคมเปญรณรงค์ผ่านสื่อสร้างสรรค์ ให้สอดแทรกเนื้อหาการไม่ยอมรับพฤติกรรมการคุกคามทางเพศ/ล่วงละเมิดทางเพศ เพื่อสร้างแรงจูงใจให้ประชาชนมีทัศนคติมุมมองที่เปลี่ยนไปกับพฤติกรรมดังกล่าว </t>
  </si>
  <si>
    <t xml:space="preserve">นโยบายที่ 34 รณรงค์ความรู้เรื่องเพศให้สังคม เริ่มต้นจากหน่วยงานรัฐ
solution ส่งเสริมให้เกิดกิจกรรม ให้ความรู้เรื่องเพศและพฤติกรรมที่ไม่พึงประสงค์เรื่องเพศกับหน่วยงานราชการ โดยเฉพาะอย่างยิ่ง หน่วยงานที่เกี่ยวข้องกับกระบวนการยุติธรรม กำหนดให้หน่วยงานรัฐในภาคส่วนที่เกี่ยวข้องกับกระบวนการแก้ไขปัญหาการคุกคามทางเพศ/ล่วงละเมิดทางเพศ มีการเก็บข้อมูล จัดทำข้อมูลสำรวจ และจัดทำรายงานปัญหาดังกล่าวทุกปีอย่างต่อเนื่อง เพื่อพัฒนาแนวนโยบายให้สอดคล้องกับทิศทางและพฤติกรรมของคนในสังคมทำแคมเปญรณรงค์ผ่านสื่อสร้างสรรค์ ให้สอดแทรกเนื้อหาการไม่ยอมรับพฤติกรรมการคุกคามทางเพศ/ล่วงละเมิดทางเพศ เพื่อสร้างแรงจูงใจให้ประชาชนมีทัศนคติมุมมองที่เปลี่ยนไปกับพฤติกรรมดังกล่าว </t>
  </si>
  <si>
    <t>ยกเลิกการเก็บภาษีมูลค่าเพิ่ม (VAT) ในสินค้าหมวดหมู่ผ้าอนามัยและของใช้สิ้นเปลืองสำหรับวัยเจริญพันธุ์แจกผ้าอนามัยฟรีในสถานศึกษาและโรงพยาบาลส่งเสริมสุขภาพตำบล (รพ.สต.) เพื่อบรรเทาปัญหาการขาดแคลนผ้าอนามัยและความจนประจำเดือน (Period Poverty) โดยเฉพาะสำหรับผู้มีประจำเดือนในวัย 10-25 ปี</t>
  </si>
  <si>
    <t>นโยบายที่ 35 ผ้าอนามัยไม่เก็บ VAT แจกฟรีในโรงเรียน
solution ยกเลิกการเก็บภาษีมูลค่าเพิ่ม (VAT) ในสินค้าหมวดหมู่ผ้าอนามัยและของใช้สิ้นเปลืองสำหรับวัยเจริญพันธุ์แจกผ้าอนามัยฟรีในสถานศึกษาและโรงพยาบาลส่งเสริมสุขภาพตำบล (รพ.สต.) เพื่อบรรเทาปัญหาการขาดแคลนผ้าอนามัยและความจนประจำเดือน (Period Poverty) โดยเฉพาะสำหรับผู้มีประจำเดือนในวัย 10-25 ปี</t>
  </si>
  <si>
    <t>แก้ไขประมวลกฎหมายแพ่งและพาณิชย์ บรรพ 5 ว่าด้วยครอบครัว โดยเปลี่ยนคำในตัวบทกฎหมาย จากคำนามระบุเพศ เช่น ชายหญิง สามีภรรยา เป็นคำนามไม่ระบุเพศ อาทิ บุคคล คู่สมรส เพื่อให้คนทุกเพศสามารถหมั้นและสมรสกันได้ และมีสิทธิในฐานะคู่หมั้น/คู่สมรสโดยเสมอหน้ากันทุกประการ</t>
  </si>
  <si>
    <t>นโยบายที่ 36 สมรสเท่าเทียม คู่รักทุกเพศแต่งงานกันได้
solution แก้ไขประมวลกฎหมายแพ่งและพาณิชย์ บรรพ 5 ว่าด้วยครอบครัว โดยเปลี่ยนคำในตัวบทกฎหมาย จากคำนามระบุเพศ เช่น ชายหญิง สามีภรรยา เป็นคำนามไม่ระบุเพศ อาทิ บุคคล คู่สมรส เพื่อให้คนทุกเพศสามารถหมั้นและสมรสกันได้ และมีสิทธิในฐานะคู่หมั้น/คู่สมรสโดยเสมอหน้ากันทุกประการ</t>
  </si>
  <si>
    <t>ปรับโครงสร้างรัฐและกฎหมายให้รับรองทุกเพศสภาพ เพื่อเป็นรากฐานในการออกแบบนโยบายในทุกมิติคุ้มครองสิทธิการรับรองทางกฎหมาย ผ่านการกำหนดมาตรการรับรองสถานะความเป็นบุคคลให้ตรงกับเจตจำนงในเพศสภาพของบุคคลนั้น โดยไม่ต้องผ่านการรับรองหรือกระบวนการทางการแพทย์คุ้มครองสิทธิของประชาชนในการใช้คำนำหน้านามตามความสมัครใจ ซึ่งรวมถึงสิทธิในการเปลี่ยนคำนำหน้านามให้ตรงกับเพศสภาพสิทธิในการเลือกคำนำหน้านามที่เป็นกลางทางเพศ (เช่น “นาม”)สิทธิในการเลือกไม่ใส่คำนำหน้านาม (ระบุเพียงชื่อและนามสกุล)ออกกฎหมายที่ขจัดการเลือกปฏิบัติในสังคม เพื่อให้ทุก ๆ เพศมีศักดิ์ศรีเท่าเทียมกัน</t>
  </si>
  <si>
    <t>นโยบายที่ 37 รับรองทุกเพศสภาพ คำนำหน้าตามสมัครใจ
solution ปรับโครงสร้างรัฐและกฎหมายให้รับรองทุกเพศสภาพ เพื่อเป็นรากฐานในการออกแบบนโยบายในทุกมิติคุ้มครองสิทธิการรับรองทางกฎหมาย ผ่านการกำหนดมาตรการรับรองสถานะความเป็นบุคคลให้ตรงกับเจตจำนงในเพศสภาพของบุคคลนั้น โดยไม่ต้องผ่านการรับรองหรือกระบวนการทางการแพทย์คุ้มครองสิทธิของประชาชนในการใช้คำนำหน้านามตามความสมัครใจ ซึ่งรวมถึงสิทธิในการเปลี่ยนคำนำหน้านามให้ตรงกับเพศสภาพสิทธิในการเลือกคำนำหน้านามที่เป็นกลางทางเพศ (เช่น “นาม”)สิทธิในการเลือกไม่ใส่คำนำหน้านาม (ระบุเพียงชื่อและนามสกุล)ออกกฎหมายที่ขจัดการเลือกปฏิบัติในสังคม เพื่อให้ทุก ๆ เพศมีศักดิ์ศรีเท่าเทียมกัน</t>
  </si>
  <si>
    <t>คืนสิทธิเลือกตั้งแก่พระสงฆ์และนักบวชในศาสนาพุทธ เพื่อยืนยันสิทธิของพระสงฆ์ในฐานะประชาชน และเพื่อสร้างความเสมอภาคของทุกศาสนากำหนดให้การลงคะแนนเสียงเลือกตั้งเป็นสิทธิ ไม่ใช่หน้าที่ เพื่อรับประกันว่า พระหรือนักบวชคนใดที่ไม่ประสงค์จะใช้สิทธิเลือกตั้ง (แม้มีสิทธิ) ก็เลือกที่จะไม่ใช้สิทธิได้ โดยไม่มีผลกระทบใดๆ ตามมา</t>
  </si>
  <si>
    <t>นโยบายที่ 38 พระเลือกตั้งได้
solution คืนสิทธิเลือกตั้งแก่พระสงฆ์และนักบวชในศาสนาพุทธ เพื่อยืนยันสิทธิของพระสงฆ์ในฐานะประชาชน และเพื่อสร้างความเสมอภาคของทุกศาสนากำหนดให้การลงคะแนนเสียงเลือกตั้งเป็นสิทธิ ไม่ใช่หน้าที่ เพื่อรับประกันว่า พระหรือนักบวชคนใดที่ไม่ประสงค์จะใช้สิทธิเลือกตั้ง (แม้มีสิทธิ) ก็เลือกที่จะไม่ใช้สิทธิได้ โดยไม่มีผลกระทบใดๆ ตามมา</t>
  </si>
  <si>
    <t xml:space="preserve">ยกเลิกการกำหนดระยะเวลาห้ามขายเครื่องดื่มแอลกอฮอล์ ให้ประชาชนสามารถซื้อเครื่องดื่มแอลกอฮอล์ได้ตลอด 24 ชั่วโมงยกเลิกกฎกระทรวงที่เกี่ยวข้องกับการจำกัดสิทธิของประชาชนโดยเหตุผลแห่งศาสนา เช่น การห้ามขายสุราในวันสำคัญทางพุทธศาสนา และการห้ามฆ่าสัตว์ใหญ่ในวันพระการยกเลิกกฎกระทรวงดังกล่าวเป็นเพียงการยกเลิกกฎหมายที่จำกัดสิทธิของประชาชน ผู้ประกอบการยังมีสิทธิเลือกที่จะไม่ขายสุรา ไม่ฆ่าสัตว์ในวันพระได้ ไม่ได้เป็นการบังคับให้ผู้ประกอบการต้องขายสุราหรือฆ่าสัตว์ในวันพระ </t>
  </si>
  <si>
    <t xml:space="preserve">นโยบายที่ 39 ขายเหล้าได้ตลอดวัน ยกเลิกการห้ามขายเหล้า-ฆ่าสัตว์ในวันพระ
solution ยกเลิกการกำหนดระยะเวลาห้ามขายเครื่องดื่มแอลกอฮอล์ ให้ประชาชนสามารถซื้อเครื่องดื่มแอลกอฮอล์ได้ตลอด 24 ชั่วโมงยกเลิกกฎกระทรวงที่เกี่ยวข้องกับการจำกัดสิทธิของประชาชนโดยเหตุผลแห่งศาสนา เช่น การห้ามขายสุราในวันสำคัญทางพุทธศาสนา และการห้ามฆ่าสัตว์ใหญ่ในวันพระการยกเลิกกฎกระทรวงดังกล่าวเป็นเพียงการยกเลิกกฎหมายที่จำกัดสิทธิของประชาชน ผู้ประกอบการยังมีสิทธิเลือกที่จะไม่ขายสุรา ไม่ฆ่าสัตว์ในวันพระได้ ไม่ได้เป็นการบังคับให้ผู้ประกอบการต้องขายสุราหรือฆ่าสัตว์ในวันพระ </t>
  </si>
  <si>
    <t>รัฐต้องจ้างงานคนพิการ 20000 คน</t>
  </si>
  <si>
    <t>รัฐต้องจ้างงานคนพิการอย่างน้อย 20000 ตำแหน่ง ซึ่งคำนวณจากการนำเกณฑ์ที่รัฐกำหนดให้เอกชน มาบังคับใช้กับระบบราชการเพิ่มประสิทธิภาพในการช่วยจับคู่ภาคเอกชนกับคนพิการที่กำลังหางาน</t>
  </si>
  <si>
    <t>นโยบายที่ 40 รัฐต้องจ้างงานคนพิการ 20000 คน
solution รัฐต้องจ้างงานคนพิการอย่างน้อย 20000 ตำแหน่ง ซึ่งคำนวณจากการนำเกณฑ์ที่รัฐกำหนดให้เอกชน มาบังคับใช้กับระบบราชการเพิ่มประสิทธิภาพในการช่วยจับคู่ภาคเอกชนกับคนพิการที่กำลังหางาน</t>
  </si>
  <si>
    <t>กำหนดให้ TOR อาคาร/สิ่งก่อสร้างภาครัฐ ต้องมีหมวดรองรับคนพิการเพิ่มความยืดหยุ่นในการนำเงินในกองทุนส่งเสริมและพัฒนาคุณภาพชีวิตคนพิการ ไปปรับปรุงอาคาร/สิ่งก่อสร้างที่มีอยู่ ให้รองรับคนพิการโดยยึดหลักการออกแบบเพื่อทุกคน (Universal Design)</t>
  </si>
  <si>
    <t>นโยบายที่ 41 อาคาร-สิ่งก่อสร้างยึดหลักการออกแบบเพื่อทุกคน
solution กำหนดให้ TOR อาคาร/สิ่งก่อสร้างภาครัฐ ต้องมีหมวดรองรับคนพิการเพิ่มความยืดหยุ่นในการนำเงินในกองทุนส่งเสริมและพัฒนาคุณภาพชีวิตคนพิการ ไปปรับปรุงอาคาร/สิ่งก่อสร้างที่มีอยู่ ให้รองรับคนพิการโดยยึดหลักการออกแบบเพื่อทุกคน (Universal Design)</t>
  </si>
  <si>
    <t>เงินคนพิการเดือนละ 3000 บาท</t>
  </si>
  <si>
    <t>เพิ่มเบี้ยคนพิการให้เป็นอัตราเดียวถ้วนหน้า เดือนละ 3000 บาท จากเดิมที่มีการจัดสรรเบี้ยยังชีพคนพิการในอัตราสูงสุดเพียง 1000 บาทต่อเดือน ซึ่งต่ำกว่าเส้นความยากจน และเป็นรายได้ที่ไม่เพียงพอต่อการดำรงชีพ</t>
  </si>
  <si>
    <t>นโยบายที่ 42 เงินคนพิการเดือนละ 3000 บาท
solution เพิ่มเบี้ยคนพิการให้เป็นอัตราเดียวถ้วนหน้า เดือนละ 3000 บาท จากเดิมที่มีการจัดสรรเบี้ยยังชีพคนพิการในอัตราสูงสุดเพียง 1000 บาทต่อเดือน ซึ่งต่ำกว่าเส้นความยากจน และเป็นรายได้ที่ไม่เพียงพอต่อการดำรงชีพ</t>
  </si>
  <si>
    <t>ของขวัญแรกเกิด 3000 บาท ซื้อของเลี้ยงลูก</t>
  </si>
  <si>
    <t>แจกคูปองให้พ่อแม่ของเด็กเกิดใหม่ มูลค่า 3000 บาท เพื่อนำไปแลกซื้อสิ่งของสำหรับพัฒนาการเด็ก จากรายการสินค้าที่มีให้เลือกจำนวนมาก เช่น อุปกรณ์สำหรับเลี้ยงเด็ก อุปกรณ์พัฒนาทักษะ หนังสือนิทาน</t>
  </si>
  <si>
    <t>นโยบายที่ 43 ของขวัญแรกเกิด 3000 บาท ซื้อของเลี้ยงลูก
solution แจกคูปองให้พ่อแม่ของเด็กเกิดใหม่ มูลค่า 3000 บาท เพื่อนำไปแลกซื้อสิ่งของสำหรับพัฒนาการเด็ก จากรายการสินค้าที่มีให้เลือกจำนวนมาก เช่น อุปกรณ์สำหรับเลี้ยงเด็ก อุปกรณ์พัฒนาทักษะ หนังสือนิทาน</t>
  </si>
  <si>
    <t>เงินเด็กเล็ก เดือนละ 1200 บาท</t>
  </si>
  <si>
    <t>เพิ่มและขยายเงินอุดหนุนเลี้ยงดูเด็กตั้งแต่แรกเกิด ถึง 6 ปี มาเป็นเงินเด็กเล็กเดือนละ 1200 บาท โดยให้ทุกคนแบบถ้วนหน้าไม่ตกหล่น</t>
  </si>
  <si>
    <t>นโยบายที่ 44 เงินเด็กเล็ก เดือนละ 1200 บาท
solution เพิ่มและขยายเงินอุดหนุนเลี้ยงดูเด็กตั้งแต่แรกเกิด ถึง 6 ปี มาเป็นเงินเด็กเล็กเดือนละ 1200 บาท โดยให้ทุกคนแบบถ้วนหน้าไม่ตกหล่น</t>
  </si>
  <si>
    <t>ขยายสิทธิลาคลอดจากปัจจุบัน (98 วัน) เพิ่มเป็น 180 วัน ซึ่งสอดคล้องกับหลักสากลขององค์การอนามัยโลกและกองทุนเพื่อเด็กแห่งสหประชาชาติ ที่กำหนดให้บุตรควรได้รับนมแม่อย่างเดียวในช่วง 6 เดือนแรกหลังคลอดแรงงานในระบบประกันสังคมที่มีผู้ว่าจ้าง จะได้รับค่าตอบแทนทั้ง 180 วัน โดยจะเป็นการร่วมกันรับผิดชอบระหว่างผู้ว่าจ้างและกองทุนประกันสังคมแรงงานที่ยังไม่ได้อยู่ในระบบประกันสังคม และถูกนำเข้ามาเป็นแรงงานที่ไม่มีผู้ว่าจ้างในระบบประกันสังคมถ้วนหน้า จะได้รับเงินสนับสนุนในการลาคลอด 5000 บาท/เดือน เป็นเวลา 6 เดือนพ่อแม่สามารถแบ่งวันลาได้ตามความสะดวก หรือใช้ร่วมกัน เช่น แม่ลา 5 เดือน พ่อใช้อีก 1 เดือน เพื่อช่วยแบ่งเบาการทำหน้าที่และร่วมกันดูแลลูกในช่วง 1 เดือนแรก</t>
  </si>
  <si>
    <t>นโยบายที่ 45 สิทธิลาคลอด 180 วัน พ่อแม่แบ่งกันได้
solution ขยายสิทธิลาคลอดจากปัจจุบัน (98 วัน) เพิ่มเป็น 180 วัน ซึ่งสอดคล้องกับหลักสากลขององค์การอนามัยโลกและกองทุนเพื่อเด็กแห่งสหประชาชาติ ที่กำหนดให้บุตรควรได้รับนมแม่อย่างเดียวในช่วง 6 เดือนแรกหลังคลอดแรงงานในระบบประกันสังคมที่มีผู้ว่าจ้าง จะได้รับค่าตอบแทนทั้ง 180 วัน โดยจะเป็นการร่วมกันรับผิดชอบระหว่างผู้ว่าจ้างและกองทุนประกันสังคมแรงงานที่ยังไม่ได้อยู่ในระบบประกันสังคม และถูกนำเข้ามาเป็นแรงงานที่ไม่มีผู้ว่าจ้างในระบบประกันสังคมถ้วนหน้า จะได้รับเงินสนับสนุนในการลาคลอด 5000 บาท/เดือน เป็นเวลา 6 เดือนพ่อแม่สามารถแบ่งวันลาได้ตามความสะดวก หรือใช้ร่วมกัน เช่น แม่ลา 5 เดือน พ่อใช้อีก 1 เดือน เพื่อช่วยแบ่งเบาการทำหน้าที่และร่วมกันดูแลลูกในช่วง 1 เดือนแรก</t>
  </si>
  <si>
    <t>เพิ่มงบประมาณให้องค์กรปกครองส่วนท้องถิ่น (อปท.) เพื่อส่งเสริมการดูแลเด็กช่วงปฐมวัยตามความเหมาะสม ไม่ว่าจะเป็นเด็กอ่อนอายุ 0-2 ปี ที่ปัจจุบันขาดการดูแลจากรัฐ  อปท. จัดการงบประมาณได้ตามความเหมาะสม ไม่ว่าจะเป็นการตั้งศูนย์เลี้ยงเด็กอ่อนเอง พัฒนาศูนย์เด็กเล็กเดิมให้ดูแลเด็กอ่อนเพิ่มได้ เด็กก่อนวัยเรียน 2-6 ปี อปท. สามารถนำงบไปพัฒนาศูนย์ที่มีอยู่แล้วได้ตามความเหมาะสม ไม่ว่าจะเป็น  เพิ่มจำนวนผู้ดูแลเด็กให้มากเพียงพอ ปรับปรุงศูนย์ให้มีมาตรฐาน (เช่น ห้องน้ำที่มีสุขอนามัย เก้าอี้ โต๊ะ เครื่องใช้ที่มีขนาดเหมาะสมกับเด็ก  ปรับปรุงห้องเรียนที่ปูพื้นยาง เครื่องเล่นหุ้มนวมลบเหลี่ยมเสาที่ป้องกันอุบัติเหตุ)หากในท้องถิ่นนั้นมีศูนย์เลี้ยงเด็กอ่อน-เด็กเล็กเอกชนที่มีคุณภาพอยู่แล้ว หรือการลงทุนเพิ่มในศูนย์เดิมยังไม่ตอบโจทย์คนในพื้นที่ อปท.มีอิสระที่จะเลือกอุดหนุนงบประมาณให้สถานเลี้ยงเด็กเอกชน หรือนำไปเป็นเงินรายหัวเพิ่มเติมให้ครอบครัวเด็กได้ใช้กลไกของ พ.ร.บ. ควบคุมอาคาร และ พ.ร.บ. คุ้มครองแรงงาน กำหนดให้อาคารสำนักงานและสถานประกอบการขนาดใหญ่จำเป็นต้องจัดให้มีสถานที่เลี้ยงดูเด็กเล็กและสิ่งที่เกี่ยวข้อง (เช่น ห้องปั๊มนม) ในหรือใกล้อาคารสำนักงานหรือสถานประกอบการ เพื่อความสะดวกต่อการดูแลบุตรของพ่อแม่</t>
  </si>
  <si>
    <t>นโยบายที่ 46 ศูนย์เลี้ยงเด็กอ่อน-เด็กก่อนวัยเรียนใกล้บ้าน ห้องปั๊มนมในที่ทำงาน
solution เพิ่มงบประมาณให้องค์กรปกครองส่วนท้องถิ่น (อปท.) เพื่อส่งเสริมการดูแลเด็กช่วงปฐมวัยตามความเหมาะสม ไม่ว่าจะเป็นเด็กอ่อนอายุ 0-2 ปี ที่ปัจจุบันขาดการดูแลจากรัฐ  อปท. จัดการงบประมาณได้ตามความเหมาะสม ไม่ว่าจะเป็นการตั้งศูนย์เลี้ยงเด็กอ่อนเอง พัฒนาศูนย์เด็กเล็กเดิมให้ดูแลเด็กอ่อนเพิ่มได้ เด็กก่อนวัยเรียน 2-6 ปี อปท. สามารถนำงบไปพัฒนาศูนย์ที่มีอยู่แล้วได้ตามความเหมาะสม ไม่ว่าจะเป็น  เพิ่มจำนวนผู้ดูแลเด็กให้มากเพียงพอ ปรับปรุงศูนย์ให้มีมาตรฐาน (เช่น ห้องน้ำที่มีสุขอนามัย เก้าอี้ โต๊ะ เครื่องใช้ที่มีขนาดเหมาะสมกับเด็ก  ปรับปรุงห้องเรียนที่ปูพื้นยาง เครื่องเล่นหุ้มนวมลบเหลี่ยมเสาที่ป้องกันอุบัติเหตุ)หากในท้องถิ่นนั้นมีศูนย์เลี้ยงเด็กอ่อน-เด็กเล็กเอกชนที่มีคุณภาพอยู่แล้ว หรือการลงทุนเพิ่มในศูนย์เดิมยังไม่ตอบโจทย์คนในพื้นที่ อปท.มีอิสระที่จะเลือกอุดหนุนงบประมาณให้สถานเลี้ยงเด็กเอกชน หรือนำไปเป็นเงินรายหัวเพิ่มเติมให้ครอบครัวเด็กได้ใช้กลไกของ พ.ร.บ. ควบคุมอาคาร และ พ.ร.บ. คุ้มครองแรงงาน กำหนดให้อาคารสำนักงานและสถานประกอบการขนาดใหญ่จำเป็นต้องจัดให้มีสถานที่เลี้ยงดูเด็กเล็กและสิ่งที่เกี่ยวข้อง (เช่น ห้องปั๊มนม) ในหรือใกล้อาคารสำนักงานหรือสถานประกอบการ เพื่อความสะดวกต่อการดูแลบุตรของพ่อแม่</t>
  </si>
  <si>
    <t>ปรับระบบค่าแรงขั้นต่ำให้มีการปรับขึ้นทุกปีตามค่าครองชีพและการขยายตัวทางเศรษฐกิจ เพื่อให้แรงงานได้ร่วมแบ่งปันผลประโยชน์อย่างเป็นธรรมจากการเติบโตของเศรษฐกิจ และเพื่อให้ผู้ประกอบการสามารถวางแผนธุรกิจของตัวเองในแต่ละปีได้อย่างแม่นยำมากขึ้นเพิ่มค่าแรงขั้นต่ำให้เริ่มต้นที่วันละ 450 บาท เพื่อให้สอดคล้องกับอัตราเงินเฟ้อและดัชนีค่าครองชีพที่เพิ่มขึ้นทุกปีจนถึงปัจจุบัน ตั้งแต่สมัยที่ค่าแรง 300 บาทต่อวัน ถูกประกาศใช้เมื่อปี 2554แบ่งเบาภาระค่าแรงที่สูงขึ้นสำหรับ SME ในช่วง 6 เดือนแรก โดยการที่รัฐช่วยสมทบค่าประกันสังคมในส่วนของผู้ว่าจ้าง สำหรับแรงงานที่ถูกกระทบโดยการขึ้นค่าแรงขั้นต่ำ</t>
  </si>
  <si>
    <t>นโยบายที่ 47 ปรับขึ้นค่าแรงขั้นต่ำทุกปี เริ่มทันทีวันละ 450 บาท
solution ปรับระบบค่าแรงขั้นต่ำให้มีการปรับขึ้นทุกปีตามค่าครองชีพและการขยายตัวทางเศรษฐกิจ เพื่อให้แรงงานได้ร่วมแบ่งปันผลประโยชน์อย่างเป็นธรรมจากการเติบโตของเศรษฐกิจ และเพื่อให้ผู้ประกอบการสามารถวางแผนธุรกิจของตัวเองในแต่ละปีได้อย่างแม่นยำมากขึ้นเพิ่มค่าแรงขั้นต่ำให้เริ่มต้นที่วันละ 450 บาท เพื่อให้สอดคล้องกับอัตราเงินเฟ้อและดัชนีค่าครองชีพที่เพิ่มขึ้นทุกปีจนถึงปัจจุบัน ตั้งแต่สมัยที่ค่าแรง 300 บาทต่อวัน ถูกประกาศใช้เมื่อปี 2554แบ่งเบาภาระค่าแรงที่สูงขึ้นสำหรับ SME ในช่วง 6 เดือนแรก โดยการที่รัฐช่วยสมทบค่าประกันสังคมในส่วนของผู้ว่าจ้าง สำหรับแรงงานที่ถูกกระทบโดยการขึ้นค่าแรงขั้นต่ำ</t>
  </si>
  <si>
    <t>กำหนดให้ต้องมีชั่วโมงการทำงานไม่เกิน 40 ชั่วโมง สำหรับงานทั่วไป และไม่เกิน 35 ชั่วโมง สำหรับงานอันตรายกำหนดให้มีวันหยุดประจำสัปดาห์อย่างน้อย 2 วันต่อสัปดาห์ และวันหยุดพักผ่อนประจำปีอย่างน้อย 10 วันทำงานต่อปี</t>
  </si>
  <si>
    <t>นโยบายที่ 48 ทำงานไม่เกิน 40 ชั่วโมง/สัปดาห์ หากเกิน ต้องได้ OT
solution กำหนดให้ต้องมีชั่วโมงการทำงานไม่เกิน 40 ชั่วโมง สำหรับงานทั่วไป และไม่เกิน 35 ชั่วโมง สำหรับงานอันตรายกำหนดให้มีวันหยุดประจำสัปดาห์อย่างน้อย 2 วันต่อสัปดาห์ และวันหยุดพักผ่อนประจำปีอย่างน้อย 10 วันทำงานต่อปี</t>
  </si>
  <si>
    <t>กำหนดมาตรฐานของสัญญาจ้างที่ต้องเป็นธรรม ยกเลิกสัญญาจ้างแบบรายวันหากทำงานแบบลูกจ้างรายเดือนงานจ้างเหมาบริการในภาครัฐต้องอยู่ภายใต้กฎหมายคุ้มครองแรงงาน เพื่อไม่ให้ลูกจ้างถูกเอาเปรียบหรือได้รับการคุ้มครองต่ำกว่ามาตรฐานแรงงาน</t>
  </si>
  <si>
    <t>นโยบายที่ 49 สัญญาจ้างเป็นธรรม แรงงานรัฐได้รับการคุ้มครอง
solution กำหนดมาตรฐานของสัญญาจ้างที่ต้องเป็นธรรม ยกเลิกสัญญาจ้างแบบรายวันหากทำงานแบบลูกจ้างรายเดือนงานจ้างเหมาบริการในภาครัฐต้องอยู่ภายใต้กฎหมายคุ้มครองแรงงาน เพื่อไม่ให้ลูกจ้างถูกเอาเปรียบหรือได้รับการคุ้มครองต่ำกว่ามาตรฐานแรงงาน</t>
  </si>
  <si>
    <t>ปรับมาตรการคุ้มครองแรงงานให้เป็นไปตามหลักสากลในอนุสัญญาองค์การแรงงานระหว่างประเทศ (ILO) ฉบับที่ 87 และ 98 เรื่องสิทธิในการจัดตั้งและรวมตัวนิยาม “แรงงาน” ให้ครอบคลุมคนทำงานรูปแบบใหม่ (เช่น ฟรีแลนซ์ แรงงานแพลตฟอร์ม) เพื่อช่วยให้ลูกจ้างในอุตสาหกรรมเดียวกัน แต่มีผู้ว่าจ้างคนละคน สามารถรวมตัวกันได้รับรองให้แรงงานสามารถรวมตัวกันเป็นสหภาพแรงงานได้ โดยไม่แบ่งแยกเชื้อชาติ ไม่แบ่งสถานที่ทำงาน (เช่น สหภาพแรงงานสร้างสรรค์ บุคลากรทางการแพทย์และสาธารณสุข พนักงานของรัฐ ฯลฯ)เพิ่มช่องทางให้สหภาพแรงงานหลายแห่ง ยื่นข้อเรียกร้องร่วมกัน โดยได้รับการคุ้มครองจากการถูกลงโทษหรือกลั่นแกล้งกำหนดกลไกที่ชัดเจนในการต่อรองกับผู้ว่าจ้าง รวมถึงสิทธิของแรงงานในการเข้าถึงข้อมูลที่เกี่ยวข้องกับการทำงาน (เช่น ผลประกอบการ ความเสี่ยงที่เป็นอันตรายต่อแรงงาน)</t>
  </si>
  <si>
    <t>นโยบายที่ 50 แรงงานทุกกลุ่มตั้งสหภาพได้ สอดคล้องหลัก ILO 87 และ 98
solution ปรับมาตรการคุ้มครองแรงงานให้เป็นไปตามหลักสากลในอนุสัญญาองค์การแรงงานระหว่างประเทศ (ILO) ฉบับที่ 87 และ 98 เรื่องสิทธิในการจัดตั้งและรวมตัวนิยาม “แรงงาน” ให้ครอบคลุมคนทำงานรูปแบบใหม่ (เช่น ฟรีแลนซ์ แรงงานแพลตฟอร์ม) เพื่อช่วยให้ลูกจ้างในอุตสาหกรรมเดียวกัน แต่มีผู้ว่าจ้างคนละคน สามารถรวมตัวกันได้รับรองให้แรงงานสามารถรวมตัวกันเป็นสหภาพแรงงานได้ โดยไม่แบ่งแยกเชื้อชาติ ไม่แบ่งสถานที่ทำงาน (เช่น สหภาพแรงงานสร้างสรรค์ บุคลากรทางการแพทย์และสาธารณสุข พนักงานของรัฐ ฯลฯ)เพิ่มช่องทางให้สหภาพแรงงานหลายแห่ง ยื่นข้อเรียกร้องร่วมกัน โดยได้รับการคุ้มครองจากการถูกลงโทษหรือกลั่นแกล้งกำหนดกลไกที่ชัดเจนในการต่อรองกับผู้ว่าจ้าง รวมถึงสิทธิของแรงงานในการเข้าถึงข้อมูลที่เกี่ยวข้องกับการทำงาน (เช่น ผลประกอบการ ความเสี่ยงที่เป็นอันตรายต่อแรงงาน)</t>
  </si>
  <si>
    <t>นำประชาชนวัยแรงงานทุกคนที่ยังไม่ได้เข้าระบบประกันสังคม (แรงงานนอกระบบ) เข้ามาสู่ระบบประกันสังคมถ้วนหน้า ด้วยการสมทบวันละ 1 บาท โดยจะได้รับสิทธิประโยชน์เพิ่มเติมจากการเพิ่มงบประมาณจากการสมทบของภาครัฐหากจำเป็นต้องลาพบแพทย์: ได้รับค่าชดเชยรายได้ 200 บาทต่อวัน และได้ค่าเดินทางพบแพทย์ 100 บาทต่อวันหากลาคลอด: ได้รับเงินชดเชยรายได้ 5000 บาทต่อเดือน เป็นเวลา 6 เดือนหากจำเป็นต้องหยุดงาน (เช่น หยุดตามประกาศของรัฐบาล): ได้รับเงินชดเชยรายได้ 200 บาทต่อวัน ไม่เกิน 25 วันต่อปีหากเสียชีวิต: ได้รับค่าฌาปนกิจสงเคราะห์ 10000 บาทยกเว้นเงินสมทบเข้ากองทุนประกันสังคมสำหรับประชาชนที่ไม่มีรายได้หรือมีรายได้ต่ำกว่าเกณฑ์ โดยรัฐจะสมทบฝ่ายเดียว</t>
  </si>
  <si>
    <t>นโยบายที่ 51 ประกันสังคมถ้วนหน้า เจ็บป่วยได้เงินชดเชย-ค่าเดินทางหาหมอ
solution นำประชาชนวัยแรงงานทุกคนที่ยังไม่ได้เข้าระบบประกันสังคม (แรงงานนอกระบบ) เข้ามาสู่ระบบประกันสังคมถ้วนหน้า ด้วยการสมทบวันละ 1 บาท โดยจะได้รับสิทธิประโยชน์เพิ่มเติมจากการเพิ่มงบประมาณจากการสมทบของภาครัฐหากจำเป็นต้องลาพบแพทย์: ได้รับค่าชดเชยรายได้ 200 บาทต่อวัน และได้ค่าเดินทางพบแพทย์ 100 บาทต่อวันหากลาคลอด: ได้รับเงินชดเชยรายได้ 5000 บาทต่อเดือน เป็นเวลา 6 เดือนหากจำเป็นต้องหยุดงาน (เช่น หยุดตามประกาศของรัฐบาล): ได้รับเงินชดเชยรายได้ 200 บาทต่อวัน ไม่เกิน 25 วันต่อปีหากเสียชีวิต: ได้รับค่าฌาปนกิจสงเคราะห์ 10000 บาทยกเว้นเงินสมทบเข้ากองทุนประกันสังคมสำหรับประชาชนที่ไม่มีรายได้หรือมีรายได้ต่ำกว่าเกณฑ์ โดยรัฐจะสมทบฝ่ายเดียว</t>
  </si>
  <si>
    <t>เงินผู้สูงวัยเดือนละ 3000 บาท</t>
  </si>
  <si>
    <t>เพิ่มเงินผู้สูงวัยให้เป็นอัตราเดียวแบบถ้วนหน้า เดือนละ 3000 บาท ภายใน 4 ปี เพื่อให้ผู้สูงอายุมีรายได้เพียงพอต่อการดำรงชีพ และมีความมั่นคงทางการเงินเพิ่มขึ้น</t>
  </si>
  <si>
    <t>นโยบายที่ 52 เงินผู้สูงวัยเดือนละ 3000 บาท
solution เพิ่มเงินผู้สูงวัยให้เป็นอัตราเดียวแบบถ้วนหน้า เดือนละ 3000 บาท ภายใน 4 ปี เพื่อให้ผู้สูงอายุมีรายได้เพียงพอต่อการดำรงชีพ และมีความมั่นคงทางการเงินเพิ่มขึ้น</t>
  </si>
  <si>
    <t>สร้างระบบดูแลผู้ป่วยติดเตียง ผ่านการสมทบเงินจากเงินผู้สูงวัยเข้าสู่กองทุนดูแลผู้สูงอายุ เพื่อเป็นงบประมาณให้องค์กรปกครองส่วนท้องถิ่น (อปท.) ในการพัฒนาระบบและโครงสร้างพื้นฐานด้านการดูแลผู้สูงอายุและผู้ป่วยติดเตียงภายในท้องถิ่น รวมถึงการจ้างงานผู้ดูแลจัดสรรงบประมาณโดยเฉลี่ยในการดูแลผู้สูงอายุหรือคนพิการที่ติดบ้าน-ติดเตียง ที่ประมาณ 9000 บาท/คน/เดือน ซึ่งประกอบด้วย งบประมาณในการจัดหาอุปกรณ์ (ประมาณ 1500 บาท/คน/เดือน) และการจ้างผู้ดูแลผู้สูงอายุมืออาชีพ (ประมาณ 7500 บาท/คน/เดือน) โดยมีอัตราผู้ดูแลโดยเฉลี่ย 1 คน ต่อ ผู้ป่วย 2 คน</t>
  </si>
  <si>
    <t>นโยบายที่ 53 เจ็บ-ป่วยติดเตียง มีระบบดูแล
solution สร้างระบบดูแลผู้ป่วยติดเตียง ผ่านการสมทบเงินจากเงินผู้สูงวัยเข้าสู่กองทุนดูแลผู้สูงอายุ เพื่อเป็นงบประมาณให้องค์กรปกครองส่วนท้องถิ่น (อปท.) ในการพัฒนาระบบและโครงสร้างพื้นฐานด้านการดูแลผู้สูงอายุและผู้ป่วยติดเตียงภายในท้องถิ่น รวมถึงการจ้างงานผู้ดูแลจัดสรรงบประมาณโดยเฉลี่ยในการดูแลผู้สูงอายุหรือคนพิการที่ติดบ้าน-ติดเตียง ที่ประมาณ 9000 บาท/คน/เดือน ซึ่งประกอบด้วย งบประมาณในการจัดหาอุปกรณ์ (ประมาณ 1500 บาท/คน/เดือน) และการจ้างผู้ดูแลผู้สูงอายุมืออาชีพ (ประมาณ 7500 บาท/คน/เดือน) โดยมีอัตราผู้ดูแลโดยเฉลี่ย 1 คน ต่อ ผู้ป่วย 2 คน</t>
  </si>
  <si>
    <t>บ้านตั้งตัว 350000 หลัง รัฐช่วยผ่อน-เช่า</t>
  </si>
  <si>
    <t>รัฐบาลช่วยค่าผ่อนบ้าน สำหรับผู้ซื้อบ้าน-ที่พักอาศัยใหม่เป็นหลังแรก จำนวน 100000 ราย ในอัตรา 2500 บาท/เดือน เป็นระยะเวลา 30 ปี สำหรับบ้าน-ที่พักอาศัยราคาต่ำกว่า 1.5 ล้านบาทรัฐบาลช่วยค่าเช่าบ้าน-ห้องพัก สำหรับผู้เช่าบ้าน-หอพัก จำนวน 250000 ราย ในอัตรา 1000 บาท/เดือน สำหรับบ้านเช่า-ห้องเช่าที่มีราคาไม่เกิน 4000 บาท/เดือน</t>
  </si>
  <si>
    <t>นโยบายที่ 54 บ้านตั้งตัว 350000 หลัง รัฐช่วยผ่อน-เช่า
solution รัฐบาลช่วยค่าผ่อนบ้าน สำหรับผู้ซื้อบ้าน-ที่พักอาศัยใหม่เป็นหลังแรก จำนวน 100000 ราย ในอัตรา 2500 บาท/เดือน เป็นระยะเวลา 30 ปี สำหรับบ้าน-ที่พักอาศัยราคาต่ำกว่า 1.5 ล้านบาทรัฐบาลช่วยค่าเช่าบ้าน-ห้องพัก สำหรับผู้เช่าบ้าน-หอพัก จำนวน 250000 ราย ในอัตรา 1000 บาท/เดือน สำหรับบ้านเช่า-ห้องเช่าที่มีราคาไม่เกิน 4000 บาท/เดือน</t>
  </si>
  <si>
    <t>ออกกฎหมายควบคุมมาตรฐานคุณภาพน้ำประปาปรับปรุงระบบท่อส่งน้ำประปาทั่วประเทศอุดหนุนงบประมาณปีละ 7500 ล้านบาท เป็นแผนระยะยาว 8 ปีวางเป้าหมายให้ประชาชนสามารถดื่มน้ำสะอาดจากก๊อกน้ำได้ ภายใน 10 ปี ลดภาระค่าครองชีพของประชาชนในการซื้อน้ำดื่ม-น้ำใช้</t>
  </si>
  <si>
    <t>นโยบายที่ 55 น้ำประปาดื่มได้ทุกพื้นที่
solution ออกกฎหมายควบคุมมาตรฐานคุณภาพน้ำประปาปรับปรุงระบบท่อส่งน้ำประปาทั่วประเทศอุดหนุนงบประมาณปีละ 7500 ล้านบาท เป็นแผนระยะยาว 8 ปีวางเป้าหมายให้ประชาชนสามารถดื่มน้ำสะอาดจากก๊อกน้ำได้ ภายใน 10 ปี ลดภาระค่าครองชีพของประชาชนในการซื้อน้ำดื่ม-น้ำใช้</t>
  </si>
  <si>
    <t>เพิ่มเน็ตให้ประชาชนใช้งานได้คนละ 1 GB ต่อเดือน โดยการลงทะเบียนกดรับสิทธิผ่านมือถือจัดสรรงบประมาณปีละ 3000 ล้านบาท จากกองทุนวิจัยและพัฒนากิจการกระจายเสียง กิจการโทรทัศน์ และกิจการโทรคมนาคม เพื่อประโยชน์สาธารณะ (กทปส.) ซึ่งอยู่ในสำนักงานคณะกรรมการกิจการกระจายเสียง กิจการโทรทัศน์ และกิจการโทรคมนาคมแห่งชาติ (กสทช.)</t>
  </si>
  <si>
    <t>นโยบายที่ 56 เติมเน็ตฟรี 1 GB ต่อเดือน
solution เพิ่มเน็ตให้ประชาชนใช้งานได้คนละ 1 GB ต่อเดือน โดยการลงทะเบียนกดรับสิทธิผ่านมือถือจัดสรรงบประมาณปีละ 3000 ล้านบาท จากกองทุนวิจัยและพัฒนากิจการกระจายเสียง กิจการโทรทัศน์ และกิจการโทรคมนาคม เพื่อประโยชน์สาธารณะ (กทปส.) ซึ่งอยู่ในสำนักงานคณะกรรมการกิจการกระจายเสียง กิจการโทรทัศน์ และกิจการโทรคมนาคมแห่งชาติ (กสทช.)</t>
  </si>
  <si>
    <t>ค่าทำศพถ้วนหน้า 10000 บาท</t>
  </si>
  <si>
    <t>จัดสรรเงินช่วยเหลือค่าจัดการศพ 10000 บาท จากระบบประกันสังคมแบบถ้วนหน้า ที่รัฐบาลจะร่วมสมทบให้กับประชาชนทุกคน</t>
  </si>
  <si>
    <t>นโยบายที่ 57 ค่าทำศพถ้วนหน้า 10000 บาท
solution จัดสรรเงินช่วยเหลือค่าจัดการศพ 10000 บาท จากระบบประกันสังคมแบบถ้วนหน้า ที่รัฐบาลจะร่วมสมทบให้กับประชาชนทุกคน</t>
  </si>
  <si>
    <t>จัดให้มีประชามติภายใน 1 ปี เพื่อถามประชาชนว่าเห็นชอบหรือไม่ ให้มีการยกเลิกผู้ว่าฯแต่งตั้ง เพื่อให้ทุกจังหวัดมีผู้บริหารสูงสุดที่มาจากการเลือกตั้งหากประชามติได้รับความเห็นชอบจากประชาชน จะปูทางไปสู่การเปลี่ยนโครงสร้างผู้บริหารจังหวัด จากเดิมที่มีผู้บริหารจังหวัด 2 คน (ผู้ว่าฯ ที่มาจากการแต่งตั้ง + นายกฯ อบจ. ที่มาจากการเลือกตั้ง) ไปสู่รูปแบบใหม่ที่มีผู้บริหารจังหวัด 1 คน (ผู้ว่าฯ ที่มาจากการเลือกตั้ง)การแบ่งโครงการสร้างการบริหารประเทศเป็น 3 ระดับ ที่ล้วนนำโดยผู้บริหารที่มาจากการเลือกตั้งของประชาชน ตั้งแต่ระดับประเทศ นำโดยนายกรัฐมนตรี ระดับจังหวัด นำโดยนายกจังหวัดหรือผู้ว่าฯจังหวัด และระดับเล็กกว่าจังหวัด นำโดยนายกเทศมนตรี / นายก อบต. / นายกเขต</t>
  </si>
  <si>
    <t>นโยบายที่ 58 เลือกตั้งผู้ว่าฯ ทุกจังหวัด
solution จัดให้มีประชามติภายใน 1 ปี เพื่อถามประชาชนว่าเห็นชอบหรือไม่ ให้มีการยกเลิกผู้ว่าฯแต่งตั้ง เพื่อให้ทุกจังหวัดมีผู้บริหารสูงสุดที่มาจากการเลือกตั้งหากประชามติได้รับความเห็นชอบจากประชาชน จะปูทางไปสู่การเปลี่ยนโครงสร้างผู้บริหารจังหวัด จากเดิมที่มีผู้บริหารจังหวัด 2 คน (ผู้ว่าฯ ที่มาจากการแต่งตั้ง + นายกฯ อบจ. ที่มาจากการเลือกตั้ง) ไปสู่รูปแบบใหม่ที่มีผู้บริหารจังหวัด 1 คน (ผู้ว่าฯ ที่มาจากการเลือกตั้ง)การแบ่งโครงการสร้างการบริหารประเทศเป็น 3 ระดับ ที่ล้วนนำโดยผู้บริหารที่มาจากการเลือกตั้งของประชาชน ตั้งแต่ระดับประเทศ นำโดยนายกรัฐมนตรี ระดับจังหวัด นำโดยนายกจังหวัดหรือผู้ว่าฯจังหวัด และระดับเล็กกว่าจังหวัด นำโดยนายกเทศมนตรี / นายก อบต. / นายกเขต</t>
  </si>
  <si>
    <t>จัดให้มีประชามติภายใน 1 ปี เพื่อถามประชาชนว่าเห็นชอบหรือไม่ ให้มีการยกเลิกราชการส่วนภูมิภาค และโอนถ่ายอำนาจการบริหารจังหวัดไปสู่ท้องถิ่นหากประชามติได้รับความเห็นชอบจากประชาชน จะปูทางไปสู่การเปลี่ยนสังกัดของข้าราชการส่วนภูมิภาคและฝ่ายท้องที่ (กำนัน ผู้ใหญ่บ้าน) โดยไม่มีตำแหน่งใดที่หาย และไม่มีใครตกงานหรือสูญเสียสิทธิประโยชน์ที่เคยได้รับ เดิมที่ทำแยกกันภายใต้ผู้ว่าฯแต่งตั้ง-อธิบดีกรม-ปลัดกระทรวง เป็นการทำงานร่วมกันภายใต้ผู้บริหารท้องถิ่นที่มาจากการเลือกตั้งของประชาชนในพื้นที่ จากเดิมที่ทำงานแยกกันภายใต้ผู้ว่าฯแต่งตั้ง-อธิบดีกรม-ปลัดกระทรวง  ที่ถูกแต่งตั้งโดยราชการส่วนกลาง ไปเป็นรูปแบบใหม่ที่มีการทำงานร่วมกันภายใต้ผู้บริหารท้องถิ่น (นายกจังหวัด) ที่มาจากการเลือกตั้งของประชาชนในพื้นที่</t>
  </si>
  <si>
    <t>นโยบายที่ 59 ประชามติยกเลิกราชการส่วนภูมิภาค ไม่มีใครตกงาน-เสียประโยชน์
solution จัดให้มีประชามติภายใน 1 ปี เพื่อถามประชาชนว่าเห็นชอบหรือไม่ ให้มีการยกเลิกราชการส่วนภูมิภาค และโอนถ่ายอำนาจการบริหารจังหวัดไปสู่ท้องถิ่นหากประชามติได้รับความเห็นชอบจากประชาชน จะปูทางไปสู่การเปลี่ยนสังกัดของข้าราชการส่วนภูมิภาคและฝ่ายท้องที่ (กำนัน ผู้ใหญ่บ้าน) โดยไม่มีตำแหน่งใดที่หาย และไม่มีใครตกงานหรือสูญเสียสิทธิประโยชน์ที่เคยได้รับ เดิมที่ทำแยกกันภายใต้ผู้ว่าฯแต่งตั้ง-อธิบดีกรม-ปลัดกระทรวง เป็นการทำงานร่วมกันภายใต้ผู้บริหารท้องถิ่นที่มาจากการเลือกตั้งของประชาชนในพื้นที่ จากเดิมที่ทำงานแยกกันภายใต้ผู้ว่าฯแต่งตั้ง-อธิบดีกรม-ปลัดกระทรวง  ที่ถูกแต่งตั้งโดยราชการส่วนกลาง ไปเป็นรูปแบบใหม่ที่มีการทำงานร่วมกันภายใต้ผู้บริหารท้องถิ่น (นายกจังหวัด) ที่มาจากการเลือกตั้งของประชาชนในพื้นที่</t>
  </si>
  <si>
    <t>รับประกันว่าข้าราชการทุกสังกัด - ไม่ว่าส่วนกลางหรือส่วนท้องถิ่น - ได้รับสิทธิประโยชน์และความก้าวหน้าทางอาชีพ ที่ทัดเทียมกันสร้างกลไกโยกย้ายระหว่างท้องถิ่นด้วยกันเอง หรือ ระหว่างท้องถิ่นกับส่วนกลาง ที่สะดวกและรองรับความก้าวหน้าทางอาชีพของข้าราชการเพิ่มอำนาจท้องถิ่นในการบริหารบุคลากร ตั้งแต่อำนาจการคัดเลือกบุคลากรให้ท้องถิ่น และอิสระของแต่ละท้องถิ่นในการออกแบบกองตามภารกิจที่จำเป็นของท้องถิ่นนั้นๆปลดล็อกข้อจำกัดปัจจุบัน ที่กำหนดให้งบบุคลากรของท้องถิ่นต้องไม่เกิน 40% ของงบท้องถิ่นทั้งหมด เพื่อรองรับจำนวนบุคลากรที่จะเพิ่มขึ้น ตามภารกิจที่ถูกโอนถ่ายมาให้ท้องถิ่นมากขึ้น</t>
  </si>
  <si>
    <t>นโยบายที่ 60 ข้าราชการทุกสังกัด ศักดิ์และสิทธิเท่ากัน โยกย้ายก้าวหน้าได้
solution รับประกันว่าข้าราชการทุกสังกัด - ไม่ว่าส่วนกลางหรือส่วนท้องถิ่น - ได้รับสิทธิประโยชน์และความก้าวหน้าทางอาชีพ ที่ทัดเทียมกันสร้างกลไกโยกย้ายระหว่างท้องถิ่นด้วยกันเอง หรือ ระหว่างท้องถิ่นกับส่วนกลาง ที่สะดวกและรองรับความก้าวหน้าทางอาชีพของข้าราชการเพิ่มอำนาจท้องถิ่นในการบริหารบุคลากร ตั้งแต่อำนาจการคัดเลือกบุคลากรให้ท้องถิ่น และอิสระของแต่ละท้องถิ่นในการออกแบบกองตามภารกิจที่จำเป็นของท้องถิ่นนั้นๆปลดล็อกข้อจำกัดปัจจุบัน ที่กำหนดให้งบบุคลากรของท้องถิ่นต้องไม่เกิน 40% ของงบท้องถิ่นทั้งหมด เพื่อรองรับจำนวนบุคลากรที่จะเพิ่มขึ้น ตามภารกิจที่ถูกโอนถ่ายมาให้ท้องถิ่นมากขึ้น</t>
  </si>
  <si>
    <t>เปลี่ยนโครงสร้างการบริหารเขตทุกเขตใน กทม. ให้มี “นายกเขต” ที่มาจากการเลือกตั้ง ลักษณะเดียวกับ นายก อบต. หรือ นายกเทศมนตรี ในระดับ อบต. หรือ เทศบาล (ซึ่งมีประชากรน้อยกว่าเขตใน กทม.)เปลี่ยนโครงสร้างการบริหารเขตทุกเขตใน กทม. ให้มี “สภาเขต” ที่มาจากการเลือกตั้ง ลักษณะเดียวกับ สภา อบต. หรือ สภาเทศบาล ในระดับ อบต. หรือ เทศบาล (ซึ่งมีประชากรน้อยกว่าเขตใน กทม.)ปรับบทบาทของ ผอ.เขต ที่มาจากการแต่งตั้ง ให้ทำหน้าที่เป็น “ปลัดเขต” ลักษณะเดียวกันกับปลัด อบต. หรือ ปลัดเทศบาล ในระดับ อบต. หรือ เทศบาล</t>
  </si>
  <si>
    <t>นโยบายที่ 61 เลือกตั้งนายกเขต ทุกเขตใน กทม.
solution เปลี่ยนโครงสร้างการบริหารเขตทุกเขตใน กทม. ให้มี “นายกเขต” ที่มาจากการเลือกตั้ง ลักษณะเดียวกับ นายก อบต. หรือ นายกเทศมนตรี ในระดับ อบต. หรือ เทศบาล (ซึ่งมีประชากรน้อยกว่าเขตใน กทม.)เปลี่ยนโครงสร้างการบริหารเขตทุกเขตใน กทม. ให้มี “สภาเขต” ที่มาจากการเลือกตั้ง ลักษณะเดียวกับ สภา อบต. หรือ สภาเทศบาล ในระดับ อบต. หรือ เทศบาล (ซึ่งมีประชากรน้อยกว่าเขตใน กทม.)ปรับบทบาทของ ผอ.เขต ที่มาจากการแต่งตั้ง ให้ทำหน้าที่เป็น “ปลัดเขต” ลักษณะเดียวกันกับปลัด อบต. หรือ ปลัดเทศบาล ในระดับ อบต. หรือ เทศบาล</t>
  </si>
  <si>
    <t>เพิ่มงบจังหวัดจัดการตนเองที่ท้องถิ่นตัดสินได้เองว่าจะใช้ทำอะไร ผ่านการเพิ่มงบจัดหวัดจัดการตนเอง โดยให้สัดส่วนรายได้ท้องถิ่นต่อรัฐบาลส่วนกลางเพิ่มทุกปี ปีละ 2% ในปีที่ 4 ของรัฐบาลก้าวไกล (เมื่อเทียบกับปัจจุบัน) งบของทุกท้องถิ่นทั่วประเทศ จะเพิ่มขึ้นรวมกัน 200000 ล้านบาท โดยงบของ อบจ. จะเพิ่มขึ้นโดยเฉลี่ย 250 ล้านบาท ต่อจังหวัดงบของ เทศบาลนคร-เทศบาลเมือง จะเพิ่มขึ้นโดยเฉลี่ย 100 ล้านบาทต่อเมืองงบของ เทศบาลตำบล-อบต. จะเพิ่มขึ้นโดยเฉลี่ย 20 ล้านบาทต่อตำบลงบของ กทม. จะเพิ่มขึ้น 3300 ล้านบาทงบของ พัทยา จะเพิ่มขึ้น 50 ล้านบาท</t>
  </si>
  <si>
    <t>นโยบายที่ 62 เพิ่มงบท้องถิ่น (จังหวัดละ +250 ล้านบาท/ปี | เมืองละ +100 ล้านบาท/ปี | ตำบลละ 20 ล้านบาท/ปี)
solution เพิ่มงบจังหวัดจัดการตนเองที่ท้องถิ่นตัดสินได้เองว่าจะใช้ทำอะไร ผ่านการเพิ่มงบจัดหวัดจัดการตนเอง โดยให้สัดส่วนรายได้ท้องถิ่นต่อรัฐบาลส่วนกลางเพิ่มทุกปี ปีละ 2% ในปีที่ 4 ของรัฐบาลก้าวไกล (เมื่อเทียบกับปัจจุบัน) งบของทุกท้องถิ่นทั่วประเทศ จะเพิ่มขึ้นรวมกัน 200000 ล้านบาท โดยงบของ อบจ. จะเพิ่มขึ้นโดยเฉลี่ย 250 ล้านบาท ต่อจังหวัดงบของ เทศบาลนคร-เทศบาลเมือง จะเพิ่มขึ้นโดยเฉลี่ย 100 ล้านบาทต่อเมืองงบของ เทศบาลตำบล-อบต. จะเพิ่มขึ้นโดยเฉลี่ย 20 ล้านบาทต่อตำบลงบของ กทม. จะเพิ่มขึ้น 3300 ล้านบาทงบของ พัทยา จะเพิ่มขึ้น 50 ล้านบาท</t>
  </si>
  <si>
    <t>ปลดล็อกให้ท้องถิ่นมีอำนาจหารายได้ผ่านช่องทางใหม่ โดยไม่ต้องขออนุญาตจากส่วนกลาง (เช่น กู้เงิน ออกพันธบัตร ร่วมทุนเอกชน ตั้งสหการ สร้างวิสาหกิจท้องถิ่นเอง)</t>
  </si>
  <si>
    <t>นโยบายที่ 63 ท้องถิ่นมีช่องทางหารายได้ใหม่ กู้เงิน-ออกพันธบัตร
solution ปลดล็อกให้ท้องถิ่นมีอำนาจหารายได้ผ่านช่องทางใหม่ โดยไม่ต้องขออนุญาตจากส่วนกลาง (เช่น กู้เงิน ออกพันธบัตร ร่วมทุนเอกชน ตั้งสหการ สร้างวิสาหกิจท้องถิ่นเอง)</t>
  </si>
  <si>
    <t>ปรับสูตรในการคำนวณเงินอุดหนุนท้องถิ่นแต่ละแห่งให้มีความเป็นธรรมมากขึ้น เพื่อลดความเหลื่อมล้ำระหว่างพื้นที่ โดยคำนึงถึงภารกิจพื้นฐานที่ต้องจัดหาให้ประชาชนอย่างมีคุณภาพ และศักยภาพในการหารายได้ของแต่ละพื้นที่</t>
  </si>
  <si>
    <t>นโยบายที่ 64 ปรับสูตรกระจายงบให้เป็นธรรม ลดความเหลื่อมล้ำระหว่างพื้นที่
solution ปรับสูตรในการคำนวณเงินอุดหนุนท้องถิ่นแต่ละแห่งให้มีความเป็นธรรมมากขึ้น เพื่อลดความเหลื่อมล้ำระหว่างพื้นที่ โดยคำนึงถึงภารกิจพื้นฐานที่ต้องจัดหาให้ประชาชนอย่างมีคุณภาพ และศักยภาพในการหารายได้ของแต่ละพื้นที่</t>
  </si>
  <si>
    <t>กำหนดหลักการว่าอำนาจและหน้าที่ในการจัดทำบริการสาธารณะในพื้นที่ (เช่น ถนน ขนส่ง ขยะ ไฟฟ้า ประปา โรงเรียน โรงพยาบาล) เป็นของท้องถิ่น โดยรัฐส่วนกลางมีเพียงบทบาทในการกำหนดมาตรฐานระดับประเทศ และออกแบบตัวชี้วัดเพื่อประเมิน-วัดผลการจัดทำบริการสาธารณะของท้องถิ่น โดยไม่กระทบหลักความเป็นอิสระของท้องถิ่นเปลี่ยนวิธีการเขียนกฎหมายแบบ “positive list” ที่ให้ท้องถิ่นมีอำนาจจัดทำบริการสาธารณะในพื้นที่เฉพาะในข้อที่ถูกระบุ มาเป็นการเขียนกฎหมายแบบ “negative list” ที่ให้ท้องถิ่นมีอำนาจจัดทำบริการสาธารณะในพื้นที่ได้ทุกอย่าง ยกเว้นเพียงบางเรื่องที่เขียนห้าม (เช่น การทหาร ศาล ระบบเงินตรา สัญญาระหว่างประเทศ)รัฐส่วนกลาง มีหน้าที่และอำนาจในการจัดทำบริการสาธารณะเฉพาะเรื่องที่ไม่อยู่ในหน้าที่และอำนาจขององค์กรปกครองส่วนท้องถิ่นเรื่องที่ท้องถิ่นไม่สามารถจัดทำได้จนทำให้ประชาชนได้รับผลกระทบและเดือดร้อนเสียหายเรื่องที่องค์กรปกครองส่วนท้องถิ่นร้องขอให้รัฐส่วนกลางจัดทำแทน</t>
  </si>
  <si>
    <t>นโยบายที่ 65 ท้องถิ่นจัดทำบริการสาธารณะได้ทั้งหมด ยกเว้น ทหาร-ศาล-เงินตรา-การต่างประเทศ
solution กำหนดหลักการว่าอำนาจและหน้าที่ในการจัดทำบริการสาธารณะในพื้นที่ (เช่น ถนน ขนส่ง ขยะ ไฟฟ้า ประปา โรงเรียน โรงพยาบาล) เป็นของท้องถิ่น โดยรัฐส่วนกลางมีเพียงบทบาทในการกำหนดมาตรฐานระดับประเทศ และออกแบบตัวชี้วัดเพื่อประเมิน-วัดผลการจัดทำบริการสาธารณะของท้องถิ่น โดยไม่กระทบหลักความเป็นอิสระของท้องถิ่นเปลี่ยนวิธีการเขียนกฎหมายแบบ “positive list” ที่ให้ท้องถิ่นมีอำนาจจัดทำบริการสาธารณะในพื้นที่เฉพาะในข้อที่ถูกระบุ มาเป็นการเขียนกฎหมายแบบ “negative list” ที่ให้ท้องถิ่นมีอำนาจจัดทำบริการสาธารณะในพื้นที่ได้ทุกอย่าง ยกเว้นเพียงบางเรื่องที่เขียนห้าม (เช่น การทหาร ศาล ระบบเงินตรา สัญญาระหว่างประเทศ)รัฐส่วนกลาง มีหน้าที่และอำนาจในการจัดทำบริการสาธารณะเฉพาะเรื่องที่ไม่อยู่ในหน้าที่และอำนาจขององค์กรปกครองส่วนท้องถิ่นเรื่องที่ท้องถิ่นไม่สามารถจัดทำได้จนทำให้ประชาชนได้รับผลกระทบและเดือดร้อนเสียหายเรื่องที่องค์กรปกครองส่วนท้องถิ่นร้องขอให้รัฐส่วนกลางจัดทำแทน</t>
  </si>
  <si>
    <t>ถ่ายโอนการบริหารจัดการถนน-คูคลองแหล่งน้ำ-ชลประทาน เพื่อให้ทุกจังหวัดออกแบบวางแผนเมืองและแก้ปัญหาน้ำท่วมน้ำแล้งได้ตรงจุดมากขึ้นถ่ายโอนการบริหารจัดการขนส่งสาธารณะ-สิ่งแวดล้อม-พิสูจน์สิทธิที่ดิน เพื่อให้ทุกจังหวัดเพิ่มสายรถเมล์ได้ง่าย สั่งปิดโรงงานที่ปล่อยน้ำเสียกลิ่นเหม็นได้เอง แก้ปัญหาข้อพิพาทที่ดินให้ประชาชนได้เร็วถ่ายโอนการออกใบอนุญาต โรงแรม-โรงงาน-สถานบริการ เพื่อให้ทุกจังหวัดดูแลเรื่องท่องเที่ยวได้เองทั้งระบบ ให้ท้องถิ่นกำหนดเวลาปิดสถานบริการได้ และช่วยแก้ปัญหาส่วยที่สถานบริการโดนไถเงินมาตลอด</t>
  </si>
  <si>
    <t>นโยบายที่ 66 ถ่ายโอนอำนาจให้ท้องถิ่น (ถนน-คูคลอง-แหล่งน้ำ-ขนส่ง-สิ่งแวดล้อม-พิสูจน์ที่ดิน-โรงงาน-โรงแรม-สถานบริการ)
solution ถ่ายโอนการบริหารจัดการถนน-คูคลองแหล่งน้ำ-ชลประทาน เพื่อให้ทุกจังหวัดออกแบบวางแผนเมืองและแก้ปัญหาน้ำท่วมน้ำแล้งได้ตรงจุดมากขึ้นถ่ายโอนการบริหารจัดการขนส่งสาธารณะ-สิ่งแวดล้อม-พิสูจน์สิทธิที่ดิน เพื่อให้ทุกจังหวัดเพิ่มสายรถเมล์ได้ง่าย สั่งปิดโรงงานที่ปล่อยน้ำเสียกลิ่นเหม็นได้เอง แก้ปัญหาข้อพิพาทที่ดินให้ประชาชนได้เร็วถ่ายโอนการออกใบอนุญาต โรงแรม-โรงงาน-สถานบริการ เพื่อให้ทุกจังหวัดดูแลเรื่องท่องเที่ยวได้เองทั้งระบบ ให้ท้องถิ่นกำหนดเวลาปิดสถานบริการได้ และช่วยแก้ปัญหาส่วยที่สถานบริการโดนไถเงินมาตลอด</t>
  </si>
  <si>
    <t>ยกเลิกคำสั่ง คสช. 8/2560 ที่เข้ามาแทรกแซงการบริหารงานบุคคลของ อปท. ทำให้ท้องถิ่นขาดกำลังคน ยกเลิกกฎระเบียบของกระทรวงมหาดไทย ที่จำกัดอำนาจขององค์กรปกครองส่วนท้องถิ่น และไม่จำเป็นต่อการบริหารราชการท้องถิ่น เช่น การใช้จ่ายประมาณของท้องถิ่น การสอบสวนผู้บริหารท้องถิ่น การลาของผู้บริหารท้องถิ่นและสมาชิกสภาท้องถิ่น การเห็นชอบข้อบัญญัติท้องถิ่น</t>
  </si>
  <si>
    <t>นโยบายที่ 67 ยกเลิกกฎระเบียบและคำสั่ง คสช. ที่ล็อกคอ-ล้วงลูกท้องถิ่น
solution ยกเลิกคำสั่ง คสช. 8/2560 ที่เข้ามาแทรกแซงการบริหารงานบุคคลของ อปท. ทำให้ท้องถิ่นขาดกำลังคน ยกเลิกกฎระเบียบของกระทรวงมหาดไทย ที่จำกัดอำนาจขององค์กรปกครองส่วนท้องถิ่น และไม่จำเป็นต่อการบริหารราชการท้องถิ่น เช่น การใช้จ่ายประมาณของท้องถิ่น การสอบสวนผู้บริหารท้องถิ่น การลาของผู้บริหารท้องถิ่นและสมาชิกสภาท้องถิ่น การเห็นชอบข้อบัญญัติท้องถิ่น</t>
  </si>
  <si>
    <t>เปิดเผยข้อมูลในการดำเนินงานของท้องถิ่นในรูปแบบที่ประชาชนเข้าถึงและวิเคราะห์ต่อได้ง่าย (machine readable) ซึ่งรวมถึง ข้อมูลการการใช้งบประมาณ และข้อมูลการจัดซื้อจัดจ้างพัฒนาระบบแจ้งเตือน Red Flag ที่วิเคราะห์ข้อมูลจัดซื้อจัดจ้าง เพื่อแจ้งเตือนโดยอัตโนมัติถึงโครงการที่มีแนวโน้มจะเกิดการทุจริตหรือมีผลประโยชน์ทับซ้อนกับผู้บริหารท้องถิ่น (เช่น ล็อกสเปก ฮั้วประมูล จัดซื้อแบบพิเศษ คนที่ได้งานเป็นญาตินักการเมือง)</t>
  </si>
  <si>
    <t>นโยบายที่ 68 ท้องถิ่นโปร่งใส เปิดเผยข้อมูลงบทุกบาท-จัดซื้อจัดจ้างทุกขั้นตอน
solution เปิดเผยข้อมูลในการดำเนินงานของท้องถิ่นในรูปแบบที่ประชาชนเข้าถึงและวิเคราะห์ต่อได้ง่าย (machine readable) ซึ่งรวมถึง ข้อมูลการการใช้งบประมาณ และข้อมูลการจัดซื้อจัดจ้างพัฒนาระบบแจ้งเตือน Red Flag ที่วิเคราะห์ข้อมูลจัดซื้อจัดจ้าง เพื่อแจ้งเตือนโดยอัตโนมัติถึงโครงการที่มีแนวโน้มจะเกิดการทุจริตหรือมีผลประโยชน์ทับซ้อนกับผู้บริหารท้องถิ่น (เช่น ล็อกสเปก ฮั้วประมูล จัดซื้อแบบพิเศษ คนที่ได้งานเป็นญาตินักการเมือง)</t>
  </si>
  <si>
    <t>จัดประชุม “สภาพลเมือง” ทุกท้องถิ่น ทุก 3 เดือน ให้ประชาชนทุกคนในพื้นที่ สามารถเข้ามาสอบถาม ร้องเรียน หรือ เสนอแนะ ผู้บริหารท้องถิ่นโดยตรงเกี่ยวกับการทำงานของท้องถิ่น</t>
  </si>
  <si>
    <t>นโยบายที่ 69 ประชุมสภาพลเมือง ทุกคนมีส่วนร่วม ทุกท้องถิ่น ทุกไตรมาส
solution จัดประชุม “สภาพลเมือง” ทุกท้องถิ่น ทุก 3 เดือน ให้ประชาชนทุกคนในพื้นที่ สามารถเข้ามาสอบถาม ร้องเรียน หรือ เสนอแนะ ผู้บริหารท้องถิ่นโดยตรงเกี่ยวกับการทำงานของท้องถิ่น</t>
  </si>
  <si>
    <t>ประชาชนร่วมเสนอโครงการได้ว่าต้องการให้ท้องถิ่นใช้งบประมาณไปทำอะไร หรือที่เรียกว่า “งบประมาณแบบมีส่วนร่วม” (Participatory Budgeting) โดยมีการสร้างแพลตฟอร์มดิจิทัล ให้ประชาชนใช้งาน เสนอโครงการ และโหวตสนับสนุนได้สะดวกประชาชนเข้าชื่อเสนอข้อบัญญัติท้องถิ่นได้ โดยผู้มีสิทธิเลือกตั้งสามารถเข้าชื่อร้องขอต่อประธานสภาท้องถิ่นเพื่อให้สภาท้องถิ่นพิจารณาออกข้อบัญญัติท้องถิ่น เป็นการเปิดโอกาสให้ประชาชนออกกติกากันเองเพื่อบังคับใช้ในพื้นที่ประชาชนเข้าชื่อถอดถอนผู้บริหารหรือสมาชิกสภาท้องถิ่นได้ โดยมีการกำหนดเกณฑ์เกี่ยวกับเงื่อนไขการถอดถอน จำนวนผู้มีสิทธิเลือกตั้งที่ออกมาลงคะแนนเสียง และจำนวนผู้ลงคะแนนเห็นชอบให้มีการถอดถอน</t>
  </si>
  <si>
    <t>นโยบายที่ 70 ประชาชนเข้าชื่อออนไลน์ เสนอโครงการ-ข้อบัญญัติ ถอดถอนท้องถิ่นได้
solution ประชาชนร่วมเสนอโครงการได้ว่าต้องการให้ท้องถิ่นใช้งบประมาณไปทำอะไร หรือที่เรียกว่า “งบประมาณแบบมีส่วนร่วม” (Participatory Budgeting) โดยมีการสร้างแพลตฟอร์มดิจิทัล ให้ประชาชนใช้งาน เสนอโครงการ และโหวตสนับสนุนได้สะดวกประชาชนเข้าชื่อเสนอข้อบัญญัติท้องถิ่นได้ โดยผู้มีสิทธิเลือกตั้งสามารถเข้าชื่อร้องขอต่อประธานสภาท้องถิ่นเพื่อให้สภาท้องถิ่นพิจารณาออกข้อบัญญัติท้องถิ่น เป็นการเปิดโอกาสให้ประชาชนออกกติกากันเองเพื่อบังคับใช้ในพื้นที่ประชาชนเข้าชื่อถอดถอนผู้บริหารหรือสมาชิกสภาท้องถิ่นได้ โดยมีการกำหนดเกณฑ์เกี่ยวกับเงื่อนไขการถอดถอน จำนวนผู้มีสิทธิเลือกตั้งที่ออกมาลงคะแนนเสียง และจำนวนผู้ลงคะแนนเห็นชอบให้มีการถอดถอน</t>
  </si>
  <si>
    <t>ข้อมูลของรัฐ คือข้อมูลที่ประชาชนทุกคนเป็นเจ้าของ รัฐมีหน้าที่คุ้มครองสิทธิของประชาชนในการเข้าถึงข้อมูลข้อมูลของรัฐ ต้อง “เปิดเผยเป็นหลัก ปกปิดเป็นข้อยกเว้น” (Open by Default) โดยหากจะปกปิด ต้องร้องขอด้วยเหตุผลที่สมควรเท่านั้น (เช่น ข้อมูลส่วนบุคคล ข้อมูลที่ต้องลับ)ข้อมูลที่ถูกตีตราว่าเป็นข้อมูล “ความลับราชการ” จะต้องไม่ลับตลอดกาล โดยกำหนดระยะเวลาที่ข้อมูลจะต้องเป็นความลับ และถูกเปิดเผยทั้งหมดเมื่อระยะเวลาสิ้นสุดลงข้อมูลจะต้องถูกเปิดในรูปแบบที่นำไปวิเคราะห์ต่อได้ (machine readable) เพื่อความสะดวกของประชาชนในการตรวจสอบ (เช่น ถ้าเป็นข้อมูลตัวเลข ก็ควรเป็นรูปแบบ Excel)การประชุมกรรมาธิการทุกคณะของรัฐสภา ต้องมีการถ่ายทอดสดผ่านช่องทางออนไลน์ ไม่ว่าใครก็สามารถเข้าไปดูย้อนหลังได้ เพื่อให้ประชาชนรู้ว่าผู้แทนของพวกเขา เข้าไปพูดหรือทำอะไร</t>
  </si>
  <si>
    <t>นโยบายที่ 71 เปิดข้อมูลรัฐทันที ประชาชนเป็นเจ้าของ
solution ข้อมูลของรัฐ คือข้อมูลที่ประชาชนทุกคนเป็นเจ้าของ รัฐมีหน้าที่คุ้มครองสิทธิของประชาชนในการเข้าถึงข้อมูลข้อมูลของรัฐ ต้อง “เปิดเผยเป็นหลัก ปกปิดเป็นข้อยกเว้น” (Open by Default) โดยหากจะปกปิด ต้องร้องขอด้วยเหตุผลที่สมควรเท่านั้น (เช่น ข้อมูลส่วนบุคคล ข้อมูลที่ต้องลับ)ข้อมูลที่ถูกตีตราว่าเป็นข้อมูล “ความลับราชการ” จะต้องไม่ลับตลอดกาล โดยกำหนดระยะเวลาที่ข้อมูลจะต้องเป็นความลับ และถูกเปิดเผยทั้งหมดเมื่อระยะเวลาสิ้นสุดลงข้อมูลจะต้องถูกเปิดในรูปแบบที่นำไปวิเคราะห์ต่อได้ (machine readable) เพื่อความสะดวกของประชาชนในการตรวจสอบ (เช่น ถ้าเป็นข้อมูลตัวเลข ก็ควรเป็นรูปแบบ Excel)การประชุมกรรมาธิการทุกคณะของรัฐสภา ต้องมีการถ่ายทอดสดผ่านช่องทางออนไลน์ ไม่ว่าใครก็สามารถเข้าไปดูย้อนหลังได้ เพื่อให้ประชาชนรู้ว่าผู้แทนของพวกเขา เข้าไปพูดหรือทำอะไร</t>
  </si>
  <si>
    <t>นำระบบจับโกงอัจฉริยะมาใช้ในการแจ้งเตือนการทุจริตแบบอัตโนมัติ โดยจะเริ่มพัฒนาทันที เปิดใช้งานได้ภายใน 1 ปี และคาดว่าเสร็จสมบูรณ์ภายใน 2 ปีเมื่อข้อมูลถูกเปิดเผยต่อสาธารณะและข้อมูลทุกฐานถูกเชื่อมโยงเข้าหากัน ระบบจะวิเคราะห์ข้อมูลทั้งหมดแบบทันทีหรือ real-time และแจ้งเตือนหรือ “ปักธงแดง” เพื่อให้ประชาชนและหน่วยงานที่เกี่ยวข้องไปตรวจสอบต่อ เมื่อมีความเสี่ยงว่าอาจเกิดการทุจริต เช่นตรวจหาโครงการจัดซื้อจัดจ้างที่ส่อทุจริต เช่น มีผู้เข้าประมูลรายเดียว ระยะการเปิดประมูลสั้นกว่าปกติ งานที่จัดซื้อในราคาที่ใกล้เคียงกับราคากลางผิดปกติ หรือสูงกว่าราคากลางแค่นิดเดียวตรวจหานักการเมืองและข้าราชการระดับสูงที่อาจหลบเลี่ยงภาษี เช่น ค้นพบข้อมูลที่ไม่สอดคล้องกันระหว่างมูลค่าทรัพย์สินที่ยื่นต่อ ป.ป.ช. กับยอดเงินภาษีที่ชำระต่อสรรพากร</t>
  </si>
  <si>
    <t>นโยบายที่ 72 ระบบ AI จับโกง
solution นำระบบจับโกงอัจฉริยะมาใช้ในการแจ้งเตือนการทุจริตแบบอัตโนมัติ โดยจะเริ่มพัฒนาทันที เปิดใช้งานได้ภายใน 1 ปี และคาดว่าเสร็จสมบูรณ์ภายใน 2 ปีเมื่อข้อมูลถูกเปิดเผยต่อสาธารณะและข้อมูลทุกฐานถูกเชื่อมโยงเข้าหากัน ระบบจะวิเคราะห์ข้อมูลทั้งหมดแบบทันทีหรือ real-time และแจ้งเตือนหรือ “ปักธงแดง” เพื่อให้ประชาชนและหน่วยงานที่เกี่ยวข้องไปตรวจสอบต่อ เมื่อมีความเสี่ยงว่าอาจเกิดการทุจริต เช่นตรวจหาโครงการจัดซื้อจัดจ้างที่ส่อทุจริต เช่น มีผู้เข้าประมูลรายเดียว ระยะการเปิดประมูลสั้นกว่าปกติ งานที่จัดซื้อในราคาที่ใกล้เคียงกับราคากลางผิดปกติ หรือสูงกว่าราคากลางแค่นิดเดียวตรวจหานักการเมืองและข้าราชการระดับสูงที่อาจหลบเลี่ยงภาษี เช่น ค้นพบข้อมูลที่ไม่สอดคล้องกันระหว่างมูลค่าทรัพย์สินที่ยื่นต่อ ป.ป.ช. กับยอดเงินภาษีที่ชำระต่อสรรพากร</t>
  </si>
  <si>
    <t>ออกกฎหมายคุ้มครองคนที่ออกมาแฉหรือให้ข้อมูลเกี่ยวกับการสมรู้ร่วมคิดกันทุจริตก่อนให้รับการลดโทษหรือกันเป็นพยาน (leniency programme) โดยเป็นระบบที่ทำให้คนที่คิดจะร่วมกันโกง (เช่น คนจ่ายกับคนรับสินบน บริษัทที่จะฮั้วประมูลกัน) ระแวงกันเองจนไม่มีใครกล้าร่วมกันโกง</t>
  </si>
  <si>
    <t>นโยบายที่ 73 โครงการ “คนโกงวงแตก” จูงใจให้คนที่คิดจะโกง ระแวงกันเอง
solution ออกกฎหมายคุ้มครองคนที่ออกมาแฉหรือให้ข้อมูลเกี่ยวกับการสมรู้ร่วมคิดกันทุจริตก่อนให้รับการลดโทษหรือกันเป็นพยาน (leniency programme) โดยเป็นระบบที่ทำให้คนที่คิดจะร่วมกันโกง (เช่น คนจ่ายกับคนรับสินบน บริษัทที่จะฮั้วประมูลกัน) ระแวงกันเองจนไม่มีใครกล้าร่วมกันโกง</t>
  </si>
  <si>
    <t>ออกกฎหมายคุ้มครองความปลอดภัยและรับรองความก้าวหน้าในหน้าที่การงานให้กับเจ้าหน้าที่ ที่ออกมาเปิดโปงการทุจริตในหน่วยงาน (Whistleblower Protection)เพิ่มรางวัลให้กับประชาชนทั่วไป ที่ชี้เบาะแสการทุจริต</t>
  </si>
  <si>
    <t>นโยบายที่ 74 โครงการ “แฉโกง ปลอดภัย ได้เงิน”
solution ออกกฎหมายคุ้มครองความปลอดภัยและรับรองความก้าวหน้าในหน้าที่การงานให้กับเจ้าหน้าที่ ที่ออกมาเปิดโปงการทุจริตในหน่วยงาน (Whistleblower Protection)เพิ่มรางวัลให้กับประชาชนทั่วไป ที่ชี้เบาะแสการทุจริต</t>
  </si>
  <si>
    <t>เพิ่มพื้นที่ตรวจสอบในกระบวนการการจัดซื้อของภาครัฐที่มีมูลค่าสูง ให้แก่ผู้สังเกตการณ์อิสระที่มีความเชี่ยวชาญในประเด็นที่เกี่ยวข้อง เพื่อเป็นตัวแทนของประชาชนในการซักถาม ขอข้อมูล และดักทางการทุจริต</t>
  </si>
  <si>
    <t>นโยบายที่ 75 ตัวแทนจับโกงจากประชาชน ในโครงการมูลค่าสูง (Integrity Pact)
solution เพิ่มพื้นที่ตรวจสอบในกระบวนการการจัดซื้อของภาครัฐที่มีมูลค่าสูง ให้แก่ผู้สังเกตการณ์อิสระที่มีความเชี่ยวชาญในประเด็นที่เกี่ยวข้อง เพื่อเป็นตัวแทนของประชาชนในการซักถาม ขอข้อมูล และดักทางการทุจริต</t>
  </si>
  <si>
    <t>ตรวจสอบการใช้งบประชาสัมพันธ์ภาครัฐอย่างเข้มข้น และกำหนดว่าการใช้งบจะต้องเป็นการโฆษณาโครงการหรือผลงานของหน่วยงานเท่านั้น โดยห้ามไม่ให้ใช้เพื่อโฆษณาตัวบุคคล ไม่ว่าจะเป็นรัฐมนตรี อธิบดี หรือหัวหน้าหน่วยงาน ที่ไม่ได้ควักเงินตัวเองมาทำโครงการ</t>
  </si>
  <si>
    <t>นโยบายที่ 76 ห้ามใช้เงินหลวง โปรโมทตัวเอง
solution ตรวจสอบการใช้งบประชาสัมพันธ์ภาครัฐอย่างเข้มข้น และกำหนดว่าการใช้งบจะต้องเป็นการโฆษณาโครงการหรือผลงานของหน่วยงานเท่านั้น โดยห้ามไม่ให้ใช้เพื่อโฆษณาตัวบุคคล ไม่ว่าจะเป็นรัฐมนตรี อธิบดี หรือหัวหน้าหน่วยงาน ที่ไม่ได้ควักเงินตัวเองมาทำโครงการ</t>
  </si>
  <si>
    <t>ปรับกระบวนการสรรหาให้ กรรมการ ป.ป.ช. 9 คน ให้มีที่มาที่หลากหลาย ยึดโยงกับประชาชน และได้รับการยอมรับจากทุกฝ่าย โดยผ่านการเสนอชื่อจากทั้งผู้แทนราษฎรฝ่ายรัฐบาล ผู้แทนราษฎรฝ่ายค้าน และจากที่ประชุมศาล โดยทุกคนที่จะรับตำแหน่ง ต้องผ่านการรับรองโดยเสียงสนับสนุน 2 ใน 3 ของสภาผู้แทนราษฎร เพื่อให้เป็นคนที่ทุกฝ่ายยอมรับเพิ่มกลไกให้ประชาชนริเริ่มกระบวนการถอดถอน ป.ป.ช. ได้ ผ่านการเข้าชื่อ 20000 รายชื่อ ซึ่งคล้ายกับกลไกที่เคยมีในรัฐธรรมนูญ 2540 และ 2550</t>
  </si>
  <si>
    <t>นโยบายที่ 77 ป.ป.ช. ยึดโยงประชาชน
solution ปรับกระบวนการสรรหาให้ กรรมการ ป.ป.ช. 9 คน ให้มีที่มาที่หลากหลาย ยึดโยงกับประชาชน และได้รับการยอมรับจากทุกฝ่าย โดยผ่านการเสนอชื่อจากทั้งผู้แทนราษฎรฝ่ายรัฐบาล ผู้แทนราษฎรฝ่ายค้าน และจากที่ประชุมศาล โดยทุกคนที่จะรับตำแหน่ง ต้องผ่านการรับรองโดยเสียงสนับสนุน 2 ใน 3 ของสภาผู้แทนราษฎร เพื่อให้เป็นคนที่ทุกฝ่ายยอมรับเพิ่มกลไกให้ประชาชนริเริ่มกระบวนการถอดถอน ป.ป.ช. ได้ ผ่านการเข้าชื่อ 20000 รายชื่อ ซึ่งคล้ายกับกลไกที่เคยมีในรัฐธรรมนูญ 2540 และ 2550</t>
  </si>
  <si>
    <t>99% ของธุรกรรมภาครัฐที่ให้บริการแก่ประชาชน ต้องทำได้ผ่านแอปในมือถือ ที่รวบรวมบริการภาครัฐของทุกหน่วยงานในที่เดียว ไม่ว่าจะเป็น:การแจ้งเกิด การย้ายทะเบียนบ้านการขอรับสวัสดิการต่าง ๆการประกอบธุรกิจ เช่น การจดแจ้ง หรือการขออนุญาตประกอบกิจการ การเปลี่ยนชื่อ-นามสกุล</t>
  </si>
  <si>
    <t>นโยบายที่ 78 ทุกบริการภาครัฐ ทำได้ผ่านมือถือ
solution 99% ของธุรกรรมภาครัฐที่ให้บริการแก่ประชาชน ต้องทำได้ผ่านแอปในมือถือ ที่รวบรวมบริการภาครัฐของทุกหน่วยงานในที่เดียว ไม่ว่าจะเป็น:การแจ้งเกิด การย้ายทะเบียนบ้านการขอรับสวัสดิการต่าง ๆการประกอบธุรกิจ เช่น การจดแจ้ง หรือการขออนุญาตประกอบกิจการ การเปลี่ยนชื่อ-นามสกุล</t>
  </si>
  <si>
    <t>เปิดเผยทุกกระบวนงาน โดยมีช่องทาง ‘กลาง’ ที่ใช้ติดตามสถานะของทุกเรื่องร้องเรียน และทุกกระบวนงานของภาครัฐที่ให้บริการประชาชน เพื่อให้ประชาชนทราบและเข้ามาเช็กได้ตลอดว่า:เรื่องของพวกเขากำลังอยู่ในขั้นตอนใดหากเกิดความล่าช้า เป็นความล่าช้าที่อยู่ในขั้นตอนใดเรื่องตอนนี้อยู่ที่หน่วยงานใดผลการพิจารณาในแต่ละขั้นตอนเป็นอย่างไรปัญหาจะถูกแก้ไขเสร็จสิ้นเมื่อไร</t>
  </si>
  <si>
    <t>นโยบายที่ 79 ร้องเรียนไป ต้องไม่เงียบ อัปเดตทุกขั้นตอน
solution เปิดเผยทุกกระบวนงาน โดยมีช่องทาง ‘กลาง’ ที่ใช้ติดตามสถานะของทุกเรื่องร้องเรียน และทุกกระบวนงานของภาครัฐที่ให้บริการประชาชน เพื่อให้ประชาชนทราบและเข้ามาเช็กได้ตลอดว่า:เรื่องของพวกเขากำลังอยู่ในขั้นตอนใดหากเกิดความล่าช้า เป็นความล่าช้าที่อยู่ในขั้นตอนใดเรื่องตอนนี้อยู่ที่หน่วยงานใดผลการพิจารณาในแต่ละขั้นตอนเป็นอย่างไรปัญหาจะถูกแก้ไขเสร็จสิ้นเมื่อไร</t>
  </si>
  <si>
    <t>ลดภาระการลงทะเบียนของประชาชนในการได้รับสวัสดิการ โดยการให้รัฐจ่ายสวัสดิการให้ประชาชนที่คุณสมบัติครบถ้วนทันทีแบบอัตโนมัติ โดยไม่เป็นภาระของประชาชนต้องลงทะเบียนอีก เช่นเงินเด็กเล็ก: ที่ควรจ่ายให้พ่อ-แม่ทันที เมื่อแจ้งเกิดเงินผู้สูงวัย: ที่ควรจ่ายให้ผู้สูงอายุทันที เมื่ออายุครบ 60 ปีเงินคนพิการ: ที่ควรจ่ายให้คนพิการทันที เมื่อมีใบรับรองแพทย์ค่าทำศพ: ที่ควรจ่ายให้ครอบครัวหรือญาติผู้เสียชีวิตทันที เมื่อแจ้งตายเงินประกันสังคม: ที่ควรจ่ายเงินชดเชยให้ผู้ประกันตนทันที เมื่อเข้าเงื่อนไขวางระบบให้ประชาชนทุกคนมีบัตรประชาชนดิจิทัล (Digital ID) และให้มีการบูรณาการข้อมูลระหว่างหน่วยงาน ประชาชนไม่ต้องกรอกแบบฟอร์มซ้ำๆ ในเมื่อรัฐมีข้อมูลอยู่ในมืออยู่แล้ว</t>
  </si>
  <si>
    <t>นโยบายที่ 80 สวัสดิการโอนเข้าอัตโนมัติ ไม่ต้องรอ ไม่ต้องลงทะเบียน
solution ลดภาระการลงทะเบียนของประชาชนในการได้รับสวัสดิการ โดยการให้รัฐจ่ายสวัสดิการให้ประชาชนที่คุณสมบัติครบถ้วนทันทีแบบอัตโนมัติ โดยไม่เป็นภาระของประชาชนต้องลงทะเบียนอีก เช่นเงินเด็กเล็ก: ที่ควรจ่ายให้พ่อ-แม่ทันที เมื่อแจ้งเกิดเงินผู้สูงวัย: ที่ควรจ่ายให้ผู้สูงอายุทันที เมื่ออายุครบ 60 ปีเงินคนพิการ: ที่ควรจ่ายให้คนพิการทันที เมื่อมีใบรับรองแพทย์ค่าทำศพ: ที่ควรจ่ายให้ครอบครัวหรือญาติผู้เสียชีวิตทันที เมื่อแจ้งตายเงินประกันสังคม: ที่ควรจ่ายเงินชดเชยให้ผู้ประกันตนทันที เมื่อเข้าเงื่อนไขวางระบบให้ประชาชนทุกคนมีบัตรประชาชนดิจิทัล (Digital ID) และให้มีการบูรณาการข้อมูลระหว่างหน่วยงาน ประชาชนไม่ต้องกรอกแบบฟอร์มซ้ำๆ ในเมื่อรัฐมีข้อมูลอยู่ในมืออยู่แล้ว</t>
  </si>
  <si>
    <t>ลด ‘ต้นทุน’ ที่ไม่จำเป็นสำหรับภาคธุรกิจ ด้วยการทบทวนหรือ ‘กิโยติน’ กฎหมายและใบอนุญาตทั้งหมดที่เป็นอุปสรรค (เช่น ขนส่งไข่ต้องขออนุญาต ส่งออกข้าวต้องเป็นนายทุนใหญ่ นำเข้าปุ๋ยต้องรอรัฐตรวจสอบนานเป็นเดือนๆ) ผ่านกระบวนการที่ประชาชนและภาคเอกชนมีส่วนร่วมและบทบาทนำในการเสนอใบอนุญาตที่ควรยกเลิก โดยหน่วยงานรัฐต้องรับภาระในการพิสูจน์ว่ายังจำเป็น - ตั้งเป้าหมายว่า ภายใน 4 ปีต้อง(1) ยกเลิกใบอนุญาต 50%(2) ยกเลิกทุกกฎหมายที่เป็นอุปสรรค</t>
  </si>
  <si>
    <t>นโยบายที่ 81 ยกเลิกใบอนุญาต 50% ยกเลิกทุกกฎหมายที่เป็นอุปสรรค
solution ลด ‘ต้นทุน’ ที่ไม่จำเป็นสำหรับภาคธุรกิจ ด้วยการทบทวนหรือ ‘กิโยติน’ กฎหมายและใบอนุญาตทั้งหมดที่เป็นอุปสรรค (เช่น ขนส่งไข่ต้องขออนุญาต ส่งออกข้าวต้องเป็นนายทุนใหญ่ นำเข้าปุ๋ยต้องรอรัฐตรวจสอบนานเป็นเดือนๆ) ผ่านกระบวนการที่ประชาชนและภาคเอกชนมีส่วนร่วมและบทบาทนำในการเสนอใบอนุญาตที่ควรยกเลิก โดยหน่วยงานรัฐต้องรับภาระในการพิสูจน์ว่ายังจำเป็น - ตั้งเป้าหมายว่า ภายใน 4 ปีต้อง(1) ยกเลิกใบอนุญาต 50%(2) ยกเลิกทุกกฎหมายที่เป็นอุปสรรค</t>
  </si>
  <si>
    <t>ออกกฎหมายเพื่อรับประกันกรอบระยะเวลาของกระบวนการพิจารณาใบอนุญาต ไว้ที่ไม่เกิน 15 วัน - หากหน่วยงานของรัฐ พิจารณาใบอนุญาตเสร็จไม่ทันภายใน 15 วัน ให้ถือว่าคำขออนุญาตนั้น มีผลบังคับใช้เหมือนใบอนุญาตทันที (โดยอาจยกเว้นไว้บางใบอนุญาต ‘เท่าที่จำเป็น’ ที่กระบวนการการพิจารณา มีความซับซ้อนหรือความจำเป็นพิเศษที่ต้องดำเนินการด้วยระยะเวลานานกว่านั้น)</t>
  </si>
  <si>
    <t>นโยบายที่ 82 รู้ผลใบอนุญาตใน 15 วัน
solution ออกกฎหมายเพื่อรับประกันกรอบระยะเวลาของกระบวนการพิจารณาใบอนุญาต ไว้ที่ไม่เกิน 15 วัน - หากหน่วยงานของรัฐ พิจารณาใบอนุญาตเสร็จไม่ทันภายใน 15 วัน ให้ถือว่าคำขออนุญาตนั้น มีผลบังคับใช้เหมือนใบอนุญาตทันที (โดยอาจยกเว้นไว้บางใบอนุญาต ‘เท่าที่จำเป็น’ ที่กระบวนการการพิจารณา มีความซับซ้อนหรือความจำเป็นพิเศษที่ต้องดำเนินการด้วยระยะเวลานานกว่านั้น)</t>
  </si>
  <si>
    <t>ยกเครื่องระบบประเมินข้าราชการ เพื่อให้ข้าราชการที่ทำงานดี ได้รับการประเมินและความก้าวหน้าทางอาชีพที่ดี ควบคู่กับการสร้างประโยชน์ให้ประชาชน เช่นการทำให้ดัชนี ‘ตัวชี้วัดผลสำเร็จของงาน’ (KPI) ของบรรดากระทรวงและกรมต่าง ๆ มีความยึดโยงกับคุณภาพชีวิตและสิ่งที่ประชาชนจะได้รับโดยตรงมากขึ้นปรับปรุงเกณฑ์การพิจารณาเลื่อนขั้น เลื่อนตำแหน่ง เพื่อให้น้ำหนักกับ ‘ผลสำเร็จ’ ของงาน มากกว่า ‘อายุงาน’</t>
  </si>
  <si>
    <t>นโยบายที่ 83 ยกเครื่องประเมินข้าราชการ ทำงานดี ข้าราชการได้ดี ประชาชนได้ดี
solution ยกเครื่องระบบประเมินข้าราชการ เพื่อให้ข้าราชการที่ทำงานดี ได้รับการประเมินและความก้าวหน้าทางอาชีพที่ดี ควบคู่กับการสร้างประโยชน์ให้ประชาชน เช่นการทำให้ดัชนี ‘ตัวชี้วัดผลสำเร็จของงาน’ (KPI) ของบรรดากระทรวงและกรมต่าง ๆ มีความยึดโยงกับคุณภาพชีวิตและสิ่งที่ประชาชนจะได้รับโดยตรงมากขึ้นปรับปรุงเกณฑ์การพิจารณาเลื่อนขั้น เลื่อนตำแหน่ง เพื่อให้น้ำหนักกับ ‘ผลสำเร็จ’ ของงาน มากกว่า ‘อายุงาน’</t>
  </si>
  <si>
    <t>ทลายกำแพงระหว่างหน่วยงานของรัฐด้วยกันเอง ผ่านการ ‘ควบรวม’ บรรดากระทรวงและกรมต่าง ๆ ให้อยู่ภายใต้นิติบุคคลเดียวกัน เพื่อสร้าง ‘ข้าราชการทีมไทยแลนด์’ ที่สามารถทำงานประสานระหว่างหน่วยงานและแบ่งสรรปันส่วนทรัพยากรระหว่างหน่วยงานได้อย่างไร้รอยต่อ</t>
  </si>
  <si>
    <t>นโยบายที่ 84 ปลดล็อกส่วนกลาง ข้าราชการทีมไทยแลนด์ ทลายกำแพงระหว่างกระทรวง-กรม
solution ทลายกำแพงระหว่างหน่วยงานของรัฐด้วยกันเอง ผ่านการ ‘ควบรวม’ บรรดากระทรวงและกรมต่าง ๆ ให้อยู่ภายใต้นิติบุคคลเดียวกัน เพื่อสร้าง ‘ข้าราชการทีมไทยแลนด์’ ที่สามารถทำงานประสานระหว่างหน่วยงานและแบ่งสรรปันส่วนทรัพยากรระหว่างหน่วยงานได้อย่างไร้รอยต่อ</t>
  </si>
  <si>
    <t>ปรับกระบวนการจัดทำงบประมาณในแต่ละปี โดยยึดหลัก zero-based budgeting หรือ ‘งบประมาณแบบฐานศูนย์’ ที่ไม่ได้จัดทำงบโดยอ้างอิงจากการจัดงบในอดีตเป็นหลักแล้วปรับเพิ่มงบเข้าไปในแต่ละปี แต่อ้างอิงจากความเร่งด่วนและขนาดของปัญหาที่ประเทศเผชิญในแต่ละปีเป็นหลัก</t>
  </si>
  <si>
    <t>นโยบายที่ 85 งบประมาณปรับทันใจ จัดทำใหม่จากศูนย์ในทุกๆปี (zero-based budgeting)
solution ปรับกระบวนการจัดทำงบประมาณในแต่ละปี โดยยึดหลัก zero-based budgeting หรือ ‘งบประมาณแบบฐานศูนย์’ ที่ไม่ได้จัดทำงบโดยอ้างอิงจากการจัดงบในอดีตเป็นหลักแล้วปรับเพิ่มงบเข้าไปในแต่ละปี แต่อ้างอิงจากความเร่งด่วนและขนาดของปัญหาที่ประเทศเผชิญในแต่ละปีเป็นหลัก</t>
  </si>
  <si>
    <t>ให้มี คณะกรรมการตำรวจแห่งชาติ (ก.ตร.) ที่มาจากผู้แทนประชาชนทั้งฝ่ายค้านและรัฐบาล เพื่อป้องกันไม่ให้ฝ่ายบริหารแทรกแซงกระบวนการยุติธรรมหรือใช้ตำรวจเป็นเครื่องมือทางการเมือง เพื่อป้องกันการใช้เส้นสายและตั๋วตำรวจ และให้นายตำรวจระดับสูงทำงานอยู่ในสายตาประชาชนและถูกถอดถอนได้หากยังปล่อยให้มีการวิ่งเต้น</t>
  </si>
  <si>
    <t>นโยบายที่ 86 ผบ.ตร. ยึดโยงประชาชน
solution ให้มี คณะกรรมการตำรวจแห่งชาติ (ก.ตร.) ที่มาจากผู้แทนประชาชนทั้งฝ่ายค้านและรัฐบาล เพื่อป้องกันไม่ให้ฝ่ายบริหารแทรกแซงกระบวนการยุติธรรมหรือใช้ตำรวจเป็นเครื่องมือทางการเมือง เพื่อป้องกันการใช้เส้นสายและตั๋วตำรวจ และให้นายตำรวจระดับสูงทำงานอยู่ในสายตาประชาชนและถูกถอดถอนได้หากยังปล่อยให้มีการวิ่งเต้น</t>
  </si>
  <si>
    <t>จัดตั้ง \"คณะกรรมการนโยบายความปลอดภัยสาธารณะจังหวัด\" ที่มีทั้งตัวแทน อบจ.-ท้องถิ่นต่าง ๆ ส่วนราชการในจังหวัด และภาคประชาชนเข้าร่วม โดยมีอำนาจหน้าที่ในการมีส่วนร่วมประเมินคุณภาพของนายตำรวจในพื้นที่ เพื่อให้ตำรวจคนใดที่ทำงานมีประสิทธิภาพ ไม่ทิ้งหรือดองคดี ก็จะได้ช่วยส่งเสริมให้เจริญก้าวหน้าต่อไปถ่วงดุลการแต่งตั้งนายตำรวจจากส่วนกลาง โดยมีอำนาจอนุมัติ-ไม่อนุมัติการแต่งตั้งผู้บังคับการจังหวัด เพื่อให้ได้คนที่เหมาะสมจริงๆ มาทำงานในพื้นที่</t>
  </si>
  <si>
    <t>นโยบายที่ 87 จังหวัด-ตำรวจ ร่วมรับใช้ประชาชน
solution จัดตั้ง \"คณะกรรมการนโยบายความปลอดภัยสาธารณะจังหวัด\" ที่มีทั้งตัวแทน อบจ.-ท้องถิ่นต่าง ๆ ส่วนราชการในจังหวัด และภาคประชาชนเข้าร่วม โดยมีอำนาจหน้าที่ในการมีส่วนร่วมประเมินคุณภาพของนายตำรวจในพื้นที่ เพื่อให้ตำรวจคนใดที่ทำงานมีประสิทธิภาพ ไม่ทิ้งหรือดองคดี ก็จะได้ช่วยส่งเสริมให้เจริญก้าวหน้าต่อไปถ่วงดุลการแต่งตั้งนายตำรวจจากส่วนกลาง โดยมีอำนาจอนุมัติ-ไม่อนุมัติการแต่งตั้งผู้บังคับการจังหวัด เพื่อให้ได้คนที่เหมาะสมจริงๆ มาทำงานในพื้นที่</t>
  </si>
  <si>
    <t>จัดตั้งคณะกรรมการตรวจสอบเรื่องร้องเรียนตำรวจที่เป็นอิสระแยกจากสำนักงานตำรวจแห่งชาติ  ขึ้นตรงต่อรัฐสภา มีสำนักงานและบุคลากรของตัวเอง เนื่องจากการแยกองค์กรตรวจสอบจะทำให้ปราศจากประโยชน์ทับซ้อนที่ตำรวจผู้ตรวจสอบอาจช่วยเหลือตำรวจผู้กระทำผิดกันเอง</t>
  </si>
  <si>
    <t>นโยบายที่ 88 ผู้ตรวจการตำรวจ ประชาชนมีช่องร้องเรียนตำรวจ
solution จัดตั้งคณะกรรมการตรวจสอบเรื่องร้องเรียนตำรวจที่เป็นอิสระแยกจากสำนักงานตำรวจแห่งชาติ  ขึ้นตรงต่อรัฐสภา มีสำนักงานและบุคลากรของตัวเอง เนื่องจากการแยกองค์กรตรวจสอบจะทำให้ปราศจากประโยชน์ทับซ้อนที่ตำรวจผู้ตรวจสอบอาจช่วยเหลือตำรวจผู้กระทำผิดกันเอง</t>
  </si>
  <si>
    <t>ยกเลิกการบังคับตัดผมเกรียน เพราะการคืนทรงผมให้ตำรวจ จะเท่ากับการคืนความตระหนักรู้ถึงสิทธิในเนื้อตัวร่างกายของนายตำรวจแต่ละคนอบรมบ่มเพาะสิทธิมนุษยชนและและคุณค่าของการอยู่ร่วมกันในสังคมเพื่อให้นายตำรวจทุกคนปฏิบัติหน้าที่โดยยึดหลักเหล่านั้นไว้จนขึ้นใจปรับเปลี่ยนหลักสูตรการศึกษาและค่านิยมเดิมที่ฝึกสอนข้าราชการตำรวจ โดยเพิ่มความสำคัญที่ให้กับวิชาพลเรือนและการเรียนร่วมกับพลเรือนทั่วไป</t>
  </si>
  <si>
    <t>นโยบายที่ 89 คืนผมให้ตำรวจ ไม่บังคับเกรียน
solution ยกเลิกการบังคับตัดผมเกรียน เพราะการคืนทรงผมให้ตำรวจ จะเท่ากับการคืนความตระหนักรู้ถึงสิทธิในเนื้อตัวร่างกายของนายตำรวจแต่ละคนอบรมบ่มเพาะสิทธิมนุษยชนและและคุณค่าของการอยู่ร่วมกันในสังคมเพื่อให้นายตำรวจทุกคนปฏิบัติหน้าที่โดยยึดหลักเหล่านั้นไว้จนขึ้นใจปรับเปลี่ยนหลักสูตรการศึกษาและค่านิยมเดิมที่ฝึกสอนข้าราชการตำรวจ โดยเพิ่มความสำคัญที่ให้กับวิชาพลเรือนและการเรียนร่วมกับพลเรือนทั่วไป</t>
  </si>
  <si>
    <t>ทำให้องค์กรตำรวจเป็นพื้นที่แห่งโอกาสให้กับนายตำรวจที่มีความสามารถและซื่อสัตย์สุจริตได้เติบโตอย่างเสมอหน้า และมีความก้าวหน้าทางอาชีพผ่านการวัดผลที่ต้องขึ้นอยู่กับผลงาน ปรับที่มาของคณะกรรมการข้าราชการตำรวจ (ก.ตร.) เพื่อทลายระบบตั๋วไม่ให้กำเนิดตั้งแต่ระดับผู้บังคับบัญชาสูงสุด เปิดให้นายตำรวจชั้นประทวนที่จบการศึกษาในระดับปริญญาตรีขึ้นไปได้รับสิทธิในการเลื่อนยศสู่ระดับสัญญาบัตรก่อน แทนที่จะรับจากบุคคลภายนอกเข้ามาเป็นชั้นสัญญาบัตรทันที เมื่อสำนักงานตำรวจแห่งชาติมีความต้องการรับบุคคลมาเป็นตำรวจสัญญาบัตรเพิ่ม</t>
  </si>
  <si>
    <t>นโยบายที่ 90 เติบโต-โยกย้ายเป็นธรรม ปราศจากตั๋ว-เส้นสาย
solution ทำให้องค์กรตำรวจเป็นพื้นที่แห่งโอกาสให้กับนายตำรวจที่มีความสามารถและซื่อสัตย์สุจริตได้เติบโตอย่างเสมอหน้า และมีความก้าวหน้าทางอาชีพผ่านการวัดผลที่ต้องขึ้นอยู่กับผลงาน ปรับที่มาของคณะกรรมการข้าราชการตำรวจ (ก.ตร.) เพื่อทลายระบบตั๋วไม่ให้กำเนิดตั้งแต่ระดับผู้บังคับบัญชาสูงสุด เปิดให้นายตำรวจชั้นประทวนที่จบการศึกษาในระดับปริญญาตรีขึ้นไปได้รับสิทธิในการเลื่อนยศสู่ระดับสัญญาบัตรก่อน แทนที่จะรับจากบุคคลภายนอกเข้ามาเป็นชั้นสัญญาบัตรทันที เมื่อสำนักงานตำรวจแห่งชาติมีความต้องการรับบุคคลมาเป็นตำรวจสัญญาบัตรเพิ่ม</t>
  </si>
  <si>
    <t>เปิดรับให้ทุกเพศสามารถสมัครเข้าเรียนนายร้อยตำรวจได้ผลักดันให้มีตำรวจหญิงประจำทุกสถานี เพื่อให้เหยื่อผู้ถูกคุกคามทางเพศรู้สึกอุ่นใจในการเข้ามาแจ้งความมากขึ้น รวมถึงจัดอบรมให้ตำรวจทุกเพศมีความตระหนักรู้ในการจัดการคดีเกี่ยวกับเพศและเหยื่อในคดีเกี่ยวกับเพศรับประกันว่าตำรวจทุกเพศจะได้รับที่ทางและโอกาสในการเลื่อนขั้นตำแหน่งได้อย่างเท่าเทียมในทุกสายงาน (งานสืบสวนสอบสวน งานกฎหมาย งานอาชญวิทยา งานปราบปราม)</t>
  </si>
  <si>
    <t>นโยบายที่ 91 ตำรวจหญิงทุกสถานี เติบโตเป็น ผบ.ตร. ได้
solution เปิดรับให้ทุกเพศสามารถสมัครเข้าเรียนนายร้อยตำรวจได้ผลักดันให้มีตำรวจหญิงประจำทุกสถานี เพื่อให้เหยื่อผู้ถูกคุกคามทางเพศรู้สึกอุ่นใจในการเข้ามาแจ้งความมากขึ้น รวมถึงจัดอบรมให้ตำรวจทุกเพศมีความตระหนักรู้ในการจัดการคดีเกี่ยวกับเพศและเหยื่อในคดีเกี่ยวกับเพศรับประกันว่าตำรวจทุกเพศจะได้รับที่ทางและโอกาสในการเลื่อนขั้นตำแหน่งได้อย่างเท่าเทียมในทุกสายงาน (งานสืบสวนสอบสวน งานกฎหมาย งานอาชญวิทยา งานปราบปราม)</t>
  </si>
  <si>
    <t>เพิ่มอำนาจให้ตำรวจสายป้องกันและปราบปรามสามารถยุติคดีเล็กน้อยได้ โดยไม่ต้องส่งต่อให้พนักงานสอบสวน เนื่องจากปัจจุบันตำรวจสายป้องกันและปราบปรามทำได้แค่การลาดตระเวนและตรวจตราทั่วไป โดยไม่สามารถยุติคดีอาญาได้ปรับลดการใช้เอกสารเพื่อประสิทธิภาพของการทำงานของพนักงานสอบสวนใช้เทคโนโลยีเข้ามาช่วยเพื่อให้การทำงานมีความคล่องตัวและง่ายขึ้น</t>
  </si>
  <si>
    <t>นโยบายที่ 92 ลดภาระพนักงานสอบสวน แบ่งงานให้ตำรวจสายอื่น
solution เพิ่มอำนาจให้ตำรวจสายป้องกันและปราบปรามสามารถยุติคดีเล็กน้อยได้ โดยไม่ต้องส่งต่อให้พนักงานสอบสวน เนื่องจากปัจจุบันตำรวจสายป้องกันและปราบปรามทำได้แค่การลาดตระเวนและตรวจตราทั่วไป โดยไม่สามารถยุติคดีอาญาได้ปรับลดการใช้เอกสารเพื่อประสิทธิภาพของการทำงานของพนักงานสอบสวนใช้เทคโนโลยีเข้ามาช่วยเพื่อให้การทำงานมีความคล่องตัวและง่ายขึ้น</t>
  </si>
  <si>
    <t>ป้องกันการตกหล่นทางการศึกษาในอนาคต ผ่านการเพิ่มงบกองทุนเพื่อความเสมอภาคทางการศึกษา (กสศ.) จำนวน 4000 ล้านบาท และเพิ่มกลไกอื่น ๆ ขององค์กรปกครองส่วนท้องถิ่น (อปท.) รวมถึงเร่งดำเนินการให้เยาวชนที่ตกหล่นจากระบบการศึกษา สามารถกลับเข้าสู่ระบบหรือเข้าถึงช่องทางการศึกษาที่เหมาะสมกับตนเองได้เพิ่มงบประมาณรายหัวนักเรียนในส่วนของค่าอาหาร ตั้งแต่ระดับประถมถึงมัธยมปลาย (รวมถึง ปวช.) เฉลี่ยประมาณ 500 บาท/เดือนเพิ่มงบประมาณรายหัวนักเรียนในส่วนของค่าเดินทาง ระดับประถม 200 บาท/เดือน ระดับมัธยม 300 บาท/เดือน รวมถึงเพิ่มมาตรฐานความปลอดภัยของรถโรงเรียน (เช่น ใบอนุญาตเฉพาะ เกณฑ์ด้านการตรวจสภาพรถ เครื่องมือแจ้งเตือนในรถ)</t>
  </si>
  <si>
    <t>นโยบายที่ 93 เรียนฟรี อาหารฟรี มีรถรับส่ง
solution ป้องกันการตกหล่นทางการศึกษาในอนาคต ผ่านการเพิ่มงบกองทุนเพื่อความเสมอภาคทางการศึกษา (กสศ.) จำนวน 4000 ล้านบาท และเพิ่มกลไกอื่น ๆ ขององค์กรปกครองส่วนท้องถิ่น (อปท.) รวมถึงเร่งดำเนินการให้เยาวชนที่ตกหล่นจากระบบการศึกษา สามารถกลับเข้าสู่ระบบหรือเข้าถึงช่องทางการศึกษาที่เหมาะสมกับตนเองได้เพิ่มงบประมาณรายหัวนักเรียนในส่วนของค่าอาหาร ตั้งแต่ระดับประถมถึงมัธยมปลาย (รวมถึง ปวช.) เฉลี่ยประมาณ 500 บาท/เดือนเพิ่มงบประมาณรายหัวนักเรียนในส่วนของค่าเดินทาง ระดับประถม 200 บาท/เดือน ระดับมัธยม 300 บาท/เดือน รวมถึงเพิ่มมาตรฐานความปลอดภัยของรถโรงเรียน (เช่น ใบอนุญาตเฉพาะ เกณฑ์ด้านการตรวจสภาพรถ เครื่องมือแจ้งเตือนในรถ)</t>
  </si>
  <si>
    <t>ปรับวิธีการจัดสรรงบประมาณของโรงเรียน ทุกโรงเรียนต้องได้งบประมาณเพียงพอที่จะจัดการศึกษาได้อย่างมีคุณภาพ หรือคำนวณตามมาตรฐาน FSQL (Fundamental School Quality Level) ที่พิจารณาหลายปัจจัยตามความจำเป็นของโรงเรียน นอกเหนือจากจำนวนนักเรียน เพื่อให้ทุกโรงเรียนมีทรัพยากรเพียงพอในการจัดการศึกษา และทำให้โรงเรียนขนาดเล็กสามารถมีโครงสร้างพื้นฐานภายในโรงเรียนที่ดี และมีครูที่เพียงพอต่อนักเรียนเพิ่มอำนาจการตัดสินใจของโรงเรียนในเรื่องการใช้งบประมาณ โดยปรับเป็นการจัดงบประมาณจากส่วนกลางให้โรงเรียนแบบไม่กำหนดวัตถุประสงค์ เพื่อให้งบประมาณถูกนำไปใช้อย่างตรงจุดมากขึ้นสำหรับแต่ละโรงเรียน</t>
  </si>
  <si>
    <t>นโยบายที่ 94 ทุกโรงเรียนมีงบพอ
solution ปรับวิธีการจัดสรรงบประมาณของโรงเรียน ทุกโรงเรียนต้องได้งบประมาณเพียงพอที่จะจัดการศึกษาได้อย่างมีคุณภาพ หรือคำนวณตามมาตรฐาน FSQL (Fundamental School Quality Level) ที่พิจารณาหลายปัจจัยตามความจำเป็นของโรงเรียน นอกเหนือจากจำนวนนักเรียน เพื่อให้ทุกโรงเรียนมีทรัพยากรเพียงพอในการจัดการศึกษา และทำให้โรงเรียนขนาดเล็กสามารถมีโครงสร้างพื้นฐานภายในโรงเรียนที่ดี และมีครูที่เพียงพอต่อนักเรียนเพิ่มอำนาจการตัดสินใจของโรงเรียนในเรื่องการใช้งบประมาณ โดยปรับเป็นการจัดงบประมาณจากส่วนกลางให้โรงเรียนแบบไม่กำหนดวัตถุประสงค์ เพื่อให้งบประมาณถูกนำไปใช้อย่างตรงจุดมากขึ้นสำหรับแต่ละโรงเรียน</t>
  </si>
  <si>
    <t>เปิดข้อมูลรายรับ-รายจ่าย-จัดซื้อจัดจ้าง ของโรงเรียนทั้งหมดต่อสาธารณะ เพื่อเป็นการเสริมสร้างความโปร่งใสของการบริหารจัดการโรงเรียนที่ตอบสนองประโยชน์สูงสุดของนักเรียนและการศึกษาจัดให้มีโครงการ \"คนโกงวงแตก\" ป้องกันการทุจริตในโรงเรียน (เช่น ค่าแป๊ะเจี๊ยะ หรือการทุจริตหนังสือเรียน) ผ่านการวางกลไกที่จูงใจให้กลุ่มคนที่ร่วมกันโกง ฟ้องกันเอง จนเกิดความระแวงสำหรับใครที่คิดจะร่วมกันโกง (leniency programme)จัดให้มีมาตรการ \"แฉโกง ปลอดภัย\" คุ้มครองคนแจ้งเบาะแส ตลอดจนเปิดโปงเปิดการทุจริตในโรงเรียน ผ่านกลไกที่รับประกันความปลอดภัยและความก้าวหน้าทางอาชีพของผู้กล้าที่ออกมาแฉการทุจริต (whistleblower protection)</t>
  </si>
  <si>
    <t>นโยบายที่ 95 โรงเรียนโปร่งใส ปราศจากทุจริต
solution เปิดข้อมูลรายรับ-รายจ่าย-จัดซื้อจัดจ้าง ของโรงเรียนทั้งหมดต่อสาธารณะ เพื่อเป็นการเสริมสร้างความโปร่งใสของการบริหารจัดการโรงเรียนที่ตอบสนองประโยชน์สูงสุดของนักเรียนและการศึกษาจัดให้มีโครงการ \"คนโกงวงแตก\" ป้องกันการทุจริตในโรงเรียน (เช่น ค่าแป๊ะเจี๊ยะ หรือการทุจริตหนังสือเรียน) ผ่านการวางกลไกที่จูงใจให้กลุ่มคนที่ร่วมกันโกง ฟ้องกันเอง จนเกิดความระแวงสำหรับใครที่คิดจะร่วมกันโกง (leniency programme)จัดให้มีมาตรการ \"แฉโกง ปลอดภัย\" คุ้มครองคนแจ้งเบาะแส ตลอดจนเปิดโปงเปิดการทุจริตในโรงเรียน ผ่านกลไกที่รับประกันความปลอดภัยและความก้าวหน้าทางอาชีพของผู้กล้าที่ออกมาแฉการทุจริต (whistleblower protection)</t>
  </si>
  <si>
    <t>แก้ปัญหาสภาพแวดล้อมภายในโรงเรียนให้เกิดความปลอดภัย และวางมาตรฐานในทุกโรงเรียนให้ถูกหลักสุขอนามัย (เช่น ห้องน้ำต้องสะอาดและปลอดภัยในทุกโรงเรียน)ปรับปรุงสภาพแวดล้อมภายในโรงเรียนเพื่อลดอุบัติเหตุในโรงเรียน และป้องกันจุดเสี่ยงที่จะเกิดอันตรายต่อตัวนักเรียน (เช่น ตกน้ำ ไฟดูด) เป็นต้น</t>
  </si>
  <si>
    <t>นโยบายที่ 96 ส้วมสะอาด อาคารสถานที่ปลอดภัย
solution แก้ปัญหาสภาพแวดล้อมภายในโรงเรียนให้เกิดความปลอดภัย และวางมาตรฐานในทุกโรงเรียนให้ถูกหลักสุขอนามัย (เช่น ห้องน้ำต้องสะอาดและปลอดภัยในทุกโรงเรียน)ปรับปรุงสภาพแวดล้อมภายในโรงเรียนเพื่อลดอุบัติเหตุในโรงเรียน และป้องกันจุดเสี่ยงที่จะเกิดอันตรายต่อตัวนักเรียน (เช่น ตกน้ำ ไฟดูด) เป็นต้น</t>
  </si>
  <si>
    <t>พัฒนาทักษะและสนับสนุนเครื่องมือให้ครู มีความรู้พื้นฐานในการสังเกตอาการของนักเรียนด้านสุขภาพจิตเพิ่มช่องทางการเข้าถึงความช่วยเหลือจากผู้เชี่ยวชาญด้านสุขภาพจิต (เช่น เจ้าหน้าที่สาธาณสุข นักสังคมสงเคราะห์ นักจิตวิทยาประจำกลุ่มโรงเรียน) จัดให้มีสายด่วนสุขภาพจิตโดยเฉพาะนักเรียน และการใช้ประโยชน์จากเทคโนโลยีการแพทย์ทางไกล (telemedicine) ในการเข้าถึงจิตแพทย์</t>
  </si>
  <si>
    <t>นโยบายที่ 97 นักเรียนเครียด-ซึมเศร้ามีที่ปรึกษา
solution พัฒนาทักษะและสนับสนุนเครื่องมือให้ครู มีความรู้พื้นฐานในการสังเกตอาการของนักเรียนด้านสุขภาพจิตเพิ่มช่องทางการเข้าถึงความช่วยเหลือจากผู้เชี่ยวชาญด้านสุขภาพจิต (เช่น เจ้าหน้าที่สาธาณสุข นักสังคมสงเคราะห์ นักจิตวิทยาประจำกลุ่มโรงเรียน) จัดให้มีสายด่วนสุขภาพจิตโดยเฉพาะนักเรียน และการใช้ประโยชน์จากเทคโนโลยีการแพทย์ทางไกล (telemedicine) ในการเข้าถึงจิตแพทย์</t>
  </si>
  <si>
    <t>ออกข้อกำหนด “กฎโรงเรียนต้องห้าม” เพื่อไม่ให้โรงเรียนออกกฎระเบียบของโรงเรียนที่เป็นการละเมิดสิทธิมนุษยชนของนักเรียน (เช่น การบังคับเรื่องทรงผม การลงโทษด้วยวิธีรุนแรงทุกประเภท การบังคับให้เด็กบริจาคเงินหรือสิ่งของ การบังคับซื้อของ และการบังคับให้ทำกิจกรรมที่ไม่เกี่ยวกับการเรียนการสอน)อบรมครูและบุคลากรทางการศึกษาอื่นให้มีความเข้าใจเกี่ยวกับสิทธิมนุษยชน ตระหนักถึงความสำคัญของสิทธิในเนื้อตัวร่างกายของเด็ก</t>
  </si>
  <si>
    <t>นโยบายที่ 98 กฎโรงเรียนต้องไม่ขัดหลักสิทธิมนุษยชน
solution ออกข้อกำหนด “กฎโรงเรียนต้องห้าม” เพื่อไม่ให้โรงเรียนออกกฎระเบียบของโรงเรียนที่เป็นการละเมิดสิทธิมนุษยชนของนักเรียน (เช่น การบังคับเรื่องทรงผม การลงโทษด้วยวิธีรุนแรงทุกประเภท การบังคับให้เด็กบริจาคเงินหรือสิ่งของ การบังคับซื้อของ และการบังคับให้ทำกิจกรรมที่ไม่เกี่ยวกับการเรียนการสอน)อบรมครูและบุคลากรทางการศึกษาอื่นให้มีความเข้าใจเกี่ยวกับสิทธิมนุษยชน ตระหนักถึงความสำคัญของสิทธิในเนื้อตัวร่างกายของเด็ก</t>
  </si>
  <si>
    <t>พักใบประกอบวิชาชีพครูทันทีเมื่อมีการละเมิดสิทธิเด็ก (เช่น การทำร้ายร่างกายเด็ก การล่วงละเมิดทางเพศ) เพื่อป้องกันไม่ให้มีการงดโทษหรือลงโทษเพียงแค่ย้ายโรงเรียน ซึ่งอาจนำไปสู่ความไม่ปลอดภัยของผู้เรียนในสถานศึกษาอื่นแก้ปัญหาการปกปิดความผิดโดยโรงเรียนเมื่อเกิดเหตุการละเมิดสิทธิกับนักเรียน ผ่านการจัดให้มีผู้ตรวจการนักเรียน (Student Ombudsman) ที่ขึ้นตรงกับรัฐมนตรีว่าการกระทรวงศึกษาธิการ เพื่อให้เป็นช่องทางร้องเรียนที่เป็นอิสระจริงจากโรงเรียน-เขตพื้นที่</t>
  </si>
  <si>
    <t>นโยบายที่ 99 ครูละเมิดสิทธิ พักใบประกอบทันที
solution พักใบประกอบวิชาชีพครูทันทีเมื่อมีการละเมิดสิทธิเด็ก (เช่น การทำร้ายร่างกายเด็ก การล่วงละเมิดทางเพศ) เพื่อป้องกันไม่ให้มีการงดโทษหรือลงโทษเพียงแค่ย้ายโรงเรียน ซึ่งอาจนำไปสู่ความไม่ปลอดภัยของผู้เรียนในสถานศึกษาอื่นแก้ปัญหาการปกปิดความผิดโดยโรงเรียนเมื่อเกิดเหตุการละเมิดสิทธิกับนักเรียน ผ่านการจัดให้มีผู้ตรวจการนักเรียน (Student Ombudsman) ที่ขึ้นตรงกับรัฐมนตรีว่าการกระทรวงศึกษาธิการ เพื่อให้เป็นช่องทางร้องเรียนที่เป็นอิสระจริงจากโรงเรียน-เขตพื้นที่</t>
  </si>
  <si>
    <t>เปลี่ยนกิจกรรมตั้งแถวในโรงเรียน เป็นกิจกรรมที่อาจตอบโจทย์วัตถุประสงค์ด้านการเรียนรู้มากกว่า เช่น การให้ครูประจำชั้นและนักเรียนได้ทำกิจกรรมร่วมกันในห้องเรียนก่อนมีการเรียนการสอน การอัปเดตเหตุการณ์บ้านเมืองเพื่อให้นักเรียนเท่าทันข่าวสาร  เพื่อให้เวลาของผู้เรียนถูกใช้อย่างคุ้มค่าและเกิดประโยชน์สูงสุดแก่ตัวผู้เรียน</t>
  </si>
  <si>
    <t>นโยบายที่ 100 ยกเลิกตั้งแถว ใช้เวลาอัปเดตเหตุการณ์บ้านเมือง
solution เปลี่ยนกิจกรรมตั้งแถวในโรงเรียน เป็นกิจกรรมที่อาจตอบโจทย์วัตถุประสงค์ด้านการเรียนรู้มากกว่า เช่น การให้ครูประจำชั้นและนักเรียนได้ทำกิจกรรมร่วมกันในห้องเรียนก่อนมีการเรียนการสอน การอัปเดตเหตุการณ์บ้านเมืองเพื่อให้นักเรียนเท่าทันข่าวสาร  เพื่อให้เวลาของผู้เรียนถูกใช้อย่างคุ้มค่าและเกิดประโยชน์สูงสุดแก่ตัวผู้เรียน</t>
  </si>
  <si>
    <t>ยกเลิกการบังคับใส่ชุดนักเรียนไปโรงเรียน เปลี่ยนงบประมาณรายหัวในหมวดเครื่องแบบนักเรียน ให้กลายเป็นงบอุดหนุนเทคโนโลยีการศึกษา หรือกิจกรรมพัฒนาผู้เรียนแทน</t>
  </si>
  <si>
    <t>นโยบายที่ 101 ไม่บังคับชุดนักเรียน ผู้ปกครองใช้งบกับอย่างอื่นได้
solution ยกเลิกการบังคับใส่ชุดนักเรียนไปโรงเรียน เปลี่ยนงบประมาณรายหัวในหมวดเครื่องแบบนักเรียน ให้กลายเป็นงบอุดหนุนเทคโนโลยีการศึกษา หรือกิจกรรมพัฒนาผู้เรียนแทน</t>
  </si>
  <si>
    <t>ร่างหลักสูตรใหม่ภายใน 1 ปี และค่อยๆ ปรับใช้จนสามารถใช้ในทุกระดับชั้นได้ภายใน 4 ปีหลักสูตรจะเน้นการสอนทักษะ-สมรรถนะที่จำเป็นสำหรับการประกอบอาชีพ (เช่น คิดวิเคราะห์ สื่อสาร ทำงานเป็นทีม เห็นอกเห็นใจผู้อื่น) และการใช้ชีวิต (เช่น ความรู้ทางการเงิน ความรู้ด้านสุขภาพ)ปรับการสอนทุกวิชาให้มุ่งเน้นทักษะสมรรถนะเป็นหลัก (เช่น การสอนภาษาอังกฤษที่เน้นทักษะการสื่อสาร หรือการสอนประวัติศาสตร์ที่เน้นการวิเคราะห์-ถกเถียง-แลกเปลี่ยน)ปรับรูปแบบการเรียนการสอนแนะแนว ที่เน้นการเชื่อมกับโลกภายนอกและกิจกรรมทั้งในและนอกห้องเรียนที่ช่วยให้ผู้เรียนค้นพบตัวเองเพิ่มกิจกรรมทดลองเรียนรู้จากงานจริง หรือ job shadow การจัดคลินิกให้คำปรึกษา 1-ต่อ-1 การจัดสรรบัญชีวิทยากรจากภายนอกในอาชีพที่เด็กสนใจ</t>
  </si>
  <si>
    <t>นโยบายที่ 102 ออกแบบหลักสูตรใหม่ เน้นทักษะที่ได้ใช้จริง
solution ร่างหลักสูตรใหม่ภายใน 1 ปี และค่อยๆ ปรับใช้จนสามารถใช้ในทุกระดับชั้นได้ภายใน 4 ปีหลักสูตรจะเน้นการสอนทักษะ-สมรรถนะที่จำเป็นสำหรับการประกอบอาชีพ (เช่น คิดวิเคราะห์ สื่อสาร ทำงานเป็นทีม เห็นอกเห็นใจผู้อื่น) และการใช้ชีวิต (เช่น ความรู้ทางการเงิน ความรู้ด้านสุขภาพ)ปรับการสอนทุกวิชาให้มุ่งเน้นทักษะสมรรถนะเป็นหลัก (เช่น การสอนภาษาอังกฤษที่เน้นทักษะการสื่อสาร หรือการสอนประวัติศาสตร์ที่เน้นการวิเคราะห์-ถกเถียง-แลกเปลี่ยน)ปรับรูปแบบการเรียนการสอนแนะแนว ที่เน้นการเชื่อมกับโลกภายนอกและกิจกรรมทั้งในและนอกห้องเรียนที่ช่วยให้ผู้เรียนค้นพบตัวเองเพิ่มกิจกรรมทดลองเรียนรู้จากงานจริง หรือ job shadow การจัดคลินิกให้คำปรึกษา 1-ต่อ-1 การจัดสรรบัญชีวิทยากรจากภายนอกในอาชีพที่เด็กสนใจ</t>
  </si>
  <si>
    <t>ลดจำนวนชั่วโมงเรียนและคาบเรียนลง (เป้าหมายไม่เกิน 800-1000 ชั่วโมงต่อปี) เพื่อให้เหลือเวลาเพียงพอสำหรับการเรียนรู้นอกห้องเรียนและการพักผ่อนลดการบ้านเพื่อรับประกันเวลาเพียงพอในการพักผ่อน (เช่น บูรณาการการบ้านในหลายวิชา เปลี่ยนจากการบ้านเป็นการทำแบบฝึกหัดหรือกิจกรรมในเวลาเรียน)ลดการสอบและหาวิธีประเมินรูปแบบอื่น (เช่น การทำโครงการกลุ่ม)ปรับวิธีการประเมิน-การทดสอบระดับชาติ (O-NET) เป็นแบบสุ่มสอบนักเรียนกลุ่มหนึ่งในแต่ละโรงเรียน เพื่อประเมินผลสัมฤทธิ์ของโรงเรียนแทนการสอบทั้งระดับชั้น</t>
  </si>
  <si>
    <t>นโยบายที่ 103 ชั่วโมงเรียนดีมีคุณภาพ ลดคาบเรียน-การบ้าน-การสอบ
solution ลดจำนวนชั่วโมงเรียนและคาบเรียนลง (เป้าหมายไม่เกิน 800-1000 ชั่วโมงต่อปี) เพื่อให้เหลือเวลาเพียงพอสำหรับการเรียนรู้นอกห้องเรียนและการพักผ่อนลดการบ้านเพื่อรับประกันเวลาเพียงพอในการพักผ่อน (เช่น บูรณาการการบ้านในหลายวิชา เปลี่ยนจากการบ้านเป็นการทำแบบฝึกหัดหรือกิจกรรมในเวลาเรียน)ลดการสอบและหาวิธีประเมินรูปแบบอื่น (เช่น การทำโครงการกลุ่ม)ปรับวิธีการประเมิน-การทดสอบระดับชาติ (O-NET) เป็นแบบสุ่มสอบนักเรียนกลุ่มหนึ่งในแต่ละโรงเรียน เพื่อประเมินผลสัมฤทธิ์ของโรงเรียนแทนการสอบทั้งระดับชั้น</t>
  </si>
  <si>
    <t>ลดวิชาพื้นฐานที่บังคับเรียนในชั้นประถม-มัธยมต้น และเพิ่มวิชาเลือกที่หลากหลายขึ้นและลดสัดส่วนวิชาบังคับในชั้นมัธยมปลาย</t>
  </si>
  <si>
    <t>นโยบายที่ 104 ลดวิชาบังคับ เพิ่มวิชาทางเลือก
solution ลดวิชาพื้นฐานที่บังคับเรียนในชั้นประถม-มัธยมต้น และเพิ่มวิชาเลือกที่หลากหลายขึ้นและลดสัดส่วนวิชาบังคับในชั้นมัธยมปลาย</t>
  </si>
  <si>
    <t>ปรับทิศทางหลักสูตร-การสอน-การประเมินวิชาภาษาอังกฤษ ที่เน้นการสื่อสารหรือการใช้ภาษาเป็นหลัก มากกว่าเน้นเพียงหลักภาษาและไวยากรณ์เสริมทักษะครูไทยด้านภาษาอังกฤษทั้งในระดับสถาบันผลิตครู (pre-service training) และการพัฒนาทักษะในงาน (in-service training)ทำ MOU โครงการแลกเปลี่ยนระหว่างครูต่างชาติและครูไทย เพื่อเพิ่มสภาพแวดล้อมที่นักเรียนไทยได้ใช้ภาษาอังกฤษตั้งเป้าให้ทุกโรงเรียนสอนเป็น 2 ภาษา ภายใน 4 ปี โดยการทยอยเพิ่มสัดส่วนวิชาและกิจกรรมในโรงเรียนที่สอนเป็นภาษาอังกฤษ (เช่น English Fridays ให้วันศุกร์หรือ 1 วันต่อสัปดาห์ในระดับโรงเรียน เป็นสำหรับการเรียนการสอนในภาษาอังกฤษ)</t>
  </si>
  <si>
    <t>นโยบายที่ 105 โรงเรียน 2 ภาษา นักเรียนพูดภาษาอังกฤษได้
solution ปรับทิศทางหลักสูตร-การสอน-การประเมินวิชาภาษาอังกฤษ ที่เน้นการสื่อสารหรือการใช้ภาษาเป็นหลัก มากกว่าเน้นเพียงหลักภาษาและไวยากรณ์เสริมทักษะครูไทยด้านภาษาอังกฤษทั้งในระดับสถาบันผลิตครู (pre-service training) และการพัฒนาทักษะในงาน (in-service training)ทำ MOU โครงการแลกเปลี่ยนระหว่างครูต่างชาติและครูไทย เพื่อเพิ่มสภาพแวดล้อมที่นักเรียนไทยได้ใช้ภาษาอังกฤษตั้งเป้าให้ทุกโรงเรียนสอนเป็น 2 ภาษา ภายใน 4 ปี โดยการทยอยเพิ่มสัดส่วนวิชาและกิจกรรมในโรงเรียนที่สอนเป็นภาษาอังกฤษ (เช่น English Fridays ให้วันศุกร์หรือ 1 วันต่อสัปดาห์ในระดับโรงเรียน เป็นสำหรับการเรียนการสอนในภาษาอังกฤษ)</t>
  </si>
  <si>
    <t>พรรคก้าวไกลเสนอให้ปรับปรุงวิชาประวัติศาสตร์ให้เน้นการถกเถียงแลกเปลี่ยนหลายมุมมอง ไม่ใช่แค่การท่องจำ การเรียนประวัติศาสตร์จะต้องเชื่อมโยงระหว่าง รัฐไทย ท้องถิ่น และประวัติศาสตร์โลกเพื่อให้ผู้เรียนได้เห็นมุมมองที่หลากหลาย เชื่อมโยงตัวเองในฐานะพลเมืองไทย และพลเมืองโลก ไปพร้อมกับความเข้าใจท้องถิ่นของตนเองได้</t>
  </si>
  <si>
    <t>นโยบายที่ 106 วิชาประวัติศาสตร์ เน้นวิเคราะห์-แลกเปลี่ยน
solution พรรคก้าวไกลเสนอให้ปรับปรุงวิชาประวัติศาสตร์ให้เน้นการถกเถียงแลกเปลี่ยนหลายมุมมอง ไม่ใช่แค่การท่องจำ การเรียนประวัติศาสตร์จะต้องเชื่อมโยงระหว่าง รัฐไทย ท้องถิ่น และประวัติศาสตร์โลกเพื่อให้ผู้เรียนได้เห็นมุมมองที่หลากหลาย เชื่อมโยงตัวเองในฐานะพลเมืองไทย และพลเมืองโลก ไปพร้อมกับความเข้าใจท้องถิ่นของตนเองได้</t>
  </si>
  <si>
    <t>เสนอให้มีแพลตฟอร์มที่จะรวบรวมข้อมูล สื่อการสอน เพื่อสนับสนุนครูในการสอนในห้องเรียนได้อบรมและพัฒนาให้ครูสามารถเปลี่ยนบทบาทจากผู้สอน มาเป็นผู้ชี้แนะ และสังเกตนักเรียนในห้องเรียนว่าใครเข้าใจหรือไม่เข้าใจในเรื่องใด เพื่อการออกแบบการสอนที่เฉพาะเจาะจงเป็นรายบุคคล (Personalized Education) ได้</t>
  </si>
  <si>
    <t>นโยบายที่ 107 ส่งเสริมเทคโนโลยีทางการศึกษา
solution เสนอให้มีแพลตฟอร์มที่จะรวบรวมข้อมูล สื่อการสอน เพื่อสนับสนุนครูในการสอนในห้องเรียนได้อบรมและพัฒนาให้ครูสามารถเปลี่ยนบทบาทจากผู้สอน มาเป็นผู้ชี้แนะ และสังเกตนักเรียนในห้องเรียนว่าใครเข้าใจหรือไม่เข้าใจในเรื่องใด เพื่อการออกแบบการสอนที่เฉพาะเจาะจงเป็นรายบุคคล (Personalized Education) ได้</t>
  </si>
  <si>
    <t>เพิ่มกลไกรับผิดชอบของเนื้อหาหนังสือเรียน เช่น หากพบข้อผิดพลาดที่รุนแรงสามารถสั่งแบนบริษัทที่จัดทำหนังสือดังกล่าวได้</t>
  </si>
  <si>
    <t>นโยบายที่ 108 สร้างแพลตฟอร์มตรวจสอบเนื้อหาหนังสือเรียน
solution เพิ่มกลไกรับผิดชอบของเนื้อหาหนังสือเรียน เช่น หากพบข้อผิดพลาดที่รุนแรงสามารถสั่งแบนบริษัทที่จัดทำหนังสือดังกล่าวได้</t>
  </si>
  <si>
    <t>ส่งเสริมให้มีการศึกษานอกระบบ on-demand ไม่ว่าจะรูปแบบ online หรือ on-site ทั้งหลักสูตรระยะสั้นและระยะยาว โดยมุ่งเน้นที่จะดำเนินการกับผู้ที่มีอายุมากกว่า 18 ปี หรือผู้ที่มีอายุน้อยกว่า 18 ปี แต่หลุดออกจากระบบการศึกษาเพราะการแพร่ระบาดของโควิด</t>
  </si>
  <si>
    <t>นโยบายที่ 109 การศึกษานอกระบบ (กศน.) แบบ on-demand
solution ส่งเสริมให้มีการศึกษานอกระบบ on-demand ไม่ว่าจะรูปแบบ online หรือ on-site ทั้งหลักสูตรระยะสั้นและระยะยาว โดยมุ่งเน้นที่จะดำเนินการกับผู้ที่มีอายุมากกว่า 18 ปี หรือผู้ที่มีอายุน้อยกว่า 18 ปี แต่หลุดออกจากระบบการศึกษาเพราะการแพร่ระบาดของโควิด</t>
  </si>
  <si>
    <t>ตั้งศูนย์ประสานงานกลางของ Home School  เพื่อช่วยลดอุปสรรคในงานเอกสาร งานประเมินต่างๆจากส่วนกลาง ช่วยให้ Home School เข้าถึงสิทธิและสวัสดิการที่ควรจะได้ นอกจากนี้ศูนย์ดังกล่าวจะเป็นแหล่งที่ช่วยรวบรวมหลักสูตร สื่อการสอนของคนที่จัด Home School ที่ต่าง ๆ เพื่อแบ่งปันความรู้กันอีกด้วย</t>
  </si>
  <si>
    <t>นโยบายที่ 110 อำนวยความสะดวกในการทำ Home School
solution ตั้งศูนย์ประสานงานกลางของ Home School  เพื่อช่วยลดอุปสรรคในงานเอกสาร งานประเมินต่างๆจากส่วนกลาง ช่วยให้ Home School เข้าถึงสิทธิและสวัสดิการที่ควรจะได้ นอกจากนี้ศูนย์ดังกล่าวจะเป็นแหล่งที่ช่วยรวบรวมหลักสูตร สื่อการสอนของคนที่จัด Home School ที่ต่าง ๆ เพื่อแบ่งปันความรู้กันอีกด้วย</t>
  </si>
  <si>
    <t>กำหนดไม่ให้ออกข้อสอบที่วัดเนื้อหาเกินหลักสูตร เพื่อรับประกันความเสมอภาคทางโอกาสของนักเรียนที่ไม่มีกำลังทรัพย์เพียงพอในการเรียนพิเศษเพิ่มเติมนอกโรงเรียนเปิดเผยข้อสอบและเฉลยข้อสอบย้อนหลัง เพื่อยกระดับคุณภาพการสอบ เปิดให้เกิดการตรวจสอบความถูกต้องเหมาะสมของคำถาม/คำตอบ และให้เป็นคลังความรู้ที่ผู้เข้าสอบรุ่นต่อ ๆ ไปจะสามารถเข้าไปใช้ฝึกฝนได้โดยไม่มีค่าใช้จ่าย</t>
  </si>
  <si>
    <t>นโยบายที่ 111 เปิดข้อสอบ TCAS ย้อนหลังทั้งหมดพร้อมเฉลยทันที
solution กำหนดไม่ให้ออกข้อสอบที่วัดเนื้อหาเกินหลักสูตร เพื่อรับประกันความเสมอภาคทางโอกาสของนักเรียนที่ไม่มีกำลังทรัพย์เพียงพอในการเรียนพิเศษเพิ่มเติมนอกโรงเรียนเปิดเผยข้อสอบและเฉลยข้อสอบย้อนหลัง เพื่อยกระดับคุณภาพการสอบ เปิดให้เกิดการตรวจสอบความถูกต้องเหมาะสมของคำถาม/คำตอบ และให้เป็นคลังความรู้ที่ผู้เข้าสอบรุ่นต่อ ๆ ไปจะสามารถเข้าไปใช้ฝึกฝนได้โดยไม่มีค่าใช้จ่าย</t>
  </si>
  <si>
    <t>ปรับอัตราค่าใช้จ่ายเกี่ยวกับการสอบเข้ามหาวิทยาลัยของ TCAS จากเดิมที่ต้องจ่ายทั้งค่าสอบสำหรับทุกการสอบและค่าอันดับ เป็นการจ่ายแบบอัตราเดียว (flat rate) ไม่เกิน 500 บาท สำหรับทุกบริการที่เป็นค่าใช้จ่ายของ ทปอ. โดยรัฐเป็นผู้ประเมินต้นทุนที่แท้จริง และอุดหนุนตามสมควร</t>
  </si>
  <si>
    <t>นโยบายที่ 112 ค่าใช้จ่าย TCAS อัตราเดียว ไม่เกิน 500 บาท
solution ปรับอัตราค่าใช้จ่ายเกี่ยวกับการสอบเข้ามหาวิทยาลัยของ TCAS จากเดิมที่ต้องจ่ายทั้งค่าสอบสำหรับทุกการสอบและค่าอันดับ เป็นการจ่ายแบบอัตราเดียว (flat rate) ไม่เกิน 500 บาท สำหรับทุกบริการที่เป็นค่าใช้จ่ายของ ทปอ. โดยรัฐเป็นผู้ประเมินต้นทุนที่แท้จริง และอุดหนุนตามสมควร</t>
  </si>
  <si>
    <t>ยกเลิกการให้ครูนอนเวรเฝ้าโรงเรียน เพื่อให้คุณครูสามารถโฟกัสไปที่การเรียนการสอนเพื่อพัฒนาผู้เรียนได้อย่างเต็มที่</t>
  </si>
  <si>
    <t>นโยบายที่ 113 เลิกให้ครูนอนเวร
solution ยกเลิกการให้ครูนอนเวรเฝ้าโรงเรียน เพื่อให้คุณครูสามารถโฟกัสไปที่การเรียนการสอนเพื่อพัฒนาผู้เรียนได้อย่างเต็มที่</t>
  </si>
  <si>
    <t>ยกเลิกการอบรมหรือโครงการที่ไม่เกี่ยวข้องกับการเรียนการสอนหรือการพัฒนาผู้เรียน เพื่อให้คุณครูสามารถโฟกัสไปที่การเรียนการสอนเพื่อพัฒนาผู้เรียนได้อย่างเต็มที่ลดเวลาในการทำงานเอกสาร/งานธุรการในโรงเรียน ด้วยการนำระบบอิเล็กทรอนิกส์ หรือระบบอัตโนมัติมาใช้มากขึ้น เช่น การเซ็นเอกสารออนไลน์ จ้างเจ้าหน้าที่ธุรการให้เพียงพอและมีความมั่นคง</t>
  </si>
  <si>
    <t>นโยบายที่ 114 ลดงานเอกสาร-งานธุรการครู
solution ยกเลิกการอบรมหรือโครงการที่ไม่เกี่ยวข้องกับการเรียนการสอนหรือการพัฒนาผู้เรียน เพื่อให้คุณครูสามารถโฟกัสไปที่การเรียนการสอนเพื่อพัฒนาผู้เรียนได้อย่างเต็มที่ลดเวลาในการทำงานเอกสาร/งานธุรการในโรงเรียน ด้วยการนำระบบอิเล็กทรอนิกส์ หรือระบบอัตโนมัติมาใช้มากขึ้น เช่น การเซ็นเอกสารออนไลน์ จ้างเจ้าหน้าที่ธุรการให้เพียงพอและมีความมั่นคง</t>
  </si>
  <si>
    <t>ยกเลิกพิธีรีตองที่ไม่เกี่ยวข้องกับการเรียนการสอนหรือการพัฒนาผู้เรียน (เช่น การจัดแต่งอาคารสถานที่ต้อนรับผู้ประเมิน) เพื่อให้คุณครูสามารถโฟกัสไปที่การเรียนการสอนเพื่อพัฒนาผู้เรียนได้อย่างเต็มที่</t>
  </si>
  <si>
    <t>นโยบายที่ 115 ยกเลิกพิธีรีตองในการประเมินครู-รับแขก
solution ยกเลิกพิธีรีตองที่ไม่เกี่ยวข้องกับการเรียนการสอนหรือการพัฒนาผู้เรียน (เช่น การจัดแต่งอาคารสถานที่ต้อนรับผู้ประเมิน) เพื่อให้คุณครูสามารถโฟกัสไปที่การเรียนการสอนเพื่อพัฒนาผู้เรียนได้อย่างเต็มที่</t>
  </si>
  <si>
    <t>จัดให้มีการประเมินทั้งครูและผู้บริหารโรงเรียนแบบรอบทิศ หรือ 360 องศา เพื่อให้นักเรียนมีส่วนร่วมในการประเมินครู ซึ่งจะทำให้ครูมีความยึดโยงกับผลสัมฤทธิ์และความพึงพอใจของนักเรียนในฐานะผู้รับบริการการศึกษาครูมีส่วนร่วมในการประเมินผู้บริหารโรงเรียน ( เช่น ผู้อำนวยการ รองผู้อำนวยการ) เพื่อให้ผู้บริหารถูกประเมินจากข้อมูลที่รอบด้าน และป้องกันการใช้อำนาจในทางที่ไม่ชอบกับครู</t>
  </si>
  <si>
    <t>นโยบายที่ 116 นักเรียนประเมินครู ครูประเมิน ผอ.
solution จัดให้มีการประเมินทั้งครูและผู้บริหารโรงเรียนแบบรอบทิศ หรือ 360 องศา เพื่อให้นักเรียนมีส่วนร่วมในการประเมินครู ซึ่งจะทำให้ครูมีความยึดโยงกับผลสัมฤทธิ์และความพึงพอใจของนักเรียนในฐานะผู้รับบริการการศึกษาครูมีส่วนร่วมในการประเมินผู้บริหารโรงเรียน ( เช่น ผู้อำนวยการ รองผู้อำนวยการ) เพื่อให้ผู้บริหารถูกประเมินจากข้อมูลที่รอบด้าน และป้องกันการใช้อำนาจในทางที่ไม่ชอบกับครู</t>
  </si>
  <si>
    <t>เปลี่ยนงบประมาณที่เกี่ยวข้องกับการอบรมครูทั้งหมดที่ส่วนกลางเป็นคนตัดสินใจ เป็นการให้เงินตรงไปที่ครูแต่ละคน เพื่อใช้ซื้อคอร์สอบรมพัฒนาทักษะที่ได้รับการรับรองจากกระทรวงศึกษาธิการ (เช่น เริ่มต้นที่ คนละ 3000-5000 บาทต่อปี)โรงเรียน สำหรับใช้ในการจัดอบรมเพื่อเพิ่มทักษะการสอนของครูในระดับโรงเรียน</t>
  </si>
  <si>
    <t>นโยบายที่ 117 งบอบรมให้ครู-โรงเรียน ตัดสินใจเองว่าจะเรียนรู้อะไร
solution เปลี่ยนงบประมาณที่เกี่ยวข้องกับการอบรมครูทั้งหมดที่ส่วนกลางเป็นคนตัดสินใจ เป็นการให้เงินตรงไปที่ครูแต่ละคน เพื่อใช้ซื้อคอร์สอบรมพัฒนาทักษะที่ได้รับการรับรองจากกระทรวงศึกษาธิการ (เช่น เริ่มต้นที่ คนละ 3000-5000 บาทต่อปี)โรงเรียน สำหรับใช้ในการจัดอบรมเพื่อเพิ่มทักษะการสอนของครูในระดับโรงเรียน</t>
  </si>
  <si>
    <t>เพิ่มค่าตอบแทนครูบรรจุใหม่ เป็น 20000+ ต่อเดือน</t>
  </si>
  <si>
    <t>ปรับขึ้นเงินเดือนเริ่มต้นของข้าราชการครูในช่วง 10 ปีแรกให้สูงขึ้น\tโดยเริ่มต้นที่ 20000  บาทต่อเดือนเพิ่มค่าตอบแทน สวัสดิการ ความก้าวหน้าทางอาชีพของบุคลากรทางการศึกษาอื่น (เช่น ผู้ดูแลเด็ก ลูกจ้างธุรการ นักการภารโรง)ไม่มีครูอัตราจ้างเงินเดือนน้อย ทุกโรงเรียนต้องจ้างครูได้เพียงพอจากการประกันรายได้โรงเรียนตามสูตรคำนวณรายหัวใหม่</t>
  </si>
  <si>
    <t>นโยบายที่ 118 เพิ่มค่าตอบแทนครูบรรจุใหม่ เป็น 20000+ ต่อเดือน
solution ปรับขึ้นเงินเดือนเริ่มต้นของข้าราชการครูในช่วง 10 ปีแรกให้สูงขึ้น\tโดยเริ่มต้นที่ 20000  บาทต่อเดือนเพิ่มค่าตอบแทน สวัสดิการ ความก้าวหน้าทางอาชีพของบุคลากรทางการศึกษาอื่น (เช่น ผู้ดูแลเด็ก ลูกจ้างธุรการ นักการภารโรง)ไม่มีครูอัตราจ้างเงินเดือนน้อย ทุกโรงเรียนต้องจ้างครูได้เพียงพอจากการประกันรายได้โรงเรียนตามสูตรคำนวณรายหัวใหม่</t>
  </si>
  <si>
    <t>เพิ่มเกณฑ์ในการคัดเลือกครูให้เข้มข้นขึ้นทั้งวิชาการและทักษะการสอน เพิ่มการสอบสอนในการสอบบรรจุครู และการสอบวิชาการจะประเมินครูด้วยข้อสอบชุดเดียวกับนักเรียนพัฒนาสถาบันการผลิตครูให้มีความเชี่ยวชาญเฉพาะสาขาไม่จำเป็นต้องเปิดสอนทุกสาขาวิชาและจะมีการเจาะจงสนับสนุนงบประมาณลงไปเพื่อพัฒนาการสอนในสาขานั้น ๆ ให้มีคุณภาพมากที่สุด</t>
  </si>
  <si>
    <t>นโยบายที่ 119 ยกระดับสถาบันผลิตครู เพิ่มทักษะ-ความเชี่ยวชาญครู
solution เพิ่มเกณฑ์ในการคัดเลือกครูให้เข้มข้นขึ้นทั้งวิชาการและทักษะการสอน เพิ่มการสอบสอนในการสอบบรรจุครู และการสอบวิชาการจะประเมินครูด้วยข้อสอบชุดเดียวกับนักเรียนพัฒนาสถาบันการผลิตครูให้มีความเชี่ยวชาญเฉพาะสาขาไม่จำเป็นต้องเปิดสอนทุกสาขาวิชาและจะมีการเจาะจงสนับสนุนงบประมาณลงไปเพื่อพัฒนาการสอนในสาขานั้น ๆ ให้มีคุณภาพมากที่สุด</t>
  </si>
  <si>
    <t>ปรับโครงสร้างหนี้ครูใหม่ด้วยการรวมหนี้ที่อยู่ในสถาบันการเงินและหนี้ในสหกรณ์ออมทรัพย์ครูให้เป็นหนี้ก้อนเดียว ต้องเปิดเผยข้อมูลหนี้ครูรายบุคคลให้ธนาคารพาณิชย์รับทราบเพื่อประเมินความเสี่ยงในการปล่อยกู้โดยเกินกำลังการชำระคืนหนี้ของครูกำหนดเพดานการหักเงินเดือนไม่ให้เกิน 70 % ของเงินเดือนแต่ละเดือน และลดดอกเบี้ยเงินกู้ให้ถูกลงหากครูมีประวัติการชำระหนี้ที่ดี</t>
  </si>
  <si>
    <t>นโยบายที่ 120 แก้ปัญหาหนี้สินครู กำหนดเพดานหักเงินเดือน
solution ปรับโครงสร้างหนี้ครูใหม่ด้วยการรวมหนี้ที่อยู่ในสถาบันการเงินและหนี้ในสหกรณ์ออมทรัพย์ครูให้เป็นหนี้ก้อนเดียว ต้องเปิดเผยข้อมูลหนี้ครูรายบุคคลให้ธนาคารพาณิชย์รับทราบเพื่อประเมินความเสี่ยงในการปล่อยกู้โดยเกินกำลังการชำระคืนหนี้ของครูกำหนดเพดานการหักเงินเดือนไม่ให้เกิน 70 % ของเงินเดือนแต่ละเดือน และลดดอกเบี้ยเงินกู้ให้ถูกลงหากครูมีประวัติการชำระหนี้ที่ดี</t>
  </si>
  <si>
    <t>คูปองเปิดโลกเรียนรู้นอกห้องเรียน สูงสุด 2000 บาทต่อปี</t>
  </si>
  <si>
    <t>แจกคูปองพัฒนาการเรียนรู้ตามช่วงวัยให้กับเด็กอายุ 7-18 ปี เพื่อใช้สำหรับการเรียนรู้-ฝึกฝนทักษะเพิ่มเติมภายนอกโรงเรียน ตลอดจนกิจกรรมสร้างสรรค์ และกิจกรรมทางวัฒนธรรมต่างๆ แบ่งเป็นระดับประถมปีละ 1000 บาทต่อปีระดับมัธยมปีละ 1500 บาทต่อปีระดับอุดมศึกษาปีละ 2000 บาทต่อปี</t>
  </si>
  <si>
    <t>นโยบายที่ 121 คูปองเปิดโลกเรียนรู้นอกห้องเรียน สูงสุด 2000 บาทต่อปี
solution แจกคูปองพัฒนาการเรียนรู้ตามช่วงวัยให้กับเด็กอายุ 7-18 ปี เพื่อใช้สำหรับการเรียนรู้-ฝึกฝนทักษะเพิ่มเติมภายนอกโรงเรียน ตลอดจนกิจกรรมสร้างสรรค์ และกิจกรรมทางวัฒนธรรมต่างๆ แบ่งเป็นระดับประถมปีละ 1000 บาทต่อปีระดับมัธยมปีละ 1500 บาทต่อปีระดับอุดมศึกษาปีละ 2000 บาทต่อปี</t>
  </si>
  <si>
    <t>สนับสนุนการเรียนฟรีในระดับอาชีวศึกษา ทั้งระดับประกาศนียบัตรวิชาชีพ (ปวช.) และระดับประกาศนียบัตรวิชาชีพชั้นสูง (ปวส.) เพื่อเปิดโอกาสในการเรียนต่อในสายอาชีพโดยไม่มีค่าใช้จ่าย และนำไปสู่การประกอบอาชีพเฉพาะด้านซึ่งเป็นที่ต้องการของตลาดแรงงานทั้งในปัจจุบันและอนาคต</t>
  </si>
  <si>
    <t>นโยบายที่ 122 เรียนฟรีอาชีวะถึง ปวส. จบแล้วมีงานทำ
solution สนับสนุนการเรียนฟรีในระดับอาชีวศึกษา ทั้งระดับประกาศนียบัตรวิชาชีพ (ปวช.) และระดับประกาศนียบัตรวิชาชีพชั้นสูง (ปวส.) เพื่อเปิดโอกาสในการเรียนต่อในสายอาชีพโดยไม่มีค่าใช้จ่าย และนำไปสู่การประกอบอาชีพเฉพาะด้านซึ่งเป็นที่ต้องการของตลาดแรงงานทั้งในปัจจุบันและอนาคต</t>
  </si>
  <si>
    <t>จัดสรรงบประมาณเพื่อสนับสนุนการจัดซื้อเพื่อปรับปรุงเครื่องมือและอุปกรณ์ที่ใช้ทำการเรียนการสอนในสถาบันอาชีวศึกษาของรัฐให้ทันสมัย (4500 ล้านบาทต่อปี หรือ เฉลี่ยปีละ 10 ล้านบาทต่อแห่ง)จัดฝึกอบรมด้านเทคโนโลยีที่ทันสมัยอย่างเข้มข้นให้กับอาจารย์ผู้สอน เพื่อให้อาจารย์สามารถนำความรู้ที่เป็นปัจจุบัน ตรงกับความต้องการของภาคอุตสาหกรรม มาสอนให้แก่นักเรียน</t>
  </si>
  <si>
    <t>นโยบายที่ 123 เพิ่มงบพัฒนาคุณภาพสถาบันอาชีวศึกษา แห่งละ 10 ล้านบาทต่อปี
solution จัดสรรงบประมาณเพื่อสนับสนุนการจัดซื้อเพื่อปรับปรุงเครื่องมือและอุปกรณ์ที่ใช้ทำการเรียนการสอนในสถาบันอาชีวศึกษาของรัฐให้ทันสมัย (4500 ล้านบาทต่อปี หรือ เฉลี่ยปีละ 10 ล้านบาทต่อแห่ง)จัดฝึกอบรมด้านเทคโนโลยีที่ทันสมัยอย่างเข้มข้นให้กับอาจารย์ผู้สอน เพื่อให้อาจารย์สามารถนำความรู้ที่เป็นปัจจุบัน ตรงกับความต้องการของภาคอุตสาหกรรม มาสอนให้แก่นักเรียน</t>
  </si>
  <si>
    <t>ส่งเสริมการเรียนระบบทวิภาคี โดยปรับปรุงระบบประกันคุณภาพการศึกษา ผ่านการมีส่วนร่วมของภาคเอกชนและผู้ประกอบการในตลาด โดยให้มีการออกแบบหลักสูตรร่วมกันที่จะสร้างแรงงานที่มีทักษะตามความต้องการของตลาด และจบมามีงานทำจริง</t>
  </si>
  <si>
    <t>นโยบายที่ 124 ส่งเสริมอาชีวศึกษาระบบทวิภาคี
solution ส่งเสริมการเรียนระบบทวิภาคี โดยปรับปรุงระบบประกันคุณภาพการศึกษา ผ่านการมีส่วนร่วมของภาคเอกชนและผู้ประกอบการในตลาด โดยให้มีการออกแบบหลักสูตรร่วมกันที่จะสร้างแรงงานที่มีทักษะตามความต้องการของตลาด และจบมามีงานทำจริง</t>
  </si>
  <si>
    <t>ยกระดับคุณภาพการเรียนการสอนระดับอุดมศึกษา ผ่านการส่งเสริมสหกิจศึกษาที่เพิ่มเวลาที่ผู้เรียนฝึกงานในสถานประกอบการจริง และผลักดันการศึกษาแบบทวิภาคีที่ภาคเอกชนร่วมออกแบบหลักสูตรและรับประกันการจ้างงาน</t>
  </si>
  <si>
    <t>นโยบายที่ 125 ส่งเสริมสหกิจศึกษา (เรียน+ฝึกงาน) ในมหาวิทยาลัย
solution ยกระดับคุณภาพการเรียนการสอนระดับอุดมศึกษา ผ่านการส่งเสริมสหกิจศึกษาที่เพิ่มเวลาที่ผู้เรียนฝึกงานในสถานประกอบการจริง และผลักดันการศึกษาแบบทวิภาคีที่ภาคเอกชนร่วมออกแบบหลักสูตรและรับประกันการจ้างงาน</t>
  </si>
  <si>
    <t>ปรับปรุงเกณฑ์การกู้ยืม ทุกคนสามารถกู้ได้ถ้วนหน้าโดยไม่ต้องพิสูจน์สิทธิ และไม่ต้องทำจิตอาสา หรือกิจกรรมบังคับอื่นที่แตกต่างจากนักศึกษาที่ไม่ได้กู้ยืมเรียนปรับปรุงเกณฑ์การใช้คืนหนี้ การจ่ายคืนหนี้เงินกู้จะมีช่วงปลอดหนี้ที่ยาวนานขึ้น ถ้ารายได้ไม่ถึงเกณฑ์ที่กำหนด ก็จะยังไม่ต้องจ่ายคืนเงินต้นยกระดับบทบาท กยศ. ในการช่วยหางานให้กับผู้กู้ยืม</t>
  </si>
  <si>
    <t>นโยบายที่ 126 ยกระดับ กยศ. ทุกคนกู้ได้ ยกเลิกกิจกรรมจิตอาสา จ่ายคืนเมื่อจ่ายไหวเท่านั้น
solution ปรับปรุงเกณฑ์การกู้ยืม ทุกคนสามารถกู้ได้ถ้วนหน้าโดยไม่ต้องพิสูจน์สิทธิ และไม่ต้องทำจิตอาสา หรือกิจกรรมบังคับอื่นที่แตกต่างจากนักศึกษาที่ไม่ได้กู้ยืมเรียนปรับปรุงเกณฑ์การใช้คืนหนี้ การจ่ายคืนหนี้เงินกู้จะมีช่วงปลอดหนี้ที่ยาวนานขึ้น ถ้ารายได้ไม่ถึงเกณฑ์ที่กำหนด ก็จะยังไม่ต้องจ่ายคืนเงินต้นยกระดับบทบาท กยศ. ในการช่วยหางานให้กับผู้กู้ยืม</t>
  </si>
  <si>
    <t>สร้างแพลตฟอร์มการเรียนรู้ที่ประชาชนทุกคนเข้าถึงและเรียนได้โดยไม่จำกัด ผ่านการรวบรวมคอร์สพัฒนาทักษะจากผู้ผลิตเนื้อหา แบบฝึกหัดและระบบทดสอบความรู้ ระบบสำรวจความถนัดตนเอง และบริการจับคู่กับผู้ประกอบการและจัดหางาน</t>
  </si>
  <si>
    <t>นโยบายที่ 127 แพลตฟอร์มเรียนรู้ตลอดชีวิต เรียนฟรีไม่จำกัด มีระบบจัดหางาน
solution สร้างแพลตฟอร์มการเรียนรู้ที่ประชาชนทุกคนเข้าถึงและเรียนได้โดยไม่จำกัด ผ่านการรวบรวมคอร์สพัฒนาทักษะจากผู้ผลิตเนื้อหา แบบฝึกหัดและระบบทดสอบความรู้ ระบบสำรวจความถนัดตนเอง และบริการจับคู่กับผู้ประกอบการและจัดหางาน</t>
  </si>
  <si>
    <t>พัฒนาสถาบันคุณวุฒิวิชาชีพ ให้ผู้ได้รับการรับรองวิชาชีพได้รับความเชื่อถือจากตลาดแรงงานและสังคม ด้วยการพัฒนาเงื่อนไขและคุณสมบัติของการรับรองคุณวุฒิให้สอดคล้องกับมาตรฐานสากล ตรงตามความต้องการของเอกชน และปรับหลักสูตรของสถาบันอุดมศึกษาให้สอดคล้องกัน</t>
  </si>
  <si>
    <t>นโยบายที่ 128 ทำงานเทียบวุฒิได้ ยกระดับสถาบันคุณวุฒิวิชาชีพ
solution พัฒนาสถาบันคุณวุฒิวิชาชีพ ให้ผู้ได้รับการรับรองวิชาชีพได้รับความเชื่อถือจากตลาดแรงงานและสังคม ด้วยการพัฒนาเงื่อนไขและคุณสมบัติของการรับรองคุณวุฒิให้สอดคล้องกับมาตรฐานสากล ตรงตามความต้องการของเอกชน และปรับหลักสูตรของสถาบันอุดมศึกษาให้สอดคล้องกัน</t>
  </si>
  <si>
    <t>คูปองเรียนเสริมทักษะ-เปลี่ยนอาชีพ 5000 บาท/ปี</t>
  </si>
  <si>
    <t>แจกคูปองคนวัยทำงาน อายุ 30-60 ปี จำนวน 1 ล้านคน เพื่อเลือกพัฒนาทักษะเชิงลึกที่ตนต้องการหรือมีความจำเป็นในการทำงาน จากหลักสูตรการฝึกอบรมที่มหาวิทยาลัย ภาคเอกชน และภาคประชาสังคม จัดขึ้นทั้งในรูปแบบออนไลน์หรือ ณ สถานที่ โดยรัฐร่วมจ่าย 80% จากราคาหลักสูตรฝึกอบรม แต่ไม่เกิน 5000 บาท/คน</t>
  </si>
  <si>
    <t>นโยบายที่ 129 คูปองเรียนเสริมทักษะ-เปลี่ยนอาชีพ 5000 บาท/ปี
solution แจกคูปองคนวัยทำงาน อายุ 30-60 ปี จำนวน 1 ล้านคน เพื่อเลือกพัฒนาทักษะเชิงลึกที่ตนต้องการหรือมีความจำเป็นในการทำงาน จากหลักสูตรการฝึกอบรมที่มหาวิทยาลัย ภาคเอกชน และภาคประชาสังคม จัดขึ้นทั้งในรูปแบบออนไลน์หรือ ณ สถานที่ โดยรัฐร่วมจ่าย 80% จากราคาหลักสูตรฝึกอบรม แต่ไม่เกิน 5000 บาท/คน</t>
  </si>
  <si>
    <t>กระจายอำนาจให้โรงเรียนด้านงบประมาณ (เช่น การจัดสรรงบประมาณให้โรงเรียนแบบไม่กำหนดวัตถุประสงค์)กระจายอำนาจเรื่องบุคลากร (เช่น กลไกในการให้โรงเรียนมีส่วนร่วมในการสัมภาษณ์และคัดเลือกครู)กระจายอำนาจเรื่องวิชาการ (เช่น การออกแบบหลักสูตรของโรงเรียนที่สอดคล้องต่อความต้องการของผู้เรียน การลดการควบคุมจากส่วนกลาง)เพิ่มอำนาจให้ท้องถิ่นในการบริหารจัดการ ตลอดจนดูแลโรงเรียนในพื้นที่ รวมถึงการบริหารจัดการสภาพแวดล้อมโดยรอบให้เอื้อต่อการศึกษาของประชาชนในพื้นที่</t>
  </si>
  <si>
    <t>นโยบายที่ 130 กระจายอำนาจให้โรงเรียน เติบโตได้ภายใต้ท้องถิ่น
solution กระจายอำนาจให้โรงเรียนด้านงบประมาณ (เช่น การจัดสรรงบประมาณให้โรงเรียนแบบไม่กำหนดวัตถุประสงค์)กระจายอำนาจเรื่องบุคลากร (เช่น กลไกในการให้โรงเรียนมีส่วนร่วมในการสัมภาษณ์และคัดเลือกครู)กระจายอำนาจเรื่องวิชาการ (เช่น การออกแบบหลักสูตรของโรงเรียนที่สอดคล้องต่อความต้องการของผู้เรียน การลดการควบคุมจากส่วนกลาง)เพิ่มอำนาจให้ท้องถิ่นในการบริหารจัดการ ตลอดจนดูแลโรงเรียนในพื้นที่ รวมถึงการบริหารจัดการสภาพแวดล้อมโดยรอบให้เอื้อต่อการศึกษาของประชาชนในพื้นที่</t>
  </si>
  <si>
    <t>กำหนดให้คณะกรรมการสถานศึกษาต้องมีตัวแทนนักเรียนเพิ่มกลไกให้มีการจัดเลือกตั้งกรรมการสถานศึกษาในบางตำแหน่ง (เช่น ตัวแทนนักเรียน ตัวแทนผู้ปกครอง)เพิ่มความเป็นมืออาชีพ โดยการจัดอบรมให้กรรมการที่ไม่ใช่บุคลากรทางการศึกษาเปลี่ยนจากระบบอาสาสมัคร เป็นการมีค่าตอบแทนที่เหมาะสม เพื่อเพิ่มการมีส่วนร่วม</t>
  </si>
  <si>
    <t>นโยบายที่ 131 บอร์ดโรงเรียน ต้องมีตัวแทนนักเรียน
solution กำหนดให้คณะกรรมการสถานศึกษาต้องมีตัวแทนนักเรียนเพิ่มกลไกให้มีการจัดเลือกตั้งกรรมการสถานศึกษาในบางตำแหน่ง (เช่น ตัวแทนนักเรียน ตัวแทนผู้ปกครอง)เพิ่มความเป็นมืออาชีพ โดยการจัดอบรมให้กรรมการที่ไม่ใช่บุคลากรทางการศึกษาเปลี่ยนจากระบบอาสาสมัคร เป็นการมีค่าตอบแทนที่เหมาะสม เพื่อเพิ่มการมีส่วนร่วม</t>
  </si>
  <si>
    <t>เพิ่มงบประมาณให้โรงเรียนในส่วนกิจกรรมพัฒนาผู้เรียน แต่ให้เฉพาะโรงเรียนที่มีสภานักเรียนที่มาจากการเลือกตั้งเท่านั้น เพื่อให้นักเรียนมีส่วนร่วมในการใช้งบประมาณ  โดยสภานักเรียนจะนำงบส่วนนี้ไปทำกิจกรรมภายในโรงเรียนตามที่ได้หาเสียงไว้</t>
  </si>
  <si>
    <t>นโยบายที่ 132 งบที่สภานักเรียนเลือกใช้เองได้
solution เพิ่มงบประมาณให้โรงเรียนในส่วนกิจกรรมพัฒนาผู้เรียน แต่ให้เฉพาะโรงเรียนที่มีสภานักเรียนที่มาจากการเลือกตั้งเท่านั้น เพื่อให้นักเรียนมีส่วนร่วมในการใช้งบประมาณ  โดยสภานักเรียนจะนำงบส่วนนี้ไปทำกิจกรรมภายในโรงเรียนตามที่ได้หาเสียงไว้</t>
  </si>
  <si>
    <t>จัดให้มีการเลือกตั้งสภาเยาวชน โดยให้สภานี้อยู่ภายใต้การดูแลของสำนักเลขาธิการสภาผู้แทนราษฎร มีอำนาจและส่วนร่วมในการขับเคลื่อนประเทศ ดังนี้ เสนอร่างกฎหมายต่อรัฐสภาได้ (เทียบเท่ากับการที่ประชาชนลงชื่อเสนอร่างกฎหมาย 10000 รายชื่อตามรัฐธรรมนูญ)เสนอตัวแทนเข้าไปมีส่วนร่วมในกรรมาธิการที่เกี่ยวข้องตั้งกระทู้กับรัฐมนตรีที่เกี่ยวข้องให้มาตอบในสภาได้ปีละอย่างน้อย 2 ครั้งเสนอความเห็นและข้อเสนอแนะโดยตรงไปที่คณะรัฐมนตรี</t>
  </si>
  <si>
    <t>นโยบายที่ 133 สภาเยาวชนมาจากการเลือกตั้ง เสนอกฎหมายไปที่รัฐสภาได้
solution จัดให้มีการเลือกตั้งสภาเยาวชน โดยให้สภานี้อยู่ภายใต้การดูแลของสำนักเลขาธิการสภาผู้แทนราษฎร มีอำนาจและส่วนร่วมในการขับเคลื่อนประเทศ ดังนี้ เสนอร่างกฎหมายต่อรัฐสภาได้ (เทียบเท่ากับการที่ประชาชนลงชื่อเสนอร่างกฎหมาย 10000 รายชื่อตามรัฐธรรมนูญ)เสนอตัวแทนเข้าไปมีส่วนร่วมในกรรมาธิการที่เกี่ยวข้องตั้งกระทู้กับรัฐมนตรีที่เกี่ยวข้องให้มาตอบในสภาได้ปีละอย่างน้อย 2 ครั้งเสนอความเห็นและข้อเสนอแนะโดยตรงไปที่คณะรัฐมนตรี</t>
  </si>
  <si>
    <t>กองทุนพิสูจน์สิทธิ 10000 ล้านบาท ยุติข้อพิพาท-ออกเอกสารสิทธิให้เกษตรกร</t>
  </si>
  <si>
    <t>เร่งแก้ปัญหาข้อพิพาทที่ดิน โดยมีเป้าหมายในการออกเอกสารสิทธิ์รวมกัน 10 ล้านไร่ ภายใน 4 ปี ให้เกษตรกรและประชาชนที่ผ่านการพิสูจน์สิทธิ ด้วยการ:(i) ตั้งกองทุนพิสูจน์สิทธิ 10000 ล้านบาท เพื่อเพิ่มบุคลากร อุปกรณ์ และ ระบบ RTK รังวัดที่ดินด้วยดาวเทียม ที่ต้องใช้ในกระบวนการพิสูจน์สิทธิให้ประชาชน โดยการใช้ข้อมูลหลักฐานต่างๆ ทั้งจากภาพถ่ายทางอากาศ หลักฐานราชการ และหลักฐานของชุมชน/ประชาชน(ii) ยกเครื่องกฎหมายที่ดินทั้งหมด 7 ฉบับ เช่น พรบ. ป่าไม้ พรบ. ป่าสงวนแห่งชาติ เพื่อแก้ไม่ให้มีการลิดรอนสิทธิในการครอบครองที่ดินของประชาชนที่พักอาศัยหรือทำมาหากินในที่ดินดังกล่าวมาก่อน</t>
  </si>
  <si>
    <t>นโยบายที่ 134 กองทุนพิสูจน์สิทธิ 10000 ล้านบาท ยุติข้อพิพาท-ออกเอกสารสิทธิให้เกษตรกร
solution เร่งแก้ปัญหาข้อพิพาทที่ดิน โดยมีเป้าหมายในการออกเอกสารสิทธิ์รวมกัน 10 ล้านไร่ ภายใน 4 ปี ให้เกษตรกรและประชาชนที่ผ่านการพิสูจน์สิทธิ ด้วยการ:(i) ตั้งกองทุนพิสูจน์สิทธิ 10000 ล้านบาท เพื่อเพิ่มบุคลากร อุปกรณ์ และ ระบบ RTK รังวัดที่ดินด้วยดาวเทียม ที่ต้องใช้ในกระบวนการพิสูจน์สิทธิให้ประชาชน โดยการใช้ข้อมูลหลักฐานต่างๆ ทั้งจากภาพถ่ายทางอากาศ หลักฐานราชการ และหลักฐานของชุมชน/ประชาชน(ii) ยกเครื่องกฎหมายที่ดินทั้งหมด 7 ฉบับ เช่น พรบ. ป่าไม้ พรบ. ป่าสงวนแห่งชาติ เพื่อแก้ไม่ให้มีการลิดรอนสิทธิในการครอบครองที่ดินของประชาชนที่พักอาศัยหรือทำมาหากินในที่ดินดังกล่าวมาก่อน</t>
  </si>
  <si>
    <t>ปลดล็อกที่ดิน ส.ป.ก. โดยการเปลี่ยนที่ดิน ส.ป.ก. ให้เป็นโฉนด อย่างเป็นธรรม ด้วยเงื่อนไขดังต่อไปนี้:(i) หากผู้รับสิทธิ ส.ป.ก. กับ ผู้ใช้ประโยชน์ที่ดิน ตรงกัน: ออกโฉนดที่ดินได้เลยภายใน 5 ปีแรก: โอนมรดกได้ แต่หากจะขายหรือจำนอง ต้องดำเนินการผ่านธนาคารที่ดินหลัง 5 ปีผ่านไป: ทำธุรกรรมได้เหมือนกับโฉนดที่ดินทั่วไป(ii) หากผู้รับสิทธิ ส.ป.ก. กับ ผู้ใช้ประโยชน์ที่ดิน ไม่ตรงกัน: ออกโฉนดที่ดินต่อเมื่อ(1) เป็นผู้ที่มีหลักฐานใช้ประโยชน์ที่ดินแปลงมาไม่ต่ำกว่า 10 ปี และ(2) เป็นผู้ที่มีหลักฐานข้อตกลงระหว่างผู้ได้รับสิทธิเดิมกับผู้ใช้ประโยชน์ที่ดินจริง และ(3) เป็นผู้ที่มีทรัพย์สินทั้งหมดไม่เกิน 10 ล้านบาท (ไม่นับรวมมูลค่าของที่ดิน ส.ป.ก. ที่กำลังจะเปลี่ยนเป็นโฉนด)สำหรับกรณีที่ใช้ที่ดินที่ผ่านมาเพื่อการเกษตร: ได้รับการเปลี่ยน ส.ป.ก. เป็นโฉนดได้ไม่เกิน 50 ไร่สำหรับกรณีที่ใช้ที่ดินที่ผ่านมาเพื่อวัตถุประสงค์อื่นๆ นอกจากการเกษตร: ได้รับการเปลี่ยน ส.ป.ก. เป็นโฉนด เฉพาะผู้ที่ครอบครองที่ดินรวมกันทั้งหมด (ทั้งโฉนดที่ดินแปลงอื่นๆ และ ส.ป.ก. ที่จะถูกเปลี่ยนเป็นโฉนด) ไม่เกิน 50 ไร่ภายใน 10 ปีแรก: โอนมรดกได้ แต่หากจะขายหรือจำนอง ต้องดำเนินการผ่านธนาคารที่ดินหลัง 10 ปีผ่านไป: ทำธุรกรรมได้เหมือนกับโฉนดที่ดินทั่วไปที่ดินส่วนที่เกิน 50 ไร่ (ตามเงื่อนไขข้างบน) หรือได้มาแบบผิดกฎหมาย จะถูกนำเข้าสู่ธนาคารที่ดินเพื่อนำมากระจายให้กับประชาชน เช่น เกษตรกรรายย่อย สหกรณ์หรือกลุ่มเกษตรกรที่ประสงค์เช่าใช้ประโยชน์</t>
  </si>
  <si>
    <t>นโยบายที่ 135 เปลี่ยน สปก. เป็นโฉนดอย่างเป็นธรรม
solution ปลดล็อกที่ดิน ส.ป.ก. โดยการเปลี่ยนที่ดิน ส.ป.ก. ให้เป็นโฉนด อย่างเป็นธรรม ด้วยเงื่อนไขดังต่อไปนี้:(i) หากผู้รับสิทธิ ส.ป.ก. กับ ผู้ใช้ประโยชน์ที่ดิน ตรงกัน: ออกโฉนดที่ดินได้เลยภายใน 5 ปีแรก: โอนมรดกได้ แต่หากจะขายหรือจำนอง ต้องดำเนินการผ่านธนาคารที่ดินหลัง 5 ปีผ่านไป: ทำธุรกรรมได้เหมือนกับโฉนดที่ดินทั่วไป(ii) หากผู้รับสิทธิ ส.ป.ก. กับ ผู้ใช้ประโยชน์ที่ดิน ไม่ตรงกัน: ออกโฉนดที่ดินต่อเมื่อ(1) เป็นผู้ที่มีหลักฐานใช้ประโยชน์ที่ดินแปลงมาไม่ต่ำกว่า 10 ปี และ(2) เป็นผู้ที่มีหลักฐานข้อตกลงระหว่างผู้ได้รับสิทธิเดิมกับผู้ใช้ประโยชน์ที่ดินจริง และ(3) เป็นผู้ที่มีทรัพย์สินทั้งหมดไม่เกิน 10 ล้านบาท (ไม่นับรวมมูลค่าของที่ดิน ส.ป.ก. ที่กำลังจะเปลี่ยนเป็นโฉนด)สำหรับกรณีที่ใช้ที่ดินที่ผ่านมาเพื่อการเกษตร: ได้รับการเปลี่ยน ส.ป.ก. เป็นโฉนดได้ไม่เกิน 50 ไร่สำหรับกรณีที่ใช้ที่ดินที่ผ่านมาเพื่อวัตถุประสงค์อื่นๆ นอกจากการเกษตร: ได้รับการเปลี่ยน ส.ป.ก. เป็นโฉนด เฉพาะผู้ที่ครอบครองที่ดินรวมกันทั้งหมด (ทั้งโฉนดที่ดินแปลงอื่นๆ และ ส.ป.ก. ที่จะถูกเปลี่ยนเป็นโฉนด) ไม่เกิน 50 ไร่ภายใน 10 ปีแรก: โอนมรดกได้ แต่หากจะขายหรือจำนอง ต้องดำเนินการผ่านธนาคารที่ดินหลัง 10 ปีผ่านไป: ทำธุรกรรมได้เหมือนกับโฉนดที่ดินทั่วไปที่ดินส่วนที่เกิน 50 ไร่ (ตามเงื่อนไขข้างบน) หรือได้มาแบบผิดกฎหมาย จะถูกนำเข้าสู่ธนาคารที่ดินเพื่อนำมากระจายให้กับประชาชน เช่น เกษตรกรรายย่อย สหกรณ์หรือกลุ่มเกษตรกรที่ประสงค์เช่าใช้ประโยชน์</t>
  </si>
  <si>
    <t>เร่งเปลี่ยนที่ดินนิคมสหกรณ์ทุกแห่งทั่วประเทศ เป็นเอกสารสิทธิ์หรือโฉนดให้เกษตรกรและประชาชนทันที</t>
  </si>
  <si>
    <t>นโยบายที่ 136 เปลี่ยนนิคมสหกรณ์เป็นโฉนดทันที
solution เร่งเปลี่ยนที่ดินนิคมสหกรณ์ทุกแห่งทั่วประเทศ เป็นเอกสารสิทธิ์หรือโฉนดให้เกษตรกรและประชาชนทันที</t>
  </si>
  <si>
    <t>จัดตั้งธนาคารที่ดิน เพื่อสนับสนุนการกระจายการถือครองที่ดินให้ประชาชนผ่าน 3 บทบาทหลัก:(1) รับจำนองและรับซื้อที่ดิน ที่อยู่ในช่วงห้ามซื้อขาย (5-10 ปี)(2) บริหารจัดการที่ดินส่วนเกิน (เช่น ที่ดิน ส.ป.ก. ของนายทุนขนาดใหญ่) เพื่อกระจายให้ชุมชนและเกษตรกร(3) กระจายการถือครองที่ดินให้เกษตรกรรายใหม่ ในรูปแบบต่างๆ (เช่น เช่าซื้อ)</t>
  </si>
  <si>
    <t>นโยบายที่ 137 ตั้งธนาคารที่ดิน กระจายการถือครองที่ดินให้ประชาชน
solution จัดตั้งธนาคารที่ดิน เพื่อสนับสนุนการกระจายการถือครองที่ดินให้ประชาชนผ่าน 3 บทบาทหลัก:(1) รับจำนองและรับซื้อที่ดิน ที่อยู่ในช่วงห้ามซื้อขาย (5-10 ปี)(2) บริหารจัดการที่ดินส่วนเกิน (เช่น ที่ดิน ส.ป.ก. ของนายทุนขนาดใหญ่) เพื่อกระจายให้ชุมชนและเกษตรกร(3) กระจายการถือครองที่ดินให้เกษตรกรรายใหม่ ในรูปแบบต่างๆ (เช่น เช่าซื้อ)</t>
  </si>
  <si>
    <t>ปรับปรุงประสิทธิภาพและความเป็นธรรมในการจัดเก็บภาษีที่ดิน เพื่อลดความเหลื่อมล้ำในการครอบครองที่ดิน:(1) พัฒนาระบบภาษีที่ดินแบบรวมแปลง (รวมมูลค่าที่ดินทั้งหมดที่แต่ละบุคคล/นิติบุคคลถืออยู่) แล้วจัดเก็บภาษีที่ดินในอัตราก้าวหน้า โดยคิดจากมูลค่าที่ดินที่เกิน 300 ล้านบาท(2) ปรับปรุงประสิทธิภาพในการจัดเก็บภาษีที่ดินแบบรายแปลง (แบบที่ใช้อยู่ในปัจจุบัน) เพื่อป้องกันการหลบเลี่ยง(3) ลดหย่อนหรือส่วนลดภาษีที่ดิน (Negative Land Tax) สำหรับพื้นที่ที่ถูกใช้เพื่อสาธารณประโยชน์ (เช่น พื้นที่สีเขียว พื้นที่อนุรักษ์ระบบนิเวศ พื้นที่สาธารณะ) ตามระยะเวลาที่ตกลงกัน (3-10 ปี)</t>
  </si>
  <si>
    <t>นโยบายที่ 138 เปลี่ยนระบบภาษีที่ดิน ลดความเหลื่อมล้ำในการถือครองที่ดิน
solution ปรับปรุงประสิทธิภาพและความเป็นธรรมในการจัดเก็บภาษีที่ดิน เพื่อลดความเหลื่อมล้ำในการครอบครองที่ดิน:(1) พัฒนาระบบภาษีที่ดินแบบรวมแปลง (รวมมูลค่าที่ดินทั้งหมดที่แต่ละบุคคล/นิติบุคคลถืออยู่) แล้วจัดเก็บภาษีที่ดินในอัตราก้าวหน้า โดยคิดจากมูลค่าที่ดินที่เกิน 300 ล้านบาท(2) ปรับปรุงประสิทธิภาพในการจัดเก็บภาษีที่ดินแบบรายแปลง (แบบที่ใช้อยู่ในปัจจุบัน) เพื่อป้องกันการหลบเลี่ยง(3) ลดหย่อนหรือส่วนลดภาษีที่ดิน (Negative Land Tax) สำหรับพื้นที่ที่ถูกใช้เพื่อสาธารณประโยชน์ (เช่น พื้นที่สีเขียว พื้นที่อนุรักษ์ระบบนิเวศ พื้นที่สาธารณะ) ตามระยะเวลาที่ตกลงกัน (3-10 ปี)</t>
  </si>
  <si>
    <t>ปลดหนี้ให้เกษตรกรสูงวัย (60 ปีขึ้นไป)กำหนดว่าเมื่อชำระหนี้ได้ถึงครึ่งหนึ่งของหนี้ปัจจุบันที่มีอยู่ รัฐจะยกหนี้ที่เหลืออีกครึ่งหนึ่งให้จ่ายดี ลดดอกเบี้ย ผ่อนประภาระหนี้สินให้กับลูกหนี้บุคคลธนาคารรัฐ ที่จ่ายดี จ่ายตรงเวลาเกินกว่า 12 งวด  ด้วยการลดดอกเบี้ย 10 % โดยรัฐบาลจะเป็นผู้อุดหนุนงบประมาณชดเชยการลดดอกเบี้ย</t>
  </si>
  <si>
    <t>นโยบายที่ 139 ปลดหนี้ ธ.ก.ส. เกษตรกรสูงวัย จ่ายหนี้ถึงครึ่ง รัฐยกอีกครึ่งให้ทันที
solution ปลดหนี้ให้เกษตรกรสูงวัย (60 ปีขึ้นไป)กำหนดว่าเมื่อชำระหนี้ได้ถึงครึ่งหนึ่งของหนี้ปัจจุบันที่มีอยู่ รัฐจะยกหนี้ที่เหลืออีกครึ่งหนึ่งให้จ่ายดี ลดดอกเบี้ย ผ่อนประภาระหนี้สินให้กับลูกหนี้บุคคลธนาคารรัฐ ที่จ่ายดี จ่ายตรงเวลาเกินกว่า 12 งวด  ด้วยการลดดอกเบี้ย 10 % โดยรัฐบาลจะเป็นผู้อุดหนุนงบประมาณชดเชยการลดดอกเบี้ย</t>
  </si>
  <si>
    <t>ปลดหนี้ให้เกษตรกรที่มีที่ดินรัฐจ่ายหนี้คงค้างให้เกษตรกร ในฐานะค่าเช่า เพื่อใช้ที่ดินของเกษตรกรในการปลูกไม้ยืนต้นและเพิ่มพื้นที่สีเขียวเกษตรกรจะถูกปลดหนี้ตั้งแต่วันแรก และจะได้ส่วนแบ่งครึ่งหนึ่งของต้นไม้ที่ปลูก เมื่อครบ 20 ปี</t>
  </si>
  <si>
    <t>นโยบายที่ 140 ต้นไม้ปลดหนี้ - รัฐเช่าที่เกษตรกรปลูกไม้มีค่า ปลดหนี้ตั้งแต่วันแรก แถมต้นไม้ใน 20 ปี
solution ปลดหนี้ให้เกษตรกรที่มีที่ดินรัฐจ่ายหนี้คงค้างให้เกษตรกร ในฐานะค่าเช่า เพื่อใช้ที่ดินของเกษตรกรในการปลูกไม้ยืนต้นและเพิ่มพื้นที่สีเขียวเกษตรกรจะถูกปลดหนี้ตั้งแต่วันแรก และจะได้ส่วนแบ่งครึ่งหนึ่งของต้นไม้ที่ปลูก เมื่อครบ 20 ปี</t>
  </si>
  <si>
    <t>ปลดหนี้ให้เกษตรกรที่ไม่มีที่ดิน และมีมูลค่าหนี้ไม่สูงมากรัฐติดตั้งแผงโซลาร์ให้เกษตรกรฟรี โดยแบ่งรายได้จากการขายค่าไฟฟ้าเกษตรกรจะประหยัดค่าไฟฟ้า และสามารถใช้รายได้จากการขายไฟฟ้ามาสมทบในการชำระหนี้</t>
  </si>
  <si>
    <t>นโยบายที่ 141 หลังคาปลดหนี้ - รัฐติดแผงโซลาร์ให้ฟรี เกษตรกรขายไฟฟ้าปลดหนี้
solution ปลดหนี้ให้เกษตรกรที่ไม่มีที่ดิน และมีมูลค่าหนี้ไม่สูงมากรัฐติดตั้งแผงโซลาร์ให้เกษตรกรฟรี โดยแบ่งรายได้จากการขายค่าไฟฟ้าเกษตรกรจะประหยัดค่าไฟฟ้า และสามารถใช้รายได้จากการขายไฟฟ้ามาสมทบในการชำระหนี้</t>
  </si>
  <si>
    <t>กำหนดลำดับการตัดชำระหนี้ของสหกรณ์ให้เหมือนกับทุกสถาบันทางการเงิน โดยการตัดชำระเงินต้นก่อนดอกทุกงวด เพื่อช่วยเกษตรกรปลดหนี้ได้เร็วขึ้น ในกรณีที่ไม่สามารถจ่ายได้ครบทุกงวด</t>
  </si>
  <si>
    <t>นโยบายที่ 142 หมดยุคหาเงินจ่ายดอก ทุกบาทที่จ่ายหนี้ต้องลดเงินต้นก่อนดอกเบี้ย
solution กำหนดลำดับการตัดชำระหนี้ของสหกรณ์ให้เหมือนกับทุกสถาบันทางการเงิน โดยการตัดชำระเงินต้นก่อนดอกทุกงวด เพื่อช่วยเกษตรกรปลดหนี้ได้เร็วขึ้น ในกรณีที่ไม่สามารถจ่ายได้ครบทุกงวด</t>
  </si>
  <si>
    <t>กระจายอำนาจและงบประมาณให้องค์กรปกครองส่วนท้องถิ่น ในการพัฒนาและปรับปรุงแหล่งน้ำในรูปแบบที่เหมาะสมสำหรับพื้นที่ (เช่น ขุดบ่อ สระน้ำ ชลประทานทางท่อ การใช้ระบบโซลาร์ บ่อบาดาล)กระตุ้นการพัฒนาแหล่งน้ำนอกพื้นที่ชลประทานผ่านองค์กรปกครองส่วนท้องถิ่น โดยตั้งเป้าหมายเพิ่มน้ำกักเก็บ 1000 ล้านลูกบาศก์ เมตร/ปี ด้วยงบประมาณประมาณ 25000 ล้านบาท/ปี ซึ่งจะทำให้ครอบคลุมพื้นที่เกษตรนอกเขตชลประทานเพิ่มขึ้น 4 ล้านไร่/ปี</t>
  </si>
  <si>
    <t>นโยบายที่ 143 กระจายงบพัฒนาแหล่งน้ำให้ท้องถิ่น ครอบคลุมพื้นที่นอกเขตชลประทาน
solution กระจายอำนาจและงบประมาณให้องค์กรปกครองส่วนท้องถิ่น ในการพัฒนาและปรับปรุงแหล่งน้ำในรูปแบบที่เหมาะสมสำหรับพื้นที่ (เช่น ขุดบ่อ สระน้ำ ชลประทานทางท่อ การใช้ระบบโซลาร์ บ่อบาดาล)กระตุ้นการพัฒนาแหล่งน้ำนอกพื้นที่ชลประทานผ่านองค์กรปกครองส่วนท้องถิ่น โดยตั้งเป้าหมายเพิ่มน้ำกักเก็บ 1000 ล้านลูกบาศก์ เมตร/ปี ด้วยงบประมาณประมาณ 25000 ล้านบาท/ปี ซึ่งจะทำให้ครอบคลุมพื้นที่เกษตรนอกเขตชลประทานเพิ่มขึ้น 4 ล้านไร่/ปี</t>
  </si>
  <si>
    <t>ลดภาระค่าใช้จ่ายด้านปุ๋ยของเกษตรกร และส่งเสริมการใช้ปุ๋ยสั่งตัดโดยการ:ออกโครงการ “ซื้อ 1 แถม 1 ปุ๋ยสั่งตัด” โดยรัฐสมทบเพื่อแถมปุ๋ยสั่งตัดจากการวิเคราะห์ค่าความสมบูรณ์ของดินให้เกษตรกร ทุกครั้งที่ซื้อปุ๋ย ใน 6 เดือนแรกทำการทูตเชิงเกษตรเพื่อนำเข้าแม่ปุ๋ยขนาดใหญ่ และแจกให้ผู้ผลิตปุ๋ยรายย่อย (เช่น สหกรณ์ วิสาหกิจชุมชน SME)สนับสนุนงบประมาณให้ผู้ผลิตปุ๋ยรายย่อยในการตรวจวิเคราะห์ดิน และนำเทคโนโลยีมาใช้ในการผลิตปุ๋ยผ่านการกำหนดสูตรเพื่อนำแม่ปุ๋ยมาผสมเป็นปุ๋ยสั่งตัดให้กับเกษตรกรตั้งกองทุนปุ๋ย 20000 ล้านบาท เพื่อเป็นแหล่งงบประมาณในการดำเนินการ</t>
  </si>
  <si>
    <t>นโยบายที่ 144 ซื้อ 1 แถม 1 ปุ๋ยสั่งตัด - แม่ปุ๋ยราคาถูก ผ่านสหกรณ์-กลุ่มเกษตร-วิสาหกิจชุมชน
solution ลดภาระค่าใช้จ่ายด้านปุ๋ยของเกษตรกร และส่งเสริมการใช้ปุ๋ยสั่งตัดโดยการ:ออกโครงการ “ซื้อ 1 แถม 1 ปุ๋ยสั่งตัด” โดยรัฐสมทบเพื่อแถมปุ๋ยสั่งตัดจากการวิเคราะห์ค่าความสมบูรณ์ของดินให้เกษตรกร ทุกครั้งที่ซื้อปุ๋ย ใน 6 เดือนแรกทำการทูตเชิงเกษตรเพื่อนำเข้าแม่ปุ๋ยขนาดใหญ่ และแจกให้ผู้ผลิตปุ๋ยรายย่อย (เช่น สหกรณ์ วิสาหกิจชุมชน SME)สนับสนุนงบประมาณให้ผู้ผลิตปุ๋ยรายย่อยในการตรวจวิเคราะห์ดิน และนำเทคโนโลยีมาใช้ในการผลิตปุ๋ยผ่านการกำหนดสูตรเพื่อนำแม่ปุ๋ยมาผสมเป็นปุ๋ยสั่งตัดให้กับเกษตรกรตั้งกองทุนปุ๋ย 20000 ล้านบาท เพื่อเป็นแหล่งงบประมาณในการดำเนินการ</t>
  </si>
  <si>
    <t>สนับสนุนเกษตรกรในการเลี้ยงสัตว์ เพื่อลดต้นทุน ลดความเสี่ยง และเพิ่มรายได้ โดยการ:ให้อำนาจท้องถิ่นจ้างสัตวบาล/สัตวแพทย์บริการเกษตรกรได้พัฒนาระบบโรงเชือด-โรงชำแหละ-โรงแปรรูปปศุสัตว์ให้ได้มาตรฐานในท้องถิ่นส่งเสริมสหกรณ์และกลุ่มเกษตรกรปลูกพืชอาหารสัตว์ และผสมอาหารสัตว์เองในแต่ละท้องถิ่นปล่อยเงินกู้ดอกเบี้ยต่ำให้เกษตรกรสำหรับการเลี้ยงปศุสัตว์ (ประมาณ 3-4% ต่อปี)ป้องกันและกำจัดการทุจริตในระบบควบคุมโรคและการตลาดปศุสัตว์</t>
  </si>
  <si>
    <t>นโยบายที่ 145 สนับสนุนการเลี้ยงสัตว์ ลดต้นทุน เพิ่มเงินทุน ขยายตลาด
solution สนับสนุนเกษตรกรในการเลี้ยงสัตว์ เพื่อลดต้นทุน ลดความเสี่ยง และเพิ่มรายได้ โดยการ:ให้อำนาจท้องถิ่นจ้างสัตวบาล/สัตวแพทย์บริการเกษตรกรได้พัฒนาระบบโรงเชือด-โรงชำแหละ-โรงแปรรูปปศุสัตว์ให้ได้มาตรฐานในท้องถิ่นส่งเสริมสหกรณ์และกลุ่มเกษตรกรปลูกพืชอาหารสัตว์ และผสมอาหารสัตว์เองในแต่ละท้องถิ่นปล่อยเงินกู้ดอกเบี้ยต่ำให้เกษตรกรสำหรับการเลี้ยงปศุสัตว์ (ประมาณ 3-4% ต่อปี)ป้องกันและกำจัดการทุจริตในระบบควบคุมโรคและการตลาดปศุสัตว์</t>
  </si>
  <si>
    <t>ส่งเสริมเกษตรกรในการใช้เครื่องจักรกลทางการเกษตร เพื่อเพิ่มผลผลิต ลดต้นทุน และลดความสูญเสีย:สนับสนุนสินเชื่อดอกเบี้ยต่ำมากสำหรับการลงทุนและการขยายกิจการเครื่องจักรกลทางการเกษตรยกเว้นภาษีนำเข้าเครื่องจักรผู้ประกอบการสามารถนำค่าแรงและงบลงทุนในการวิจัยและพัฒนา มาหักลดหย่อนภาษีได้ 2 เท่ารัฐลงทุนในการวิจัยและพัฒนาจากภาครัฐในเครื่องจักรกลเป้าหมาย (เช่น เครื่อง/อุปกรณ์สำหรับไถกลบตอซัง)สนับสนุนงบประมาณสำหรับเกษตรกรในการใช้เครื่องจักรกลเพื่อทดแทนการเผาในพื้นที่เกษตร ผ่านองค์กรปกครองส่วนท้องถิ่น</t>
  </si>
  <si>
    <t>นโยบายที่ 146 ดอกเบี้ย 0% ผ่อนโดรน รถไถ รถดำนา เครื่องจักรการเกษตร
solution ส่งเสริมเกษตรกรในการใช้เครื่องจักรกลทางการเกษตร เพื่อเพิ่มผลผลิต ลดต้นทุน และลดความสูญเสีย:สนับสนุนสินเชื่อดอกเบี้ยต่ำมากสำหรับการลงทุนและการขยายกิจการเครื่องจักรกลทางการเกษตรยกเว้นภาษีนำเข้าเครื่องจักรผู้ประกอบการสามารถนำค่าแรงและงบลงทุนในการวิจัยและพัฒนา มาหักลดหย่อนภาษีได้ 2 เท่ารัฐลงทุนในการวิจัยและพัฒนาจากภาครัฐในเครื่องจักรกลเป้าหมาย (เช่น เครื่อง/อุปกรณ์สำหรับไถกลบตอซัง)สนับสนุนงบประมาณสำหรับเกษตรกรในการใช้เครื่องจักรกลเพื่อทดแทนการเผาในพื้นที่เกษตร ผ่านองค์กรปกครองส่วนท้องถิ่น</t>
  </si>
  <si>
    <t>ปลดล็อกการผลิตสุราของผู้ผลิตรายย่อยและสุราชุมชน ซึ่งจะนำมาสู่ผลประโยชน์ต่อเกษตรกรผ่านการ:เพิ่มมูลค่าผลผลิตทางการเกษตรที่ถูกนำไปใช้ในกระบวนการผลิตสุรา เช่น ข้าว (ที่ถูกนำไปหมักเป็นเบียร์-สุรา) หรือ พืชผลไม้ต่างๆ (ที่ถูกนำไปหมักเป็นไวน์)ช่วยปลดปล่อยศักยภาพและความสร้างสรรค์ ให้นักปรุงสุราจากพื้นที่ต่างๆ สามารถคิดค้นวิธีการของตัวเองในการสร้างสรรค์สินค้าเกษตรให้เป็นสินค้ามูลค่าสูง เพื่อให้ผู้บริโภคได้ลิ้มลองและเพื่อให้เกษตรกรต้นน้ำมีรายได้ที่สูงขึ้น</t>
  </si>
  <si>
    <t>นโยบายที่ 147 สุราก้าวหน้า เพิ่มมูลค่าสินค้าเกษตร
solution ปลดล็อกการผลิตสุราของผู้ผลิตรายย่อยและสุราชุมชน ซึ่งจะนำมาสู่ผลประโยชน์ต่อเกษตรกรผ่านการ:เพิ่มมูลค่าผลผลิตทางการเกษตรที่ถูกนำไปใช้ในกระบวนการผลิตสุรา เช่น ข้าว (ที่ถูกนำไปหมักเป็นเบียร์-สุรา) หรือ พืชผลไม้ต่างๆ (ที่ถูกนำไปหมักเป็นไวน์)ช่วยปลดปล่อยศักยภาพและความสร้างสรรค์ ให้นักปรุงสุราจากพื้นที่ต่างๆ สามารถคิดค้นวิธีการของตัวเองในการสร้างสรรค์สินค้าเกษตรให้เป็นสินค้ามูลค่าสูง เพื่อให้ผู้บริโภคได้ลิ้มลองและเพื่อให้เกษตรกรต้นน้ำมีรายได้ที่สูงขึ้น</t>
  </si>
  <si>
    <t>เพิ่มประสิทธิภาพในการใช้งบประมาณกับการแปรรูปสินค้าเกษตรที่ตรงตามความต้องการของเกษตรกรในพื้นที่ โดยการ:กระจายอำนาจและงบประมาณให้องค์กรปกครองส่วนท้องถิ่น มารับบทบาทนำในการสนับสนุนการแปรรูปสินค้าเกษตรที่เหมาะกับพื้นที่ (เช่น การจัดตั้งโรงงานแปรรูปยางพารา การวิจัยและพัฒนาในการแปรรูปผลไม้ในพื้นที่ การพัฒนาน้ำมันปาล์ม/น้ำมันมะพร้าวสกัดเย็น) ร่วมกับสหกรณ์-กลุ่มเกษตรกร-ผู้ประกอบการรุ่นใหม่ภายในพื้นที่เน้นส่งเสริมการแปรรูปที่สร้างมูลค่าเพิ่มและนวัตกรรมใหม่ๆ (เช่น การทำพื้นรองคอกปศุสัตว์ และรองเท้าสัตว์เลี้ยงจากยางพารา การนำยางพารามาใช้ในวัสดุอุปกรณ์ทางการแพทย์ขั้นสูง การพัฒนาน้ำมันหล่อลื่นจากน้ำมันปาล์ม เป็นต้น)</t>
  </si>
  <si>
    <t>นโยบายที่ 148 พัฒนาสินค้าชุมชน - 1 ท้องถิ่น 1 โรงงานแปรรูปสินค้าเกษตร
solution เพิ่มประสิทธิภาพในการใช้งบประมาณกับการแปรรูปสินค้าเกษตรที่ตรงตามความต้องการของเกษตรกรในพื้นที่ โดยการ:กระจายอำนาจและงบประมาณให้องค์กรปกครองส่วนท้องถิ่น มารับบทบาทนำในการสนับสนุนการแปรรูปสินค้าเกษตรที่เหมาะกับพื้นที่ (เช่น การจัดตั้งโรงงานแปรรูปยางพารา การวิจัยและพัฒนาในการแปรรูปผลไม้ในพื้นที่ การพัฒนาน้ำมันปาล์ม/น้ำมันมะพร้าวสกัดเย็น) ร่วมกับสหกรณ์-กลุ่มเกษตรกร-ผู้ประกอบการรุ่นใหม่ภายในพื้นที่เน้นส่งเสริมการแปรรูปที่สร้างมูลค่าเพิ่มและนวัตกรรมใหม่ๆ (เช่น การทำพื้นรองคอกปศุสัตว์ และรองเท้าสัตว์เลี้ยงจากยางพารา การนำยางพารามาใช้ในวัสดุอุปกรณ์ทางการแพทย์ขั้นสูง การพัฒนาน้ำมันหล่อลื่นจากน้ำมันปาล์ม เป็นต้น)</t>
  </si>
  <si>
    <t>สร้างตลาดสำหรับสินค้าแปรรูปเกษตร ผ่านการกำหนดให้รัฐจัดซื้อวัสดุในโครงการรัฐ ที่แปรรูปมาจากสินค้าเกษตร เช่นยาง (ถนนผสมยางพารา พื้นสนามเด็กเล่น ของเล่นจากไม้ยางและผลิตภัณฑ์ยาง ยางล้อรถเมล์ไฟฟ้า พื้นรองสระเก็บน้ำเพื่อการเกษตร พื้นรองคอกปศุสัตว์)อาหารและผัก-ผลไม้ และผักและผลไม้แปรรูป (ในโรงเรียน ในโรงพยาบาล)</t>
  </si>
  <si>
    <t>นโยบายที่ 149 อาหารโรงเรียน-โรงพยาบาลจากชุมชน ตัดวงจรสินค้าเกษตร ไม่ผ่านพ่อค้าคนกลาง
solution สร้างตลาดสำหรับสินค้าแปรรูปเกษตร ผ่านการกำหนดให้รัฐจัดซื้อวัสดุในโครงการรัฐ ที่แปรรูปมาจากสินค้าเกษตร เช่นยาง (ถนนผสมยางพารา พื้นสนามเด็กเล่น ของเล่นจากไม้ยางและผลิตภัณฑ์ยาง ยางล้อรถเมล์ไฟฟ้า พื้นรองสระเก็บน้ำเพื่อการเกษตร พื้นรองคอกปศุสัตว์)อาหารและผัก-ผลไม้ และผักและผลไม้แปรรูป (ในโรงเรียน ในโรงพยาบาล)</t>
  </si>
  <si>
    <t>เปิดตลาดสินค้าแปรรูปในต่างประเทศ เพื่อให้เกษตรกรมีรายได้จากการส่งออก ด้วยการเร่งทำการทูตเชิงเกษตร เจรจากับประเทศคู่ค้าให้หันมาใช้วัตถุดิบจากไทยที่ได้รับการรับรองมาตรฐาน รวมถึงเจรจากระบวนการ/มาตรฐานการส่งออกให้เหมาะสม</t>
  </si>
  <si>
    <t>นโยบายที่ 150 เปิดตลาดโลก เดินสาย-เจรจาประเทศคู่ค้า สร้างโอกาสเกษตรกรไทย
solution เปิดตลาดสินค้าแปรรูปในต่างประเทศ เพื่อให้เกษตรกรมีรายได้จากการส่งออก ด้วยการเร่งทำการทูตเชิงเกษตร เจรจากับประเทศคู่ค้าให้หันมาใช้วัตถุดิบจากไทยที่ได้รับการรับรองมาตรฐาน รวมถึงเจรจากระบวนการ/มาตรฐานการส่งออกให้เหมาะสม</t>
  </si>
  <si>
    <t>ส่งเสริมให้เกษตรกรรายย่อยเข้าถึงกระบวนการขอรับรองมาตรฐานคุณภาพ โดยการ:อุดหนุนให้เข้าถึงการรับรองมาตรฐาน GAP GMP อ.ย. และเกษตรอินทรีย์ ได้ฟรี เป็นระยะเวลา 2 ปีจัดหาเงินทุนเพิ่มเติมให้ผู้ประกอบการที่ขอใบประกาศนียบัตร (certificate) ของสินค้าแปรรูป เพื่อส่งเสริมการแปรรูปสู่มาตรฐานสากล</t>
  </si>
  <si>
    <t>นโยบายที่ 151 รับรองมาตรฐาน GAP-GMP-เกษตรอินทรีย์ ฟรี! ส่งสินค้าเกษตรคุณภาพดีไปทั่วโลก
solution ส่งเสริมให้เกษตรกรรายย่อยเข้าถึงกระบวนการขอรับรองมาตรฐานคุณภาพ โดยการ:อุดหนุนให้เข้าถึงการรับรองมาตรฐาน GAP GMP อ.ย. และเกษตรอินทรีย์ ได้ฟรี เป็นระยะเวลา 2 ปีจัดหาเงินทุนเพิ่มเติมให้ผู้ประกอบการที่ขอใบประกาศนียบัตร (certificate) ของสินค้าแปรรูป เพื่อส่งเสริมการแปรรูปสู่มาตรฐานสากล</t>
  </si>
  <si>
    <t>รวมพลังเกษตรกรทุกรุ่น ผ่านการจัดตั้งและส่งเสริมให้มีระบบบริการมืออาชีพ เพื่อช่วยแนะนำเกษตรกรในการลดต้นทุนและเพิ่มผลผลิตจ้างงานหรือสนับสนุนการจัดตั้งธุรกิจของเกษตรรุ่นใหม่ หรือ Young Smart Farmer ในการให้คำปรึกษาและบริการต่อเกษตรกรรุ่นเก๋า โดยเน้นไปที่:(i) การเข้าถึงและใช้ประโยชน์จากเทคโนโลยีทางการเกษตร (เช่น IoT / Big Data / ข้อมูลตลาด)(ii) องค์ความรู้และทักษะเฉพาะทาง (เช่น สัตว์แพทย์/สัตวบาล การพยากรณ์อากาศเฉพาะท้องถิ่น การปฏิบัติหลังการเก็บเกี่ยว)(iii) การรับบริหารจัดการแปลงนาแบบเบ็ดเสร็จ/กึ่งเบ็ดเสร็จด้วยนวัตกรรมใหม่ๆ (เช่น นาข้าวที่ใช้น้ำน้อย การทำนาที่ให้ผลผลิตสูง)</t>
  </si>
  <si>
    <t>นโยบายที่ 152 “เกษตรข้ามรุ่น” - จ้างเกษตรกรรุ่นใหม่ สอนเกษตรกรวัยเก๋าใช้เทคโนโลยี
solution รวมพลังเกษตรกรทุกรุ่น ผ่านการจัดตั้งและส่งเสริมให้มีระบบบริการมืออาชีพ เพื่อช่วยแนะนำเกษตรกรในการลดต้นทุนและเพิ่มผลผลิตจ้างงานหรือสนับสนุนการจัดตั้งธุรกิจของเกษตรรุ่นใหม่ หรือ Young Smart Farmer ในการให้คำปรึกษาและบริการต่อเกษตรกรรุ่นเก๋า โดยเน้นไปที่:(i) การเข้าถึงและใช้ประโยชน์จากเทคโนโลยีทางการเกษตร (เช่น IoT / Big Data / ข้อมูลตลาด)(ii) องค์ความรู้และทักษะเฉพาะทาง (เช่น สัตว์แพทย์/สัตวบาล การพยากรณ์อากาศเฉพาะท้องถิ่น การปฏิบัติหลังการเก็บเกี่ยว)(iii) การรับบริหารจัดการแปลงนาแบบเบ็ดเสร็จ/กึ่งเบ็ดเสร็จด้วยนวัตกรรมใหม่ๆ (เช่น นาข้าวที่ใช้น้ำน้อย การทำนาที่ให้ผลผลิตสูง)</t>
  </si>
  <si>
    <t>พัฒนาเกษตรกรจากผู้ผลิต มาเป็นผู้ให้บริการท่องเที่ยวเชิงเกษตรส่งเสริมการท่องเที่ยวเชิงเกษตรกับกลุ่มนักท่องเที่ยวเป้าหมายปรับแก้กฎระเบียบให้สะดวกต่อเกษตรกรในการจัดตั้งฟาร์มสเตย์อย่างถูกต้อง</t>
  </si>
  <si>
    <t>นโยบายที่ 153 ปลดล็อกฟาร์มสเตย์ เปลี่ยนไร่นาเป็นรายได้ สร้างอุตสาหกรรมท่องเที่ยวเชิงเกษตร
solution พัฒนาเกษตรกรจากผู้ผลิต มาเป็นผู้ให้บริการท่องเที่ยวเชิงเกษตรส่งเสริมการท่องเที่ยวเชิงเกษตรกับกลุ่มนักท่องเที่ยวเป้าหมายปรับแก้กฎระเบียบให้สะดวกต่อเกษตรกรในการจัดตั้งฟาร์มสเตย์อย่างถูกต้อง</t>
  </si>
  <si>
    <t>การดูแลปริมาณและช่วงเวลาสินค้าเกษตรนำเข้าตามกรอบข้อตกลงการค้าระหว่างประเทศ ให้มีความเหมาะสม โดยหลีกเลี่ยงช่วงเวลาที่ผลผลิตในประเทศออกสู่ตลาดการควบคุมมาตรฐานคุณภาพ และสุขอนามัยของสินค้าเกษตรนำเข้าให้มีความเข้มงวด เพื่อเพิ่มความปลอดภัยทางอาหาร และลดความเสี่ยงในการแพร่ระบาดของโรคและแมลงศัตรูพืช/ปศุสัตว์การคุ้มครองเกษตรกรที่เข้าร่วมระบบการเกษตรแบบพันธสัญญาให้ได้รับความเป็นธรรม ทั้งเกษตรกรที่เป็นรายบุคคลและเป็นนิติบุคคล (เช่น สหกรณ์) และการมีกลไกกลางในการพิจารณาข้อพิพาทต่างๆการพิจารณาแนวทาง/กลไกในการแบ่งสรรผลประโยชน์จากอุตสาหกรรมการแปรรูปสินค้าเกษตร เพื่อให้เกษตรกรได้รับผลตอบแทนที่เป็นธรรมมากขึ้น</t>
  </si>
  <si>
    <t>นโยบายที่ 154 ดูแลกลไกการตลาดสินค้าเกษตรให้มีความเป็นธรรม
solution การดูแลปริมาณและช่วงเวลาสินค้าเกษตรนำเข้าตามกรอบข้อตกลงการค้าระหว่างประเทศ ให้มีความเหมาะสม โดยหลีกเลี่ยงช่วงเวลาที่ผลผลิตในประเทศออกสู่ตลาดการควบคุมมาตรฐานคุณภาพ และสุขอนามัยของสินค้าเกษตรนำเข้าให้มีความเข้มงวด เพื่อเพิ่มความปลอดภัยทางอาหาร และลดความเสี่ยงในการแพร่ระบาดของโรคและแมลงศัตรูพืช/ปศุสัตว์การคุ้มครองเกษตรกรที่เข้าร่วมระบบการเกษตรแบบพันธสัญญาให้ได้รับความเป็นธรรม ทั้งเกษตรกรที่เป็นรายบุคคลและเป็นนิติบุคคล (เช่น สหกรณ์) และการมีกลไกกลางในการพิจารณาข้อพิพาทต่างๆการพิจารณาแนวทาง/กลไกในการแบ่งสรรผลประโยชน์จากอุตสาหกรรมการแปรรูปสินค้าเกษตร เพื่อให้เกษตรกรได้รับผลตอบแทนที่เป็นธรรมมากขึ้น</t>
  </si>
  <si>
    <t>เพิ่มการอำนวยความสะดวกบริการภาครัฐให้ชาวประมง ต่อทะเบียนเรือผ่านมือถือได้ ขอใบอนุญาตทำการประมงได้พร้อมกัน ไม่ต้องเสียเวลาในการเดินทาง ทำเอกสารหลายครั้ง</t>
  </si>
  <si>
    <t>นโยบายที่ 155 จดทะเบียน-ต่อทะเบียนเรือได้ผ่านมือถือ
solution เพิ่มการอำนวยความสะดวกบริการภาครัฐให้ชาวประมง ต่อทะเบียนเรือผ่านมือถือได้ ขอใบอนุญาตทำการประมงได้พร้อมกัน ไม่ต้องเสียเวลาในการเดินทาง ทำเอกสารหลายครั้ง</t>
  </si>
  <si>
    <t xml:space="preserve">สร้างสวัสดิการรองรับให้พี่น้องชาวประมง ด้วยการจูงใจให้ชาวประมงนำเรือประมงมาขึ้นทะเบียนเรือ/ต่ออายุทะเบียนเรือให้ถูกต้อง โดยรัฐจะแถมประกันภัยเรือล่มเอกชน วงเงินไม่เกิน 250000 บาท หรือ 50000 บาท/ตันกรอส ให้เลย  </t>
  </si>
  <si>
    <t xml:space="preserve">นโยบายที่ 156 ฟรีประกันภัยเรือล่มเอกชน
solution สร้างสวัสดิการรองรับให้พี่น้องชาวประมง ด้วยการจูงใจให้ชาวประมงนำเรือประมงมาขึ้นทะเบียนเรือ/ต่ออายุทะเบียนเรือให้ถูกต้อง โดยรัฐจะแถมประกันภัยเรือล่มเอกชน วงเงินไม่เกิน 250000 บาท หรือ 50000 บาท/ตันกรอส ให้เลย  </t>
  </si>
  <si>
    <t>ตัดความซ้ำซ้อนของเอกสารในการใช้แรงงานต่างด้าวในการประมง - เรือประมงในราชอาณาจักรใช้บัตรชมพู หรือ Seabook ทดแทนกันได้</t>
  </si>
  <si>
    <t>นโยบายที่ 157 บัตรชมพู และ Seabook ทดแทนกันได้ ใบเดียวจบ
solution ตัดความซ้ำซ้อนของเอกสารในการใช้แรงงานต่างด้าวในการประมง - เรือประมงในราชอาณาจักรใช้บัตรชมพู หรือ Seabook ทดแทนกันได้</t>
  </si>
  <si>
    <t>ยกเลิกนโยบายกำหนดให้เรือประมงพาณิชน์ติดตั้งระบบ AIS ที่ซ้ำซ้อนกับ VMS ที่มีอยู่แล้ว เพื่อให้เหลือเพียงระบบเดียว</t>
  </si>
  <si>
    <t>นโยบายที่ 158 หยุดบังคับติดตั้งระบบ AIS
solution ยกเลิกนโยบายกำหนดให้เรือประมงพาณิชน์ติดตั้งระบบ AIS ที่ซ้ำซ้อนกับ VMS ที่มีอยู่แล้ว เพื่อให้เหลือเพียงระบบเดียว</t>
  </si>
  <si>
    <t>เพิ่มอำนาจคณะกรรมการประมงจังหวัดในการกำหนดกติกาทำการประมง (เช่น เครื่องมือ / พื้นที่ / ฤดู / ประมงไหนทำได้-ไม่ได้) ภายในเขต 12 ไมล์ทะเลเพิ่มสัดส่วน ท้องถิ่น และ ชาวประมง ในคณะกรรมการประมงจังหวัด และให้ นายก อบจ. (หรือผู้ว่าฯเลือกตั้ง เมื่อมีการควบรวมภูมิภาคกับท้องถิ่นภายใต้ผู้บริหาร 1 คน) เป็นประธานคณะกรรมการประมงจังหวัด</t>
  </si>
  <si>
    <t>นโยบายที่ 159 กระจายอำนาจการประมงให้ท้องถิ่น-ชาวประมง
solution เพิ่มอำนาจคณะกรรมการประมงจังหวัดในการกำหนดกติกาทำการประมง (เช่น เครื่องมือ / พื้นที่ / ฤดู / ประมงไหนทำได้-ไม่ได้) ภายในเขต 12 ไมล์ทะเลเพิ่มสัดส่วน ท้องถิ่น และ ชาวประมง ในคณะกรรมการประมงจังหวัด และให้ นายก อบจ. (หรือผู้ว่าฯเลือกตั้ง เมื่อมีการควบรวมภูมิภาคกับท้องถิ่นภายใต้ผู้บริหาร 1 คน) เป็นประธานคณะกรรมการประมงจังหวัด</t>
  </si>
  <si>
    <t>ขยายพื้นที่เรือประมงพื้นบ้าน - เรือเล็กทำการประมงนอกเขต 3 ไมล์ทะเลได้ (ห้ามเรือใหญ่เข้าเขต 3 ไมล์ทะเลเหมือนเดิม)เพิ่มสัดส่วนชาวประมงพื้นบ้านในคณะกรรมการประมงจังหวัด เพื่อร่วมกำหนดกติกาทำการประมงภายในเขต 12 ไมล์ทะเล ทั้งขนาดเรือ ประเภทเครื่องมือ พื้นที่ ช่วงเวลาหรือฤดูทำประมงว่าช่วงใดทำได้/ไม่ได้ และลด สัดส่วนราชการ ใน คกก.ประมงจังหวัดการกำหนดมาตรการที่เหมาะสมในการลดปริมาณการจับสัตว์น้ำวัยอ่อน ทั้งการควบคุมเครื่องมือประมง และการควบคุมช่องทางการจำหน่ายสัตว์น้ำวัยอ่อนอำนวยความสะดวกให้ประมงพื้นบ้าน ต่อทะเบียนเรือและใบอนุญาตทำการประมงผ่านมือถือได้สะดวก ไม่ต้องเดินทางซ้ำซ้อนแถมประกันภัยเรือล่มเอกชนให้ประมงพื้นบ้าน วงเงินประกันไม่เกิน 250000 บาท/ลำ</t>
  </si>
  <si>
    <t>นโยบายที่ 160 คืนชีวิตให้ประมงพื้นบ้าน
solution ขยายพื้นที่เรือประมงพื้นบ้าน - เรือเล็กทำการประมงนอกเขต 3 ไมล์ทะเลได้ (ห้ามเรือใหญ่เข้าเขต 3 ไมล์ทะเลเหมือนเดิม)เพิ่มสัดส่วนชาวประมงพื้นบ้านในคณะกรรมการประมงจังหวัด เพื่อร่วมกำหนดกติกาทำการประมงภายในเขต 12 ไมล์ทะเล ทั้งขนาดเรือ ประเภทเครื่องมือ พื้นที่ ช่วงเวลาหรือฤดูทำประมงว่าช่วงใดทำได้/ไม่ได้ และลด สัดส่วนราชการ ใน คกก.ประมงจังหวัดการกำหนดมาตรการที่เหมาะสมในการลดปริมาณการจับสัตว์น้ำวัยอ่อน ทั้งการควบคุมเครื่องมือประมง และการควบคุมช่องทางการจำหน่ายสัตว์น้ำวัยอ่อนอำนวยความสะดวกให้ประมงพื้นบ้าน ต่อทะเบียนเรือและใบอนุญาตทำการประมงผ่านมือถือได้สะดวก ไม่ต้องเดินทางซ้ำซ้อนแถมประกันภัยเรือล่มเอกชนให้ประมงพื้นบ้าน วงเงินประกันไม่เกิน 250000 บาท/ลำ</t>
  </si>
  <si>
    <t>เปลี่ยนการลงโทษจากเน้นที่ ปรับ/จำคุก เป็น โทษกักเรือ โดยอาจพิจารณาเพิ่มโทษในกรณีที่กระทำผิดซ้ำดูที่เจตนาการกระทำผิดควบคู่ในการบังคับใช้กฎหมาย เพื่อเน้นลงโทษเฉพาะเรือประมงที่เจตนาตั้งใจทำผิดกฎหมาย มากกว่า ความผิดพลาดเล็กๆน้อยๆ</t>
  </si>
  <si>
    <t>นโยบายที่ 161 เปลี่ยนบทลงโทษที่ไม่เป็นธรรมกับผู้ประกอบอาชีพประมง
solution เปลี่ยนการลงโทษจากเน้นที่ ปรับ/จำคุก เป็น โทษกักเรือ โดยอาจพิจารณาเพิ่มโทษในกรณีที่กระทำผิดซ้ำดูที่เจตนาการกระทำผิดควบคู่ในการบังคับใช้กฎหมาย เพื่อเน้นลงโทษเฉพาะเรือประมงที่เจตนาตั้งใจทำผิดกฎหมาย มากกว่า ความผิดพลาดเล็กๆน้อยๆ</t>
  </si>
  <si>
    <t>รักษาสัญญา ซื้อเรือประมงที่ยังไม่ซื้อคืนทั้งหมด (เหลืออีก 3000 ลำ)</t>
  </si>
  <si>
    <t>ซื้อเรือประมงที่โดนกระทบจาก IUU ทั้ง 3000 ลำ ซึ่งรัฐบาลประยุทธ์สัญญาไว้แต่ยังไม่ซื้อคืน</t>
  </si>
  <si>
    <t>นโยบายที่ 162 รักษาสัญญา ซื้อเรือประมงที่ยังไม่ซื้อคืนทั้งหมด (เหลืออีก 3000 ลำ)
solution ซื้อเรือประมงที่โดนกระทบจาก IUU ทั้ง 3000 ลำ ซึ่งรัฐบาลประยุทธ์สัญญาไว้แต่ยังไม่ซื้อคืน</t>
  </si>
  <si>
    <t>ปลดล็อกกฎหมาย คืนชีวิตเรือประมงนอกน่านน้ำ ภายใต้กติกาสากล และ ช่วยเจรจาหาประเทศปลายทางอนุญาตให้เรือประมงไทยสามารถทำการประมงนอกน่านน้ำไทยได้</t>
  </si>
  <si>
    <t>นโยบายที่ 163 คืนชีวิตเรือประมงนอกน่านน้ำ ภายใต้กติกาสากล
solution ปลดล็อกกฎหมาย คืนชีวิตเรือประมงนอกน่านน้ำ ภายใต้กติกาสากล และ ช่วยเจรจาหาประเทศปลายทางอนุญาตให้เรือประมงไทยสามารถทำการประมงนอกน่านน้ำไทยได้</t>
  </si>
  <si>
    <t>&lt;h3&gt;&lt;a id=\"_mm2elmaiwn5m\"&gt;&lt;/a&gt;ปลดล็อกให้ประชาชนเลือกซื้อแผนการใช้ไฟฟ้าระหว่างผู้ผลิตหลายราย (เหมือนการเลือกแพ็คเกจโทรศัพท์) โดยการยกเลิกการที่ กฟผ. เป็นผู้รับซื้อไฟฟ้ารายเดียว และเปิดตลาดแข่งขันเสรี เพื่อลดค่าไฟให้ประชาชน กระตุ้นการใช้เทคโนโลยีลดต้นทุนการผลิต ยกระดับคุณภาพบริการ และ ป้องกันผลประโยชน์ทับซ้อน&lt;/h3&gt;&lt;h3&gt;&lt;a id=\"_o98wwhilu3wd\"&gt;&lt;/a&gt;ปรับบทบาทของ การไฟฟ้าฝ่ายผลิตแห่งประเทศไทย (กฟผ.) ให้เหลือแค่การเป็นหนึ่งในผู้ผลิตไฟฟ้าในประเทศ โดยแยกหน้าที่ของการกำกับดูแลระบบสายส่งให้มาอยู่ภายใต้หน่วยงานใหม่ของรัฐ เพื่อความเป็นธรรมในการเข้าถึงสายส่งไฟฟ้า&lt;/h3&gt;&lt;h3&gt;&lt;a id=\"_zifir8f2chnf\"&gt;&lt;/a&gt;เปิดตลาดรับซื้อไฟฟ้าจากพลังงานหมุนเวียน ซึ่งมีคาร์บอนฟุตพริ้นท์ต่ำ เพื่อขายให้กับภาคธุรกิจเอกชน/กิจกรรมทางสังคม (เช่น การประชุม คอนเสิร์ต) ที่ต้องการลดการปล่อยก๊าซเรือนกระจกในราคาที่เพิ่มสูงขึ้น และคืนทุนได้เร็วขึ้น เป็นแรงจูงใจให้มีการผลิตพลังงานหมุนเวียนเพิ่มขึ้นได้&lt;/h3&gt;</t>
  </si>
  <si>
    <t>นโยบายที่ 164 เปิดตลาดซื้อ-ขายไฟฟ้าเสรี รัฐดูแลระบบสายส่ง
solution &lt;h3&gt;&lt;a id=\"_mm2elmaiwn5m\"&gt;&lt;/a&gt;ปลดล็อกให้ประชาชนเลือกซื้อแผนการใช้ไฟฟ้าระหว่างผู้ผลิตหลายราย (เหมือนการเลือกแพ็คเกจโทรศัพท์) โดยการยกเลิกการที่ กฟผ. เป็นผู้รับซื้อไฟฟ้ารายเดียว และเปิดตลาดแข่งขันเสรี เพื่อลดค่าไฟให้ประชาชน กระตุ้นการใช้เทคโนโลยีลดต้นทุนการผลิต ยกระดับคุณภาพบริการ และ ป้องกันผลประโยชน์ทับซ้อน&lt;/h3&gt;&lt;h3&gt;&lt;a id=\"_o98wwhilu3wd\"&gt;&lt;/a&gt;ปรับบทบาทของ การไฟฟ้าฝ่ายผลิตแห่งประเทศไทย (กฟผ.) ให้เหลือแค่การเป็นหนึ่งในผู้ผลิตไฟฟ้าในประเทศ โดยแยกหน้าที่ของการกำกับดูแลระบบสายส่งให้มาอยู่ภายใต้หน่วยงานใหม่ของรัฐ เพื่อความเป็นธรรมในการเข้าถึงสายส่งไฟฟ้า&lt;/h3&gt;&lt;h3&gt;&lt;a id=\"_zifir8f2chnf\"&gt;&lt;/a&gt;เปิดตลาดรับซื้อไฟฟ้าจากพลังงานหมุนเวียน ซึ่งมีคาร์บอนฟุตพริ้นท์ต่ำ เพื่อขายให้กับภาคธุรกิจเอกชน/กิจกรรมทางสังคม (เช่น การประชุม คอนเสิร์ต) ที่ต้องการลดการปล่อยก๊าซเรือนกระจกในราคาที่เพิ่มสูงขึ้น และคืนทุนได้เร็วขึ้น เป็นแรงจูงใจให้มีการผลิตพลังงานหมุนเวียนเพิ่มขึ้นได้&lt;/h3&gt;</t>
  </si>
  <si>
    <t>&lt;h3&gt;&lt;a id=\"_pyhf8a4m7zqq\"&gt;&lt;/a&gt;ลดค่าไฟให้กับประชาชนได้อย่างน้อย 70 สตางค์/หน่วย (เฉลี่ยบ้านละ 150 บาท) โดยปรับนโยบายเพื่อให้ความสำคัญกับประชาชนก่อนกลุ่มทุน (เช่น การเปลี่ยนนโยบายก๊าซธรรมชาติให้โรงแยกก๊าซร่วมหารต้นทุนก๊าซใน Energy Pool ด้วย และให้ก๊าซจากอ่าวไทยขายให้โรงไฟฟ้าก่อนโรงงานอุตสาหกรรม หรือขายก๊าซให้โรงงานอุตสาหกรรมในราคา LNG เพื่อให้ก๊าซจากอ่าวไทยราคาถูกกว่าป้อนโรงไฟฟ้าได้มากขึ้น)&lt;/h3&gt;&lt;h3&gt;&lt;a id=\"_d7pl00yh61yy\"&gt;&lt;/a&gt;เจรจาสัญญาซื้อขายไฟฟ้ากับสัมปทานทุนใหญ่พลังงานใหม่ เพื่อลดต้นทุนที่เกิดขึ้นจากค่าความพร้อมจ่ายของโรงไฟฟ้าที่ไม่ได้เดินเครื่อง&lt;/h3&gt;</t>
  </si>
  <si>
    <t>นโยบายที่ 165 “ค่าไฟแฟร์” ถูกและเป็นธรรมสำหรับประชาชน
solution &lt;h3&gt;&lt;a id=\"_pyhf8a4m7zqq\"&gt;&lt;/a&gt;ลดค่าไฟให้กับประชาชนได้อย่างน้อย 70 สตางค์/หน่วย (เฉลี่ยบ้านละ 150 บาท) โดยปรับนโยบายเพื่อให้ความสำคัญกับประชาชนก่อนกลุ่มทุน (เช่น การเปลี่ยนนโยบายก๊าซธรรมชาติให้โรงแยกก๊าซร่วมหารต้นทุนก๊าซใน Energy Pool ด้วย และให้ก๊าซจากอ่าวไทยขายให้โรงไฟฟ้าก่อนโรงงานอุตสาหกรรม หรือขายก๊าซให้โรงงานอุตสาหกรรมในราคา LNG เพื่อให้ก๊าซจากอ่าวไทยราคาถูกกว่าป้อนโรงไฟฟ้าได้มากขึ้น)&lt;/h3&gt;&lt;h3&gt;&lt;a id=\"_d7pl00yh61yy\"&gt;&lt;/a&gt;เจรจาสัญญาซื้อขายไฟฟ้ากับสัมปทานทุนใหญ่พลังงานใหม่ เพื่อลดต้นทุนที่เกิดขึ้นจากค่าความพร้อมจ่ายของโรงไฟฟ้าที่ไม่ได้เดินเครื่อง&lt;/h3&gt;</t>
  </si>
  <si>
    <t>ปลดล็อกให้ประชาชนทุกบ้านติดแผงโซลาร์ ด้วยระบบ net metering (หักลบหน่วยขาย/ซื้อ) เพื่อช่วยลดค่าไฟฟ้า และเปิดโอกาสให้ขายไฟฟ้าที่ผลิตเกินใช้ กลับคืนให้รัฐในราคาตลาดเพิ่มแต้มต่อให้ประชาชนผู้ผลิตพลังงานหมุนเวียน โดยการสนับสนุนให้เกิดการรับซื้อไฟฟ้าส่วนเกิน (จากระบบ net metering) จากโซลาร์เซลล์และพลังงานหมุนเวียนที่มีการปล่อยก๊าซเรือนกระจกน้อย ในราคาที่สูงกว่าตลาด และประกันราคารับซื้อไฟฟ้าขั้นต่ำ หากยังไม่มีตลาดที่ 2.2 บาท/หน่วย</t>
  </si>
  <si>
    <t>นโยบายที่ 166 “หลังคาสร้างรายได้” เปิดเสรีโซลาร์เซลล์ ประกันราคาซื้อพลังงานสะอาดสำหรับครัวเรือน
solution ปลดล็อกให้ประชาชนทุกบ้านติดแผงโซลาร์ ด้วยระบบ net metering (หักลบหน่วยขาย/ซื้อ) เพื่อช่วยลดค่าไฟฟ้า และเปิดโอกาสให้ขายไฟฟ้าที่ผลิตเกินใช้ กลับคืนให้รัฐในราคาตลาดเพิ่มแต้มต่อให้ประชาชนผู้ผลิตพลังงานหมุนเวียน โดยการสนับสนุนให้เกิดการรับซื้อไฟฟ้าส่วนเกิน (จากระบบ net metering) จากโซลาร์เซลล์และพลังงานหมุนเวียนที่มีการปล่อยก๊าซเรือนกระจกน้อย ในราคาที่สูงกว่าตลาด และประกันราคารับซื้อไฟฟ้าขั้นต่ำ หากยังไม่มีตลาดที่ 2.2 บาท/หน่วย</t>
  </si>
  <si>
    <t>เร่งปลดระวางโรงไฟฟ้าถ่านหินที่มีอยู่ เพื่อลดการผลิตพลังงานโดยโรงไฟฟ้าถ่านหิน 70% ภายในปี 2573 เลิกโรงไฟฟ้าถ่านหินทั้งหมดในปี 2578</t>
  </si>
  <si>
    <t>นโยบายที่ 167 เลิกโรงไฟฟ้าถ่านหินทั้งหมดภายใน 2035
solution เร่งปลดระวางโรงไฟฟ้าถ่านหินที่มีอยู่ เพื่อลดการผลิตพลังงานโดยโรงไฟฟ้าถ่านหิน 70% ภายในปี 2573 เลิกโรงไฟฟ้าถ่านหินทั้งหมดในปี 2578</t>
  </si>
  <si>
    <t>กำจัดการเผาภาคเกษตรภายใน 3 ปี พร้อมงบปรับตัว 3 ล้านบาทต่อตำบล (1000 ตำบลเสี่ยง)</t>
  </si>
  <si>
    <t>อุดหนุนงบประมาณให้ 1000 ตำบลเสี่ยง เพื่อลดการเผาในภาคเกษตร (เช่น ส่งเสริมให้มีการใช้เครื่องจักรหรือรถไถสำหรับไถกลบตอซังข้าวแทนการเผา)จัดทำแนวกันไฟ และทีมเฝ้าระวังไฟในพื้นที่ป่าชุมชนและพื้นที่ป่าใกล้เคียงของชุมชนเชื่อมโยงข้อมูลทั้งจากบนฟ้า (ดาวเทียม) และจากภาคพื้น (โดรน และการสำรวจรอยเผา)</t>
  </si>
  <si>
    <t>นโยบายที่ 168 กำจัดการเผาภาคเกษตรภายใน 3 ปี พร้อมงบปรับตัว 3 ล้านบาทต่อตำบล (1000 ตำบลเสี่ยง)
solution อุดหนุนงบประมาณให้ 1000 ตำบลเสี่ยง เพื่อลดการเผาในภาคเกษตร (เช่น ส่งเสริมให้มีการใช้เครื่องจักรหรือรถไถสำหรับไถกลบตอซังข้าวแทนการเผา)จัดทำแนวกันไฟ และทีมเฝ้าระวังไฟในพื้นที่ป่าชุมชนและพื้นที่ป่าใกล้เคียงของชุมชนเชื่อมโยงข้อมูลทั้งจากบนฟ้า (ดาวเทียม) และจากภาคพื้น (โดรน และการสำรวจรอยเผา)</t>
  </si>
  <si>
    <t>ส่งเสริมอุตสาหกรรมที่เกี่ยวเนื่องในการนำฟางข้าวซังข้าวโพดหลังเก็บเกี่ยวไปแปรรูป เพื่อเป็นแรงจูงใจให้เกษตรกรเก็บผลพลอยได้เหล่านี้ไปขายแทนการเผา (เช่น ใช้สำหรับทำอาหารสัตว์ สำหรับเป็นเชื้อเพลิงโรงไฟฟ้าชีวมวล หรือสำหรับวัสดุสำหรับการก่อสร้าง เช่น กระดาน/ฉนวนจากฟางข้าว)</t>
  </si>
  <si>
    <t>นโยบายที่ 169 ส่งเสริมแปรรูปฟางข้าวหรือซังข้าวโพด เกษตรกรขายแทนเผา
solution ส่งเสริมอุตสาหกรรมที่เกี่ยวเนื่องในการนำฟางข้าวซังข้าวโพดหลังเก็บเกี่ยวไปแปรรูป เพื่อเป็นแรงจูงใจให้เกษตรกรเก็บผลพลอยได้เหล่านี้ไปขายแทนการเผา (เช่น ใช้สำหรับทำอาหารสัตว์ สำหรับเป็นเชื้อเพลิงโรงไฟฟ้าชีวมวล หรือสำหรับวัสดุสำหรับการก่อสร้าง เช่น กระดาน/ฉนวนจากฟางข้าว)</t>
  </si>
  <si>
    <t>สนับสนุนการปลูกข้าวที่ใช้น้ำน้อยเช่น การปลูกแบบเปียกสลับแห้ง แบบครบวงจร เพื่อลดการปล่อยก๊าซเรือนกระจก (โดยเฉพาะก๊าซมีเทน) ตั้งแต่การลงทุนเพื่อปรับระดับพื้นที่ การจัดหา/จัดการน้ำในไร่นา ไปจนถึงการตลาด เพื่อให้เกษตรกรได้รับผลตอบแทนที่มั่นคง และพร้อมสำหรับการปรับตัว</t>
  </si>
  <si>
    <t>นโยบายที่ 170 ปลูกข้าว “เปียกสลับแห้ง” ได้ครบวงจร
solution สนับสนุนการปลูกข้าวที่ใช้น้ำน้อยเช่น การปลูกแบบเปียกสลับแห้ง แบบครบวงจร เพื่อลดการปล่อยก๊าซเรือนกระจก (โดยเฉพาะก๊าซมีเทน) ตั้งแต่การลงทุนเพื่อปรับระดับพื้นที่ การจัดหา/จัดการน้ำในไร่นา ไปจนถึงการตลาด เพื่อให้เกษตรกรได้รับผลตอบแทนที่มั่นคง และพร้อมสำหรับการปรับตัว</t>
  </si>
  <si>
    <t>สนับสนุนการพัฒนาระบบบ่อก๊าซชีวภาพสำหรับฟาร์มปศุสัตว์ เพื่อให้ภาคปศุสัตว์ของไทยมีการปล่อยก๊าซเรือนกระจกให้น้อยที่สุด โดยจะสนับสนุนสินเชื่อดอกเบี้ยต่ำ และการรับซื้อไฟฟ้าจากบ่อก๊าซชีวภาพในราคาสูงผ่านตลาดไฟฟ้าสีเขียวและ/หรือตลาดคาร์บอนเครดิต (หมายเหตุ ตลาดไฟฟ้าสีเขียว = ตลาดไฟฟ้าจากพลังงานหมุนเวียนที่ปล่อยก๊าซเรือนกระจกต่ำ)</t>
  </si>
  <si>
    <t>นโยบายที่ 171 เพิ่มบ่อหมักก๊าซชีวภาพสำหรับฟาร์มปศุสัตว์
solution สนับสนุนการพัฒนาระบบบ่อก๊าซชีวภาพสำหรับฟาร์มปศุสัตว์ เพื่อให้ภาคปศุสัตว์ของไทยมีการปล่อยก๊าซเรือนกระจกให้น้อยที่สุด โดยจะสนับสนุนสินเชื่อดอกเบี้ยต่ำ และการรับซื้อไฟฟ้าจากบ่อก๊าซชีวภาพในราคาสูงผ่านตลาดไฟฟ้าสีเขียวและ/หรือตลาดคาร์บอนเครดิต (หมายเหตุ ตลาดไฟฟ้าสีเขียว = ตลาดไฟฟ้าจากพลังงานหมุนเวียนที่ปล่อยก๊าซเรือนกระจกต่ำ)</t>
  </si>
  <si>
    <t>กำหนดเพดานการปล่อยก๊าซเรือนกระจกในอุตสาหกรรมที่สำคัญ (เช่น ซีเมนต์ ปิโตรเคมี เหล็ก/โลหะ กระดาษ) โดยรัฐ และตั้งเป้าหมายลดก๊าซเรือนกระจกในรายอุตสาหกรรมเปิดตลาดสำหรับการค้าขายแลกเปลี่ยนโควต้าหรือเครดิตการปล่อยก๊าซเรือนกระจกภายใต้กรอบเพดานปริมาณที่รัฐกำหนดสนับสนุน green finance เป็นเงินกู้ดอกเบี้ยต่ำสำหรับอุตสาหกรรมที่ลงทุนในการลดการปล่อยก๊าซเรือนกระจก</t>
  </si>
  <si>
    <t>นโยบายที่ 172 กำหนดเพดานปล่อยก๊าซเรือนกระจกรายอุตสาหกรรม เปิดตลาดค้าขายแลกเปลี่ยน (cap &amp; trade)
solution กำหนดเพดานการปล่อยก๊าซเรือนกระจกในอุตสาหกรรมที่สำคัญ (เช่น ซีเมนต์ ปิโตรเคมี เหล็ก/โลหะ กระดาษ) โดยรัฐ และตั้งเป้าหมายลดก๊าซเรือนกระจกในรายอุตสาหกรรมเปิดตลาดสำหรับการค้าขายแลกเปลี่ยนโควต้าหรือเครดิตการปล่อยก๊าซเรือนกระจกภายใต้กรอบเพดานปริมาณที่รัฐกำหนดสนับสนุน green finance เป็นเงินกู้ดอกเบี้ยต่ำสำหรับอุตสาหกรรมที่ลงทุนในการลดการปล่อยก๊าซเรือนกระจก</t>
  </si>
  <si>
    <t>ออกกฎหมายปลดปล่อยและเคลื่อนย้ายสารมลพิษ (Pollutant Release and Transfer Registers หรือ PRTR) ที่กำหนดให้โรงงานอุตสาหกรรมทุกแห่งต้องเปิดเผยข้อมูลการปล่อยสารมลพิษและการปล่อยก๊าซเรือนกระจกให้ประชาชนอย่างโปร่งใส ตรวจสอบได้</t>
  </si>
  <si>
    <t>นโยบายที่ 173 เปิดเผยข้อมูลมลพิษและก๊าซเรือนกระจก (PRTR)
solution ออกกฎหมายปลดปล่อยและเคลื่อนย้ายสารมลพิษ (Pollutant Release and Transfer Registers หรือ PRTR) ที่กำหนดให้โรงงานอุตสาหกรรมทุกแห่งต้องเปิดเผยข้อมูลการปล่อยสารมลพิษและการปล่อยก๊าซเรือนกระจกให้ประชาชนอย่างโปร่งใส ตรวจสอบได้</t>
  </si>
  <si>
    <t>อุดหนุนงบประมาณ 10000 ล้านบาท ให้ท้องถิ่นในการเพิ่มปริมาณของบริการขนส่งสาธารณะที่มีคุณภาพในพื้นที่ต่างๆ ทั่วประเทศพัฒนาและควบคุมมาตรฐานการบริการขนส่งสาธารณะทั่วประเทศอย่างเข้มงวดส่งเสริมระบบขนส่งสาธารณะที่เป็นมิตรต่อสิ่งแวดล้อม (เช่น รถเมล์ไฟฟ้า) ซึ่งจะช่วยให้เกิดการจ้างงานในประเทศ ลดความผันผวนของราคาเชื้อเพลิง และลดมลพิษในแต่ละเมือง รวมถึงกระตุ้นการใช้วัตถุดิบในประเทศ เช่น ยางพาราออกกฎหมายกำหนดให้รถโดยสารประจำทางทั่วประเทศไทยต้องใช้พลังงานไฟฟ้าขับเคลื่อนแทนที่เครื่องยนต์สันดาปภายใน ในระยะเวลา 7 ปี</t>
  </si>
  <si>
    <t>นโยบายที่ 174 รถเมล์ไฟฟ้าทุกคันภายใน 7 ปี
solution อุดหนุนงบประมาณ 10000 ล้านบาท ให้ท้องถิ่นในการเพิ่มปริมาณของบริการขนส่งสาธารณะที่มีคุณภาพในพื้นที่ต่างๆ ทั่วประเทศพัฒนาและควบคุมมาตรฐานการบริการขนส่งสาธารณะทั่วประเทศอย่างเข้มงวดส่งเสริมระบบขนส่งสาธารณะที่เป็นมิตรต่อสิ่งแวดล้อม (เช่น รถเมล์ไฟฟ้า) ซึ่งจะช่วยให้เกิดการจ้างงานในประเทศ ลดความผันผวนของราคาเชื้อเพลิง และลดมลพิษในแต่ละเมือง รวมถึงกระตุ้นการใช้วัตถุดิบในประเทศ เช่น ยางพาราออกกฎหมายกำหนดให้รถโดยสารประจำทางทั่วประเทศไทยต้องใช้พลังงานไฟฟ้าขับเคลื่อนแทนที่เครื่องยนต์สันดาปภายใน ในระยะเวลา 7 ปี</t>
  </si>
  <si>
    <t>ทดลองนำร่องการทำ “วันรณรงค์ลดการใช้รถส่วนบุคคล” (Car Free Day) หรือ 1 วันที่รัฐบาลจะรณรงค์ให้คนในเมืองลดการใช้รถยนต์ส่วนตัว โดยการทำให้ค่าเดินทางขนส่งสาธารณะ (รถเมล์ รถไฟฟ้า เรือ รวมถึงค่าที่จอดรถบริเวณจุดเชื่อมต่อ) ฟรีทั้งหมด</t>
  </si>
  <si>
    <t>นโยบายที่ 175 “วันขึ้นขนส่งมวลชนฟรี” ลดใช้รถส่วนตัว
solution ทดลองนำร่องการทำ “วันรณรงค์ลดการใช้รถส่วนบุคคล” (Car Free Day) หรือ 1 วันที่รัฐบาลจะรณรงค์ให้คนในเมืองลดการใช้รถยนต์ส่วนตัว โดยการทำให้ค่าเดินทางขนส่งสาธารณะ (รถเมล์ รถไฟฟ้า เรือ รวมถึงค่าที่จอดรถบริเวณจุดเชื่อมต่อ) ฟรีทั้งหมด</t>
  </si>
  <si>
    <t>สนับสนุนการใช้รถไฟไฟฟ้าแทนรถไฟดีเซลในเส้นทางที่มีความพร้อม เช่น กรุงเทพ-นครราชสีมา หาดใหญ่-ปีนัง อุดรธานี-เวียงจันทน์</t>
  </si>
  <si>
    <t>นโยบายที่ 176 เปลี่ยนรถไฟดีเซลเป็นรถไฟไฟฟ้า
solution สนับสนุนการใช้รถไฟไฟฟ้าแทนรถไฟดีเซลในเส้นทางที่มีความพร้อม เช่น กรุงเทพ-นครราชสีมา หาดใหญ่-ปีนัง อุดรธานี-เวียงจันทน์</t>
  </si>
  <si>
    <t>เปิดให้ประชาชนนำรถยนต์ส่วนบุคคลมาตรวจเช็คสภาพรถฟรีทุก 3 เดือน สุดท้ายของปี (ตุลาคม-ธันวาคม) เพื่อตรวจเช็คว่ารถของตนเองมีการเผาไหม้สมบูรณ์หรือไม่ เพื่อรับสติ๊กเกอร์รับรองหากผ่านมาตรฐาน และดำเนินการแก้ไขอย่างถูกจุดหากไม่ผ่านมาตรฐาน</t>
  </si>
  <si>
    <t>นโยบายที่ 177 ตรวจเช็คสภาพรถยนต์ส่วนตัวฟรี ในช่วง 3 เดือนสุดท้ายของทุกปี
solution เปิดให้ประชาชนนำรถยนต์ส่วนบุคคลมาตรวจเช็คสภาพรถฟรีทุก 3 เดือน สุดท้ายของปี (ตุลาคม-ธันวาคม) เพื่อตรวจเช็คว่ารถของตนเองมีการเผาไหม้สมบูรณ์หรือไม่ เพื่อรับสติ๊กเกอร์รับรองหากผ่านมาตรฐาน และดำเนินการแก้ไขอย่างถูกจุดหากไม่ผ่านมาตรฐาน</t>
  </si>
  <si>
    <t>ควบคุมปริมาณรถบรรทุกและรถบัสที่จะเข้ามาในเขตเมืองให้เข้มข้นขึ้นในช่วงที่ PM 2.5 อยู่ในระดับวิกฤต เพื่อไม่ให้ซ้ำเติมปัญหามลพิษในเขตเมือง</t>
  </si>
  <si>
    <t>นโยบายที่ 178 ควบคุมปริมาณรถบรรทุกที่เข้ามาในเขตเมือง
solution ควบคุมปริมาณรถบรรทุกและรถบัสที่จะเข้ามาในเขตเมืองให้เข้มข้นขึ้นในช่วงที่ PM 2.5 อยู่ในระดับวิกฤต เพื่อไม่ให้ซ้ำเติมปัญหามลพิษในเขตเมือง</t>
  </si>
  <si>
    <t>เพิ่มค่าบริการสำหรับห้างใหญ่และแหล่งกำเนิดขยะอาหารขนาดใหญ่บังคับห้างใหญ่และแหล่งกำเนิดขยะอาหารขนาดใหญ่ให้ แยกขยะ-เก็บข้อมูล-ทำบัญชีขยะ</t>
  </si>
  <si>
    <t>นโยบายที่ 179 เพิ่มค่าบริการขยะอาหารสำหรับห้างใหญ่ บังคับแยกขยะ-เก็บข้อมูล-ทำบัญชีขยะอาหาร
solution เพิ่มค่าบริการสำหรับห้างใหญ่และแหล่งกำเนิดขยะอาหารขนาดใหญ่บังคับห้างใหญ่และแหล่งกำเนิดขยะอาหารขนาดใหญ่ให้ แยกขยะ-เก็บข้อมูล-ทำบัญชีขยะ</t>
  </si>
  <si>
    <t>เปลี่ยนอาหารเหลือทิ้งเป็นเงิน (ลด 1 กิโล ได้ 1 บาท) ผ่านเทคโนโลยีชีวภาพ (เช่น การผลิตก๊าซชีวภาพ และปุ๋ยหมัก) แถมคูปองแลกอาหารอินทรีย์สำหรับบ้านเรือน</t>
  </si>
  <si>
    <t>นโยบายที่ 180 เปลี่ยนอาหารเหลือทิ้งเป็นเงิน - ลด 1 กิโล ได้ 1 บาท แถมคูปองอาหารอินทรีย์
solution เปลี่ยนอาหารเหลือทิ้งเป็นเงิน (ลด 1 กิโล ได้ 1 บาท) ผ่านเทคโนโลยีชีวภาพ (เช่น การผลิตก๊าซชีวภาพ และปุ๋ยหมัก) แถมคูปองแลกอาหารอินทรีย์สำหรับบ้านเรือน</t>
  </si>
  <si>
    <t>รัฐจ่ายหนี้คงค้างให้เกษตรกร ในฐานะค่าเช่า เพื่อใช้ที่ดินของเกษตรกรในการปลูกไม้ยืนต้นและเพิ่มพื้นที่สีเขียว โดยเกษตรกรจะถูกปลดหนี้ตั้งแต่วันแรก และจะได้ส่วนแบ่งครึ่งหนึ่งของต้นไม้ที่ปลูก เมื่อครบ 20 ปี (เป้าหมาย = เพิ่มป่า 1 ล้านไร่)</t>
  </si>
  <si>
    <t>นโยบายที่ 181 ต้นไม้ปลดหนี้ (เพิ่มป่า 1 ล้านไร่)
solution รัฐจ่ายหนี้คงค้างให้เกษตรกร ในฐานะค่าเช่า เพื่อใช้ที่ดินของเกษตรกรในการปลูกไม้ยืนต้นและเพิ่มพื้นที่สีเขียว โดยเกษตรกรจะถูกปลดหนี้ตั้งแต่วันแรก และจะได้ส่วนแบ่งครึ่งหนึ่งของต้นไม้ที่ปลูก เมื่อครบ 20 ปี (เป้าหมาย = เพิ่มป่า 1 ล้านไร่)</t>
  </si>
  <si>
    <t>ออกโครงการ “ต้นไม้บำนาญ” - คนปลูกได้รับรายได้เป็นรายเดือน 1200 บาท/ไร่/เดือน เป็นเวลา 20 ปี (เป้าหมาย = เพิ่มป่า 1.5 ล้านไร่)</t>
  </si>
  <si>
    <t>นโยบายที่ 182 ต้นไม้บำนาญ (เพิ่มป่า 1.5 ล้านไร่)
solution ออกโครงการ “ต้นไม้บำนาญ” - คนปลูกได้รับรายได้เป็นรายเดือน 1200 บาท/ไร่/เดือน เป็นเวลา 20 ปี (เป้าหมาย = เพิ่มป่า 1.5 ล้านไร่)</t>
  </si>
  <si>
    <t>ออกโครงการ “ต้นไม้ทุนรัฐบาล” - สนับสนุนเกษตรกรให้ปลูกสวนป่าด้วยงบอุดหนุน 4000 บาท/ไร่ ในช่วงเวลา 3 ปี จำนวน (เป้าหมาย = เพิ่มป่า 1.5 ล้านไร่)</t>
  </si>
  <si>
    <t>นโยบายที่ 183 ต้นไม้ทุนรัฐบาล (เพิ่มป่า 1.5 ล้านไร่)
solution ออกโครงการ “ต้นไม้ทุนรัฐบาล” - สนับสนุนเกษตรกรให้ปลูกสวนป่าด้วยงบอุดหนุน 4000 บาท/ไร่ ในช่วงเวลา 3 ปี จำนวน (เป้าหมาย = เพิ่มป่า 1.5 ล้านไร่)</t>
  </si>
  <si>
    <t>ออกโครงการ “ต้นไม้ชุมชน” - สนับสนุนชุมชนให้ปลูกสวนป่าเพิ่มเติม 1000 ชุมชน ด้วยงบอุดหนุน 4000 บาท/ไร่/ปี จำนวน (เป้าหมาย = เพิ่มป่า 1 ล้านไร่)</t>
  </si>
  <si>
    <t>นโยบายที่ 184 ต้นไม้ชุมชน (เพิ่มป่า 1 ล้านไร่)
solution ออกโครงการ “ต้นไม้ชุมชน” - สนับสนุนชุมชนให้ปลูกสวนป่าเพิ่มเติม 1000 ชุมชน ด้วยงบอุดหนุน 4000 บาท/ไร่/ปี จำนวน (เป้าหมาย = เพิ่มป่า 1 ล้านไร่)</t>
  </si>
  <si>
    <t>เพิ่มงบท้องถิ่นในการเพิ่มพื้นที่สีเขียว (ส่วนหนึ่งของนโยบายปลดล็อกท้องถิ่น)พัฒนาระบบมาตรฐานและระบบสนับสนุนการสร้างพื้นที่สีเขียวในเขตเมือง สำหรับท้องถิ่นให้ท้องถิ่นสามารถหักลดหย่อนภาษีที่ดินและสิ่งปลูกสร้างให้กับพื้นที่สีเขียวของเอกชน ที่เปิดให้สาธารณชนเข้าใช้ประโยชน์ (negative land tax) จัดตั้งธนาคารที่ดิน เพื่อจัดหาพื้นที่ที่เหมาะสมสำหรับการพัฒนาเป็นพื้นที่สีเขียวสำหรับแต่ละท้องถิ่น</t>
  </si>
  <si>
    <t>นโยบายที่ 185 เพิ่มพื้นที่สีเขียวในเมือง
solution เพิ่มงบท้องถิ่นในการเพิ่มพื้นที่สีเขียว (ส่วนหนึ่งของนโยบายปลดล็อกท้องถิ่น)พัฒนาระบบมาตรฐานและระบบสนับสนุนการสร้างพื้นที่สีเขียวในเขตเมือง สำหรับท้องถิ่นให้ท้องถิ่นสามารถหักลดหย่อนภาษีที่ดินและสิ่งปลูกสร้างให้กับพื้นที่สีเขียวของเอกชน ที่เปิดให้สาธารณชนเข้าใช้ประโยชน์ (negative land tax) จัดตั้งธนาคารที่ดิน เพื่อจัดหาพื้นที่ที่เหมาะสมสำหรับการพัฒนาเป็นพื้นที่สีเขียวสำหรับแต่ละท้องถิ่น</t>
  </si>
  <si>
    <t>สร้างงานสีเขียว จากการเพิ่มพื้นที่สีเขียว การปลูกสวนป่า การติดตั้งโซลาร์เซลล์ และการพัฒนาบริการขนส่งสาธารณะ</t>
  </si>
  <si>
    <t>นโยบายที่ 186 สร้างงานสีเขียวเกิน 1 แสนตำแหน่ง
solution สร้างงานสีเขียว จากการเพิ่มพื้นที่สีเขียว การปลูกสวนป่า การติดตั้งโซลาร์เซลล์ และการพัฒนาบริการขนส่งสาธารณะ</t>
  </si>
  <si>
    <t>จัดสรรงบประมาณสนับสนุนเชิงยุทธศาสตร์ ทั้งการปฏิบัติการ และการวิจัยและพัฒนาอย่างชัดเจน โดยจะครอบคลุมประเด็นที่สำคัญ เช่นเทคโนโลยีชีวภาพ การพัฒนาวัสดุและพลังงานชีวภาพการพัฒนารถเมล์ไฟฟ้า/รถไฟไฟฟ้า/เรือไฟฟ้าการพัฒนาระบบโซลาร์เซลล์ และการใช้ประโยชน์ต่อเนื่องในรูปแบบต่างๆการปลูกข้าว/พืชด้วยวิธีการที่ลดการปล่อยก๊าซเรือนกระจกการพัฒนาเทคโนโลยีอวกาศเพื่อสนับสนุนการจัดการสิ่งแวดล้อม</t>
  </si>
  <si>
    <t>นโยบายที่ 187 งบวิจัย &amp; พัฒนา (R&amp;D) เทคโนโลยีลดโลกร้อน
solution จัดสรรงบประมาณสนับสนุนเชิงยุทธศาสตร์ ทั้งการปฏิบัติการ และการวิจัยและพัฒนาอย่างชัดเจน โดยจะครอบคลุมประเด็นที่สำคัญ เช่นเทคโนโลยีชีวภาพ การพัฒนาวัสดุและพลังงานชีวภาพการพัฒนารถเมล์ไฟฟ้า/รถไฟไฟฟ้า/เรือไฟฟ้าการพัฒนาระบบโซลาร์เซลล์ และการใช้ประโยชน์ต่อเนื่องในรูปแบบต่างๆการปลูกข้าว/พืชด้วยวิธีการที่ลดการปล่อยก๊าซเรือนกระจกการพัฒนาเทคโนโลยีอวกาศเพื่อสนับสนุนการจัดการสิ่งแวดล้อม</t>
  </si>
  <si>
    <t>สนับสนุนการปรับตัวรับมือกับภาวะโลกร้อนในระดับไร่นา ระดับชุมชน และ ระดับเมือง ร่วมกับองค์กรปกครองส่วนท้องถิ่น (เช่น การพัฒนาแหล่งน้ำในไร่นา/ท้องถิ่น การพัฒนาพันธุ์พืช/สัตว์พื้นบ้านที่มีความแข็งแรงและให้ผลผลิตที่มีคุณภาพ การเพิ่มพื้นที่สีเขียวเพื่อลดฝุ่นละอองและความร้อนในเมือง)ส่งเสริมการวิจัยและพัฒนา การเกษตรที่มีความคงทนต่อสภาพแวดล้อม (เช่น พันธุ์พืชที่ทนร้อน/แล้งมากขึ้น การออกแบบเมือง/สิ่งปลูกสร้าง/วัสดุอาคาร ในเมืองที่รับมือกับภาวะโลกร้อน รวมถึงระบบหน่วงน้ำและระบายน้ำในเมือง)</t>
  </si>
  <si>
    <t>นโยบายที่ 188 กองทุนปรับตัวรับมือภัยพิบัติ-น้ำท่วม
solution สนับสนุนการปรับตัวรับมือกับภาวะโลกร้อนในระดับไร่นา ระดับชุมชน และ ระดับเมือง ร่วมกับองค์กรปกครองส่วนท้องถิ่น (เช่น การพัฒนาแหล่งน้ำในไร่นา/ท้องถิ่น การพัฒนาพันธุ์พืช/สัตว์พื้นบ้านที่มีความแข็งแรงและให้ผลผลิตที่มีคุณภาพ การเพิ่มพื้นที่สีเขียวเพื่อลดฝุ่นละอองและความร้อนในเมือง)ส่งเสริมการวิจัยและพัฒนา การเกษตรที่มีความคงทนต่อสภาพแวดล้อม (เช่น พันธุ์พืชที่ทนร้อน/แล้งมากขึ้น การออกแบบเมือง/สิ่งปลูกสร้าง/วัสดุอาคาร ในเมืองที่รับมือกับภาวะโลกร้อน รวมถึงระบบหน่วงน้ำและระบายน้ำในเมือง)</t>
  </si>
  <si>
    <t>พัฒนาระบบเตือนภัยที่แม่นยำ (น้ำท่วม ฝนแล้ง ฝุ่นละออง พายุ ช้างป่า) ครอบคลุมทุกท้องถิ่น โดยที่ชุมชนมีส่วนร่วมในการออกแบบ</t>
  </si>
  <si>
    <t>นโยบายที่ 189 เตือนภัยธรรมชาติทั่วถึง ครอบคลุมทุกพื้นที่
solution พัฒนาระบบเตือนภัยที่แม่นยำ (น้ำท่วม ฝนแล้ง ฝุ่นละออง พายุ ช้างป่า) ครอบคลุมทุกท้องถิ่น โดยที่ชุมชนมีส่วนร่วมในการออกแบบ</t>
  </si>
  <si>
    <t>ท้องถิ่นประกาศเขตภัยพิบัติได้ เพื่อให้ อปท. มีอำนาจหน้าที่และงบประมาณ ในการแก้ไขปัญหาภัยพิบัติได้อย่างทันท่วงที</t>
  </si>
  <si>
    <t>นโยบายที่ 190 ท้องถิ่นประกาศเขตพื้นที่ภัยพิบัติได้
solution ท้องถิ่นประกาศเขตภัยพิบัติได้ เพื่อให้ อปท. มีอำนาจหน้าที่และงบประมาณ ในการแก้ไขปัญหาภัยพิบัติได้อย่างทันท่วงที</t>
  </si>
  <si>
    <t>การบริหารจัดการเพื่อลดภัยพิบัติที่จะเกิดขึ้น เช่น การบริหารจัดการน้ำ เพื่อลดน้ำท่วม/ภัยแล้ง ในแต่ละลุ่มน้ำ และลดการเกิดไฟป่า และการจัดการเชื้อเพลิงในพื้นที่หุบเขาเพื่อลดการเกิดฝุ่นละอองขนาดเล็กในพื้นที่หุบเขา</t>
  </si>
  <si>
    <t>นโยบายที่ 191 ทบทวนแผนการบริหารจัดการน้ำทั้งหมดรายลุ่มน้ำ
solution การบริหารจัดการเพื่อลดภัยพิบัติที่จะเกิดขึ้น เช่น การบริหารจัดการน้ำ เพื่อลดน้ำท่วม/ภัยแล้ง ในแต่ละลุ่มน้ำ และลดการเกิดไฟป่า และการจัดการเชื้อเพลิงในพื้นที่หุบเขาเพื่อลดการเกิดฝุ่นละอองขนาดเล็กในพื้นที่หุบเขา</t>
  </si>
  <si>
    <t>เตรียมพร้อมในการเผชิญเหตุภัยพิบัติ (เช่น การมีศูนย์พักพิงมาตรฐานในพื้นที่น้ำท่วม การมีทีมอาสาป้องกันช้างป่าครอบคลุมทุกพื้นที่ การพัฒนาทีมงานเผชิญอุบัติภัยสารเคมีในพื้นที่เสี่ยง โดยการกระจายงบประมาณและประสานความร่วมมือกับท้องถิ่น)</t>
  </si>
  <si>
    <t>นโยบายที่ 192 ศูนย์พักพิง-อพยพมีมาตรฐาน ท้องถิ่นมีอำนาจและงบประมาณ
solution เตรียมพร้อมในการเผชิญเหตุภัยพิบัติ (เช่น การมีศูนย์พักพิงมาตรฐานในพื้นที่น้ำท่วม การมีทีมอาสาป้องกันช้างป่าครอบคลุมทุกพื้นที่ การพัฒนาทีมงานเผชิญอุบัติภัยสารเคมีในพื้นที่เสี่ยง โดยการกระจายงบประมาณและประสานความร่วมมือกับท้องถิ่น)</t>
  </si>
  <si>
    <t>จัดระบบเยียวยา/ชดเชยให้มีความเป็นธรรม (เช่น การชดเชยผู้ที่ประสบภัยน้ำท่วมหนัก/ยาวนานในพื้นที่ทุ่งรับน้ำ การชดเชยผู้ประสบภัยจากช้างป่า)</t>
  </si>
  <si>
    <t>นโยบายที่ 193 ชดเชย-เยียวยาน้ำท่วม เป็นธรรมและทันควัน
solution จัดระบบเยียวยา/ชดเชยให้มีความเป็นธรรม (เช่น การชดเชยผู้ที่ประสบภัยน้ำท่วมหนัก/ยาวนานในพื้นที่ทุ่งรับน้ำ การชดเชยผู้ประสบภัยจากช้างป่า)</t>
  </si>
  <si>
    <t>การประกันภัยพืชผลในพื้นที่รับน้ำ เพื่อให้มั่นใจว่า เกษตรกรในพื้นที่รับน้ำจะไม่ได้รับความเสียหายจากการปลูกพืช ในช่วงเวลาที่รัฐบาลกำหนดไว้สำหรับการเพาะปลูก</t>
  </si>
  <si>
    <t>นโยบายที่ 194 ประกันภัยพืชผล ฟรี ในทุกพื้นที่รับน้ำ
solution การประกันภัยพืชผลในพื้นที่รับน้ำ เพื่อให้มั่นใจว่า เกษตรกรในพื้นที่รับน้ำจะไม่ได้รับความเสียหายจากการปลูกพืช ในช่วงเวลาที่รัฐบาลกำหนดไว้สำหรับการเพาะปลูก</t>
  </si>
  <si>
    <t>เอาจริงเอาจังเรื่องแบนโฟม หลอดพลาสติก แก้วพลาสติก และถุงพลาสติก ที่ไม่สามารถย่อยสลาย-หมุนเวียนมาใช้ใหม่ได้ (single-use plastic) ต้องหมดไปภายใน 1 ปี</t>
  </si>
  <si>
    <t>นโยบายที่ 195 แบนโฟม และ หลอด-แก้ว-ถุงพลาสติกที่ใช้ครั้งเดียวทิ้ง
solution เอาจริงเอาจังเรื่องแบนโฟม หลอดพลาสติก แก้วพลาสติก และถุงพลาสติก ที่ไม่สามารถย่อยสลาย-หมุนเวียนมาใช้ใหม่ได้ (single-use plastic) ต้องหมดไปภายใน 1 ปี</t>
  </si>
  <si>
    <t>เก็บภาษีถุงพลาสติกเข้ากองทุนสิ่งแวดล้อม (แทนที่จะเป็นรายได้ของร้านสะดวกซื้อ)</t>
  </si>
  <si>
    <t>นโยบายที่ 196 เก็บภาษีถุงพลาสติกเข้ากองทุนสิ่งแวดล้อม
solution เก็บภาษีถุงพลาสติกเข้ากองทุนสิ่งแวดล้อม (แทนที่จะเป็นรายได้ของร้านสะดวกซื้อ)</t>
  </si>
  <si>
    <t>ยกเลิกคำสั่ง คสช. เรื่องการอนุญาตให้ตั้งโรงงานโดยไม่ต้องทำตามกฎหมายผังเมืองต้องมีการประเมินผลกระทบสิ่งแวดล้อมก่อนดำเนินการตั้งโรงงานขยะอุตสาหกรรมให้อำนาจท้องถิ่นปิดโรงงานหากตั้งนอกพื้นที่ผังเมืองอนุญาตให้ EPA (หรือกรมควบคุมมลพิษ) สั่งปิดโรงงานขยะที่เปิดดำเนินการไม่ถูกต้อง</t>
  </si>
  <si>
    <t>นโยบายที่ 197 ยกเลิกคำสั่ง คสช. ด้านขยะอุตสาหกรรม ให้อำนาจท้องถิ่นปิดโรงงานชั่วคราว
solution ยกเลิกคำสั่ง คสช. เรื่องการอนุญาตให้ตั้งโรงงานโดยไม่ต้องทำตามกฎหมายผังเมืองต้องมีการประเมินผลกระทบสิ่งแวดล้อมก่อนดำเนินการตั้งโรงงานขยะอุตสาหกรรมให้อำนาจท้องถิ่นปิดโรงงานหากตั้งนอกพื้นที่ผังเมืองอนุญาตให้ EPA (หรือกรมควบคุมมลพิษ) สั่งปิดโรงงานขยะที่เปิดดำเนินการไม่ถูกต้อง</t>
  </si>
  <si>
    <t>ยกเลิกการนำเข้าขยะพลาสติก ขยะอิเล็กทรอนิกส์ และขยะอื่นๆ ที่รวบรวมได้ภายในประเทศ เพื่อมิให้เป็นภาระในการจัดการขยะในประเทศ และเพื่อมิให้เกิดผลกระทบต่อธุรกิจรวบรวมขยะใช้แล้วภายในประเทศ</t>
  </si>
  <si>
    <t>นโยบายที่ 198 ยกเลิกการนำเข้าขยะจากต่างประเทศ
solution ยกเลิกการนำเข้าขยะพลาสติก ขยะอิเล็กทรอนิกส์ และขยะอื่นๆ ที่รวบรวมได้ภายในประเทศ เพื่อมิให้เป็นภาระในการจัดการขยะในประเทศ และเพื่อมิให้เกิดผลกระทบต่อธุรกิจรวบรวมขยะใช้แล้วภายในประเทศ</t>
  </si>
  <si>
    <t>วางกลไกกลางในการกำกับดูแลมาตรฐานการจัดการขยะทั้งประเทศยกระดับอำนาจหน้าที่และความสามารถของหน่วยงานคุ้มครองสิ่งแวดล้อมหรือ Environmental Protection Agency (EPA)เพิ่มอำนาจและงบประมาณท้องถิ่นในการบริหารจัดการขยะสร้างแรงจูงใจสำหรับการจัดการขยะ (เช่น การลดหย่อนภาษีสำหรับเทคโนโลยีจัดการขยะ)</t>
  </si>
  <si>
    <t>นโยบายที่ 199 ออกธรรมนูญจัดการขยะ กำหนดมาตรฐานทั่วประเทศ
solution วางกลไกกลางในการกำกับดูแลมาตรฐานการจัดการขยะทั้งประเทศยกระดับอำนาจหน้าที่และความสามารถของหน่วยงานคุ้มครองสิ่งแวดล้อมหรือ Environmental Protection Agency (EPA)เพิ่มอำนาจและงบประมาณท้องถิ่นในการบริหารจัดการขยะสร้างแรงจูงใจสำหรับการจัดการขยะ (เช่น การลดหย่อนภาษีสำหรับเทคโนโลยีจัดการขยะ)</t>
  </si>
  <si>
    <t>จัดตั้งศูนย์และระบบร้องเรียนด้านสิ่งแวดล้อมของประชาชน และองค์กรปกครองท้องถิ่น แบบบูรณาการ (ระหว่างหน่วยงานต่างๆ) และแบบเรียลไทม์ ที่ทุกฝ่ายสามารถเข้าถึงได้ และให้คำปรึกษาแบบบูรณาการเรื่องการบังคับใช้กฎหมายสิ่งแวดล้อมและกฎหมายสาธารณสุข ในการแก้ไขเรื่องร้องเรียนด้านสิ่งแวดล้อมสนับสนุนงบประมาณและข้อมูลวิชาการให้เครือข่ายประชาชนในแต่ละท้องถิ่น เพื่อทำหน้าที่เป็น “เครือข่ายเฝ้าระวังสิ่งแวดล้อม” ได้อย่างเต็มที่ โดยมุ่งเน้นพื้นที่ที่ประสบปัญหามลพิษหรือมีความเสี่ยงสูง</t>
  </si>
  <si>
    <t>นโยบายที่ 200 เครือข่ายเฝ้าระวัง (watchdog) และระบบร้องเรียน (hotline) ด้านสิ่งแวดล้อม
solution จัดตั้งศูนย์และระบบร้องเรียนด้านสิ่งแวดล้อมของประชาชน และองค์กรปกครองท้องถิ่น แบบบูรณาการ (ระหว่างหน่วยงานต่างๆ) และแบบเรียลไทม์ ที่ทุกฝ่ายสามารถเข้าถึงได้ และให้คำปรึกษาแบบบูรณาการเรื่องการบังคับใช้กฎหมายสิ่งแวดล้อมและกฎหมายสาธารณสุข ในการแก้ไขเรื่องร้องเรียนด้านสิ่งแวดล้อมสนับสนุนงบประมาณและข้อมูลวิชาการให้เครือข่ายประชาชนในแต่ละท้องถิ่น เพื่อทำหน้าที่เป็น “เครือข่ายเฝ้าระวังสิ่งแวดล้อม” ได้อย่างเต็มที่ โดยมุ่งเน้นพื้นที่ที่ประสบปัญหามลพิษหรือมีความเสี่ยงสูง</t>
  </si>
  <si>
    <t>ออกข้อกำหนดว่าสินค้าเกษตรที่นำเข้ามาในประเทศไทย ต้องเป็นไปตามมาตรฐานการปฏิบัติทางการเกษตรที่ดี (GAP) ที่ห้ามมีการเผาแปลงการเกษตร รวมถึงการควบคุมการรับซื้อสินค้าเกษตรของกลุ่มทุนในประเทศจากการเผาในประเทศเพื่อนบ้านสร้างความร่วมมือกับผู้บริโภคในการไม่ซื้อสินค้าที่ใช้วัตถุดิบที่มีการเผา (เช่น ภาครัฐอาจติดฉลากบนสินค้าที่ตรวจย้อนกลับไปได้ว่าไม่ได้มีการเผาในกระบวนการผลิตในต่างประเทศ)ออก ‘กฎหมายหมอกควันข้ามพรมแดน’ (Transboundary Haze Pollution Act) ให้ประชาชนสามารถฟ้องร้องดำเนินคดีกับบริษัทที่มีส่วนเกี่ยวข้องได้หากพิสูจน์ได้ว่าบริษัทใดรับซื้อหรือมีส่วนทั้งทางตรงและทางอ้อมกับการเผาที่ทำให้เกิดมลพิษลอยเข้ามาในประเทศไทยทำการทูตเชิงรุก เพื่อเจรจาและสร้างความร่วมมือทางการค้า การลงทุน และให้ความช่วยเหลือทางการเงินกับต่างประเทศเพื่อให้เกิดการเปลี่ยนวิถีการผลิต (เช่น สนับสนุนการตั้งโรงไฟฟ้าชีวมวลเพื่อให้เกิดการแปรรูปซังข้าวโพดแทนการเผา การหมักพืชอาหารสัตว์เพื่อใช้ในการเลี้ยงสัตว์ในประเทศเพื่อนบ้านและประเทศไทย)</t>
  </si>
  <si>
    <t>นโยบายที่ 201 ออก ‘กฎหมายหมอกควันข้ามพรมแดน’ ควบคุมการรับซื้อหรือนำเข้าสินค้าเกษตรที่มาจากการเผาในประเทศเพื่อนบ้าน
solution ออกข้อกำหนดว่าสินค้าเกษตรที่นำเข้ามาในประเทศไทย ต้องเป็นไปตามมาตรฐานการปฏิบัติทางการเกษตรที่ดี (GAP) ที่ห้ามมีการเผาแปลงการเกษตร รวมถึงการควบคุมการรับซื้อสินค้าเกษตรของกลุ่มทุนในประเทศจากการเผาในประเทศเพื่อนบ้านสร้างความร่วมมือกับผู้บริโภคในการไม่ซื้อสินค้าที่ใช้วัตถุดิบที่มีการเผา (เช่น ภาครัฐอาจติดฉลากบนสินค้าที่ตรวจย้อนกลับไปได้ว่าไม่ได้มีการเผาในกระบวนการผลิตในต่างประเทศ)ออก ‘กฎหมายหมอกควันข้ามพรมแดน’ (Transboundary Haze Pollution Act) ให้ประชาชนสามารถฟ้องร้องดำเนินคดีกับบริษัทที่มีส่วนเกี่ยวข้องได้หากพิสูจน์ได้ว่าบริษัทใดรับซื้อหรือมีส่วนทั้งทางตรงและทางอ้อมกับการเผาที่ทำให้เกิดมลพิษลอยเข้ามาในประเทศไทยทำการทูตเชิงรุก เพื่อเจรจาและสร้างความร่วมมือทางการค้า การลงทุน และให้ความช่วยเหลือทางการเงินกับต่างประเทศเพื่อให้เกิดการเปลี่ยนวิถีการผลิต (เช่น สนับสนุนการตั้งโรงไฟฟ้าชีวมวลเพื่อให้เกิดการแปรรูปซังข้าวโพดแทนการเผา การหมักพืชอาหารสัตว์เพื่อใช้ในการเลี้ยงสัตว์ในประเทศเพื่อนบ้านและประเทศไทย)</t>
  </si>
  <si>
    <t>เปิดให้เกษตรกรสามารถขอรับสินเชื่อ 0% พร้อมการดูแลหลังการขาย สำหรับเครื่องจักรในการเก็บเกี่ยว (อ้อย) และเตรียมดิน (ข้าว และข้าวโพด) โดยหากมีการจัดการในลักษณะกลุ่ม/สหกรณ์/ผู้ประกอบการในชุมชนที่ให้บริการเกษตรกรในอัตราที่กำหนด จะได้รับเงินสนับสนุนอีก 25%รับซื้อเศษวัสดุทางการเกษตร ทั้งฟางข้าว ใบอ้อย และต้นข้าวโพด ในอัตรา 1000 บาท/ตัน เพื่อมาใช้ประโยชน์ (เช่น อาหารสัตว์ ปุ๋ยอินทรีย์) และการแปรรูปเป็นผลิตภัณฑ์ (เช่น ภาชนะบรรจุ) โดยเกษตรกรสามารถได้รับการสนับสนุนโดยการขายให้กับผู้รวบรวมรายใดก็ได้เปิดให้ผู้ประกอบการที่นำเศษวัสดุทางการเกษตรไปแปรรูป และ/หรือไปใช้ประโยชน์ ได้รับเงินทุนหมุนเวียนปลอดดอกเบี้ยในการดำเนินการ และจะได้รับทุนตั้งตัว (100000 บาท/ราย) และทุนสร้างตัว (1000000 บาท/ราย) เพื่อขยายกิจการให้ยั่งยืนในระยะยาวเปิดให้เกษตรกรที่ดำเนินการโดยปลอดการเผาและดำเนินกาด้ารอื่นๆ ตามมาตรฐานการปฏิบัติทางการเกษตรที่ดี (หรือ GAP) สามารถขอรับมาตรฐาน GAP และ/หรือมาตรฐานเกษตรอินทรีย์ได้ฟรี โดยไม่ต้องเสียค่าใช้จ่ายเพิ่มงบประมาณให้องค์กรปกครองส่วนท้องถิ่นในพื้นที่ที่มีความเสี่ยงในการเผา/ไฟป่า ในการจัดการไฟป่า จัดการเชื้อเพลิง ลดการเผาในพื้นที่เกษตร เป็นจำนวน 3 ล้านบาท/ตำบล เพื่อจัดเตรียมระบบ อุปกรณ์ และบุคลากรในการลดการเผา และจะได้รับรางวัลในการพัฒนาพื้นที่เพิ่มเติมสำหรับพื้นที่ที่ประสบความสำเร็จในการลดการเผาลงได้</t>
  </si>
  <si>
    <t>นโยบายที่ 202 เพิ่มแรงจูงใจให้เกษตรกรในการลดการเผา
solution เปิดให้เกษตรกรสามารถขอรับสินเชื่อ 0% พร้อมการดูแลหลังการขาย สำหรับเครื่องจักรในการเก็บเกี่ยว (อ้อย) และเตรียมดิน (ข้าว และข้าวโพด) โดยหากมีการจัดการในลักษณะกลุ่ม/สหกรณ์/ผู้ประกอบการในชุมชนที่ให้บริการเกษตรกรในอัตราที่กำหนด จะได้รับเงินสนับสนุนอีก 25%รับซื้อเศษวัสดุทางการเกษตร ทั้งฟางข้าว ใบอ้อย และต้นข้าวโพด ในอัตรา 1000 บาท/ตัน เพื่อมาใช้ประโยชน์ (เช่น อาหารสัตว์ ปุ๋ยอินทรีย์) และการแปรรูปเป็นผลิตภัณฑ์ (เช่น ภาชนะบรรจุ) โดยเกษตรกรสามารถได้รับการสนับสนุนโดยการขายให้กับผู้รวบรวมรายใดก็ได้เปิดให้ผู้ประกอบการที่นำเศษวัสดุทางการเกษตรไปแปรรูป และ/หรือไปใช้ประโยชน์ ได้รับเงินทุนหมุนเวียนปลอดดอกเบี้ยในการดำเนินการ และจะได้รับทุนตั้งตัว (100000 บาท/ราย) และทุนสร้างตัว (1000000 บาท/ราย) เพื่อขยายกิจการให้ยั่งยืนในระยะยาวเปิดให้เกษตรกรที่ดำเนินการโดยปลอดการเผาและดำเนินกาด้ารอื่นๆ ตามมาตรฐานการปฏิบัติทางการเกษตรที่ดี (หรือ GAP) สามารถขอรับมาตรฐาน GAP และ/หรือมาตรฐานเกษตรอินทรีย์ได้ฟรี โดยไม่ต้องเสียค่าใช้จ่ายเพิ่มงบประมาณให้องค์กรปกครองส่วนท้องถิ่นในพื้นที่ที่มีความเสี่ยงในการเผา/ไฟป่า ในการจัดการไฟป่า จัดการเชื้อเพลิง ลดการเผาในพื้นที่เกษตร เป็นจำนวน 3 ล้านบาท/ตำบล เพื่อจัดเตรียมระบบ อุปกรณ์ และบุคลากรในการลดการเผา และจะได้รับรางวัลในการพัฒนาพื้นที่เพิ่มเติมสำหรับพื้นที่ที่ประสบความสำเร็จในการลดการเผาลงได้</t>
  </si>
  <si>
    <t>กำหนดค่ามาตรฐาน PM2.5 ให้ทะเยอทะยานและสอดรับมาตรฐานสากลมากขึ้น ตามข้อเสนอของกรีนพีซประเทศไทย (สำหรับค่าเฉลี่ย 24 ชั่วโมง เราจะกำหนดจาก 37.5 เป็น 25 ไมโครกรัม/ลูกบาศก์เมตร และสำหรับค่าเฉลี่ย 1 ปี เราจะกำหนดจาก 15 เป็น 10 ไมโครกรัม/ลูกบาศก์เมตร)</t>
  </si>
  <si>
    <t>นโยบายที่ 203 เพิ่มเป้าหมายค่ามาตรฐานคุณภาพอากาศของประเทศไทย
solution กำหนดค่ามาตรฐาน PM2.5 ให้ทะเยอทะยานและสอดรับมาตรฐานสากลมากขึ้น ตามข้อเสนอของกรีนพีซประเทศไทย (สำหรับค่าเฉลี่ย 24 ชั่วโมง เราจะกำหนดจาก 37.5 เป็น 25 ไมโครกรัม/ลูกบาศก์เมตร และสำหรับค่าเฉลี่ย 1 ปี เราจะกำหนดจาก 15 เป็น 10 ไมโครกรัม/ลูกบาศก์เมตร)</t>
  </si>
  <si>
    <t xml:space="preserve">เพิ่มสถานีตรวจวัดและระบบเตือนภัยให้ทั่วถึงทุกพื้นที่ เพื่อให้ประชาชนได้ระวังและป้องกันสุขภาพตนเอง (เช่น หลีกเลี่ยงการทำกิจกรรมภายนอก สวมหน้ากากอนามัย)เพิ่มงบประมาณจัดหาเทคโนโลยีการตรวจวัดค่าฝุ่นในอากาศที่ได้มาตรฐานตามข้อกำหนดขององค์การอนามัยโลกเพิ่มอำนาจเจ้าพนักงานควบคุมมลพิษให้เข้าตรวจโรงงานอุตสาหกรรมได้ เพิ่มจำนวนเจ้าหน้าที่ของกรมควบคุมมลพิษ ให้มีเพียงพอสำหรับการตรวจสอบโรงงานอุตสาหกรรมทั้งหมดระบุให้สารมลพิษที่ก่อให้เกิด PM 2.5 เป็นสารมลพิษที่ต้องถูกเปิดเผยข้อมูลตามกฎหมาย PRTR&lt;li&gt;สนับสนุนการทำงานของภาคประชาสังคมและท้องถิ่นในการหาต้นตอของโรงงานที่ปล่อยมลพิษให้ได้อย่างมีประสิทธิภาพ </t>
  </si>
  <si>
    <t xml:space="preserve">นโยบายที่ 204 เพิ่มประสิทธิภาพการตรวจวัด-แจ้งเตือน-ตรวจสอบเรื่องฝุ่น
solution เพิ่มสถานีตรวจวัดและระบบเตือนภัยให้ทั่วถึงทุกพื้นที่ เพื่อให้ประชาชนได้ระวังและป้องกันสุขภาพตนเอง (เช่น หลีกเลี่ยงการทำกิจกรรมภายนอก สวมหน้ากากอนามัย)เพิ่มงบประมาณจัดหาเทคโนโลยีการตรวจวัดค่าฝุ่นในอากาศที่ได้มาตรฐานตามข้อกำหนดขององค์การอนามัยโลกเพิ่มอำนาจเจ้าพนักงานควบคุมมลพิษให้เข้าตรวจโรงงานอุตสาหกรรมได้ เพิ่มจำนวนเจ้าหน้าที่ของกรมควบคุมมลพิษ ให้มีเพียงพอสำหรับการตรวจสอบโรงงานอุตสาหกรรมทั้งหมดระบุให้สารมลพิษที่ก่อให้เกิด PM 2.5 เป็นสารมลพิษที่ต้องถูกเปิดเผยข้อมูลตามกฎหมาย PRTR&lt;li&gt;สนับสนุนการทำงานของภาคประชาสังคมและท้องถิ่นในการหาต้นตอของโรงงานที่ปล่อยมลพิษให้ได้อย่างมีประสิทธิภาพ </t>
  </si>
  <si>
    <t>สนับสนุนการขับเคลื่อน พ.ร.บ. อากาศสะอาดของภาคประชาชน เพื่อให้มีกลไกทางกฎหมายในการแก้ไขปัญหามลภาวะทางอากาศในภาพรวม โดยเฉพาะการเข้าถึงข้อมูลข่าวสารกระจัดกระจายอยู่ในหน่วยงานต่างๆ</t>
  </si>
  <si>
    <t>นโยบายที่ 205 สนับสนุน พ.ร.บ. อากาศสะอาด
solution สนับสนุนการขับเคลื่อน พ.ร.บ. อากาศสะอาดของภาคประชาชน เพื่อให้มีกลไกทางกฎหมายในการแก้ไขปัญหามลภาวะทางอากาศในภาพรวม โดยเฉพาะการเข้าถึงข้อมูลข่าวสารกระจัดกระจายอยู่ในหน่วยงานต่างๆ</t>
  </si>
  <si>
    <t>กำหนดค่ามาตรฐานและข้อกำหนดในการติดป้ายโฆษณา (เช่น ต้องตั้งห่างจากชุมชน/ตึกสูงเป็นระยะทางตามที่กำหนด ควรกำหนดขนาดของป้ายไม่ให้มีขนาดใหญ่เกินไป กำหนดปริมาณแสงไฟ กำหนดเวลาในการเปิด-ปิดป้ายโฆษณาหรือการใช้แสง) เพื่อป้องกันการรบกวนผู้พักอาศัยบริเวณใกล้เคียงเพิ่มแรงจูงใจให้ภาคธุรกิจ (โดยเฉพาะในอุตสาหกรรมอิเล็กทรอนิกส์ และอุตสาหกรรมโฆษณา) ในการติดตั้งป้ายโฆษณาแบบลดการกระจายแสง หรือการใช้โซลาร์เซลล์และระดับแสงที่เหมาะสมกำหนดแนวทาง-มาตรการการจ่ายเงินชดเชยกรณีที่มีผู้ได้รับผลกระทบจากมลภาวะทางแสง ให้เป็นธรรมและสามารถบังคับใช้ได้ในวงกว้างตั้งหน่วยงานด้านการควบคุมผลกระทบจากมลภาวะทางแสง (อาจอยู่ในกรมควบคุมมลพิษ หรือในสุขาภิบาลสิ่งแวดล้อมของเทศบาล) ที่มีหน้าที่ในการเปิดให้มีการรับฟังความคิดเห็นของประชาชนในพื้นที่อย่างจริงจัง ก่อนดำเนินการติดป้ายโฆษณา/ไฟที่มีแสงรบกวนรับเรื่องร้องเรียนเกี่ยวกับผลกระทบทางแสงสำหรับประชาชนดำเนินการตรวจสอบ และแก้ไขบริเวณพื้นที่ที่ประชาชนได้รับผลกระทบจากแสง</t>
  </si>
  <si>
    <t>นโยบายที่ 206 กำหนดมาตรฐานเกี่ยวกับการติดป้ายโฆษณา
solution กำหนดค่ามาตรฐานและข้อกำหนดในการติดป้ายโฆษณา (เช่น ต้องตั้งห่างจากชุมชน/ตึกสูงเป็นระยะทางตามที่กำหนด ควรกำหนดขนาดของป้ายไม่ให้มีขนาดใหญ่เกินไป กำหนดปริมาณแสงไฟ กำหนดเวลาในการเปิด-ปิดป้ายโฆษณาหรือการใช้แสง) เพื่อป้องกันการรบกวนผู้พักอาศัยบริเวณใกล้เคียงเพิ่มแรงจูงใจให้ภาคธุรกิจ (โดยเฉพาะในอุตสาหกรรมอิเล็กทรอนิกส์ และอุตสาหกรรมโฆษณา) ในการติดตั้งป้ายโฆษณาแบบลดการกระจายแสง หรือการใช้โซลาร์เซลล์และระดับแสงที่เหมาะสมกำหนดแนวทาง-มาตรการการจ่ายเงินชดเชยกรณีที่มีผู้ได้รับผลกระทบจากมลภาวะทางแสง ให้เป็นธรรมและสามารถบังคับใช้ได้ในวงกว้างตั้งหน่วยงานด้านการควบคุมผลกระทบจากมลภาวะทางแสง (อาจอยู่ในกรมควบคุมมลพิษ หรือในสุขาภิบาลสิ่งแวดล้อมของเทศบาล) ที่มีหน้าที่ในการเปิดให้มีการรับฟังความคิดเห็นของประชาชนในพื้นที่อย่างจริงจัง ก่อนดำเนินการติดป้ายโฆษณา/ไฟที่มีแสงรบกวนรับเรื่องร้องเรียนเกี่ยวกับผลกระทบทางแสงสำหรับประชาชนดำเนินการตรวจสอบ และแก้ไขบริเวณพื้นที่ที่ประชาชนได้รับผลกระทบจากแสง</t>
  </si>
  <si>
    <t>ส่งเสริมให้มี “พื้นที่อนุรักษ์ด้านความมืด” (เช่น พื้นที่ที่เหมาะสำหรับการท่องเที่ยวด้านการดูดาว หรือการท่องเที่ยวเชิงดาราศาสตร์ การชมหิ่งห้อย หรือการเรียนรู้ระบบนิเวศช่วงกลางคืน)</t>
  </si>
  <si>
    <t>นโยบายที่ 207 ส่งเสริม “พื้นที่อนุรักษ์ด้านความมืด”
solution ส่งเสริมให้มี “พื้นที่อนุรักษ์ด้านความมืด” (เช่น พื้นที่ที่เหมาะสำหรับการท่องเที่ยวด้านการดูดาว หรือการท่องเที่ยวเชิงดาราศาสตร์ การชมหิ่งห้อย หรือการเรียนรู้ระบบนิเวศช่วงกลางคืน)</t>
  </si>
  <si>
    <t>สนับสนุนมาตรการสีขาวในการแก้ไขปัญหากัดเซาะชายฝั่ง (เช่น การกำหนดพื้นที่ถอยร่น)พร้อมกับการออกแบบเพื่อเพิ่มพื้นที่สาธารณะและปรับปรุงการท่องเที่ยวสนับสนุนมาตรการสีเขียวในการแก้ไขปัญหากัดเซาะชายฝั่ง (การใช้โครงสร้างอ่อน เช่น การปลูกป่า การฟื้นฟูชายหาด การปักเสาดักตะกอนเพื่อปลูกป่าชายเลน)สนับสนุนงบประมาณผ่านองค์กรปกครองส่วนท้องถิ่น และกรมทรัพยากรทางทะเลและชายฝั่งติดตามและประเมินผลการดำเนินงานอย่างเป็นระบบและชัดเจน</t>
  </si>
  <si>
    <t>นโยบายที่ 208 แก้ปัญหากัดเซาะชายฝั่ง สนับสนุนมาตรการสีขาว-สีเขียว
solution สนับสนุนมาตรการสีขาวในการแก้ไขปัญหากัดเซาะชายฝั่ง (เช่น การกำหนดพื้นที่ถอยร่น)พร้อมกับการออกแบบเพื่อเพิ่มพื้นที่สาธารณะและปรับปรุงการท่องเที่ยวสนับสนุนมาตรการสีเขียวในการแก้ไขปัญหากัดเซาะชายฝั่ง (การใช้โครงสร้างอ่อน เช่น การปลูกป่า การฟื้นฟูชายหาด การปักเสาดักตะกอนเพื่อปลูกป่าชายเลน)สนับสนุนงบประมาณผ่านองค์กรปกครองส่วนท้องถิ่น และกรมทรัพยากรทางทะเลและชายฝั่งติดตามและประเมินผลการดำเนินงานอย่างเป็นระบบและชัดเจน</t>
  </si>
  <si>
    <t>จัดทำการประเมินผลกระทบทางสิ่งแวดล้อม (EIA) หากจำเป็นต้องแก้ไขปัญหากัดเซาะชายฝั่งด้วนมาตรการสีเทา (เช่น กำแพงป้องกันเคลื่อนริมชายหาด เขื่อนป้องกันตลิ่งริมทะเล รอดักทราย)ดำเนินการภายใต้ความรับผิดชอบของกรมทรัพยากรทางทะเลและชายฝั่งเพียงหน่วยงานเดียว &lt;br /&gt;(เปลี่ยนจากที่มีหลายหน่วยงาน เช่น กรมโยธาธิการและผังเมือง กรมเจ้าท่า จังหวัดแบบที่เป็นอยู่ปัจจุบัน)ติดตามและประเมินประสิทธิผลของการป้องกันการกัดเซาะอย่างเป็นระบบ</t>
  </si>
  <si>
    <t>นโยบายที่ 209 แก้ปัญหากัดเซาะชายฝั่ง มาตรการสีเทาทุกโครงการต้องผ่าน EIA
solution จัดทำการประเมินผลกระทบทางสิ่งแวดล้อม (EIA) หากจำเป็นต้องแก้ไขปัญหากัดเซาะชายฝั่งด้วนมาตรการสีเทา (เช่น กำแพงป้องกันเคลื่อนริมชายหาด เขื่อนป้องกันตลิ่งริมทะเล รอดักทราย)ดำเนินการภายใต้ความรับผิดชอบของกรมทรัพยากรทางทะเลและชายฝั่งเพียงหน่วยงานเดียว &lt;br /&gt;(เปลี่ยนจากที่มีหลายหน่วยงาน เช่น กรมโยธาธิการและผังเมือง กรมเจ้าท่า จังหวัดแบบที่เป็นอยู่ปัจจุบัน)ติดตามและประเมินประสิทธิผลของการป้องกันการกัดเซาะอย่างเป็นระบบ</t>
  </si>
  <si>
    <t>ปรับค่าชดเชย/เยียวยาให้เป็นธรรมกับประชาชนที่ได้รับผลกระทบค่าชดเชยต่อชีวิตกรณีเสียชีวิต 1000000 บาทกรณีบาดเจ็บสาหัส/ทุพพลภาพ 500000 บาทค่าชดเชยต่อผลผลิตการเกษตรพิจารณาตามความเสียหายที่ปรากฏ (เช่น จำนวนต้น หรือ พื้นที่ตารางเมตรที่เสียหาย)คำนวณจากค่าเสียโอกาสของผลตอบแทนที่เกษตรกรควรจะได้รับจากการปลูกพืช ที่คำนวณโดยสำนักเศรษฐกิจการเกษตรค่าชดเชยต่อบ้านเรือน/ทรัพย์สินอื่นๆพิจารณาตามมูลค่าความเสียหาย และ/หรือ การซ่อมแซมเพื่อให้คืนสภาพเดิมเบิกโดยตรงจากกองทุนดูแลผู้ได้รับผลกระทบจากช้างป่าและสัตว์ป่ายกร่างระเบียบให้สามารถเบิกจ่ายให้ผู้เสียหาย/ผู้ได้รับผลกระทบได้ทันที</t>
  </si>
  <si>
    <t>นโยบายที่ 210 ชดเชย-เยียวยาเหยื่อช้างป่า เป็นธรรมและทันควัน
solution ปรับค่าชดเชย/เยียวยาให้เป็นธรรมกับประชาชนที่ได้รับผลกระทบค่าชดเชยต่อชีวิตกรณีเสียชีวิต 1000000 บาทกรณีบาดเจ็บสาหัส/ทุพพลภาพ 500000 บาทค่าชดเชยต่อผลผลิตการเกษตรพิจารณาตามความเสียหายที่ปรากฏ (เช่น จำนวนต้น หรือ พื้นที่ตารางเมตรที่เสียหาย)คำนวณจากค่าเสียโอกาสของผลตอบแทนที่เกษตรกรควรจะได้รับจากการปลูกพืช ที่คำนวณโดยสำนักเศรษฐกิจการเกษตรค่าชดเชยต่อบ้านเรือน/ทรัพย์สินอื่นๆพิจารณาตามมูลค่าความเสียหาย และ/หรือ การซ่อมแซมเพื่อให้คืนสภาพเดิมเบิกโดยตรงจากกองทุนดูแลผู้ได้รับผลกระทบจากช้างป่าและสัตว์ป่ายกร่างระเบียบให้สามารถเบิกจ่ายให้ผู้เสียหาย/ผู้ได้รับผลกระทบได้ทันที</t>
  </si>
  <si>
    <t>จัดตั้งและให้ความรู้-ทักษะแก่ทีมอาสาป้องกันช้างป่าทั้ง 300 หมู่บ้านเสี่ยงจัดให้ทีมอาสามีอุปกรณ์ที่เพียงพอในการรับมือช้างป่า (เช่น รถยนต์ ไฟฉาย โดรนจับความร้อน) และงบประมาณเพียงพอในการดำเนินการ (เบื้องต้น 100000 บาท/ทีม/ปี)จัดสวัสดิการที่เหมาะสมให้ทีมอาสาป้องกันช้างป่า (เช่น ประกันอุบัติเหตุ ประกันสุขภาพในการทำงาน)วางระบบให้การทำงานของทีมป้องกันช้างแต่ละหมู่บ้านประสานกัน ภายใต้ศูนย์บัญชาการการป้องกันช้างป่า เพื่อป้องกันมิให้เกิดความสับสน และความขัดแย้งในการดำเนินการ</t>
  </si>
  <si>
    <t>นโยบายที่ 211 จัดตั้งทีมอาสาป้องกันช้างป่าในทุกหมู่บ้านเสี่ยง (300 หมู่บ้าน)
solution จัดตั้งและให้ความรู้-ทักษะแก่ทีมอาสาป้องกันช้างป่าทั้ง 300 หมู่บ้านเสี่ยงจัดให้ทีมอาสามีอุปกรณ์ที่เพียงพอในการรับมือช้างป่า (เช่น รถยนต์ ไฟฉาย โดรนจับความร้อน) และงบประมาณเพียงพอในการดำเนินการ (เบื้องต้น 100000 บาท/ทีม/ปี)จัดสวัสดิการที่เหมาะสมให้ทีมอาสาป้องกันช้างป่า (เช่น ประกันอุบัติเหตุ ประกันสุขภาพในการทำงาน)วางระบบให้การทำงานของทีมป้องกันช้างแต่ละหมู่บ้านประสานกัน ภายใต้ศูนย์บัญชาการการป้องกันช้างป่า เพื่อป้องกันมิให้เกิดความสับสน และความขัดแย้งในการดำเนินการ</t>
  </si>
  <si>
    <t>จัดตั้งศูนย์บัญชาการการป้องกันช้างป่า (war room) ภายใต้การกำกับดูแลของกระทรวงทรัพยากรธรรมชาติและสิ่งแวดล้อม เพื่อป้องกันมิให้เกิดความสับสน และความขัดแย้งในการดำเนินการ (เช่น การขับไล่ช้างป่าในระหว่างหมู่บ้านใกล้เคียง  การล่อ/ต้อนช้างกลับเข้าสู่ป่า)มีผู้แทนจากภาคประชาชน ภาครัฐ อื่นๆ เข้าร่วมเป็นกรรมการดำเนินการตลอดเวลา 24 ชั่วโมงมีหน้าที่ส่งต่อ-เผยแพร่ข้อมูลในการระวังช้างป่า แก่ทีมป้องกันช้างป่าในแต่ละหมู่บ้าน (300 หมู่บ้าน) อย่างทันท่วงทีมีการประเมินผลการดำเนินงาน และประมวลความรู้ในการรับมือช้างป่า อย่างต่อเนื่อง โปร่งใส และทันท่วงที</t>
  </si>
  <si>
    <t>นโยบายที่ 212 จัดตั้งศูนย์บัญชาการการป้องกันช้างป่า (war room)
solution จัดตั้งศูนย์บัญชาการการป้องกันช้างป่า (war room) ภายใต้การกำกับดูแลของกระทรวงทรัพยากรธรรมชาติและสิ่งแวดล้อม เพื่อป้องกันมิให้เกิดความสับสน และความขัดแย้งในการดำเนินการ (เช่น การขับไล่ช้างป่าในระหว่างหมู่บ้านใกล้เคียง  การล่อ/ต้อนช้างกลับเข้าสู่ป่า)มีผู้แทนจากภาคประชาชน ภาครัฐ อื่นๆ เข้าร่วมเป็นกรรมการดำเนินการตลอดเวลา 24 ชั่วโมงมีหน้าที่ส่งต่อ-เผยแพร่ข้อมูลในการระวังช้างป่า แก่ทีมป้องกันช้างป่าในแต่ละหมู่บ้าน (300 หมู่บ้าน) อย่างทันท่วงทีมีการประเมินผลการดำเนินงาน และประมวลความรู้ในการรับมือช้างป่า อย่างต่อเนื่อง โปร่งใส และทันท่วงที</t>
  </si>
  <si>
    <t>สนับสนุนงบประมาณการพัฒนาเทคโนโลยีระบบติดตามเฝ้าระวังช้างรูปแบบต่างๆ อย่างเป็นระบบ และเชื่อมโยงกัน เช่นระบบปลอกคอช้าง GPS-Collar (โดยเฉพาะ กับช้างที่ทำหน้าที่สำรวจ/ออกนอกพื้นที่ป่า)ระบบกล้องดักถ่ายภาพช้าง (Camera trap) พร้อมระบบ AIโดรนความร้อน เพื่อการติดตามช้างในระยะใกล้ ในช่วงเวลากลางคืนพัฒนาระบบข้อมูลการติดตาม และการแจ้งเตือนให้เป็นแบบทันที และสะดวกใช้งานในการเฝ้าระวังมากขึ้น โดยจัดให้มีการเชื่อมโยงข้อมูลจากดาวเทียมและทีมป้องกันช้างป่าประเมินผลการติดตามเฝ้าระวังช้างอย่างใกล้ชิดและโปร่งใสพัฒนาเป็นองค์ความรู้ในการจัดการช้างป่าที่ได้รับการยอมรับในระดับนานาชาติ เพื่อการระดมทุนในการป้องกัน/แก้ไขปัญหานี้ในอนาคต</t>
  </si>
  <si>
    <t>นโยบายที่ 213 พัฒนาเทคโนโลยีระบบติดตามเฝ้าระวังช้างป่า (ปลอกคอ GPS / กล้องดักภาพ AI / โดรน)
solution สนับสนุนงบประมาณการพัฒนาเทคโนโลยีระบบติดตามเฝ้าระวังช้างรูปแบบต่างๆ อย่างเป็นระบบ และเชื่อมโยงกัน เช่นระบบปลอกคอช้าง GPS-Collar (โดยเฉพาะ กับช้างที่ทำหน้าที่สำรวจ/ออกนอกพื้นที่ป่า)ระบบกล้องดักถ่ายภาพช้าง (Camera trap) พร้อมระบบ AIโดรนความร้อน เพื่อการติดตามช้างในระยะใกล้ ในช่วงเวลากลางคืนพัฒนาระบบข้อมูลการติดตาม และการแจ้งเตือนให้เป็นแบบทันที และสะดวกใช้งานในการเฝ้าระวังมากขึ้น โดยจัดให้มีการเชื่อมโยงข้อมูลจากดาวเทียมและทีมป้องกันช้างป่าประเมินผลการติดตามเฝ้าระวังช้างอย่างใกล้ชิดและโปร่งใสพัฒนาเป็นองค์ความรู้ในการจัดการช้างป่าที่ได้รับการยอมรับในระดับนานาชาติ เพื่อการระดมทุนในการป้องกัน/แก้ไขปัญหานี้ในอนาคต</t>
  </si>
  <si>
    <t>ออกแบบจุด-เส้นทาง-พื้นที่การให้อาหารช้างป่า เพื่อเบี่ยงเบนทิศทางการเดินของช้างให้ห่างจากชุมชนและพื้นที่การเกษตร  และนำไปสู่การกลับเข้าสู่พื้นที่ป่า/พื้นที่อาศัยเฉพาะของช้างต่อไปเลือกซื้อผลผลิตการเกษตรจากชุมชนในพื้นที่ เพื่อเป็นอาหารสำหรับการล่อช้าง เพื่อให้ชุมชนที่มีความเสี่ยง/ได้รับผลกระทบ มีส่วนที่ได้รับประโยชน์กลับคืน บางส่วนจากการมีช้างป่าเข้ามาหากินในพื้นที่ทดลองทำแนว/คูกันช้างรูปแบบต่างๆ โดยมีการประเมินผลอย่างจริงจังและต่อเนื่อง</t>
  </si>
  <si>
    <t>นโยบายที่ 214 ล่อช้างกลับป่า-พื้นที่อาศัยเฉพาะของช้าง และทดลองแนว-คูกันช้าง
solution ออกแบบจุด-เส้นทาง-พื้นที่การให้อาหารช้างป่า เพื่อเบี่ยงเบนทิศทางการเดินของช้างให้ห่างจากชุมชนและพื้นที่การเกษตร  และนำไปสู่การกลับเข้าสู่พื้นที่ป่า/พื้นที่อาศัยเฉพาะของช้างต่อไปเลือกซื้อผลผลิตการเกษตรจากชุมชนในพื้นที่ เพื่อเป็นอาหารสำหรับการล่อช้าง เพื่อให้ชุมชนที่มีความเสี่ยง/ได้รับผลกระทบ มีส่วนที่ได้รับประโยชน์กลับคืน บางส่วนจากการมีช้างป่าเข้ามาหากินในพื้นที่ทดลองทำแนว/คูกันช้างรูปแบบต่างๆ โดยมีการประเมินผลอย่างจริงจังและต่อเนื่อง</t>
  </si>
  <si>
    <t>พิจารณาย้ายกิจกรรมของมนุษย์ (เช่น สถานที่ราชการ ถนน) ส่วนที่ไม่จำเป็นต้องอยู่ในพื้นที่ป่า ออกนอกพื้นที่ป่า เพื่อป้องกันไม่ให้เกิดการรบกวนและผลักดันให้ช้างออกมาหากินนอกพื้นที่ป่าหาแนวทางการลดการสัญจรทางถนนผ่านพื้นที่ป่า (เช่น กำหนดช่วงเวลาในการสัญจรผ่านพื้นที่ป่า พัฒนาเส้นทางสัญจรอื่นในการเดินทาง)</t>
  </si>
  <si>
    <t>นโยบายที่ 215 ลดกิจกรรมมนุษย์-ราชการ เพื่อลดการสัญจรในพื้นที่อาศัยของช้างป่า
solution พิจารณาย้ายกิจกรรมของมนุษย์ (เช่น สถานที่ราชการ ถนน) ส่วนที่ไม่จำเป็นต้องอยู่ในพื้นที่ป่า ออกนอกพื้นที่ป่า เพื่อป้องกันไม่ให้เกิดการรบกวนและผลักดันให้ช้างออกมาหากินนอกพื้นที่ป่าหาแนวทางการลดการสัญจรทางถนนผ่านพื้นที่ป่า (เช่น กำหนดช่วงเวลาในการสัญจรผ่านพื้นที่ป่า พัฒนาเส้นทางสัญจรอื่นในการเดินทาง)</t>
  </si>
  <si>
    <t>ศึกษาวิจัยและออกแบบพื้นที่อาศัยถาวรสำหรับช้างป่า (เช่น พื้นที่ป่ารอยต่อ 5 จังหวัดเดิม พื้นที่หมดสัมปทานการปลูกป่าของเอกชน) เพื่อนำช้างป่ากลับเข้าอยู่ในพื้นที่อาศัยถาวร และแนวป้องกันที่เหมาะสม</t>
  </si>
  <si>
    <t>นโยบายที่ 216 จัดทำพื้นที่อาศัยถาวรสำหรับช้างป่า
solution ศึกษาวิจัยและออกแบบพื้นที่อาศัยถาวรสำหรับช้างป่า (เช่น พื้นที่ป่ารอยต่อ 5 จังหวัดเดิม พื้นที่หมดสัมปทานการปลูกป่าของเอกชน) เพื่อนำช้างป่ากลับเข้าอยู่ในพื้นที่อาศัยถาวร และแนวป้องกันที่เหมาะสม</t>
  </si>
  <si>
    <t>ทดลองนำร่องการพัฒนากิจกรรมการท่องเที่ยวแนวซาฟารีโดยท้องถิ่นและชุมชน เพื่อกระจายประโยชน์ในการดำเนินการให้กับประชาชนในพื้นที่</t>
  </si>
  <si>
    <t>นโยบายที่ 217 ทดลองนำร่องการท่องเที่ยวแนวซาฟารี ในพื้นที่ช้างป่า
solution ทดลองนำร่องการพัฒนากิจกรรมการท่องเที่ยวแนวซาฟารีโดยท้องถิ่นและชุมชน เพื่อกระจายประโยชน์ในการดำเนินการให้กับประชาชนในพื้นที่</t>
  </si>
  <si>
    <t>กำหนดบทบาทให้ชัดเจน โดยให้ท้องถิ่นเป็นองค์กรหลักในการดำเนินการฉีดวัคซีน-ทำหมัน หมาและแมวเพิ่มงบประมาณให้ท้องถิ่น มีทรัพยากรเพียงพอในการดำเนินการพิจารณาจัดตั้งหน่วยงานด้านสวัสดิภาพสัตว์และมีสัตว์แพทย์ประจำ (ในกรณีเทศบาลขนาดใหญ่) เพื่อรับผิดชอบการดำเนินงานร่วมกับชุมชน ในการดูแลสวัสดิภาพสัตว์และควบคุมปริมาณหมาจรและแมวจร</t>
  </si>
  <si>
    <t>นโยบายที่ 218 ฉีดวัคซีน-ทำหมัน ให้ทั้งหมาแมวบ้านและหมาแมวจรในพื้นที่
solution กำหนดบทบาทให้ชัดเจน โดยให้ท้องถิ่นเป็นองค์กรหลักในการดำเนินการฉีดวัคซีน-ทำหมัน หมาและแมวเพิ่มงบประมาณให้ท้องถิ่น มีทรัพยากรเพียงพอในการดำเนินการพิจารณาจัดตั้งหน่วยงานด้านสวัสดิภาพสัตว์และมีสัตว์แพทย์ประจำ (ในกรณีเทศบาลขนาดใหญ่) เพื่อรับผิดชอบการดำเนินงานร่วมกับชุมชน ในการดูแลสวัสดิภาพสัตว์และควบคุมปริมาณหมาจรและแมวจร</t>
  </si>
  <si>
    <t>พัฒนาระบบลงทะเบียนหมาแมวบ้าน และหมาแมวชุมชน เพื่อตรวจสอบและบันทึกจำนวนประชากรหมาแมวกำหนดมาตรฐานในการเลี้ยงหมาแมวที่บ้านอย่างเหมาะสมป้องกันอันตรายต่อสวัสดิภาพสัตว์ป้องกันผลกระทบต่อเพื่อนบ้านกำหนดมาตรฐานในการจัดการหมาแมวชุมชนอย่างเหมาะสมกำหนดข้อตกลงร่วมกันของทุกคนในชุมชน เกี่ยวกับการจัดการหมาแมวกำหนดสมาชิกในชุมชนที่เป็นผู้รับผิดชอบหลักในกรณีที่หมาชุมชนและแมวชุมชนไปสร้างความเดือดร้อน-เสียหายให้เกิดขึ้นทำความเข้าใจในเรื่องการบังคับใช้กฎหมายการป้องกันการทารุณกรรมสัตว์กับสมาชิกในชุมชน และประชาชนทั่วไปด้วย</t>
  </si>
  <si>
    <t>นโยบายที่ 219 บัตรประชาชน หมา-แมว
solution พัฒนาระบบลงทะเบียนหมาแมวบ้าน และหมาแมวชุมชน เพื่อตรวจสอบและบันทึกจำนวนประชากรหมาแมวกำหนดมาตรฐานในการเลี้ยงหมาแมวที่บ้านอย่างเหมาะสมป้องกันอันตรายต่อสวัสดิภาพสัตว์ป้องกันผลกระทบต่อเพื่อนบ้านกำหนดมาตรฐานในการจัดการหมาแมวชุมชนอย่างเหมาะสมกำหนดข้อตกลงร่วมกันของทุกคนในชุมชน เกี่ยวกับการจัดการหมาแมวกำหนดสมาชิกในชุมชนที่เป็นผู้รับผิดชอบหลักในกรณีที่หมาชุมชนและแมวชุมชนไปสร้างความเดือดร้อน-เสียหายให้เกิดขึ้นทำความเข้าใจในเรื่องการบังคับใช้กฎหมายการป้องกันการทารุณกรรมสัตว์กับสมาชิกในชุมชน และประชาชนทั่วไปด้วย</t>
  </si>
  <si>
    <t>เพิ่มจำนวนและปรับปรุงคุณภาพของสถานพักพิงหมาแมวให้มีมาตรฐาน-คุณภาพส่งเสริมให้ท้องถิ่นอาจอุดหนุนค่าใช้จ่ายหรือมีมาตรการลดหย่อนภาษีเพื่อเพิ่มแรงจูงใจให้ผู้ประกอบการธุรกิจเกี่ยวกับการดูแลหมาแมวจร</t>
  </si>
  <si>
    <t>นโยบายที่ 220 สถานพักพิงหมาแมวจรมีมาตรฐาน
solution เพิ่มจำนวนและปรับปรุงคุณภาพของสถานพักพิงหมาแมวให้มีมาตรฐาน-คุณภาพส่งเสริมให้ท้องถิ่นอาจอุดหนุนค่าใช้จ่ายหรือมีมาตรการลดหย่อนภาษีเพื่อเพิ่มแรงจูงใจให้ผู้ประกอบการธุรกิจเกี่ยวกับการดูแลหมาแมวจร</t>
  </si>
  <si>
    <t>จูงใจให้ผู้คนที่อยากมีสัตว์เลี้ยงมารับเลี้ยงแทนการซื้อสัตว์เลี้ยง ด้วยสวัสดิการรักษาพยาบาลฟรีสำหรับหมาแมวที่ถูกรับเลี้ยงพัฒนาระบบบริการสาธารณะ (เช่น สัตว์แพทย์และฝ่ายสวัสดิภาพสัตว์ประจำเทศบาล รถพยาบาลสัตว์ สัตวแพทย์เคลื่อนที่) เพื่อตรวจเช็คสุขภาพหมาแมวและลดโรคภัยติดต่อพัฒนาระบบพี่เลี้ยงสัตว์เลี้ยงชั่วคราว เพื่อช่วยในการปรับตัวของสัตว์จร-สัตว์ในสถานพักพิงให้เข้ากับครอบครัวและบ้านใหม่ได้อย่างเหมาะสม รวมถึงช่วยให้คำแนะนำสำหรับเจ้าของน้องหมาและน้องแมวรายใหม่ด้วย</t>
  </si>
  <si>
    <t>นโยบายที่ 221 รับเลี้ยงหมาแมวจร แถมฟรีประกันสุขภาพสัตว์
solution จูงใจให้ผู้คนที่อยากมีสัตว์เลี้ยงมารับเลี้ยงแทนการซื้อสัตว์เลี้ยง ด้วยสวัสดิการรักษาพยาบาลฟรีสำหรับหมาแมวที่ถูกรับเลี้ยงพัฒนาระบบบริการสาธารณะ (เช่น สัตว์แพทย์และฝ่ายสวัสดิภาพสัตว์ประจำเทศบาล รถพยาบาลสัตว์ สัตวแพทย์เคลื่อนที่) เพื่อตรวจเช็คสุขภาพหมาแมวและลดโรคภัยติดต่อพัฒนาระบบพี่เลี้ยงสัตว์เลี้ยงชั่วคราว เพื่อช่วยในการปรับตัวของสัตว์จร-สัตว์ในสถานพักพิงให้เข้ากับครอบครัวและบ้านใหม่ได้อย่างเหมาะสม รวมถึงช่วยให้คำแนะนำสำหรับเจ้าของน้องหมาและน้องแมวรายใหม่ด้วย</t>
  </si>
  <si>
    <t>กำหนดมีการประเมินผลกระทบสิ่งแวดล้อมเชิงยุทธศาสตร์ (SEA) สำหรับ:พื้นที่ที่มีโครงการต่างๆ ขึ้นมาต่อเนื่องกันเป็นจำนวนมาก (เช่น EEC สมุทรปราการ) เพราะการประเมินผลกระทบสิ่งแวดล้อมเป็นรายโครงการ (เช่น EIA) จะไม่พอพื้นที่ที่มีความเปราะบางทางระบบนิเวศและวัฒนธรรม และ/หรือ มีความสำคัญสูงในการอนุรักษ์สิ่งแวดล้อม ซึ่งต้องการการวางแผนระยะยาวในการอนุรักษ์และฟื้นฟูระบบนิเวศและวัฒนธรรม (เช่น กว๊านพะเยา เกาะเมืองอยุธยา)ระบบที่มีหลายทางเลือกสำคัญในการดำเนินการ และให้ผลลัพธ์ที่แตกต่างกันในเชิงยุทธศาสตร์ (เช่น การจัดการน้ำท่วม การวางแผนพลังงานของภาคใต้ ระบบขนส่งสาธารณะของเมืองใหญ่)การวางผังเมืองและผังเฉพาะในแต่ละจังหวัด/เมือง/พื้นที่</t>
  </si>
  <si>
    <t>นโยบายที่ 222 ส่งเสริมการประเมินผลกระทบสิ่งแวดล้อมเชิงยุทธศาสตร์ (SEA) ของโครงการ
solution กำหนดมีการประเมินผลกระทบสิ่งแวดล้อมเชิงยุทธศาสตร์ (SEA) สำหรับ:พื้นที่ที่มีโครงการต่างๆ ขึ้นมาต่อเนื่องกันเป็นจำนวนมาก (เช่น EEC สมุทรปราการ) เพราะการประเมินผลกระทบสิ่งแวดล้อมเป็นรายโครงการ (เช่น EIA) จะไม่พอพื้นที่ที่มีความเปราะบางทางระบบนิเวศและวัฒนธรรม และ/หรือ มีความสำคัญสูงในการอนุรักษ์สิ่งแวดล้อม ซึ่งต้องการการวางแผนระยะยาวในการอนุรักษ์และฟื้นฟูระบบนิเวศและวัฒนธรรม (เช่น กว๊านพะเยา เกาะเมืองอยุธยา)ระบบที่มีหลายทางเลือกสำคัญในการดำเนินการ และให้ผลลัพธ์ที่แตกต่างกันในเชิงยุทธศาสตร์ (เช่น การจัดการน้ำท่วม การวางแผนพลังงานของภาคใต้ ระบบขนส่งสาธารณะของเมืองใหญ่)การวางผังเมืองและผังเฉพาะในแต่ละจังหวัด/เมือง/พื้นที่</t>
  </si>
  <si>
    <t xml:space="preserve">ตรวจสุขภาพประจำปีทั้งสุขภาพกายและสุขภาพจิต พร้อมกับให้ค่าเดินทางสำหรับเดินทางมาตรวจสุขภาพ </t>
  </si>
  <si>
    <t xml:space="preserve">นโยบายที่ 223 ตรวจสุขภาพประจำปี ฟรีทั้งค่าตรวจ-ค่าเดินทาง
solution ตรวจสุขภาพประจำปีทั้งสุขภาพกายและสุขภาพจิต พร้อมกับให้ค่าเดินทางสำหรับเดินทางมาตรวจสุขภาพ </t>
  </si>
  <si>
    <t>ที่ผ่านมา สิทธิในการคัดกรองมะเร็งหลายโรคอยู่ในสิทธิบัตรทองอยู่แล้ว แต่ยังติดที่ต้องมีอาการบ่งชี้ก่อน จึงจะให้แพทย์สั่งตรวจได้ ยกเว้นมะเร็งปากมดลูก ทำให้มีประชาชนกลุ่มเสียง เข้าไม่ถึง และตกหล่นจากการคัดกรองมะเร็ง บรรจุสิทธิคัดกรองมะเร็งที่พบบ่อย 6 ชนิดลงในสิทธิตรวจสุขภาพบัตรทองตามความเสี่ยง ไม่ต้องรอแพทย์สั่ง เพื่อให้เข้าถึงการรักษามะเร็งตั้งแต่ระยะเริ่มต้น และมีค่าเดินทางเพื่อจูงใจให้ทุกคนเข้ามาตรวจสุขภาพพัฒนาสิทธิการคัดกรองมะเร็ง 6 ชนิด ให้เข้าถึงง่ายและดีขึ้น ดังนี้มะเร็งเต้านม ปัจจุบันมีการตรวจ mammogram อยู่แล้ว แต่ต้องให้แพทย์เป็นผู้สั่งตรวจ การคัดกรองดังกล่าวจึงควรอยู่ในสิทธิการตรวจสุขภาพประจำปี ขึ้นกับความเสี่ยง ได้แก่ผู้หญิง 40 - 55 ปีที่ไม่มีอาการ ควรได้ตรวจ mammogram  ทุก 1 ปีผู้หญิงอายุ 55 ปีขึ้นไป ควรได้รับการตรวจ mammography ทุก 2 ปี กลุ่มเสี่ยงควรได้รับการตรวจทุกปี ไม่ว่าจะเป็นผุ้หญิงที่มีคนในครอบครัวที่เป็นมะเร็งเต้านม ผู้ที่เคยได้รับการฉายแสงบริเวณหน้าอกเพื่อรักษามะเร็งต่อมน้ำเหลือง ผู้มีประวัติการรับฮอร์โมนเสริมหลังหมดประจำเดือนติดต่อกันเกิน 5 ปี มะเร็งปากมดลูกปัจจุบันสิทธิในการตรวจ pap smear ในผู้หญิงอายุ 30 ปีขึ้นไป หรือเคยมีเพศสัมพันธ์ ครอบคลุมในสิทธิบัตรทองอยู่แล้ว ตามสิทธิเฝ้าระวังโรค แต่ผู้ที่ไม่ได้เข้าไปใช้สิทธิยังมีอีกมากการระบุสิทธิคัดกรองมะเร็งปากมดลูกในการตรวจสุขภาพประจำปี  และมีค่าเดินทางให้ จะช่วยจูงใจให้ทุกคนเข้าตรวจคัดกรองมากขึ้น มะเร็งลำไส้ใหญ่  ปัจจุบัน สิทธิในการคัดกรองมะเร็งลำไส้ใหญ่ตามบัตรทอง คือ การตรวจเลือดในอุจจาระ ซึ่งยังไม่แม่นยำ หากไม่ทำคู่กับการส่องกล้อง Colonoscopy ร่วมด้วยเพิ่มสิทธิในการตรวจส่องกล้องให้กับกลุ่มเสี่ยงมีญาติสายตรงเป็นมะเร็งลำไส้ใหญ่ โดยอายุเริ่มตรวจ นับจากอายุของผู้ที่เป็นมะเร็งในครอบครัว ลบ 10 ปี และตรวจทุก1 - 3 ปี มะเร็งต่อมลูกหมากปัจจุบัน การเจาะเลือดดูค่า PSA เพื่อคัดกรองมะเร็งต่อมลูกหมากต้องให้แพทย์สั่งตามข้อบ่งชี้ ไม่สามารถเริ่มตรวจเองได้เพิ่มสิทธิการตรวจเข้าไปในการตรวจสุขภาพประจำปี ที่ต้องมีการเจาะเลือดเพื่อตรวจสุขภาพอยู่แล้วมะเร็งตับการเจาะเลือดดูค่า AFP และการ ultra-sound ช่องท้องเป็นสิทธิบัตรทอง ปกติไม่จำเป็นต้องคัดกรองทุกคน ยกเว้นกลุ่มที่เป็นไวรัสตับอักเสบที่แพทย์จะต้องให้คัดกรองอยู่แล้วเพิ่มสิทธิในกลุ่มเสี่ยง เช่น ในภาคอีสานจะมีมะเร็งตับอีกชนิด คือ Cholangiocarcinoma  ที่เกิดจากพยาธิใบไม้ในตับที่มาจากปลาน้ำจืด ซึ่งกลุ่มเสี่ยงในพื้นที่ที่กินอาหารสุก ๆ ดิบ ๆ เป็นประจำ ควรจะต้องรับการคัดกรองมะเร็งส่วนนี้อย่างสม่ำเสมอมะเร็งปอดปัจจุบันตามสิทธิบัตรทองมีทำเอ็กซเรย์ปอดแต่ยังขาดความแม่นยำในการคัดกรอง ควรใช้วิธีการคัดกรองด้วย CT ที่แม่นยำกว่าเพิ่มสิทธิในการตรวจ CT ในกลุ่มเสี่ยงที่จะเป็นมะเร็งปอด ได้แก่ กลุ่มที่อายุ 55 ปี ขึ้นไปที่เป็นผู้สูบบุหรี่จัดในอัตรา 30 pack-year เป็นต้นไป รวมถึงกลุ่มเสี่ยงในภูมิภาคมีปัญหาเรื่องฝุ่น PM 2.5 และมลพิษ ซึ่งเป็นพื้นที่ที่พบอุบัติการณ์ของโรคมะเร็งปอดมากขึ้นอย่างมีนัยสำคัญ</t>
  </si>
  <si>
    <t>นโยบายที่ 224 ตรวจสุขภาพประจำปี รวมคัดกรองมะเร็ง 6 ชนิดฟรี  สำหรับกลุ่มเสี่ยง
solution ที่ผ่านมา สิทธิในการคัดกรองมะเร็งหลายโรคอยู่ในสิทธิบัตรทองอยู่แล้ว แต่ยังติดที่ต้องมีอาการบ่งชี้ก่อน จึงจะให้แพทย์สั่งตรวจได้ ยกเว้นมะเร็งปากมดลูก ทำให้มีประชาชนกลุ่มเสียง เข้าไม่ถึง และตกหล่นจากการคัดกรองมะเร็ง บรรจุสิทธิคัดกรองมะเร็งที่พบบ่อย 6 ชนิดลงในสิทธิตรวจสุขภาพบัตรทองตามความเสี่ยง ไม่ต้องรอแพทย์สั่ง เพื่อให้เข้าถึงการรักษามะเร็งตั้งแต่ระยะเริ่มต้น และมีค่าเดินทางเพื่อจูงใจให้ทุกคนเข้ามาตรวจสุขภาพพัฒนาสิทธิการคัดกรองมะเร็ง 6 ชนิด ให้เข้าถึงง่ายและดีขึ้น ดังนี้มะเร็งเต้านม ปัจจุบันมีการตรวจ mammogram อยู่แล้ว แต่ต้องให้แพทย์เป็นผู้สั่งตรวจ การคัดกรองดังกล่าวจึงควรอยู่ในสิทธิการตรวจสุขภาพประจำปี ขึ้นกับความเสี่ยง ได้แก่ผู้หญิง 40 - 55 ปีที่ไม่มีอาการ ควรได้ตรวจ mammogram  ทุก 1 ปีผู้หญิงอายุ 55 ปีขึ้นไป ควรได้รับการตรวจ mammography ทุก 2 ปี กลุ่มเสี่ยงควรได้รับการตรวจทุกปี ไม่ว่าจะเป็นผุ้หญิงที่มีคนในครอบครัวที่เป็นมะเร็งเต้านม ผู้ที่เคยได้รับการฉายแสงบริเวณหน้าอกเพื่อรักษามะเร็งต่อมน้ำเหลือง ผู้มีประวัติการรับฮอร์โมนเสริมหลังหมดประจำเดือนติดต่อกันเกิน 5 ปี มะเร็งปากมดลูกปัจจุบันสิทธิในการตรวจ pap smear ในผู้หญิงอายุ 30 ปีขึ้นไป หรือเคยมีเพศสัมพันธ์ ครอบคลุมในสิทธิบัตรทองอยู่แล้ว ตามสิทธิเฝ้าระวังโรค แต่ผู้ที่ไม่ได้เข้าไปใช้สิทธิยังมีอีกมากการระบุสิทธิคัดกรองมะเร็งปากมดลูกในการตรวจสุขภาพประจำปี  และมีค่าเดินทางให้ จะช่วยจูงใจให้ทุกคนเข้าตรวจคัดกรองมากขึ้น มะเร็งลำไส้ใหญ่  ปัจจุบัน สิทธิในการคัดกรองมะเร็งลำไส้ใหญ่ตามบัตรทอง คือ การตรวจเลือดในอุจจาระ ซึ่งยังไม่แม่นยำ หากไม่ทำคู่กับการส่องกล้อง Colonoscopy ร่วมด้วยเพิ่มสิทธิในการตรวจส่องกล้องให้กับกลุ่มเสี่ยงมีญาติสายตรงเป็นมะเร็งลำไส้ใหญ่ โดยอายุเริ่มตรวจ นับจากอายุของผู้ที่เป็นมะเร็งในครอบครัว ลบ 10 ปี และตรวจทุก1 - 3 ปี มะเร็งต่อมลูกหมากปัจจุบัน การเจาะเลือดดูค่า PSA เพื่อคัดกรองมะเร็งต่อมลูกหมากต้องให้แพทย์สั่งตามข้อบ่งชี้ ไม่สามารถเริ่มตรวจเองได้เพิ่มสิทธิการตรวจเข้าไปในการตรวจสุขภาพประจำปี ที่ต้องมีการเจาะเลือดเพื่อตรวจสุขภาพอยู่แล้วมะเร็งตับการเจาะเลือดดูค่า AFP และการ ultra-sound ช่องท้องเป็นสิทธิบัตรทอง ปกติไม่จำเป็นต้องคัดกรองทุกคน ยกเว้นกลุ่มที่เป็นไวรัสตับอักเสบที่แพทย์จะต้องให้คัดกรองอยู่แล้วเพิ่มสิทธิในกลุ่มเสี่ยง เช่น ในภาคอีสานจะมีมะเร็งตับอีกชนิด คือ Cholangiocarcinoma  ที่เกิดจากพยาธิใบไม้ในตับที่มาจากปลาน้ำจืด ซึ่งกลุ่มเสี่ยงในพื้นที่ที่กินอาหารสุก ๆ ดิบ ๆ เป็นประจำ ควรจะต้องรับการคัดกรองมะเร็งส่วนนี้อย่างสม่ำเสมอมะเร็งปอดปัจจุบันตามสิทธิบัตรทองมีทำเอ็กซเรย์ปอดแต่ยังขาดความแม่นยำในการคัดกรอง ควรใช้วิธีการคัดกรองด้วย CT ที่แม่นยำกว่าเพิ่มสิทธิในการตรวจ CT ในกลุ่มเสี่ยงที่จะเป็นมะเร็งปอด ได้แก่ กลุ่มที่อายุ 55 ปี ขึ้นไปที่เป็นผู้สูบบุหรี่จัดในอัตรา 30 pack-year เป็นต้นไป รวมถึงกลุ่มเสี่ยงในภูมิภาคมีปัญหาเรื่องฝุ่น PM 2.5 และมลพิษ ซึ่งเป็นพื้นที่ที่พบอุบัติการณ์ของโรคมะเร็งปอดมากขึ้นอย่างมีนัยสำคัญ</t>
  </si>
  <si>
    <t>วัคซีนเด็ก - เพิ่มวัคซีนหลายประเภทโรคไข้หวัดใหญ่โรคไข้เลือดออก เป็นโรคที่กลับมาระบาดสูงอีกครั้ง และพบมากที่สุดในเด็กช่วงอายุ 5-14 ปี  การฉีดวัคซีนไข้เลือดออกเดงกี่ ลดความรุนแรงของโรคได้กว่า 80 %โรคพิษสุนัขบ้า การฉีดวัคซีนตั้งแต่เด็กจะช่วยลดจำนวนวัคซีนที่ต้องฉีดกรณีที่พบว่าเสี่ยงได้รับโรคพิษสุนัขบ้าในภายหลัง ซึ่งวัคซีนที่ต้องฉีดหากไม่เคยได้รับวัคซีนพิษสุนัขบ้ามาก่อนมีราคาที่ค่อนข้างสูง โรคอีสุกอีใส โดยฉีดเป็นวัคซีน MMRV ที่รวมเข็มกับวัคซีน คางทูม หัด หัดเยอรมัน หรือ MMR ในวัคซีนจำเป็นเดิมวัคซีนผู้สูงอายุ - เพิ่มวัคซีนปอดอักเสบ โรคปอดอักเสบ และติดเชื้อในกระแสเลือด สำหรับผู้สูงวัย ฉีดเข็มเดียวแต่ป้องกันได้ตลอดชีวิต โดยอาการปอดบวมและติดเชื้อในกระแสเลือด ถือเป็นสาเหตุในการเสียชีวิตหลักของผู้สูงอายุ</t>
  </si>
  <si>
    <t>นโยบายที่ 225 วัคซีนเพิ่มเติมฟรีในเด็กและผู้ใหญ่
solution วัคซีนเด็ก - เพิ่มวัคซีนหลายประเภทโรคไข้หวัดใหญ่โรคไข้เลือดออก เป็นโรคที่กลับมาระบาดสูงอีกครั้ง และพบมากที่สุดในเด็กช่วงอายุ 5-14 ปี  การฉีดวัคซีนไข้เลือดออกเดงกี่ ลดความรุนแรงของโรคได้กว่า 80 %โรคพิษสุนัขบ้า การฉีดวัคซีนตั้งแต่เด็กจะช่วยลดจำนวนวัคซีนที่ต้องฉีดกรณีที่พบว่าเสี่ยงได้รับโรคพิษสุนัขบ้าในภายหลัง ซึ่งวัคซีนที่ต้องฉีดหากไม่เคยได้รับวัคซีนพิษสุนัขบ้ามาก่อนมีราคาที่ค่อนข้างสูง โรคอีสุกอีใส โดยฉีดเป็นวัคซีน MMRV ที่รวมเข็มกับวัคซีน คางทูม หัด หัดเยอรมัน หรือ MMR ในวัคซีนจำเป็นเดิมวัคซีนผู้สูงอายุ - เพิ่มวัคซีนปอดอักเสบ โรคปอดอักเสบ และติดเชื้อในกระแสเลือด สำหรับผู้สูงวัย ฉีดเข็มเดียวแต่ป้องกันได้ตลอดชีวิต โดยอาการปอดบวมและติดเชื้อในกระแสเลือด ถือเป็นสาเหตุในการเสียชีวิตหลักของผู้สูงอายุ</t>
  </si>
  <si>
    <t>ให้แว่นตาฟรี สำหรับเด็กที่มีอายุต่ำกว่า 18 ปี ที่มีปัญหาทางสายตา อยู่ในสิทธิหลักประกันสุขภาพถ้วนหน้า</t>
  </si>
  <si>
    <t>นโยบายที่ 226 แว่นตาฟรีถึง 18 ปี
solution ให้แว่นตาฟรี สำหรับเด็กที่มีอายุต่ำกว่า 18 ปี ที่มีปัญหาทางสายตา อยู่ในสิทธิหลักประกันสุขภาพถ้วนหน้า</t>
  </si>
  <si>
    <t xml:space="preserve">เพิ่มระบบแรงจูงใจประจำปี – เป้าหมายสุขภาพรายบุคคลเป้าหมายสุขภาพรายบุคคล เป็นระบบคะแนนสุขภาพที่ขึ้นอยู่กับพฤติกรรมสุขภาพ เช่น การเลิกสูบบุหรี่ จำนวนก้าวในการเดินต่อวัน ผลการตรวจสุขภาพประจำปี เช่น เลือด น้ำหนัก BMIการเข้ารับการรักษาอย่างต่อเนื่องตามคำสั่งแพทย์การไม่มีภาวะเจ็บป่วยที่ต้องมาโรงพยาบาลได้รับคูปองอาหารอินทรีย์/สินค้าสุขภาพ 300 บาท/ปี หรือรางวัลอื่น ๆ ที่จูงใจประชาชนให้รักษาสุขภาพ </t>
  </si>
  <si>
    <t xml:space="preserve">นโยบายที่ 227 สุขภาพดี มีรางวัล (Health Score)
solution เพิ่มระบบแรงจูงใจประจำปี – เป้าหมายสุขภาพรายบุคคลเป้าหมายสุขภาพรายบุคคล เป็นระบบคะแนนสุขภาพที่ขึ้นอยู่กับพฤติกรรมสุขภาพ เช่น การเลิกสูบบุหรี่ จำนวนก้าวในการเดินต่อวัน ผลการตรวจสุขภาพประจำปี เช่น เลือด น้ำหนัก BMIการเข้ารับการรักษาอย่างต่อเนื่องตามคำสั่งแพทย์การไม่มีภาวะเจ็บป่วยที่ต้องมาโรงพยาบาลได้รับคูปองอาหารอินทรีย์/สินค้าสุขภาพ 300 บาท/ปี หรือรางวัลอื่น ๆ ที่จูงใจประชาชนให้รักษาสุขภาพ </t>
  </si>
  <si>
    <t>ทบทวนบัญชียาหลักในระบบและสิทธิประโยชน์ในกองทุนสุขภาพให้เท่าทันกับวิทยาการทางแพทย์</t>
  </si>
  <si>
    <t>นโยบายที่ 228 ทบทวนสิทธิประโยชน์ของกองทุนหลักประกันสุขภาพ และกองทุนประกันสังคม
solution ทบทวนบัญชียาหลักในระบบและสิทธิประโยชน์ในกองทุนสุขภาพให้เท่าทันกับวิทยาการทางแพทย์</t>
  </si>
  <si>
    <t>กำหนดให้มีการตรวจสุขภาพจิตฟรี รวมเข้าไปในแพคเกจของการตรวจสุขภาพประจำปีตามสิทธิการรักษาพยาบาลของประชาชน</t>
  </si>
  <si>
    <t>นโยบายที่ 229 ตรวจสุขภาพประจำปี ต้องมีตรวจสุขภาพจิตด้วย
solution กำหนดให้มีการตรวจสุขภาพจิตฟรี รวมเข้าไปในแพคเกจของการตรวจสุขภาพประจำปีตามสิทธิการรักษาพยาบาลของประชาชน</t>
  </si>
  <si>
    <t>เพิ่มบุคลากรด้านสุขภาพจิต (เช่น จิตแพทย์ นักจิตวิทยา)ทบทวนบัญชียาหลักในระบบให้เท่าทันกับวิทยาการทางแพทย์พัฒนาระบบบริการสุขภาพจิตรูปแบบใหม่ (เช่น การแพทย์ทางไกล (Telemedicine) แพลตฟอร์มสุขภาพจิต)</t>
  </si>
  <si>
    <t>นโยบายที่ 230 ดูแลสุขภาพจิตครบวงจร เพิ่มบุคลากร-ขยายบัญชียา-ใช้เทคโนโลยี
solution เพิ่มบุคลากรด้านสุขภาพจิต (เช่น จิตแพทย์ นักจิตวิทยา)ทบทวนบัญชียาหลักในระบบให้เท่าทันกับวิทยาการทางแพทย์พัฒนาระบบบริการสุขภาพจิตรูปแบบใหม่ (เช่น การแพทย์ทางไกล (Telemedicine) แพลตฟอร์มสุขภาพจิต)</t>
  </si>
  <si>
    <t>จัดตั้งคลินิกเยาวชน เพื่อเป็นพื้นที่ปลอดภัยในการดูแลปัญหาด้านสุขภาพจิตให้เยาวชนโดยไม่จำเป็นต้องรายงานกับผู้ปกครองหรือโรงเรียน (ที่บางครั้งเป็นสาเหตุของปัญหา) และทำหน้าที่คัดกรองเบื้องต้นก่อนส่งต่อ</t>
  </si>
  <si>
    <t>นโยบายที่ 231 คลินิกเยาวชน ปรึกษาได้ ไม่ต้องรายงานผู้ปกครอง-โรงเรียน
solution จัดตั้งคลินิกเยาวชน เพื่อเป็นพื้นที่ปลอดภัยในการดูแลปัญหาด้านสุขภาพจิตให้เยาวชนโดยไม่จำเป็นต้องรายงานกับผู้ปกครองหรือโรงเรียน (ที่บางครั้งเป็นสาเหตุของปัญหา) และทำหน้าที่คัดกรองเบื้องต้นก่อนส่งต่อ</t>
  </si>
  <si>
    <t>ลดปัจจัยที่เพิ่มความเสี่ยงต่อปัญหาสุขภาพจิตตั้งแต่เกิดจนแก่ เช่นการมีสถาบันครอบครัวที่เข้มแข็งสำหรับเด็กเล็ก พ่อแม่มือใหม่ได้รับการเสริมทักษะและการเตรียมความพร้อมทางสภาพจิตใจสำหรับการเลี้ยงดูลูกการออกแบบระบบการศึกษาที่ไม่สร้างแรงกดดันเกินเหตุสำหรับนักเรียน (เช่น จำนวนชั่วโมงเรียนที่เหมาะสม ไม่มีอำนาจนิยมในโรงเรียน)สภาพแวดล้อมและรูปแบบความสัมพันธ์ในชีวิตการทำงานที่เหมาะสม (เช่น สภาพการทำงานที่ปลอดภัย การเงินที่มั่นคง เวลาพักผ่อนที่เพียงพอ)การเพิ่มพื้นที่สาธารณะที่คนสามารถแลกเปลี่ยน รับฟัง หรือผ่อนคลาย (เช่น กิจกรรมดนตรีในสวน การเพิ่มพื้นที่สีเขียว การมีพื้นที่ทำกิจกรรมร่วมกันสำหรับผู้สูงวัย)การพัฒนาระบบสวัสดิการสังคมที่ทั่วถึงและถ้วนหน้า เพื่อเป็นตาข่ายรองรับความไม่แน่นอนในชีวิตรูปแบบต่างๆการยอมรับความหลากหลายทางวัฒนธรรม และลดการเลือกปฏิบัติ ที่เสี่ยงจะเพิ่มความเครียดและความรู้สึกไม่เป็นธรรม</t>
  </si>
  <si>
    <t>นโยบายที่ 232 สร้างสังคมที่เอื้อต่อการมีสุขภาพจิตที่ดี
solution ลดปัจจัยที่เพิ่มความเสี่ยงต่อปัญหาสุขภาพจิตตั้งแต่เกิดจนแก่ เช่นการมีสถาบันครอบครัวที่เข้มแข็งสำหรับเด็กเล็ก พ่อแม่มือใหม่ได้รับการเสริมทักษะและการเตรียมความพร้อมทางสภาพจิตใจสำหรับการเลี้ยงดูลูกการออกแบบระบบการศึกษาที่ไม่สร้างแรงกดดันเกินเหตุสำหรับนักเรียน (เช่น จำนวนชั่วโมงเรียนที่เหมาะสม ไม่มีอำนาจนิยมในโรงเรียน)สภาพแวดล้อมและรูปแบบความสัมพันธ์ในชีวิตการทำงานที่เหมาะสม (เช่น สภาพการทำงานที่ปลอดภัย การเงินที่มั่นคง เวลาพักผ่อนที่เพียงพอ)การเพิ่มพื้นที่สาธารณะที่คนสามารถแลกเปลี่ยน รับฟัง หรือผ่อนคลาย (เช่น กิจกรรมดนตรีในสวน การเพิ่มพื้นที่สีเขียว การมีพื้นที่ทำกิจกรรมร่วมกันสำหรับผู้สูงวัย)การพัฒนาระบบสวัสดิการสังคมที่ทั่วถึงและถ้วนหน้า เพื่อเป็นตาข่ายรองรับความไม่แน่นอนในชีวิตรูปแบบต่างๆการยอมรับความหลากหลายทางวัฒนธรรม และลดการเลือกปฏิบัติ ที่เสี่ยงจะเพิ่มความเครียดและความรู้สึกไม่เป็นธรรม</t>
  </si>
  <si>
    <t xml:space="preserve">ยกระดับให้คนทุกคนในสังคมมาร่วมเป็น “แนวหน้าสุขภาพจิต” ที่มาช่วยสร้างเสริม ดูแล บำบัด และฟื้นฟูสุขภาพจิตของคนใกล้ตัวตามระดับความเชี่ยวชาญของตน ตั้งแต่บุคลากรในครอบครัว (เช่น พ่อแม่ผู้ปกครองที่ดูแลลูก คู่สมรส ลูกหลานที่ช่วยดูแลผู้สูงอายุ)บุคลากรในโรงเรียน (เช่น นักจิตวิทยาประจำกลุ่มโรงเรียนที่ให้คำปรึกษา คุณครูที่ได้รับการเพิ่มทักษะในการดูแลสุขภาพจิตของผู้เรียน เพื่อนนักเรียนที่ช่วยดูแลกันและกัน)บุคลากรในสถานประกอบการ (เช่น เพื่อนร่วมงาน หัวหน้างาน หรือ ฝ่ายทรัพยากรบุคคล)อบรมประชาชนทุกกลุ่มด้วยทักษะขั้นพื้นฐานด้านสุขภาพจิต เช่นความรู้ความเข้าใจที่ถูกต้องเกี่ยวกับปัญหาสุขภาพจิตการเสริมทักษะการรับฟัง การสร้างกำลังใจ และการให้คำปรึกษาการพัฒนาและปรับปรุงเครื่องมือประเมินความเสี่ยงพื้นฐาน ที่ทุกคนเข้าถึงและนำไปใช้งานต่อได้ (เช่น แบบทดสอบ 9 ข้อ สำหรับคัดกรองอาการซึมเศร้า)  </t>
  </si>
  <si>
    <t xml:space="preserve">นโยบายที่ 233 สร้างแนวหน้าสุขภาพจิต ช่วยดูแล-บำบัด-ฟื้นฟูสุขภาพจิตของคนใกล้ตัว
solution ยกระดับให้คนทุกคนในสังคมมาร่วมเป็น “แนวหน้าสุขภาพจิต” ที่มาช่วยสร้างเสริม ดูแล บำบัด และฟื้นฟูสุขภาพจิตของคนใกล้ตัวตามระดับความเชี่ยวชาญของตน ตั้งแต่บุคลากรในครอบครัว (เช่น พ่อแม่ผู้ปกครองที่ดูแลลูก คู่สมรส ลูกหลานที่ช่วยดูแลผู้สูงอายุ)บุคลากรในโรงเรียน (เช่น นักจิตวิทยาประจำกลุ่มโรงเรียนที่ให้คำปรึกษา คุณครูที่ได้รับการเพิ่มทักษะในการดูแลสุขภาพจิตของผู้เรียน เพื่อนนักเรียนที่ช่วยดูแลกันและกัน)บุคลากรในสถานประกอบการ (เช่น เพื่อนร่วมงาน หัวหน้างาน หรือ ฝ่ายทรัพยากรบุคคล)อบรมประชาชนทุกกลุ่มด้วยทักษะขั้นพื้นฐานด้านสุขภาพจิต เช่นความรู้ความเข้าใจที่ถูกต้องเกี่ยวกับปัญหาสุขภาพจิตการเสริมทักษะการรับฟัง การสร้างกำลังใจ และการให้คำปรึกษาการพัฒนาและปรับปรุงเครื่องมือประเมินความเสี่ยงพื้นฐาน ที่ทุกคนเข้าถึงและนำไปใช้งานต่อได้ (เช่น แบบทดสอบ 9 ข้อ สำหรับคัดกรองอาการซึมเศร้า)  </t>
  </si>
  <si>
    <t>ยกระดับบทบาทของสถานบริการสาธารณสุขแบบปฐมภูมิให้เน้น(ก) การสร้างเสริมสุขภาพ(ข) การติดตามโรคเรื้อรัง(ค) การช่วยเหลือผู้ป่วยเร่งด่วน(ง) การลดภาระในโรงพยาบาลใหญ่เวียนแพทย์จากโรงพยาบาลอำเภอ มาปฏิบัติงานใน รพ.สต. ตามรอบที่กำหนดหรือติดตั้งระบบ Telemedicine ในกรณีที่แพทย์ไม่เพียงพอ</t>
  </si>
  <si>
    <t>นโยบายที่ 234 ยกระดับ รพ. สต. และศูนย์สาธารณสุขชุมชน Primary Care Unit (PCU)
solution ยกระดับบทบาทของสถานบริการสาธารณสุขแบบปฐมภูมิให้เน้น(ก) การสร้างเสริมสุขภาพ(ข) การติดตามโรคเรื้อรัง(ค) การช่วยเหลือผู้ป่วยเร่งด่วน(ง) การลดภาระในโรงพยาบาลใหญ่เวียนแพทย์จากโรงพยาบาลอำเภอ มาปฏิบัติงานใน รพ.สต. ตามรอบที่กำหนดหรือติดตั้งระบบ Telemedicine ในกรณีที่แพทย์ไม่เพียงพอ</t>
  </si>
  <si>
    <t>พัฒนาระบบ Telemedicine สำหรับการพบแพทย์ ตามนัดหมายหรือในกรณีฉุกเฉินแก้ประกาศแพทยสภา เรื่อง มาตรฐานการตรวจรักษา เพื่อให้สามารถทำ telemed โดยไม่ต้องตรวจร่างกายได้</t>
  </si>
  <si>
    <t>นโยบายที่ 235 ปลดล็อกระบบการแพทย์ออนไลน์ Telemedicine
solution พัฒนาระบบ Telemedicine สำหรับการพบแพทย์ ตามนัดหมายหรือในกรณีฉุกเฉินแก้ประกาศแพทยสภา เรื่อง มาตรฐานการตรวจรักษา เพื่อให้สามารถทำ telemed โดยไม่ต้องตรวจร่างกายได้</t>
  </si>
  <si>
    <t>คุ้มครองสิทธิในการยุติการตั้งครรภ์ สำหรับบุคคลที่มีอายุครรภ์ไม่เกิน 12 สัปดาห์ ให้สามารถรับยายุติการตั้งครรภ์ได้ที่ รพ.สต. ทุกแห่งทั่วประเทศโดยขั้นตอนของการขอรับยาคือ ให้ผู้หญิงซึ่งมีอายุครรภ์ไม่เกิน 12 สัปดาห์ และต้องการยุติการตั้งครรภ์ สามารถเข้ามาพบแพทย์ที่ รพ.สต. ใกล้บ้าน (ทั้งในรูปแบบ Telemedicine และพบแพทย์โดยตรง) เพื่อทำการซักประวัติและตรวจร่างกาย เพื่อจ่ายยายุติการตั้งครรภ์ต่อไปมีการให้คำปรึกษาหลังจากการยุติการตั้งครรภ์ฟรี เพื่อตรวจสอบและฟื้นฟูสภาพจิตใจของผู้หญิงที่เข้ารับการยุติการตั้งครรภ์</t>
  </si>
  <si>
    <t>นโยบายที่ 236 ยุติการตั้งครรภ์ไม่เกิน 12 สัปดาห์ รับยาฟรี ทุก รพ.สต.
solution คุ้มครองสิทธิในการยุติการตั้งครรภ์ สำหรับบุคคลที่มีอายุครรภ์ไม่เกิน 12 สัปดาห์ ให้สามารถรับยายุติการตั้งครรภ์ได้ที่ รพ.สต. ทุกแห่งทั่วประเทศโดยขั้นตอนของการขอรับยาคือ ให้ผู้หญิงซึ่งมีอายุครรภ์ไม่เกิน 12 สัปดาห์ และต้องการยุติการตั้งครรภ์ สามารถเข้ามาพบแพทย์ที่ รพ.สต. ใกล้บ้าน (ทั้งในรูปแบบ Telemedicine และพบแพทย์โดยตรง) เพื่อทำการซักประวัติและตรวจร่างกาย เพื่อจ่ายยายุติการตั้งครรภ์ต่อไปมีการให้คำปรึกษาหลังจากการยุติการตั้งครรภ์ฟรี เพื่อตรวจสอบและฟื้นฟูสภาพจิตใจของผู้หญิงที่เข้ารับการยุติการตั้งครรภ์</t>
  </si>
  <si>
    <t xml:space="preserve">การสงวนการตรวจในห้องฉุกเฉิน (ER) ไว้สำหรับอาการฉุกเฉิน ในกรณีผู้ป่วยอาการไม่ฉุกเฉินต้องรับบัตรคิว เพื่อมาตรวจในวันพรุ่งนี้ </t>
  </si>
  <si>
    <t xml:space="preserve">นโยบายที่ 237 ลดความแออัดในโรงพยาบาล - ห้องฉุกเฉิน (ER) กันไว้สำหรับกรณีฉุกเฉิน
solution การสงวนการตรวจในห้องฉุกเฉิน (ER) ไว้สำหรับอาการฉุกเฉิน ในกรณีผู้ป่วยอาการไม่ฉุกเฉินต้องรับบัตรคิว เพื่อมาตรวจในวันพรุ่งนี้ </t>
  </si>
  <si>
    <t>เชื่อมต่อข้อมูลด้านสาธารณสุขของแต่ละโรงพยาบาล ให้สามารถเรียกดูเวชระเบียนคนไข้ได้จากทุกที่เมื่อได้รับอนุญาตจากคนไข้ในฐานะเจ้าของข้อมูล เพื่อความสะดวกในการส่งต่อผู้ป่วยทำระบบรวมเตียงส่วนกลาง / Central Referral Centre โดยอาจเริ่มจากการนำเอาจำนวนเตียงว่าง 10-20% ของแต่ละโรงพยาบาลมาแชร์ข้อมูลกับส่วนกลางเพื่อให้รู้ว่าโรงพยาบาลไหนมีเตียงว่างบ้าง</t>
  </si>
  <si>
    <t>นโยบายที่ 238 ส่งต่อ-หาเตียงแบบไร้รอยต่อ ด้วยศูนย์รวมเตียง-ระบบเชื่อมข้อมูลสุขภาพ
solution เชื่อมต่อข้อมูลด้านสาธารณสุขของแต่ละโรงพยาบาล ให้สามารถเรียกดูเวชระเบียนคนไข้ได้จากทุกที่เมื่อได้รับอนุญาตจากคนไข้ในฐานะเจ้าของข้อมูล เพื่อความสะดวกในการส่งต่อผู้ป่วยทำระบบรวมเตียงส่วนกลาง / Central Referral Centre โดยอาจเริ่มจากการนำเอาจำนวนเตียงว่าง 10-20% ของแต่ละโรงพยาบาลมาแชร์ข้อมูลกับส่วนกลางเพื่อให้รู้ว่าโรงพยาบาลไหนมีเตียงว่างบ้าง</t>
  </si>
  <si>
    <t>กำหนดให้เพิ่มคำถามเรื่อง “การบริจาคอวัยวะ” ทุกครั้งที่ทำบัตรประจำตัวประชาชน และบันทึกข้อมูลลงในชิปบัตรประจำตัวประชาชน เพื่อให้ง่ายต่อการตรวจสอบเมื่อผู้บริจาคอวัยวะเสียชีวิต</t>
  </si>
  <si>
    <t>นโยบายที่ 239 เพิ่มยอดบริจาคอวัยวะเชิงรุก ถามทุกครั้งที่ทำบัตรประจำตัวประชาชน
solution กำหนดให้เพิ่มคำถามเรื่อง “การบริจาคอวัยวะ” ทุกครั้งที่ทำบัตรประจำตัวประชาชน และบันทึกข้อมูลลงในชิปบัตรประจำตัวประชาชน เพื่อให้ง่ายต่อการตรวจสอบเมื่อผู้บริจาคอวัยวะเสียชีวิต</t>
  </si>
  <si>
    <t>กองทุนดูแลผู้สูงอายุ-ผู้ป่วยติดเตียง งบประมาณเฉลี่ย 9000 บาท/คน/เดือน</t>
  </si>
  <si>
    <t>พัฒนาให้ระบบสุขภาพสุขภาพปฐมภูมิดูแลเรื่องการฟื้นฟูที่บ้าน/ชุมชนได้ ผ่านการดำเนินการร่วมกับองค์กรปกครองส่วนท้องถิ่นพัฒนาระบบกองทุนดูแลผู้สูงอายุในระยะยาว งบประมาณ 9000 บาท/คน/เดือน (นโยบายสวัสดิการ) ผ่านการดำเนินการร่วมกับองค์กรปกครองส่วนท้องถิ่น</t>
  </si>
  <si>
    <t>นโยบายที่ 240 กองทุนดูแลผู้สูงอายุ-ผู้ป่วยติดเตียง งบประมาณเฉลี่ย 9000 บาท/คน/เดือน
solution พัฒนาให้ระบบสุขภาพสุขภาพปฐมภูมิดูแลเรื่องการฟื้นฟูที่บ้าน/ชุมชนได้ ผ่านการดำเนินการร่วมกับองค์กรปกครองส่วนท้องถิ่นพัฒนาระบบกองทุนดูแลผู้สูงอายุในระยะยาว งบประมาณ 9000 บาท/คน/เดือน (นโยบายสวัสดิการ) ผ่านการดำเนินการร่วมกับองค์กรปกครองส่วนท้องถิ่น</t>
  </si>
  <si>
    <t>พัฒนาศูนย์ดูแลผู้ป่วยแบบประคับประคองในชุมชน อย่างน้อยอำเภอละหนึ่งแห่งพัฒนาหลักสูตรการดูแลผู้ป่วยแบบประคับประคอง ทั้งสำหรับบุคลากรทางการแพทย์ สำหรับผู้ดูแลมืออาชีพ สำหรับอาสาสมัครในชุมชน และสำหรับครอบครัวของผู้ป่วยยกระดับสถานบริการสาธารณสุขแบบปฐมภูมิ พัฒนา อสม. ให้ทำหน้าที่บางอย่าง (เช่น ดูแลผู้ป่วย NCD ได้) โดยมีค่าตอบแทนเพิ่มขึ้นเปิดให้ประชาชนวางแผนล่วงหน้า (Advanced Care Plan) เพื่อยินยอมเข้ารับการรักษาแบบประคับประคอง</t>
  </si>
  <si>
    <t>นโยบายที่ 241 ศูนย์ดูแลผู้ป่วยแบบประคับประคองในชุมชน อย่างน้อยอำเภอละหนึ่งแห่ง
solution พัฒนาศูนย์ดูแลผู้ป่วยแบบประคับประคองในชุมชน อย่างน้อยอำเภอละหนึ่งแห่งพัฒนาหลักสูตรการดูแลผู้ป่วยแบบประคับประคอง ทั้งสำหรับบุคลากรทางการแพทย์ สำหรับผู้ดูแลมืออาชีพ สำหรับอาสาสมัครในชุมชน และสำหรับครอบครัวของผู้ป่วยยกระดับสถานบริการสาธารณสุขแบบปฐมภูมิ พัฒนา อสม. ให้ทำหน้าที่บางอย่าง (เช่น ดูแลผู้ป่วย NCD ได้) โดยมีค่าตอบแทนเพิ่มขึ้นเปิดให้ประชาชนวางแผนล่วงหน้า (Advanced Care Plan) เพื่อยินยอมเข้ารับการรักษาแบบประคับประคอง</t>
  </si>
  <si>
    <t xml:space="preserve">จัดตั้งธนาคารอุปกรณ์ให้ยืมอุปกรณ์ดูแลผู้ป่วยที่บ้าน (เช่น เครื่องปั๊มออกซิเจน เครื่องให้ยาชั่วคราว) โดยให้เทศบาลหรืออบต. เป็นผู้บริหารจัดการธนาคารอุปกรณ์ โดยเป็นผู้จัดซื้ออุปกรณ์ให้ประชาชนยืม หรือรับบริจาคจากประชาชนหรือภาคเอกชนที่ประสงค์จะสนับสนุนอุปกรณ์ </t>
  </si>
  <si>
    <t xml:space="preserve">นโยบายที่ 242 ธนาคารอุปกรณ์ดูแลผู้ป่วยที่บ้าน
solution จัดตั้งธนาคารอุปกรณ์ให้ยืมอุปกรณ์ดูแลผู้ป่วยที่บ้าน (เช่น เครื่องปั๊มออกซิเจน เครื่องให้ยาชั่วคราว) โดยให้เทศบาลหรืออบต. เป็นผู้บริหารจัดการธนาคารอุปกรณ์ โดยเป็นผู้จัดซื้ออุปกรณ์ให้ประชาชนยืม หรือรับบริจาคจากประชาชนหรือภาคเอกชนที่ประสงค์จะสนับสนุนอุปกรณ์ </t>
  </si>
  <si>
    <t xml:space="preserve">เพิ่มสวัสดิการวันลาสำหรับแรงงาน เพื่อดูแลพ่อแม่ที่ป่วยที่ได้รับการวินิจฉัยจากแพทย์ว่าเป็นผู้ป่วยระยะสุดท้าย โดยการเพิ่มไปในกฎหมายคุ้มครองแรงงาน </t>
  </si>
  <si>
    <t xml:space="preserve">นโยบายที่ 243 ลาไปบอกลา - เพิ่มสิทธิวันลาดูแลพ่อ-แม่ที่ป่วยระยะสุดท้าย
solution เพิ่มสวัสดิการวันลาสำหรับแรงงาน เพื่อดูแลพ่อแม่ที่ป่วยที่ได้รับการวินิจฉัยจากแพทย์ว่าเป็นผู้ป่วยระยะสุดท้าย โดยการเพิ่มไปในกฎหมายคุ้มครองแรงงาน </t>
  </si>
  <si>
    <t>อนุญาตให้บุคคลที่ป่วยจากโรคทางกายที่รักษาไม่ได้ มีสิทธิเข้าสู่กระบวนการยุติชีวิตตนเองอย่างมีศักดิ์ศรีโดยความช่วยเหลือจากแพทย์ โดยผู้ทำต้องมีสติและได้รับการรับรองโดยจิตแพทย์ว่าไม่มีอาการป่วยทางสุขภาพจิต</t>
  </si>
  <si>
    <t>นโยบายที่ 244 ตายดี - สิทธิยุติชีวิตตนเองอย่างมีศักดิ์ศรี สำหรับคนที่ป่วยจากโรคทางกายที่รักษาไม่ได้
solution อนุญาตให้บุคคลที่ป่วยจากโรคทางกายที่รักษาไม่ได้ มีสิทธิเข้าสู่กระบวนการยุติชีวิตตนเองอย่างมีศักดิ์ศรีโดยความช่วยเหลือจากแพทย์ โดยผู้ทำต้องมีสติและได้รับการรับรองโดยจิตแพทย์ว่าไม่มีอาการป่วยทางสุขภาพจิต</t>
  </si>
  <si>
    <t>กำหนดชั่วโมงการทำงานของแพทย์ไม่เกิน 60 ชั่วโมง/สัปดาห์กำหนดให้ได้พัก 8 ชั่วโมง หลังจากทำงานมาแล้วติดกัน 24 ชั่วโมงกำหนดให้ได้พัก หากทำงาน 24.00-08.00 น. (เวรดึก)ควบคุมมาตรฐานที่พักบุคลากรทางการแพทย์ (ปลอดภัย อยู่ในรั้วโรงพยาบาล)ลดภาระงานที่ไม่เกี่ยวกับการแพทย์ (เช่น เอกสารที่ไม่จำเป็น)เปิดข้อมูลการทำงานของบุคลากรทางการแพทย์ เพื่อการจัดตารางการทำงานที่เหมาะสม และเพื่อการตรวจสอบ</t>
  </si>
  <si>
    <t>นโยบายที่ 245 ลดชั่วโมงการทำงานบุคลากรทางการแพทย์
solution กำหนดชั่วโมงการทำงานของแพทย์ไม่เกิน 60 ชั่วโมง/สัปดาห์กำหนดให้ได้พัก 8 ชั่วโมง หลังจากทำงานมาแล้วติดกัน 24 ชั่วโมงกำหนดให้ได้พัก หากทำงาน 24.00-08.00 น. (เวรดึก)ควบคุมมาตรฐานที่พักบุคลากรทางการแพทย์ (ปลอดภัย อยู่ในรั้วโรงพยาบาล)ลดภาระงานที่ไม่เกี่ยวกับการแพทย์ (เช่น เอกสารที่ไม่จำเป็น)เปิดข้อมูลการทำงานของบุคลากรทางการแพทย์ เพื่อการจัดตารางการทำงานที่เหมาะสม และเพื่อการตรวจสอบ</t>
  </si>
  <si>
    <t>ปรับอัตราค่าตอบแทนสำหรับการทำงานในช่วงนอกเวลาวางเกณฑ์ที่คำนึงถึงหลัก “ทำมากได้มาก” - ค่าตอบแทนแปรผันตามชิ้นงาน</t>
  </si>
  <si>
    <t>นโยบายที่ 246 ค่าตอบแทนบุคลากรทางการแพทย์เป็นธรรม
solution ปรับอัตราค่าตอบแทนสำหรับการทำงานในช่วงนอกเวลาวางเกณฑ์ที่คำนึงถึงหลัก “ทำมากได้มาก” - ค่าตอบแทนแปรผันตามชิ้นงาน</t>
  </si>
  <si>
    <t xml:space="preserve">พัฒนาระบบแนวหน้าสุขภาพ (ผู้ปฏิบัติงานด้านสุขภาพแบบเฉพาะงาน) โดยการจ้างงานแบบ part-time ให้ค่าตอบแทนตามชิ้นงาน (เช่น นักโภชนาการ นักจิตวิทยา นักกายภาพบำบัด นักรังสีวิทยา นักพยาธิวิทยา) และแนวหน้าสุขภาพท้องถิ่น (หรือ Local Health Vanguard) ที่พัฒนาต่อยอดมาจาก อสม. ผ่านการฝึกอบรมและได้รับมาตรฐาน เพื่อช่วยภารกิจต่างๆ ของระบบสุขภาพในชุมชน จัดระบบผลตอบแทนที่เป็นธรรมตามรายชิ้นงาน-ตามผลงาน (ไม่ใช่เงินเดือน แต่จูงใจ/มั่นคงพอที่จะดำเนินการ เป็นอาชีพได้) </t>
  </si>
  <si>
    <t xml:space="preserve">นโยบายที่ 247 พัฒนา อสม. เฉพาะทาง
solution พัฒนาระบบแนวหน้าสุขภาพ (ผู้ปฏิบัติงานด้านสุขภาพแบบเฉพาะงาน) โดยการจ้างงานแบบ part-time ให้ค่าตอบแทนตามชิ้นงาน (เช่น นักโภชนาการ นักจิตวิทยา นักกายภาพบำบัด นักรังสีวิทยา นักพยาธิวิทยา) และแนวหน้าสุขภาพท้องถิ่น (หรือ Local Health Vanguard) ที่พัฒนาต่อยอดมาจาก อสม. ผ่านการฝึกอบรมและได้รับมาตรฐาน เพื่อช่วยภารกิจต่างๆ ของระบบสุขภาพในชุมชน จัดระบบผลตอบแทนที่เป็นธรรมตามรายชิ้นงาน-ตามผลงาน (ไม่ใช่เงินเดือน แต่จูงใจ/มั่นคงพอที่จะดำเนินการ เป็นอาชีพได้) </t>
  </si>
  <si>
    <t>เพิ่มศักยภาพของระบบอาสากู้ชีพให้ได้รับประกาศนียบัตรเฉพาะด้านตั้งเป้าให้มี Paramedic หรือนักปฏิบัติการฉุกเฉินการแพทย์ระดับปริญญาตรี อย่างน้อยทุกตำบลระดับประกาศนียบัตร อย่างน้อย 1 คน ในทุกทีมอาสากู้ชีพภาครัฐอุดหนุนเงินให้กับมูลนิธิเพื่อเป็นทุนการศึกษาด้านการแพทย์ฉุกเฉินให้กับอาสาสมัครเพิ่มงบประมาณ/ข้อกำหนดของท้องถิ่นในการจ้างนักปฏิบัติการฉุกเฉินการแพทย์ในรูปแบบต่างๆ ที่ได้รับค่าตอบแทนที่เป็นธรรมและมั่นคง (เช่น จ้างเป็นบุคลากรประจำ จ้างเป็นหน่วยงานรับผิดชอบในพื้นที่) โดยมีข้อตกลงการปฏิบัติงานชัดเจน</t>
  </si>
  <si>
    <t>นโยบายที่ 248 เปลี่ยนอาสากู้ชีพเป็นอาชีพ มีทุนพัฒนาทักษะ-สวัสดิการ
solution เพิ่มศักยภาพของระบบอาสากู้ชีพให้ได้รับประกาศนียบัตรเฉพาะด้านตั้งเป้าให้มี Paramedic หรือนักปฏิบัติการฉุกเฉินการแพทย์ระดับปริญญาตรี อย่างน้อยทุกตำบลระดับประกาศนียบัตร อย่างน้อย 1 คน ในทุกทีมอาสากู้ชีพภาครัฐอุดหนุนเงินให้กับมูลนิธิเพื่อเป็นทุนการศึกษาด้านการแพทย์ฉุกเฉินให้กับอาสาสมัครเพิ่มงบประมาณ/ข้อกำหนดของท้องถิ่นในการจ้างนักปฏิบัติการฉุกเฉินการแพทย์ในรูปแบบต่างๆ ที่ได้รับค่าตอบแทนที่เป็นธรรมและมั่นคง (เช่น จ้างเป็นบุคลากรประจำ จ้างเป็นหน่วยงานรับผิดชอบในพื้นที่) โดยมีข้อตกลงการปฏิบัติงานชัดเจน</t>
  </si>
  <si>
    <t xml:space="preserve">ลงทุนปรับปรุงบริการสาธารณะพื้นฐานของประเทศ เช่น ระบบประปา ระบบขนส่งสาธารณะ โดยให้มีการจัดซื้อจัดจ้างจากผู้ประกอบการภายในประเทศ อาทิ มิเตอร์น้ำอัจฉริยะ รถเมล์ EV ซึ่งมีการผลิตชิ้นส่วนและสินค้าขั้นสุดท้ายภายในประเทศ การลงทุนเหล่านี้จะก่อให้เกิดการจ้างงานตลอดห่วงโซ่การผลิตส่งเสริมการติดโซล่าเซลล์ตามครัวเรือน และทำระบบ Net Metering เพื่อลดภาระค่าไฟฟ้าในครัวเรือนให้ประชาชน และประชาชนสามารถขายไฟจากพลังงานแสงอาทิตย์ได้ โดยจะก่อให้เกิดการจ้างงานด้านการติดตั้งโซล่าร์เซลล์ และการเปลี่ยนมิเตอร์ไฟฟ้าให้รองรับระบบ Net Metering  เพิ่มการจ้างงานเกี่ยวกับดูแลเด็กเล็กและผู้สูงอายุ ภายในองค์กรปกครองส่วนท้องถิ่น เพื่อเป็นสวัสดิการดูแลเด็กและผู้สูงอายุในประเทศ ลดภาระประชาชนวัยแรงงาน ลงทุนเพิ่มพื้นสีเขียว เพิ่มพื้นที่สวนป่า ผ่าน 5 กลไก ได้แก่ สวนป่าปลดหนี้ สวนป่าบำนาญ สวนป่าที่เกษตรกรดูแลเอง การดูแลรักษาป่าชุมชน และการเพิ่มพื้นที่สีเขียวในเมือง โดยมีพื้นที่ปลูกไม้ยืนต้น/สวนป่าทั้งสิน 5 ล้านไร่ในเวลา 4 ปี ทำให้เกิดการจ้างงานประมาณ 500000 ตำแหน่งงาน (หรือ 1 คนต่อ 10 ไร่ โดยประมาณ)  </t>
  </si>
  <si>
    <t xml:space="preserve">นโยบายที่ 249 เปลี่ยนปัญหาเป็นอาชีพ สร้างงาน ซ่อมประเทศ
solution ลงทุนปรับปรุงบริการสาธารณะพื้นฐานของประเทศ เช่น ระบบประปา ระบบขนส่งสาธารณะ โดยให้มีการจัดซื้อจัดจ้างจากผู้ประกอบการภายในประเทศ อาทิ มิเตอร์น้ำอัจฉริยะ รถเมล์ EV ซึ่งมีการผลิตชิ้นส่วนและสินค้าขั้นสุดท้ายภายในประเทศ การลงทุนเหล่านี้จะก่อให้เกิดการจ้างงานตลอดห่วงโซ่การผลิตส่งเสริมการติดโซล่าเซลล์ตามครัวเรือน และทำระบบ Net Metering เพื่อลดภาระค่าไฟฟ้าในครัวเรือนให้ประชาชน และประชาชนสามารถขายไฟจากพลังงานแสงอาทิตย์ได้ โดยจะก่อให้เกิดการจ้างงานด้านการติดตั้งโซล่าร์เซลล์ และการเปลี่ยนมิเตอร์ไฟฟ้าให้รองรับระบบ Net Metering  เพิ่มการจ้างงานเกี่ยวกับดูแลเด็กเล็กและผู้สูงอายุ ภายในองค์กรปกครองส่วนท้องถิ่น เพื่อเป็นสวัสดิการดูแลเด็กและผู้สูงอายุในประเทศ ลดภาระประชาชนวัยแรงงาน ลงทุนเพิ่มพื้นสีเขียว เพิ่มพื้นที่สวนป่า ผ่าน 5 กลไก ได้แก่ สวนป่าปลดหนี้ สวนป่าบำนาญ สวนป่าที่เกษตรกรดูแลเอง การดูแลรักษาป่าชุมชน และการเพิ่มพื้นที่สีเขียวในเมือง โดยมีพื้นที่ปลูกไม้ยืนต้น/สวนป่าทั้งสิน 5 ล้านไร่ในเวลา 4 ปี ทำให้เกิดการจ้างงานประมาณ 500000 ตำแหน่งงาน (หรือ 1 คนต่อ 10 ไร่ โดยประมาณ)  </t>
  </si>
  <si>
    <t>เดินหน้าเร่งเจรจาสัมปทานก๊าซธรรมชาติในพื้นที่ทับซ้อน ไทย-กัมพูชา เพื่อลดการพึ่งพา LNG นำเข้า</t>
  </si>
  <si>
    <t>นโยบายที่ 250 สร้างความมั่นคงทางพลังงานภายในประเทศ
solution เดินหน้าเร่งเจรจาสัมปทานก๊าซธรรมชาติในพื้นที่ทับซ้อน ไทย-กัมพูชา เพื่อลดการพึ่งพา LNG นำเข้า</t>
  </si>
  <si>
    <t>นำ LPG จากโรงแยกก๊าซ ที่จะขายให้โรงปิโตรเคมีโดยไม่ได้ให้ประชาชนใช้ ส่งเข้ากองทุนน้ำมัน/หรือเก็บภาษีปิโตรเคมี เพื่อเพิ่มรายได้รัฐในการดูแลประชาชน (เช่น ทำให้ LPG ถูกลง 2.5 บาท/กิโลกรัม)</t>
  </si>
  <si>
    <t>นโยบายที่ 251 เพิ่มรายได้รัฐจากโรงแยกก๊าซ
solution นำ LPG จากโรงแยกก๊าซ ที่จะขายให้โรงปิโตรเคมีโดยไม่ได้ให้ประชาชนใช้ ส่งเข้ากองทุนน้ำมัน/หรือเก็บภาษีปิโตรเคมี เพื่อเพิ่มรายได้รัฐในการดูแลประชาชน (เช่น ทำให้ LPG ถูกลง 2.5 บาท/กิโลกรัม)</t>
  </si>
  <si>
    <t>ควบคุมค่าการตลาดให้อยู่ในเกณฑ์ที่ตกลง และเปิดเผยข้อมูลราคาขายหน้าโรงกลั่น เพื่อกระตุ้นให้เกิดการแข่งขัน</t>
  </si>
  <si>
    <t>นโยบายที่ 252 ลดความแปรปรวนของราคาน้ำมัน
solution ควบคุมค่าการตลาดให้อยู่ในเกณฑ์ที่ตกลง และเปิดเผยข้อมูลราคาขายหน้าโรงกลั่น เพื่อกระตุ้นให้เกิดการแข่งขัน</t>
  </si>
  <si>
    <t>ผ่อนปรนภาระหนี้สินให้กับลูกหนี้บุคคลธนาคารรัฐ ที่จ่ายดี จ่ายตรงเวลาเกินกว่า 12 งวด  ด้วยการลดดอกเบี้ย 10 % โดยรัฐบาลจะเป็นผู้อุดหนุนงบประมาณชดเชยการลดดอกเบี้ย</t>
  </si>
  <si>
    <t>นโยบายที่ 253 หนี้สินธนาคารรัฐ จ่ายดี ลดดอกเบี้ย
solution ผ่อนปรนภาระหนี้สินให้กับลูกหนี้บุคคลธนาคารรัฐ ที่จ่ายดี จ่ายตรงเวลาเกินกว่า 12 งวด  ด้วยการลดดอกเบี้ย 10 % โดยรัฐบาลจะเป็นผู้อุดหนุนงบประมาณชดเชยการลดดอกเบี้ย</t>
  </si>
  <si>
    <t>ส่งเสริมให้ธนาคารนำข้อมูลส่วนบุคคลหรือข้อมูลในการชำระค่าสาธารณูปโภค (เช่น น้ำประปา ไฟฟ้า) คำนวณเครดิตของลูกหนี้ เพื่อให้ธนาคารประเมินความเสี่ยงได้ดีขึ้น ลูกหนี้ที่ประวัติดีจะได้ดอกเบี้ยเงินกู้ต่ำกว่าเดิม</t>
  </si>
  <si>
    <t>นโยบายที่ 254 ดอกเบี้ยเงินกู้เป็นธรรม ผ่านการวิเคราะห์ข้อมูลการชำระเงิน
solution ส่งเสริมให้ธนาคารนำข้อมูลส่วนบุคคลหรือข้อมูลในการชำระค่าสาธารณูปโภค (เช่น น้ำประปา ไฟฟ้า) คำนวณเครดิตของลูกหนี้ เพื่อให้ธนาคารประเมินความเสี่ยงได้ดีขึ้น ลูกหนี้ที่ประวัติดีจะได้ดอกเบี้ยเงินกู้ต่ำกว่าเดิม</t>
  </si>
  <si>
    <t>ทำหน้าที่เป็นเจ้าภาพในการแก้ปัญหาหนี้นอกระบบ โดยใช้กลไกของสำนักนายกรัฐมนตรี ร่วมกับตำรวจ อัยการ สรรพากรและดีเอสไอ ในการเจรจากับเจ้าหนี้นิรโทษกรรมเจ้าหน้าหนี้นอกระบบที่ยินยอมปรับโครงสร้างหนี้ที่เป็นธรรมวางวงเงินสำหรับปรับโครงสร้างหนี้นอกระบบ (Refinance) 1 หมื่นล้านบาท</t>
  </si>
  <si>
    <t>นโยบายที่ 255 ประกาศสงครามหนี้นอกระบบ ตั้งงบปรับโครงสร้างหนี้ 1 หมื่นล้านบาท
solution ทำหน้าที่เป็นเจ้าภาพในการแก้ปัญหาหนี้นอกระบบ โดยใช้กลไกของสำนักนายกรัฐมนตรี ร่วมกับตำรวจ อัยการ สรรพากรและดีเอสไอ ในการเจรจากับเจ้าหนี้นิรโทษกรรมเจ้าหน้าหนี้นอกระบบที่ยินยอมปรับโครงสร้างหนี้ที่เป็นธรรมวางวงเงินสำหรับปรับโครงสร้างหนี้นอกระบบ (Refinance) 1 หมื่นล้านบาท</t>
  </si>
  <si>
    <t>ดำเนินการให้มีการเจรจากับเจ้าหนี้ที่จะให้กรมบัญชีกลางหักเงินเดือนต้องรับเงื่อนไขปรับดอกเบี้ยให้ไม่เกิน MLR -1% และเจรจาเจ้าหนี้ทุกรายให้สุดท้ายจัดการหักหนี้บัญชีเงินเดือนข้าราชการไม่เกิน 70 % ของเงินเดือน</t>
  </si>
  <si>
    <t>นโยบายที่ 256 หนี้ราชการไม่ท่วมหัว หักไม่เกิน 70% ของเงินเดือน
solution ดำเนินการให้มีการเจรจากับเจ้าหนี้ที่จะให้กรมบัญชีกลางหักเงินเดือนต้องรับเงื่อนไขปรับดอกเบี้ยให้ไม่เกิน MLR -1% และเจรจาเจ้าหนี้ทุกรายให้สุดท้ายจัดการหักหนี้บัญชีเงินเดือนข้าราชการไม่เกิน 70 % ของเงินเดือน</t>
  </si>
  <si>
    <t>รัฐช่วยสมทบค่าประกันสังคมในส่วนของผู้ว่าจ้าง สำหรับแรงงานที่ถูกกระทบโดยการขึ้นค่าแรงขั้นต่ำ (6 เดือนแรก)เปิดให้ SME นำค่าแรงมาหักค่าใช้จ่ายทางภาษีได้ 2 เท่า (2 ปีแรก)</t>
  </si>
  <si>
    <t>นโยบายที่ 257 ลดรายจ่าย SME: บรรเทาผลกระทบจากการขึ้นค่าแรงขั้นต่ำ
solution รัฐช่วยสมทบค่าประกันสังคมในส่วนของผู้ว่าจ้าง สำหรับแรงงานที่ถูกกระทบโดยการขึ้นค่าแรงขั้นต่ำ (6 เดือนแรก)เปิดให้ SME นำค่าแรงมาหักค่าใช้จ่ายทางภาษีได้ 2 เท่า (2 ปีแรก)</t>
  </si>
  <si>
    <t>ลดภาษีเงินได้นิติบุคคล SMEs ให้เหลือ 0-15% ลดอัตราภาษีเงินได้นิติบุคคลให้ SMEs (ช่วงกำไร 3 แสนบาท ถึง 3 ล้านบาท) จาก 15% เป็น 10%ลดอัตราภาษีเงินได้นิติบุคคลให้ SMEs (ช่วงกำไร 3 ล้านบาท ถึง 30 ล้านบาท) จาก 20% เป็น 15%เพิ่มอัตราภาษีเงินได้นิติบุคคลสำหรับทุนใหญ่ (ช่วงกำไรเกิน 300 ล้านบาท) จาก 20% เป็น 23%</t>
  </si>
  <si>
    <t>นโยบายที่ 258 ลดรายจ่าย SME: ลดภาษีนิติบุคคล SME ให้เหลือ 0-15%
solution ลดภาษีเงินได้นิติบุคคล SMEs ให้เหลือ 0-15% ลดอัตราภาษีเงินได้นิติบุคคลให้ SMEs (ช่วงกำไร 3 แสนบาท ถึง 3 ล้านบาท) จาก 15% เป็น 10%ลดอัตราภาษีเงินได้นิติบุคคลให้ SMEs (ช่วงกำไร 3 ล้านบาท ถึง 30 ล้านบาท) จาก 20% เป็น 15%เพิ่มอัตราภาษีเงินได้นิติบุคคลสำหรับทุนใหญ่ (ช่วงกำไรเกิน 300 ล้านบาท) จาก 20% เป็น 23%</t>
  </si>
  <si>
    <t>เปิดให้ SMEs หักค่าใช้จ่ายเหมาภาษีบุคคลได้เพิ่มเป็น 90% (จากเดิม 60%)</t>
  </si>
  <si>
    <t>นโยบายที่ 259 ลดรายจ่าย SME: หักค่าใช้จ่ายเหมาภาษี เพิ่มจาก 60% เป็น 90%
solution เปิดให้ SMEs หักค่าใช้จ่ายเหมาภาษีบุคคลได้เพิ่มเป็น 90% (จากเดิม 60%)</t>
  </si>
  <si>
    <t>เพิ่มลูกค้าให้ SMEs โดยการเพิ่มแรงจูงใจให้ประชาชนที่เลือกซื้อสินค้า SME ได้รับแถมสลากกินแบ่งของรัฐบาลไปลุ้นรางวัลสำหรับคนซื้อ หรือ ประชาชนทั่วไป: เมื่อซื้อสินค้าจาก SMEs ครบ 500 บาท สามารถแลกสลากกินแบ่งรัฐบาลได้ 1 ใบ (จำกัดไม่เกิน 2 ใบ/คน/เดือน และ จำนวน 10 ล้านคน/เดือน)เพิ่มโอกาสลุ้นหวยให้ SMEs โดยการนำยอดขายมาแลกเป็นสลากกินแบ่งของรัฐบาลได้ด้วยสำหรับคนขาย หรือ ผู้ประกอบการ SMEs ที่เข้าร่วมโครงการ: เมื่อขายสินค้าครบ 5000 บาท สามารถแลกสลากกินแบ่งรัฐบาลได้ 1 ใบ</t>
  </si>
  <si>
    <t>นโยบายที่ 260 เพิ่มแต้มต่อให้ SME: หวยใบเสร็จ ซื้อของร้านค้ารายย่อย ทั้งคนซื้อคนขายได้หวย ลุ้นรวยเงินล้าน
solution เพิ่มลูกค้าให้ SMEs โดยการเพิ่มแรงจูงใจให้ประชาชนที่เลือกซื้อสินค้า SME ได้รับแถมสลากกินแบ่งของรัฐบาลไปลุ้นรางวัลสำหรับคนซื้อ หรือ ประชาชนทั่วไป: เมื่อซื้อสินค้าจาก SMEs ครบ 500 บาท สามารถแลกสลากกินแบ่งรัฐบาลได้ 1 ใบ (จำกัดไม่เกิน 2 ใบ/คน/เดือน และ จำนวน 10 ล้านคน/เดือน)เพิ่มโอกาสลุ้นหวยให้ SMEs โดยการนำยอดขายมาแลกเป็นสลากกินแบ่งของรัฐบาลได้ด้วยสำหรับคนขาย หรือ ผู้ประกอบการ SMEs ที่เข้าร่วมโครงการ: เมื่อขายสินค้าครบ 5000 บาท สามารถแลกสลากกินแบ่งรัฐบาลได้ 1 ใบ</t>
  </si>
  <si>
    <t>เปิดให้นิติบุคคลที่ซื้อสินค้าจาก SMEs เพิ่มขึ้นจากปีก่อน สามารถหักภาษีนิติบุคคลได้ 1.5 เท่าในส่วนที่ซื้อจาก SMEs เพิ่มเติมส่งเสริมให้ธุรกิจซื้อสินค้าและบริการจาก SMEs มากขึ้น รวมถึงเลือก  outsource บริการไปที่ SMEsป้องกันไม่ให้กลุ่มทุนใหญ่ขยายกิจการกินรวบทั้งห่วงโซ่อุปทาน</t>
  </si>
  <si>
    <t>นโยบายที่ 261 เพิ่มแต้มต่อให้ SME: ลดหย่อนภาษีให้ธุรกิจที่ซื้อจาก SME
solution เปิดให้นิติบุคคลที่ซื้อสินค้าจาก SMEs เพิ่มขึ้นจากปีก่อน สามารถหักภาษีนิติบุคคลได้ 1.5 เท่าในส่วนที่ซื้อจาก SMEs เพิ่มเติมส่งเสริมให้ธุรกิจซื้อสินค้าและบริการจาก SMEs มากขึ้น รวมถึงเลือก  outsource บริการไปที่ SMEsป้องกันไม่ให้กลุ่มทุนใหญ่ขยายกิจการกินรวบทั้งห่วงโซ่อุปทาน</t>
  </si>
  <si>
    <t>กำหนดสัดส่วนชั้นวางสำหรับสินค้า SMEs ในห้างสมัยใหม่ (เช่น ห้างสรรพสินค้า ซูเปอร์มาร์เก็ต ร้านสะดวกซื้อ) เพื่อเปิดโอกาสให้สินค้า SMEs ได้มีโอกาสมาวางขาย และช่วยให้สินค้า SMEs มีโอกาสเข้าถึงตลาดใหญ่ได้เร็วขึ้น</t>
  </si>
  <si>
    <t>นโยบายที่ 262 เติมตลาดให้ SME: โควตาชั้นวางสำหรับสินค้า SME ในห้างใหญ่
solution กำหนดสัดส่วนชั้นวางสำหรับสินค้า SMEs ในห้างสมัยใหม่ (เช่น ห้างสรรพสินค้า ซูเปอร์มาร์เก็ต ร้านสะดวกซื้อ) เพื่อเปิดโอกาสให้สินค้า SMEs ได้มีโอกาสมาวางขาย และช่วยให้สินค้า SMEs มีโอกาสเข้าถึงตลาดใหญ่ได้เร็วขึ้น</t>
  </si>
  <si>
    <t>ให้ประชาชนผู้เสียภาษีเงินได้บุคคลธรรมดา มีเครดิต (จำกัดไม่เกิน 1000 บาทต่อปี) สำหรับการแลกซื้อสินค้าท้องถิ่น วิสาหกิจชุมชน สหกรณ์เกษตร ในราคาครึ่งหนึ่ง (โดยรัฐสมทบอีกครึ่ง) เพื่อเป็นแรงจูงใจให้ประชาชนหันมาเลือกซื้อ-สนับสนุนสินค้าเหล่านี้ให้เติบโตต่อไป</t>
  </si>
  <si>
    <t>นโยบายที่ 263 เติมตลาดให้ SME: คูปองแลกซื้อสินค้าท้องถิ่น
solution ให้ประชาชนผู้เสียภาษีเงินได้บุคคลธรรมดา มีเครดิต (จำกัดไม่เกิน 1000 บาทต่อปี) สำหรับการแลกซื้อสินค้าท้องถิ่น วิสาหกิจชุมชน สหกรณ์เกษตร ในราคาครึ่งหนึ่ง (โดยรัฐสมทบอีกครึ่ง) เพื่อเป็นแรงจูงใจให้ประชาชนหันมาเลือกซื้อ-สนับสนุนสินค้าเหล่านี้ให้เติบโตต่อไป</t>
  </si>
  <si>
    <t>ปล่อยกู้ให้ SME เข้าถึงแหล่งทุนในระบบ (สำหรับเงินทุนหมุนเวียนและเงินทุนขยายกิจการ) โดยการจัดสรรงบอุดหนุนให้บรรษัทประกันสินเชื่ออุตสาหกรรมขนาดย่อม (บสย.) ค้ำประกันความเสี่ยงให้ SMEs เพื่อให้ SME กู้เงินได้โดยไม่ต้องใช้หลักประกัน ผ่าน 2 โครงการ:“ทุนแสนตั้งตัว” (1 แสนบาท/ราย) สำหรับ SME 200000 ราย/ปี“ทุนล้านสร้างตัว” (1 ล้านบาท/ราย) สำหรับ SME 25000 ราย/ปี</t>
  </si>
  <si>
    <t>นโยบายที่ 264 เติมทุนให้ SME: ทุนแสนตั้งตัว 2 แสนราย/ปี &amp; ทุนล้านตั้งตัว 2.5 หมื่นราย/ปี ไม่ต้องวางหลักประกัน
solution ปล่อยกู้ให้ SME เข้าถึงแหล่งทุนในระบบ (สำหรับเงินทุนหมุนเวียนและเงินทุนขยายกิจการ) โดยการจัดสรรงบอุดหนุนให้บรรษัทประกันสินเชื่ออุตสาหกรรมขนาดย่อม (บสย.) ค้ำประกันความเสี่ยงให้ SMEs เพื่อให้ SME กู้เงินได้โดยไม่ต้องใช้หลักประกัน ผ่าน 2 โครงการ:“ทุนแสนตั้งตัว” (1 แสนบาท/ราย) สำหรับ SME 200000 ราย/ปี“ทุนล้านสร้างตัว” (1 ล้านบาท/ราย) สำหรับ SME 25000 ราย/ปี</t>
  </si>
  <si>
    <t>จัดตั้งสภา SMEs ในทุกจังหวัด เพื่อให้ SMEs มีตัวแทนช่วยสะท้อนความต้องการสู่ทุกภาคส่วนนิยาม SMEs ใหม่ ป้องกันไม่ให้กลุ่มทุนใหญ่แตกบริษัทออกมาเป็นบริษัทย่อยๆ เพื่อมารับสิทธิประโยชน์ของ SMEs ได้</t>
  </si>
  <si>
    <t>นโยบายที่ 265 รวมกลุ่ม SME: จัดตั้งสภา SMEs ทุกจังหวัด
solution จัดตั้งสภา SMEs ในทุกจังหวัด เพื่อให้ SMEs มีตัวแทนช่วยสะท้อนความต้องการสู่ทุกภาคส่วนนิยาม SMEs ใหม่ ป้องกันไม่ให้กลุ่มทุนใหญ่แตกบริษัทออกมาเป็นบริษัทย่อยๆ เพื่อมารับสิทธิประโยชน์ของ SMEs ได้</t>
  </si>
  <si>
    <t>กำหนดให้กฎหมายแข่งขันทางการค้าเป็นกฎหมายสูงสุด - กฎหมายเฉพาะที่กำกับดูแลธุรกิจอื่นๆ ต้องมีมาตรฐานไม่ต่ำไปกว่านี้ขยายขอบเขตการบังคับใช้ของกฎหมายให้ครอบคลุมกรณีที่ผู้ประกอบธุรกิจที่จดทะเบียนในต่างประเทศ (Extraterritoriality)ยกเลิกการยกเว้นบังคับใช้กฎหมายแข่งขันทางการค้ากับรัฐวิสาหกิจเพิ่มสิทธิ์การอุทธรณ์ผลการวินิจฉัยการควบรวมธุรกิจ ให้รวมถึงผู้มีส่วนได้ส่วนเสียหรือผู้บริโภคเผยแพร่คำวินิจฉัยฉบับเต็มที่มีความเห็นกรรมการรายบุคคลอย่างรวดเร็วหลังมีการตัดสินแก้ไขที่มาของคณะกรรมการสรรหาคณะกรรมการแข่งขันทางการค้าให้มีส่วนร่วมจากภาคประชาชน และมีความยึดโยงกับประชาชนมากขึ้นโดยการรายงานผลการดำเนินงานต่อสภาเพิ่มกลไกสนับสนุนการฟ้องแพ่งเรียกค่าเสียหายโดยผู้บริโภคหรือประชาชน เพื่ออำนวยความสะดวก และลดภาระให้กับประชาชนที่เป็นผู้เสียหาย</t>
  </si>
  <si>
    <t>นโยบายที่ 266 ปรับปรุงกฎหมายแข่งขันทางการค้า ทลายทุนผูกขาด
solution กำหนดให้กฎหมายแข่งขันทางการค้าเป็นกฎหมายสูงสุด - กฎหมายเฉพาะที่กำกับดูแลธุรกิจอื่นๆ ต้องมีมาตรฐานไม่ต่ำไปกว่านี้ขยายขอบเขตการบังคับใช้ของกฎหมายให้ครอบคลุมกรณีที่ผู้ประกอบธุรกิจที่จดทะเบียนในต่างประเทศ (Extraterritoriality)ยกเลิกการยกเว้นบังคับใช้กฎหมายแข่งขันทางการค้ากับรัฐวิสาหกิจเพิ่มสิทธิ์การอุทธรณ์ผลการวินิจฉัยการควบรวมธุรกิจ ให้รวมถึงผู้มีส่วนได้ส่วนเสียหรือผู้บริโภคเผยแพร่คำวินิจฉัยฉบับเต็มที่มีความเห็นกรรมการรายบุคคลอย่างรวดเร็วหลังมีการตัดสินแก้ไขที่มาของคณะกรรมการสรรหาคณะกรรมการแข่งขันทางการค้าให้มีส่วนร่วมจากภาคประชาชน และมีความยึดโยงกับประชาชนมากขึ้นโดยการรายงานผลการดำเนินงานต่อสภาเพิ่มกลไกสนับสนุนการฟ้องแพ่งเรียกค่าเสียหายโดยผู้บริโภคหรือประชาชน เพื่ออำนวยความสะดวก และลดภาระให้กับประชาชนที่เป็นผู้เสียหาย</t>
  </si>
  <si>
    <t>เพิ่มจำนวนใบอนุญาต Virtual Bank เป็น 10 ราย (จากเดิม 3 ราย)ลดเพดานข้อจำกัดทุนจดทะเบียนเป็น 500 ล้านบาท (จากเดิม 5000 ล้านบาท)เพิ่มเงื่อนไขเรื่องการตั้งสำนักงานใหญ่ที่ต่างจังหวัดกำหนด Data Standard เพื่อเพิ่มการถ่ายโอนข้อมูลส่วนบุคคลสำหรับการเพิ่มโอกาสในการได้รับอนุมัติสินเชื่อในระบบ (เช่น ข้อมูลทรัพย์สิน ข้อมูลรายรับรายจ่าย ข้อมูลชำระค่าน้ำ-ค่าไฟฟ้า-ค่ามือถือ ภาษี) และ เพิ่มเทคโนโลยี AI ในการวิเคราห์และแนะนำการเงินส่วนบุคคลได้ เมื่อสามารถเชื่อมข้อมูลการเงินทั้งหมดของตนเองได้จากแอปเป๋าตัง</t>
  </si>
  <si>
    <t>นโยบายที่ 267 เพิ่มการแข่งขันในธุรกิจการเงิน เพิ่มจำนวนใบอนุญาต Virtual Bank อย่างน้อย 3 เท่า
solution เพิ่มจำนวนใบอนุญาต Virtual Bank เป็น 10 ราย (จากเดิม 3 ราย)ลดเพดานข้อจำกัดทุนจดทะเบียนเป็น 500 ล้านบาท (จากเดิม 5000 ล้านบาท)เพิ่มเงื่อนไขเรื่องการตั้งสำนักงานใหญ่ที่ต่างจังหวัดกำหนด Data Standard เพื่อเพิ่มการถ่ายโอนข้อมูลส่วนบุคคลสำหรับการเพิ่มโอกาสในการได้รับอนุมัติสินเชื่อในระบบ (เช่น ข้อมูลทรัพย์สิน ข้อมูลรายรับรายจ่าย ข้อมูลชำระค่าน้ำ-ค่าไฟฟ้า-ค่ามือถือ ภาษี) และ เพิ่มเทคโนโลยี AI ในการวิเคราห์และแนะนำการเงินส่วนบุคคลได้ เมื่อสามารถเชื่อมข้อมูลการเงินทั้งหมดของตนเองได้จากแอปเป๋าตัง</t>
  </si>
  <si>
    <t>กำหนดเป็นเป้าหมายการเป็น medical hub ที่สอดคล้องกับเทรนด์ตลาดโลก เช่น บริการรักษาโรคมะเร็งโดยใช้เทคโนโลยีล้ำสมัย ยกระดับธุรกิจเสริมความงาม  ทำ MOU กับบริษัทประกันหรือระบบประกันสุขภาพของประเทศที่มีนักท่องเที่ยวการแพทย์เป้าหมาย สนับสนุนให้เกิด Wellness Economy ผ่าน Long Stay visa โดยมีกลุ่มเป้าหมายคือ ผู้สูงอายุต่างชาติที่มีรายได้สูง เช่น จัดตั้งศูนย์ฟื้นฟูสุขภาพ กายภาพบำบัด จัดตั้ง Retirement Center/Facility ตามจังหวัดในภูมิภาคต่าง ๆ โดยสร้างความร่วมมือระหว่างโรงพยาบาลเอกชนและธุรกิจโรงแรม</t>
  </si>
  <si>
    <t>นโยบายที่ 268 ส่งเสริมและยกระดับการท่องเที่ยวเชิงสุขภาพ (Health &amp; Wellness Tourism)
solution กำหนดเป็นเป้าหมายการเป็น medical hub ที่สอดคล้องกับเทรนด์ตลาดโลก เช่น บริการรักษาโรคมะเร็งโดยใช้เทคโนโลยีล้ำสมัย ยกระดับธุรกิจเสริมความงาม  ทำ MOU กับบริษัทประกันหรือระบบประกันสุขภาพของประเทศที่มีนักท่องเที่ยวการแพทย์เป้าหมาย สนับสนุนให้เกิด Wellness Economy ผ่าน Long Stay visa โดยมีกลุ่มเป้าหมายคือ ผู้สูงอายุต่างชาติที่มีรายได้สูง เช่น จัดตั้งศูนย์ฟื้นฟูสุขภาพ กายภาพบำบัด จัดตั้ง Retirement Center/Facility ตามจังหวัดในภูมิภาคต่าง ๆ โดยสร้างความร่วมมือระหว่างโรงพยาบาลเอกชนและธุรกิจโรงแรม</t>
  </si>
  <si>
    <t>สนับสนุนการท่องเที่ยวเชิงความยั่งยืน ผ่านการให้ผลตอบแทนเป็น Carbon Credit แก่ทั้งผู้ประกอบการ และนักท่องเที่ยวสายสิ่งแวดล้อมที่มาใช้บริการให้แรงจูงใจแก่โรงแรมที่มีเป้าหมาย Net-Zero Carbon โรงแรมที่ใช้พลังงานหมุนเวียน 100 % และโรงแรมที่ลงทุนปรับอาคารเป็นอาคารประหยัดพลังงาน โดยให้การสินเชื่อ Soft loan ดอกเบี้ยต่ำ การลดหย่อนภาษีเงินได้นิติบุคคลจากค่าใช้จ่ายที่ลงไปกับการปรับเปลี่ยนการใช้พลังงานและการลดคาร์บอน  ผลักดันให้เมืองท่องเที่ยวเป็นเมืองพลังงานหมุนเวียน 100% เช่น กระบี่ สมุยส่งเสริม Green MICE ตั้งเป้าหมายการเป็นศูนย์กลาง MICE ที่สอดคล้องกับเป้าหมายด้านสิ่งแวดล้อม เช่น Net-zero carbon conference RE100 conference</t>
  </si>
  <si>
    <t>นโยบายที่ 269 ส่งเสริมและยกระดับการท่องเที่ยวสีเขียว (Green Tourism)
solution สนับสนุนการท่องเที่ยวเชิงความยั่งยืน ผ่านการให้ผลตอบแทนเป็น Carbon Credit แก่ทั้งผู้ประกอบการ และนักท่องเที่ยวสายสิ่งแวดล้อมที่มาใช้บริการให้แรงจูงใจแก่โรงแรมที่มีเป้าหมาย Net-Zero Carbon โรงแรมที่ใช้พลังงานหมุนเวียน 100 % และโรงแรมที่ลงทุนปรับอาคารเป็นอาคารประหยัดพลังงาน โดยให้การสินเชื่อ Soft loan ดอกเบี้ยต่ำ การลดหย่อนภาษีเงินได้นิติบุคคลจากค่าใช้จ่ายที่ลงไปกับการปรับเปลี่ยนการใช้พลังงานและการลดคาร์บอน  ผลักดันให้เมืองท่องเที่ยวเป็นเมืองพลังงานหมุนเวียน 100% เช่น กระบี่ สมุยส่งเสริม Green MICE ตั้งเป้าหมายการเป็นศูนย์กลาง MICE ที่สอดคล้องกับเป้าหมายด้านสิ่งแวดล้อม เช่น Net-zero carbon conference RE100 conference</t>
  </si>
  <si>
    <t xml:space="preserve">เปิดให้มี Visa เข้ามาทำงานระยะยาวขึ้นมาอีกประเภท ที่มีระยะสั้นกว่า LTR เดิม (1 ปี แต่สามารถต่อได้ทุกปี) แต่มีเงื่อนไขเรื่องรายได้ผ่อนปรนกว่าเงื่อนไขของ LTR อาทิ ลดจำนวนรายได้ต่อปี ไม่กำหนดวุฒิการศึกษา ไม่กำหนดรายได้ของบริษัทที่ทำให้ด้วย เพื่อให้มีเงื่อนไข Visa ที่สามารถดึงดูด Digital Nomad สู้กับประเทศอื่น ๆ ได้ </t>
  </si>
  <si>
    <t xml:space="preserve">นโยบายที่ 270 ส่งเสริมและยกระดับการท่องเที่ยว-ทำงาน (Workation)
solution เปิดให้มี Visa เข้ามาทำงานระยะยาวขึ้นมาอีกประเภท ที่มีระยะสั้นกว่า LTR เดิม (1 ปี แต่สามารถต่อได้ทุกปี) แต่มีเงื่อนไขเรื่องรายได้ผ่อนปรนกว่าเงื่อนไขของ LTR อาทิ ลดจำนวนรายได้ต่อปี ไม่กำหนดวุฒิการศึกษา ไม่กำหนดรายได้ของบริษัทที่ทำให้ด้วย เพื่อให้มีเงื่อนไข Visa ที่สามารถดึงดูด Digital Nomad สู้กับประเทศอื่น ๆ ได้ </t>
  </si>
  <si>
    <t>แก้กฎกระทรวง ตาม พรบ. สำหรับสถานที่พักที่ไม่ใช่โรงแรม ให้เหมาะสมกับแต่ละประเภท ไม่ใช่ยึดมาตรฐานเดียวกันทั้งหมด เช่น Homestay  รับนักท่องเที่ยวได้ไม่เกิน 20 คน โดยมีเจ้าของบ้านพักอยู่ด้วย Camping ไม่มีสิ่งก่อสร้างถาวร Hostel รับนักท่องเที่ยวได้ตั้งแต่ 10 คนขึ้นไป โดยไม่ได้พำนักร่วมกับเจ้าของบ้าน Hotel รับนักท่องเที่ยวได้ตั้งแต่ 40 คนขึ้นไปแก้ไข พ.ร.บ. โรงแรม  ให้ถ่ายโอนอำนาจและหน้าที่ ให้กับองค์กรปกครองส่วนท้องถิ่น เพื่อลดปัญหาคอขวดและความล่าช้าในการให้อนุญาตประกอบกิจการโรงแรม แก้ไขกฎกระทรวง ตาม พ.ร.บ. ควบคุมอาคาร โดยกำหนดมาตรฐานอาคารที่ใช้ทำเป็นที่พักแรมให้ยึดตามประเภทของอาคาร และประเภทของที่พักแรมนั้น ๆ</t>
  </si>
  <si>
    <t>นโยบายที่ 271 ปลดล็อกผู้ประกอบการรายย่อยด้านการท่องเที่ยว
solution แก้กฎกระทรวง ตาม พรบ. สำหรับสถานที่พักที่ไม่ใช่โรงแรม ให้เหมาะสมกับแต่ละประเภท ไม่ใช่ยึดมาตรฐานเดียวกันทั้งหมด เช่น Homestay  รับนักท่องเที่ยวได้ไม่เกิน 20 คน โดยมีเจ้าของบ้านพักอยู่ด้วย Camping ไม่มีสิ่งก่อสร้างถาวร Hostel รับนักท่องเที่ยวได้ตั้งแต่ 10 คนขึ้นไป โดยไม่ได้พำนักร่วมกับเจ้าของบ้าน Hotel รับนักท่องเที่ยวได้ตั้งแต่ 40 คนขึ้นไปแก้ไข พ.ร.บ. โรงแรม  ให้ถ่ายโอนอำนาจและหน้าที่ ให้กับองค์กรปกครองส่วนท้องถิ่น เพื่อลดปัญหาคอขวดและความล่าช้าในการให้อนุญาตประกอบกิจการโรงแรม แก้ไขกฎกระทรวง ตาม พ.ร.บ. ควบคุมอาคาร โดยกำหนดมาตรฐานอาคารที่ใช้ทำเป็นที่พักแรมให้ยึดตามประเภทของอาคาร และประเภทของที่พักแรมนั้น ๆ</t>
  </si>
  <si>
    <t>จัดให้มีพิพิธภัณฑ์ในทุกเมืองเพื่อเป็นจุดศูนย์กลางของการสร้างเรื่องเล่าในจังหวัดต่าง ๆ เพื่อสร้างมูลค่าเพิ่มให้แก่พื้นที่ โดยพิพิธภัณฑ์ในแต่ละจังหวัดนั้นจะดูแลและบริหารโดยกลไกของท้องถิ่นเป็นสำคัญโดยภาครัฐส่วนกลางจะจัดสรรงบเพื่อสนับสนุนการดำเนินการดังกล่าวของท้องถิ่นอย่างเป็นระบบ</t>
  </si>
  <si>
    <t>นโยบายที่ 272 1 เมือง 1 พิพิธภัณฑ์
solution จัดให้มีพิพิธภัณฑ์ในทุกเมืองเพื่อเป็นจุดศูนย์กลางของการสร้างเรื่องเล่าในจังหวัดต่าง ๆ เพื่อสร้างมูลค่าเพิ่มให้แก่พื้นที่ โดยพิพิธภัณฑ์ในแต่ละจังหวัดนั้นจะดูแลและบริหารโดยกลไกของท้องถิ่นเป็นสำคัญโดยภาครัฐส่วนกลางจะจัดสรรงบเพื่อสนับสนุนการดำเนินการดังกล่าวของท้องถิ่นอย่างเป็นระบบ</t>
  </si>
  <si>
    <t>ส่งเสริมเทศกาลของแต่ละพื้นที่ โดยให้ความสำคัญกับกระบวนการมีส่วนร่วมของคนในพื้นที่สนับสนุนเทศกาลและกิจกรรมในระดับสากล (เช่น เทศกาลวิ่ง ปั่นจักรยาน มาราธอน ให้ติดเทรนด์ระดับโลก)</t>
  </si>
  <si>
    <t>นโยบายที่ 273 ส่งเสริมเทศกาลดึงดูดนักท่องเที่ยวตลอดปี
solution ส่งเสริมเทศกาลของแต่ละพื้นที่ โดยให้ความสำคัญกับกระบวนการมีส่วนร่วมของคนในพื้นที่สนับสนุนเทศกาลและกิจกรรมในระดับสากล (เช่น เทศกาลวิ่ง ปั่นจักรยาน มาราธอน ให้ติดเทรนด์ระดับโลก)</t>
  </si>
  <si>
    <t xml:space="preserve">รื้อ พ.ร.บ. ภาพยนตร์และวีดิทัศน์ 2551  ยกเลิกมาตราที่เปิดช่องให้รัฐสามารถแบนภาพยนตร์ที่ขัดต่อความมั่นคง ความสงบเรียบร้อยหรือศีลธรรมอันดีได้ยกเลิกกฎหมายที่เป็นอุปสรรคต่อเสรีภาพในการแสดงออก เช่น พ.ร.บ. คอมฯ </t>
  </si>
  <si>
    <t xml:space="preserve">นโยบายที่ 274 คุ้มครองเสรีภาพทางศิลปะ ยกเลิกการเซนเซอร์
solution รื้อ พ.ร.บ. ภาพยนตร์และวีดิทัศน์ 2551  ยกเลิกมาตราที่เปิดช่องให้รัฐสามารถแบนภาพยนตร์ที่ขัดต่อความมั่นคง ความสงบเรียบร้อยหรือศีลธรรมอันดีได้ยกเลิกกฎหมายที่เป็นอุปสรรคต่อเสรีภาพในการแสดงออก เช่น พ.ร.บ. คอมฯ </t>
  </si>
  <si>
    <t>กำหนดว่าเกณฑ์ในการส่งเสริมศิลปะ ต้องไม่ผูกติดกับรสนิยมหรือค่านิยมของรัฐบาลวางบทบาทของหน่วยงานสนับสนุนงานสร้างสรรค์ ให้มีระยะห่างจากรัฐเพื่อลดการแทรกแซงหยุดพฤติกรรมของรัฐในการผูกขาดการตีความวัฒนธรรมเหมือนในอดีต (เช่น การห้ามรำไทยในเกม การห้ามคลิปทศกัณฑ์เที่ยวไทย)</t>
  </si>
  <si>
    <t>นโยบายที่ 275 เพิ่มความหลากหลายทางศิลปะ รัฐไม่แทรกแซง-ไม่ทำตัวเป็นตำรวจศีลธรรม-ไม่แช่แข็งวัฒนธรรม
solution กำหนดว่าเกณฑ์ในการส่งเสริมศิลปะ ต้องไม่ผูกติดกับรสนิยมหรือค่านิยมของรัฐบาลวางบทบาทของหน่วยงานสนับสนุนงานสร้างสรรค์ ให้มีระยะห่างจากรัฐเพื่อลดการแทรกแซงหยุดพฤติกรรมของรัฐในการผูกขาดการตีความวัฒนธรรมเหมือนในอดีต (เช่น การห้ามรำไทยในเกม การห้ามคลิปทศกัณฑ์เที่ยวไทย)</t>
  </si>
  <si>
    <t>เปลี่ยนชื่อจาก “กระทรวงวัฒนธรรม” เป็น “กระทรวงเศรษฐกิจ สังคม และวัฒนธรรมสร้างสรรค์” เพื่อเชื่อมโยงภารกิจของกระทรวงกับการสร้างมูลค่าทางเศรษฐกิจ และการสร้างองค์ความรู้สำหรับสังคมกำหนดให้สำนักงานส่งเสริมเศรษฐกิจสร้างสรรค์รับบทบาทหลักในการกำหนดนโยบาย ทำวิจัยและข้อมูลเพิ่มสัดส่วนของคนจากอุตสาหกรรมที่เกี่ยวข้องโดยตรง ในคณะกรรมการต่างๆ</t>
  </si>
  <si>
    <t>นโยบายที่ 276 เปลี่ยนกระทรวงวัฒนธรรม เป็นกระทรวงเศรษฐกิจและวัฒนธรรมสร้างสรรค์
solution เปลี่ยนชื่อจาก “กระทรวงวัฒนธรรม” เป็น “กระทรวงเศรษฐกิจ สังคม และวัฒนธรรมสร้างสรรค์” เพื่อเชื่อมโยงภารกิจของกระทรวงกับการสร้างมูลค่าทางเศรษฐกิจ และการสร้างองค์ความรู้สำหรับสังคมกำหนดให้สำนักงานส่งเสริมเศรษฐกิจสร้างสรรค์รับบทบาทหลักในการกำหนดนโยบาย ทำวิจัยและข้อมูลเพิ่มสัดส่วนของคนจากอุตสาหกรรมที่เกี่ยวข้องโดยตรง ในคณะกรรมการต่างๆ</t>
  </si>
  <si>
    <t>จัดสรรงบประมาณใหม่ เพื่อเพิ่มงบทั้งหมดที่ใช้ในการส่งเสริมเศรษฐกิจสร้างสรรค์ 10 เท่า จาก 500 ล้านบาท เป็นอย่างน้อย 5000 ล้านบาท</t>
  </si>
  <si>
    <t>นโยบายที่ 277 เพิ่มงบสนับสนุนเศรษฐกิจสร้างสรรค์ 10 เท่า
solution จัดสรรงบประมาณใหม่ เพื่อเพิ่มงบทั้งหมดที่ใช้ในการส่งเสริมเศรษฐกิจสร้างสรรค์ 10 เท่า จาก 500 ล้านบาท เป็นอย่างน้อย 5000 ล้านบาท</t>
  </si>
  <si>
    <t>รัฐจะช่วยสมทบงบประมาณให้กับผู้ผลิตงานสร้างสรรค์ ไม่ว่าจะเป็นภาพยนตร์ เพลง หนังสือ หรืองานศิลปะต่าง ๆ  หากส่งออกไปตลาดต่างประเทศได้  รัฐจะช่วยสมทบในอัตรา 50% ของมูลค่าที่ส่งออก  ( ส่งออกได้ 100 บาท รัฐสมทบ 50 บาท)</t>
  </si>
  <si>
    <t>นโยบายที่ 278 “ส่งออกได้ รัฐให้ bonus” รัฐส่งเสริมงานสร้างสรรค์ที่เจาะตลาดเวทีโลกได้
solution รัฐจะช่วยสมทบงบประมาณให้กับผู้ผลิตงานสร้างสรรค์ ไม่ว่าจะเป็นภาพยนตร์ เพลง หนังสือ หรืองานศิลปะต่าง ๆ  หากส่งออกไปตลาดต่างประเทศได้  รัฐจะช่วยสมทบในอัตรา 50% ของมูลค่าที่ส่งออก  ( ส่งออกได้ 100 บาท รัฐสมทบ 50 บาท)</t>
  </si>
  <si>
    <t>ลดขั้นตอนที่ซ้ำซ้อนหรือเกณฑ์ที่ไม่จำเป็นสำหรับกองถ่ายที่มีการขอถ่ายทำในไทย (ตามแนวทางของนโยบายลดใบอนุญาต 50%)ปรับปรุงเงื่อนไขเพื่อส่งเสริมการถ่ายทำในไทยอย่างมียุทธศาสตร์ขึ้น เช่น สัดส่วนศิลปินที่เป็นศิลปินไทยโดยเฉพาะหน้าใหม่ สัดส่วนของหนังที่ถ่ายในประเทศ สิทธิในการเผยแพร่</t>
  </si>
  <si>
    <t>นโยบายที่ 279 รื้อกฎระเบียบ-ใบอนุญาต ถ่ายทำหนังในไทยได้สะดวก ตั้งเงื่อนไขส่งเสริมคนไทย
solution ลดขั้นตอนที่ซ้ำซ้อนหรือเกณฑ์ที่ไม่จำเป็นสำหรับกองถ่ายที่มีการขอถ่ายทำในไทย (ตามแนวทางของนโยบายลดใบอนุญาต 50%)ปรับปรุงเงื่อนไขเพื่อส่งเสริมการถ่ายทำในไทยอย่างมียุทธศาสตร์ขึ้น เช่น สัดส่วนศิลปินที่เป็นศิลปินไทยโดยเฉพาะหน้าใหม่ สัดส่วนของหนังที่ถ่ายในประเทศ สิทธิในการเผยแพร่</t>
  </si>
  <si>
    <t>เพิ่มพื้นที่สำหรับผลิตและแสดงงานสร้างสรรค์ ที่อุดหนุนโดยตรงจากรัฐส่วนกลางเพิ่มความร่วมมือระหว่าง อปท. และมหาวิทยาลัยในการตกแต่งเมืองด้วยงานสร้างสรรค์เพิ่มงบสนับสนุนจากท้องถิ่นในการผลิตงานสร้างสรรค์ส่งเสริมเมือง (เช่น หนังส่งเสริมเมืองยุทธศาสตร์เพื่อดึงดูดนักท่องเที่ยวและการลงทุน)ใช้กลไกส่วนลดภาษีที่ดิน (negative land tax) เพื่อเพิ่มแรงจูงใจให้เอกชนในการใช้พื้นที่เพื่องานสร้างสรรค์</t>
  </si>
  <si>
    <t>นโยบายที่ 280 เพิ่มพื้นที่ผลิตและแสดงงานสร้างสรรค์ (เช่น co-studio แกลเลอรี่)
solution เพิ่มพื้นที่สำหรับผลิตและแสดงงานสร้างสรรค์ ที่อุดหนุนโดยตรงจากรัฐส่วนกลางเพิ่มความร่วมมือระหว่าง อปท. และมหาวิทยาลัยในการตกแต่งเมืองด้วยงานสร้างสรรค์เพิ่มงบสนับสนุนจากท้องถิ่นในการผลิตงานสร้างสรรค์ส่งเสริมเมือง (เช่น หนังส่งเสริมเมืองยุทธศาสตร์เพื่อดึงดูดนักท่องเที่ยวและการลงทุน)ใช้กลไกส่วนลดภาษีที่ดิน (negative land tax) เพื่อเพิ่มแรงจูงใจให้เอกชนในการใช้พื้นที่เพื่องานสร้างสรรค์</t>
  </si>
  <si>
    <t>สนับสนุนการสร้างโอกาสให้กับภาพยนตร์หน้าใหม่ โดยการให้ทุนถ่ายทำหลายระดับหารายได้จากภาษีที่เก็บโรงภาพยนต์หรือแพลตฟอร์มสตรีมมิ่งเนื้อหา (เช่น 1% ของค่าตั๋ว) และการสมทบในจำนวนที่เท่ากัน (1:1) โดยรัฐ</t>
  </si>
  <si>
    <t>นโยบายที่ 281 กองทุนภาพยนตร์ เพื่อสนับสนุนผู้ผลิตหนังหน้าใหม่
solution สนับสนุนการสร้างโอกาสให้กับภาพยนตร์หน้าใหม่ โดยการให้ทุนถ่ายทำหลายระดับหารายได้จากภาษีที่เก็บโรงภาพยนต์หรือแพลตฟอร์มสตรีมมิ่งเนื้อหา (เช่น 1% ของค่าตั๋ว) และการสมทบในจำนวนที่เท่ากัน (1:1) โดยรัฐ</t>
  </si>
  <si>
    <t>กำหนดหรือเจรจาสัดส่วนเวลาฉายขั้นต่ำในโรงภาพยนตร์ขนาดใหญ่ สำหรับการฉายภาพยนตร์ไทย-ท้องถิ่น (เช่น หนังไทย 1 เรื่อง ควรได้เข้าฉายอย่างน้อยกี่รอบในกี่โรงต่อสัปดาห์)</t>
  </si>
  <si>
    <t>นโยบายที่ 282 กำหนดสัดส่วนเวลาฉายขั้นต่ำสำหรับภาพยนตร์ไทย-ท้องถิ่นในโรงหนัง
solution กำหนดหรือเจรจาสัดส่วนเวลาฉายขั้นต่ำในโรงภาพยนตร์ขนาดใหญ่ สำหรับการฉายภาพยนตร์ไทย-ท้องถิ่น (เช่น หนังไทย 1 เรื่อง ควรได้เข้าฉายอย่างน้อยกี่รอบในกี่โรงต่อสัปดาห์)</t>
  </si>
  <si>
    <t>บังคับใช้กฎหมายแข่งขันทางการค้าอย่างจริงจัง ในกรณีการผูกขาดในกิจการเดียวกัน (horizontal) และ ข้ามกิจการ (vertical) ซึ่งทำให้มีอำนาจเหนือตลาดจากการมีส่วนสำคัญในทุกขั้นตอนของการผลิตภาพยนตร์ (เช่น ผลิตหนัง นำเข้าหนัง เผยแพร่หนัง ฉายหนังในโรงภาพยนตร์)</t>
  </si>
  <si>
    <t>นโยบายที่ 283 ทลายการผูกขาดในอุตสาหกรรมสร้างสรรค์
solution บังคับใช้กฎหมายแข่งขันทางการค้าอย่างจริงจัง ในกรณีการผูกขาดในกิจการเดียวกัน (horizontal) และ ข้ามกิจการ (vertical) ซึ่งทำให้มีอำนาจเหนือตลาดจากการมีส่วนสำคัญในทุกขั้นตอนของการผลิตภาพยนตร์ (เช่น ผลิตหนัง นำเข้าหนัง เผยแพร่หนัง ฉายหนังในโรงภาพยนตร์)</t>
  </si>
  <si>
    <t xml:space="preserve">กำหนดมาตรฐานและเพิ่มเงื่อนไขบังคับให้ทุกการจ้างงานผลิตสื่อต้องมี “สัญญาจ้างที่เป็นธรรม” (เช่น ปัญหาการจ้างรายวัน ชั่วโมงทำงาน เวลาพักผ่อน) โดยสตูดิโอที่ล่าช้าในการจ่ายค่าจ้างหรือไม่ใช้สัญญาจ้างแรงงานตามมาตรฐานจะไม่มีสิทธิได้รับการสนับสนุนจากกองทุนภาพยนตร์ กำหนดมาตรฐานและบังคับใช้กฎหมายด้านความปลอดภัยและการป้องกันอุบัติเหตุในกองถ่าย และเพิ่มการตรวจสอบมาตราฐานความปลอดภัยของกองถ่ายด้วยหน่วยงานรัฐกำหนดมาตรฐานการคุ้มครองสิทธิเด็กและการทำงานของเด็กในกองถ่ายนำทุกคนเข้าสู่รับบประกันสังคมถ้วนหน้า - เจ็บป่วยได้เงินชดเชย-ค่าเดินทางหาหมอคุ้มครองสนับสนุนการรวมตัวของคนในวงการเดียวกัน ที่ไม่ได้มีผู้ว่าจ้าง-คู่สัญญาคนเดียวกัน ตามแนวทาง “แรงงานทุกกลุ่มตั้งสหภาพได้”เพิ่มประสิทธิภาพและความรัดกุมในการคุ้มครองทรัพย์สินทางปัญญากำหนดมาตรฐานชั่วโมงทำงานของคนงานกองถ่าย - เวลาทำงานไม่เกิน 12 ชั่วโมงต่อวัน (เวลาปกติ 8 ชั่วโมง และ ล่วงเวลาสูงสุด 4 ชั่วโมง) / อย่างน้อย 12 ชั่วโมงหลังเลิกกองต้องเป็นเวลาพักผ่อนก่อนเรียกกลับมาทำงานใหม่ </t>
  </si>
  <si>
    <t xml:space="preserve">นโยบายที่ 284 คุ้มครองสวัสดิภาพและสิทธิแรงงานสร้างสรรค์และคนทำงานในกองถ่าย
solution กำหนดมาตรฐานและเพิ่มเงื่อนไขบังคับให้ทุกการจ้างงานผลิตสื่อต้องมี “สัญญาจ้างที่เป็นธรรม” (เช่น ปัญหาการจ้างรายวัน ชั่วโมงทำงาน เวลาพักผ่อน) โดยสตูดิโอที่ล่าช้าในการจ่ายค่าจ้างหรือไม่ใช้สัญญาจ้างแรงงานตามมาตรฐานจะไม่มีสิทธิได้รับการสนับสนุนจากกองทุนภาพยนตร์ กำหนดมาตรฐานและบังคับใช้กฎหมายด้านความปลอดภัยและการป้องกันอุบัติเหตุในกองถ่าย และเพิ่มการตรวจสอบมาตราฐานความปลอดภัยของกองถ่ายด้วยหน่วยงานรัฐกำหนดมาตรฐานการคุ้มครองสิทธิเด็กและการทำงานของเด็กในกองถ่ายนำทุกคนเข้าสู่รับบประกันสังคมถ้วนหน้า - เจ็บป่วยได้เงินชดเชย-ค่าเดินทางหาหมอคุ้มครองสนับสนุนการรวมตัวของคนในวงการเดียวกัน ที่ไม่ได้มีผู้ว่าจ้าง-คู่สัญญาคนเดียวกัน ตามแนวทาง “แรงงานทุกกลุ่มตั้งสหภาพได้”เพิ่มประสิทธิภาพและความรัดกุมในการคุ้มครองทรัพย์สินทางปัญญากำหนดมาตรฐานชั่วโมงทำงานของคนงานกองถ่าย - เวลาทำงานไม่เกิน 12 ชั่วโมงต่อวัน (เวลาปกติ 8 ชั่วโมง และ ล่วงเวลาสูงสุด 4 ชั่วโมง) / อย่างน้อย 12 ชั่วโมงหลังเลิกกองต้องเป็นเวลาพักผ่อนก่อนเรียกกลับมาทำงานใหม่ </t>
  </si>
  <si>
    <t>ออก พ.ร.บ. ค้าประเวณีและคุ้มครองผู้ให้บริการ ฉบับใหม่ เพื่อควบคุมการค้าประเวณี ให้ผู้ให้บริการทางเพศได้รับการคุ้มครองการทำงาน และมีอำนาจต่อรองกับเจ้าของสถานบริการเงื่อนไขในการควบคุม เช่น อายุไม่ต่ำกว่า 18 (เสนอ 20) ปี ต้องสมัครใจจริง ๆ ไม่สามารถบีบบังคับได้ (เช่น อยากหยุดวันไหนต้องหยุดได้ อยากเลิกทำเมื่อไหร่ก็ต้องเลิกได้ มีสิทธิในการปฏิเสธลูกค้า)ให้สถานบริการตรวจโรค/สารเสพติด ทุก 3 เดือนต้องใช้ถุงยางอนามัยมีการคุ้มครองข้อมูลส่วนบุคคล ถ้าเลิกทำงานนี้แล้ว สถานบริการต้องลบข้อมูลส่วนบุคคลของผู้ให้บริการภายใน 7 วัน</t>
  </si>
  <si>
    <t>นโยบายที่ 285 อาชีพให้บริการทางเพศ (sex worker) ถูกกฎหมาย
solution ออก พ.ร.บ. ค้าประเวณีและคุ้มครองผู้ให้บริการ ฉบับใหม่ เพื่อควบคุมการค้าประเวณี ให้ผู้ให้บริการทางเพศได้รับการคุ้มครองการทำงาน และมีอำนาจต่อรองกับเจ้าของสถานบริการเงื่อนไขในการควบคุม เช่น อายุไม่ต่ำกว่า 18 (เสนอ 20) ปี ต้องสมัครใจจริง ๆ ไม่สามารถบีบบังคับได้ (เช่น อยากหยุดวันไหนต้องหยุดได้ อยากเลิกทำเมื่อไหร่ก็ต้องเลิกได้ มีสิทธิในการปฏิเสธลูกค้า)ให้สถานบริการตรวจโรค/สารเสพติด ทุก 3 เดือนต้องใช้ถุงยางอนามัยมีการคุ้มครองข้อมูลส่วนบุคคล ถ้าเลิกทำงานนี้แล้ว สถานบริการต้องลบข้อมูลส่วนบุคคลของผู้ให้บริการภายใน 7 วัน</t>
  </si>
  <si>
    <t>เสนอให้แก้ไขประมวลกฎหมายอาญา มาตรา 287 เพื่อปลดล็อกเซ็กซ์ทอยและหนังผู้ใหญ่ออกจากสิ่งอื่นใดอันลามก</t>
  </si>
  <si>
    <t>นโยบายที่ 286 ปลดล็อกเซ็กซ์ทอย (sex toy) และหนังผู้ใหญ่
solution เสนอให้แก้ไขประมวลกฎหมายอาญา มาตรา 287 เพื่อปลดล็อกเซ็กซ์ทอยและหนังผู้ใหญ่ออกจากสิ่งอื่นใดอันลามก</t>
  </si>
  <si>
    <t>อนุญาตให้มีการผลิต นำเข้าและจำหน่ายบุหรี่ไฟฟ้าในประเทศไทยได้มีข้อกำหนดเช่นเดียวกับบุหรี่ เช่น จำกัดอายุผู้สูบ ห้ามสูบในที่สาธารณะ การห้ามโฆษณาและจัดโปรโมชั่นต้องมีมาตรการในการป้องกันนักสูบหน้าใหม่ เช่น การห้ามแต่งกลิ่นและรสของผลิตภัณฑ์บุหรี่ไฟฟ้า</t>
  </si>
  <si>
    <t>นโยบายที่ 287 ควบคุมบุหรี่ไฟฟ้า
solution อนุญาตให้มีการผลิต นำเข้าและจำหน่ายบุหรี่ไฟฟ้าในประเทศไทยได้มีข้อกำหนดเช่นเดียวกับบุหรี่ เช่น จำกัดอายุผู้สูบ ห้ามสูบในที่สาธารณะ การห้ามโฆษณาและจัดโปรโมชั่นต้องมีมาตรการในการป้องกันนักสูบหน้าใหม่ เช่น การห้ามแต่งกลิ่นและรสของผลิตภัณฑ์บุหรี่ไฟฟ้า</t>
  </si>
  <si>
    <t>อนุญาตให้ เสนอให้มีคาสิโนอย่างถูกกฎหมายโดยจำกัดอายุผู้เล่น ไม่ต่ำกว่า 20 ปีจำกัดฐานะของผู้เล่น โดยกำหนดรายได้ขั้นต่ำของผู้ที่จะมีสิทธิเล่นได้ ยึดตามรายได้ที่แจ้งต่อสรรพากรในปีภาษีก่อนหน้าจำกัดจำนวนคาสิโน โดยถ้าจังหวัดไหนจะมีคาสิโนได้ ต้องออกเป็น พ.ร.ฎ. กำหนดพื้นที่และจำนวนคาสิโนที่จะออกใบอนุญาตได้ มีคณะกรรมการการพนันและขันต่อเป็นผู้ออกใบอนุญาต รวมทั้งกำหนดประเภทของการพนันและขันต่อที่จะมีในคาสิโนได้</t>
  </si>
  <si>
    <t>นโยบายที่ 288 คาสิโนถูกกฎหมาย รัฐกำกับดูแล
solution อนุญาตให้ เสนอให้มีคาสิโนอย่างถูกกฎหมายโดยจำกัดอายุผู้เล่น ไม่ต่ำกว่า 20 ปีจำกัดฐานะของผู้เล่น โดยกำหนดรายได้ขั้นต่ำของผู้ที่จะมีสิทธิเล่นได้ ยึดตามรายได้ที่แจ้งต่อสรรพากรในปีภาษีก่อนหน้าจำกัดจำนวนคาสิโน โดยถ้าจังหวัดไหนจะมีคาสิโนได้ ต้องออกเป็น พ.ร.ฎ. กำหนดพื้นที่และจำนวนคาสิโนที่จะออกใบอนุญาตได้ มีคณะกรรมการการพนันและขันต่อเป็นผู้ออกใบอนุญาต รวมทั้งกำหนดประเภทของการพนันและขันต่อที่จะมีในคาสิโนได้</t>
  </si>
  <si>
    <t>ออก พ.ร.ฎ. กำหนดจำนวน และให้คณะกรรมการฯ ออกใบอนุญาต-ควบคุม เหมือนเป็นคาสิโนปกติข้อกำหนดอายุและข้อกำหนดอื่นเป็นเหมือนคาสิโนปกติ บัญชีธนาคารที่ผูกกับบัญชีคาสิโนต้องเป็นชื่อของตัวเองเท่านั้นการพนันขันต่อบางอย่างอาจแตกต่างกันกับคาสิโนปกติ เช่น การพนันผลการแข่งขันกีฬาต้องทำเรื่อง National Digital ID ให้ดี เพื่อให้แน่ใจว่าจะไม่มีการสวมรอยเข้ามาเล่นพนันโดยคนที่ขาดคุณสมบัติ</t>
  </si>
  <si>
    <t>นโยบายที่ 289 คาสิโนออนไลน์ถูกกฎหมาย รัฐกำกับดูแล
solution ออก พ.ร.ฎ. กำหนดจำนวน และให้คณะกรรมการฯ ออกใบอนุญาต-ควบคุม เหมือนเป็นคาสิโนปกติข้อกำหนดอายุและข้อกำหนดอื่นเป็นเหมือนคาสิโนปกติ บัญชีธนาคารที่ผูกกับบัญชีคาสิโนต้องเป็นชื่อของตัวเองเท่านั้นการพนันขันต่อบางอย่างอาจแตกต่างกันกับคาสิโนปกติ เช่น การพนันผลการแข่งขันกีฬาต้องทำเรื่อง National Digital ID ให้ดี เพื่อให้แน่ใจว่าจะไม่มีการสวมรอยเข้ามาเล่นพนันโดยคนที่ขาดคุณสมบัติ</t>
  </si>
  <si>
    <t>เลิกการลงทุนโครงสร้างพื้นฐานขนาดใหญ่แบบซ้ำซ้อน (เช่น การก่อสร้างทั้งมอเตอร์เวย์ รถไฟความเร็วสูง รถไฟทางคู่ ในเส้นทางเดียวกัน ซึ่งมีจำนวนคนเดินทางไม่มากพอ)</t>
  </si>
  <si>
    <t>นโยบายที่ 290 ลดความซ้ำซ้อนในการลงทุนโครงสร้างพื้นฐานขนาดใหญ่
solution เลิกการลงทุนโครงสร้างพื้นฐานขนาดใหญ่แบบซ้ำซ้อน (เช่น การก่อสร้างทั้งมอเตอร์เวย์ รถไฟความเร็วสูง รถไฟทางคู่ ในเส้นทางเดียวกัน ซึ่งมีจำนวนคนเดินทางไม่มากพอ)</t>
  </si>
  <si>
    <t>ขยายโครงข่ายทางรถไฟให้ครอบคลุมอีก 30 จังหวัดที่ยังไม่มีทางรถไฟสร้างโครงข่ายระบบขนส่งสาธารณะเชื่อมสถานีรถไฟเข้าไปในเมือง</t>
  </si>
  <si>
    <t>นโยบายที่ 291 รถไฟทั่วถึง ทุกจังหวัดทั่วไทย
solution ขยายโครงข่ายทางรถไฟให้ครอบคลุมอีก 30 จังหวัดที่ยังไม่มีทางรถไฟสร้างโครงข่ายระบบขนส่งสาธารณะเชื่อมสถานีรถไฟเข้าไปในเมือง</t>
  </si>
  <si>
    <t>พัฒนาโครงข่ายถนนอย่างมีลำดับชั้นของถนน (เช่น ถนนสายประธาน ถนนในเมือง) ไม่ใช่แบ่งประเภทถนนตามหน่วยงานเจ้าของถนน (กรมทางหลวง กรมทางหลวงชนบท) เป็นหลัก</t>
  </si>
  <si>
    <t>นโยบายที่ 292 ออกแบบระบบถนนหนทาง เพื่อลดรถติด-ลดอุบัติเหตุ
solution พัฒนาโครงข่ายถนนอย่างมีลำดับชั้นของถนน (เช่น ถนนสายประธาน ถนนในเมือง) ไม่ใช่แบ่งประเภทถนนตามหน่วยงานเจ้าของถนน (กรมทางหลวง กรมทางหลวงชนบท) เป็นหลัก</t>
  </si>
  <si>
    <t>พัฒนาระบบตรวจวัดคุณภาพถนน ว่าถนนไหนควรซ่อมก่อนหรือหลัง ไม่ใช่ปล่อยให้เป็นเรื่องการเมือง ใครมีอำนาจก็ดึงงบลงไปซ่อมในจังหวัดที่เป็นเขตอิทธิพลของตนเอง</t>
  </si>
  <si>
    <t>นโยบายที่ 293 กระจายงบซ่อมถนนอย่างเป็นธรรม
solution พัฒนาระบบตรวจวัดคุณภาพถนน ว่าถนนไหนควรซ่อมก่อนหรือหลัง ไม่ใช่ปล่อยให้เป็นเรื่องการเมือง ใครมีอำนาจก็ดึงงบลงไปซ่อมในจังหวัดที่เป็นเขตอิทธิพลของตนเอง</t>
  </si>
  <si>
    <t>ถ่ายโอนอำนาจในการอนุญาตเดินรถ กำหนดเส้นทางเดินรถ และราคาค่าโดยสาร จากคณะกรรมการควบคุมการขนส่งทางบกกลาง/จังหวัด มาให้องค์กรปกครองส่วนท้องถิ่นดำเนินการแทนตั้งงบประมาณอุดหนุนเฉพาะกิจแบบพิเศษให้กับองค์กรปกครองส่วนท้องถิ่นทั่วประเทศ เพื่อการให้บริการขนส่งสาธารณะ ปีละ 10000 ล้านบาทปลดล็อกอำนาจท้องถิ่นในการใช้งบประมาณอุดหนุน/สนับสนุน และตั้งเงื่อนไขกับผู้ประกอบการขนส่งสาธารณะเอกชน (เช่น การอุดหนุนเงินบางส่วนให้ผู้ประกอบการเพื่อนำไปจัดซื้อรถเมล์ใหม่)</t>
  </si>
  <si>
    <t>นโยบายที่ 294 กระจายอำนาจด้านการให้บริการระบบขนส่งสาธารณะ
solution ถ่ายโอนอำนาจในการอนุญาตเดินรถ กำหนดเส้นทางเดินรถ และราคาค่าโดยสาร จากคณะกรรมการควบคุมการขนส่งทางบกกลาง/จังหวัด มาให้องค์กรปกครองส่วนท้องถิ่นดำเนินการแทนตั้งงบประมาณอุดหนุนเฉพาะกิจแบบพิเศษให้กับองค์กรปกครองส่วนท้องถิ่นทั่วประเทศ เพื่อการให้บริการขนส่งสาธารณะ ปีละ 10000 ล้านบาทปลดล็อกอำนาจท้องถิ่นในการใช้งบประมาณอุดหนุน/สนับสนุน และตั้งเงื่อนไขกับผู้ประกอบการขนส่งสาธารณะเอกชน (เช่น การอุดหนุนเงินบางส่วนให้ผู้ประกอบการเพื่อนำไปจัดซื้อรถเมล์ใหม่)</t>
  </si>
  <si>
    <t>ส่งเสริมอุตสาหกรรมขนส่งสาธารณะที่เป็นมิตรต่อสิ่งแวดล้อมกำหนดให้รถโดยสารประจำทางทั่วประเทศไทยต้องใช้พลังงานไฟฟ้าขับเคลื่อนแทนที่เครื่องยนต์สันดาปภายใน ในระยะเวลา 7 ปีกำหนดให้การจัดซื้อรถเมล์ใหม่ ต้องเป็นรถเมล์ไฟฟ้าเท่านั้นเปลี่ยนรถไฟดีเซล เป็นรถไฟไฟฟ้าส่งเสริมการวิจัยและพัฒนาแบตเตอรี่ไฟฟ้า ด้วยการอุดหนุนเงินให้กับสถาบันการศึกษาส่งเสริมทางอ้อมโดยใช้การจัดซื้อจัดจ้างของภาครัฐ เพื่อเพิ่มการลงทุนโดยเอกชนเพิ่มจุดเปลี่ยนถ่ายและกระจายสินค้าตามหัวเมืองต่าง ๆ ในทุกภูมิภาค</t>
  </si>
  <si>
    <t>นโยบายที่ 295 ผนวกความต้องการด้านการขนส่งเข้ากับการพัฒนาอุตสาหกรรม
solution ส่งเสริมอุตสาหกรรมขนส่งสาธารณะที่เป็นมิตรต่อสิ่งแวดล้อมกำหนดให้รถโดยสารประจำทางทั่วประเทศไทยต้องใช้พลังงานไฟฟ้าขับเคลื่อนแทนที่เครื่องยนต์สันดาปภายใน ในระยะเวลา 7 ปีกำหนดให้การจัดซื้อรถเมล์ใหม่ ต้องเป็นรถเมล์ไฟฟ้าเท่านั้นเปลี่ยนรถไฟดีเซล เป็นรถไฟไฟฟ้าส่งเสริมการวิจัยและพัฒนาแบตเตอรี่ไฟฟ้า ด้วยการอุดหนุนเงินให้กับสถาบันการศึกษาส่งเสริมทางอ้อมโดยใช้การจัดซื้อจัดจ้างของภาครัฐ เพื่อเพิ่มการลงทุนโดยเอกชนเพิ่มจุดเปลี่ยนถ่ายและกระจายสินค้าตามหัวเมืองต่าง ๆ ในทุกภูมิภาค</t>
  </si>
  <si>
    <t>พัฒนาระบบตั๋วร่วม ใช้บัตรใบเดียวเดินทางได้ทุกระบบขนส่งสาธารณะทั่วประเทศไทย</t>
  </si>
  <si>
    <t>นโยบายที่ 296 พัฒนาระบบตั๋วร่วม ใช้บัตรใบเดียว เดินทางได้ทุกระบบขนส่งสาธารณะทั่วไทย
solution พัฒนาระบบตั๋วร่วม ใช้บัตรใบเดียวเดินทางได้ทุกระบบขนส่งสาธารณะทั่วประเทศไทย</t>
  </si>
  <si>
    <t>พัฒนาระบบค่าโดยสารร่วม กำหนดราคาค่าโดยสารเที่ยวละ 8-25 บาท ตลอดสาย (รถเมล์)เที่ยวละ 8-45 บาท ตลอดสาย (รถเมล์และรถไฟฟ้า)ใช้งบประมาณในการจ่ายเงินชดเชยส่วนต่างให้ผู้ให้บริการรถเมล์/รถไฟฟ้า ประมาณปีละ 7170 ล้านบาท</t>
  </si>
  <si>
    <t>นโยบายที่ 297 รถเมล์และรถไฟฟ้า 8-45 บาทตลอดสาย ใช้บัตรใบเดียว ครอบคลุมทั้ง กทม.
solution พัฒนาระบบค่าโดยสารร่วม กำหนดราคาค่าโดยสารเที่ยวละ 8-25 บาท ตลอดสาย (รถเมล์)เที่ยวละ 8-45 บาท ตลอดสาย (รถเมล์และรถไฟฟ้า)ใช้งบประมาณในการจ่ายเงินชดเชยส่วนต่างให้ผู้ให้บริการรถเมล์/รถไฟฟ้า ประมาณปีละ 7170 ล้านบาท</t>
  </si>
  <si>
    <t xml:space="preserve">อุดหนุนงบประมาณ 10000 ล้านบาท เพื่อผลักดันในการเกิดการลงทุนเดินรถเมล์ไฟฟ้า ในทุกเมือง ทุกจังหวัด ทั่วประเทศ และทำให้ค่าโดยสารรถเมล์อยู่ในราคาที่เหมาะสม ไม่เป็นไปภาระกับประชาชนเกินควร </t>
  </si>
  <si>
    <t xml:space="preserve">นโยบายที่ 298 รถเมล์ไฟฟ้าทุกจังหวัด - เติมเงินให้ท้องถิ่น เพิ่มขนส่งสาธารณะ
solution อุดหนุนงบประมาณ 10000 ล้านบาท เพื่อผลักดันในการเกิดการลงทุนเดินรถเมล์ไฟฟ้า ในทุกเมือง ทุกจังหวัด ทั่วประเทศ และทำให้ค่าโดยสารรถเมล์อยู่ในราคาที่เหมาะสม ไม่เป็นไปภาระกับประชาชนเกินควร </t>
  </si>
  <si>
    <t xml:space="preserve">ส่งเสริมให้เกิดอุตสาหกรรมรถเมล์และรถบรรทุกไฟฟ้าภายในประเทศ โดยออกมาตรการส่งเสริมและผลักดันให้ผู้ประกอบการขนส่งที่ยังใช้รถเครื่องยนต์สันดาปภายใน (ดีเซล-NGV-LPG) เปลี่ยนไปใช้รถพลังงานไฟฟ้า โดยภาครัฐออกมาตรการส่งเสริม อาทิ  การออกเชื่อสินดอกเบี้ยต่ำ การนำรถเก่าแลกรถใหม่ การลดหย่อนภาษีนิติบุคคล การลดภาษีสรรพสามิต ออกข้อกำหนดมาตรฐานรถเมล์และรถบรรทุกใหม่ผ่านการออกกฎกระทรวง ตาม พรบ. ขนส่งทางบก โดยกำหนดอายุของรถเมล์และรถบรรทุกที่สามารถให้บริการได้ เพื่อผลักดันให้เกิดการเปลี่ยนเป็นรถเมล์และรถบรรทุกไฟฟ้า สำหรับรถเมล์ไฟฟ้าตั้งเป้าเปลี่ยนรถเมล์ทั่วประเทศเป็นรถเมล์ไฟฟ้าภายในปี 2030  ในกรณีของรถเมล์ไฟฟ้า จะอุดหนุนงบประมาณ 10000 ล้านบาทลงสู่ท้องถิ่น เพื่อผลักดันในการเกิดการลงทุนเดินรถเมล์ไฟฟ้า ในทุกเมือง ทุกจังหวัด ทั่วประเทศ </t>
  </si>
  <si>
    <t>นโยบายที่ 299 ส่งเสริมอุตสาหกรรมรถเมล์-รถบรรทุกไฟฟ้า
solution ส่งเสริมให้เกิดอุตสาหกรรมรถเมล์และรถบรรทุกไฟฟ้าภายในประเทศ โดยออกมาตรการส่งเสริมและผลักดันให้ผู้ประกอบการขนส่งที่ยังใช้รถเครื่องยนต์สันดาปภายใน (ดีเซล-NGV-LPG) เปลี่ยนไปใช้รถพลังงานไฟฟ้า โดยภาครัฐออกมาตรการส่งเสริม อาทิ  การออกเชื่อสินดอกเบี้ยต่ำ การนำรถเก่าแลกรถใหม่ การลดหย่อนภาษีนิติบุคคล การลดภาษีสรรพสามิต ออกข้อกำหนดมาตรฐานรถเมล์และรถบรรทุกใหม่ผ่านการออกกฎกระทรวง ตาม พรบ. ขนส่งทางบก โดยกำหนดอายุของรถเมล์และรถบรรทุกที่สามารถให้บริการได้ เพื่อผลักดันให้เกิดการเปลี่ยนเป็นรถเมล์และรถบรรทุกไฟฟ้า สำหรับรถเมล์ไฟฟ้าตั้งเป้าเปลี่ยนรถเมล์ทั่วประเทศเป็นรถเมล์ไฟฟ้าภายในปี 2030 ในกรณีของรถเมล์ไฟฟ้า จะอุดหนุนงบประมาณ 10000 ล้านบาทลงสู่ท้องถิ่น เพื่อผลักดันในการเกิดการลงทุนเดินรถเมล์ไฟฟ้า ในทุกเมือง ทุกจังหวัด ทั่วประเทศ</t>
  </si>
  <si>
    <t>ส่งเสริมการวิจัยด้านเทคโนโลยีพลังงานหมุนเวียนของอนาคต เช่น ไฮโดรเจน พลังงานลม พลังงานแสงอาทิตย์เข้มข้น เพื่อสนับสนุนแนวทางเพิ่มสัดส่วนการใช้พลังงานหมุนเวียนในประเทศส่งเสริมอุตสาหกรรมที่เกี่ยวเนื่องกับการปรับเปลี่ยนมาใช้พลังงานหมุนเวียน เช่น เทคโนโลยีการกักเก็บพลังงานหรือแบตเตอรี่ อุตสาหกรรมผลิต inverter controllerให้แรงจูงใจกับบริษัทเอกชนลงทุนเพื่อปรับปรุงเทคโนโลยีการผลิตที่ประหยัดพลังงาน และ/หรือลดการปล่อยคาร์บอน ผ่านการหักค่าใช้จ่ายได้ 1.5-2 เท่า เพื่อกระตุ้นให้เกิดธุรกิจบริการ solution ด้านเทคโนโลยีลดคาร์บอน อุตสาหกรรม sensor และอุปกรณ์ IOT ภายในประเทศส่งเสริมอุตสาหกรรมปลายน้ำอื่นๆ เช่น อุตสาหกรรมที่เกี่ยวเนื่องกับการผลิตชุดอุปกรณ์ Fast Charging Station รองรับอุตสาหกรรมรถ/รถเมล์ไฟฟ้า/รถบรรทุกไฟฟ้า อุปกรณ์ติดตั้ง Smart City ด้านการประหยัดพลังงาน</t>
  </si>
  <si>
    <t>นโยบายที่ 300 สร้างเศรษฐกิจสีเขียวครบวงจร
solution ส่งเสริมการวิจัยด้านเทคโนโลยีพลังงานหมุนเวียนของอนาคต เช่น ไฮโดรเจน พลังงานลม พลังงานแสงอาทิตย์เข้มข้น เพื่อสนับสนุนแนวทางเพิ่มสัดส่วนการใช้พลังงานหมุนเวียนในประเทศส่งเสริมอุตสาหกรรมที่เกี่ยวเนื่องกับการปรับเปลี่ยนมาใช้พลังงานหมุนเวียน เช่น เทคโนโลยีการกักเก็บพลังงานหรือแบตเตอรี่ อุตสาหกรรมผลิต inverter controllerให้แรงจูงใจกับบริษัทเอกชนลงทุนเพื่อปรับปรุงเทคโนโลยีการผลิตที่ประหยัดพลังงาน และ/หรือลดการปล่อยคาร์บอน ผ่านการหักค่าใช้จ่ายได้ 1.5-2 เท่า เพื่อกระตุ้นให้เกิดธุรกิจบริการ solution ด้านเทคโนโลยีลดคาร์บอน อุตสาหกรรม sensor และอุปกรณ์ IOT ภายในประเทศส่งเสริมอุตสาหกรรมปลายน้ำอื่นๆ เช่น อุตสาหกรรมที่เกี่ยวเนื่องกับการผลิตชุดอุปกรณ์ Fast Charging Station รองรับอุตสาหกรรมรถ/รถเมล์ไฟฟ้า/รถบรรทุกไฟฟ้า อุปกรณ์ติดตั้ง Smart City ด้านการประหยัดพลังงาน</t>
  </si>
  <si>
    <t>P1</t>
  </si>
  <si>
    <t>ฟื้นฟูประชาธิปไตย รวมถึงการจัดทำรัฐธรรมนูญฉบับของประชาชนให้เร็วที่สุด โดยมีสมาชิกสภาร่างรัฐธรรมนูญที่มาจากการเลือกตั้งโดยตรงของประชาชน</t>
  </si>
  <si>
    <t>P2</t>
  </si>
  <si>
    <t>ยืนยันและผ่านกฎหมายสมรสเท่าเทียม เพื่อรับประกันสิทธิสมรสสำหรับคู่รักทุกเพศ โดยจะไม่บังคับ ประชาชนที่เห็นว่าขัดแย้งกับหลักการของศาสนาที่ตนเองนับถือ</t>
  </si>
  <si>
    <t>P3</t>
  </si>
  <si>
    <t>ผลักดันการปฏิรูประบบราชการ ตำรวจ กองทัพ และกระบวนการยุติธรรม ให้สอดคล้องกับหลักประชาธิปไตย โดยยึดหลักความโปร่งใส ทันสมัย มีประสิทธิภาพ และผลประโยชน์สูงสุดของประชาชน</t>
  </si>
  <si>
    <t>P4</t>
  </si>
  <si>
    <t>เป็นระบบสมัครใจ ทั้งนี้ยังคงไว้ซึ่งการเกณฑ์ทหารยามศึกสงคราม</t>
  </si>
  <si>
    <t>P5</t>
  </si>
  <si>
    <t>ร่วมผลักดันกระบวนการสร้างสันติภาพอย่างยั่งยืนในพื้นที่จังหวัดชายแดนภาคใต้ โดยคำนึงถึงหลักการด้านสิทธิมนุษยชน และการอยู่ร่วมกันในสังคมพหุวัฒนธรรม การมีส่วนร่วมของทุกภาคส่วน รวมถึงทบทวนภารกิจของหน่วยงานและการบังคับใช้กฎหมายเกี่ยวกับความมั่นคง</t>
  </si>
  <si>
    <t>P6</t>
  </si>
  <si>
    <t>ผลักดันการกระจายอำนาจทั้งในแง่ภารกิจและงบประมาณ เพื่อให้ท้องถิ่นตอบสนองความต้องการของประชาชนในพื้นที่ได้อย่างเหมาะสม มีประสิทธิภาพ และปราศจากการทุจริต</t>
  </si>
  <si>
    <t>P7</t>
  </si>
  <si>
    <t>แก้ไขปัญหาการทุจริตคอร์รัปชันโดยการสร้างระบบและวัฒนธรรมรัฐโปร่งใส เปิดเผยข้อมูลรัฐในทุกหน่วยงาน</t>
  </si>
  <si>
    <t>P8</t>
  </si>
  <si>
    <t>ร่วมฟื้นฟูเศรษฐกิจ โดยยึดหลักเพิ่มรายได้ประชาชน ลดความเหลื่อมล้ำ และสร้างระบบเศรษฐกิจที่เติบโตอย่างเป็นธรรม</t>
  </si>
  <si>
    <t>P9</t>
  </si>
  <si>
    <t>ยกเครื่องกฎหมายเกี่ยวกับการทำมาหากิน และการดำรงชีวิตของประชาชน เช่น ตัด ลด หรือพักใช้ชั่วคราวซึ่งใบอนุมัติ อนุญาตที่ไม่จำเป็นและเป็นอุปสรรคเพื่อปรับปรุงใหม่ ให้ความช่วยเหลือสภาพคล่องทางด้านการเงินและสร้างแต้มต่อให้กับ SMEs พร้อมกับมุ่งเน้นการเติบโต GDP ของ SMEs สนับสนุน อุตสาหกรรม และสินค้าไทยให้มีความเข้มแข็ง สามารถแข่งขันกับตลาดโลกได้</t>
  </si>
  <si>
    <t>P10</t>
  </si>
  <si>
    <t>ยกเลิกการผูกขาดและส่งเสริมการแข่งขันทางการค้าที่เป็นธรรมในทุกอุตสาหกรรม เช่น เครื่องดื่มแอลกอฮอล์ โดยพรรคประชาชาติ ข้อสงวนสิทธิไม่เห็นด้วยกับอุตสาหกรรมด้านแอลกอฮอล์ ด้วยเหตุผลด้านศาสนา</t>
  </si>
  <si>
    <t>P11</t>
  </si>
  <si>
    <t>ปฏิรูปที่ดินทั้งระบบ ด้วยการผลักดันกฎหมายปฏิรูปที่ดิน กระจายการถือครองที่ดินอย่างเป็นธรรม แก้ปัญหาแนวเขตป่าไม้และที่ดินของรัฐที่ทับซ้อนกับที่ดินของประชาชน รวมถึงการทบทวนคดีที่เป็นผลจากนโยบายทวงคืนผืนป่า</t>
  </si>
  <si>
    <t>P12</t>
  </si>
  <si>
    <t>ปรับปรุงโครงสร้างการผลิตไฟฟ้า การคำนวณราคา และกำลังการผลิตที่เหมาะสม เพื่อลดค่าครองชีพ ประชาชนและสร้างความมั่นคงทางพลังงาน</t>
  </si>
  <si>
    <t>P13</t>
  </si>
  <si>
    <t>จัดทำงบประมาณแบบใหม่ โดยเน้นใช้วิธีการจัดงบประมาณฐานศูนย์ (Zero-based budgeting)</t>
  </si>
  <si>
    <t>P14</t>
  </si>
  <si>
    <t>สร้างระบบสวัสดิการดูแลประชาชนตั้งแต่เด็กแรกเกิดจนถึงผู้สูงวัย โดยคำนึงถึงความเหมาะสมและภาระทางการคลังระยะยาว</t>
  </si>
  <si>
    <t>P15</t>
  </si>
  <si>
    <t>แก้ไขปัญหายาเสพติดโดยเร่งด่วน</t>
  </si>
  <si>
    <t>P16</t>
  </si>
  <si>
    <t>นำกัญชากลับไปอยู่ในบัญชียาเสพติดให้โทษ ผ่านการออกกประกาศกระทรวงสาธารณสุข โดยมีกฎหมายควบคุมและรองรับการใช้ประโยชน์จากกัญชา</t>
  </si>
  <si>
    <t>P17</t>
  </si>
  <si>
    <t>ส่งเสริมเกษตรและปศุสัตว์ปลอดภัย ลดต้นทุนการผลิต เพิ่มการเข้าถึงตลาด เทคโนโลยี และแหล่งน้ำ สร้างความเข้มแข็งของกลุ่มเกษตรกรเพื่อวางแผนการผลิตและรักษาผลประโยชน์เกษตรกร ส่งเสริมอุตสาหกรรมแปรรูปผลผลิตทางการเกษตรเพื่อให้ เกิดมูลค่าทางเศรษฐกิจ</t>
  </si>
  <si>
    <t>P18</t>
  </si>
  <si>
    <t>แก้ไขกฎหมายประมง ขจัดอุปสรรค เยียวยา ฟื้นฟู และพัฒนาอาชีพประมงให้ยั่งยืน</t>
  </si>
  <si>
    <t>P19</t>
  </si>
  <si>
    <t>ยกระดับสิทธิแรงงานทุกอาชีพ ให้มีสภาพการจ้างงานที่เป็นธรรม และได้รับค่าแรงที่เป็นธรรมสอดคล้องกับค่าครองชีพและการเติบโตทางเศรษฐกิจ</t>
  </si>
  <si>
    <t>P20</t>
  </si>
  <si>
    <t>ยกระดับระบบสาธารณสุขเพื่อทำให้ประชาชนเข้าถึงบริการสาธารณสุขที่มีคุณภาพ ทั้งการส่งเสริม ป้องกัน การรักษา และการฟื้นฟูสุขภาพ</t>
  </si>
  <si>
    <t>P21</t>
  </si>
  <si>
    <t>ปฏิรูประบบการศึกษาเพื่อยกระดับคุณภาพ ลดความเหลื่อมล้ำ และส่งเสริมการเรียนรู้ตลอดชีวิต</t>
  </si>
  <si>
    <t>P22</t>
  </si>
  <si>
    <t>สร้างความร่วมมือและกลไกภายในและระหว่างประเทศ เพื่อแก้ปัญหาฝุ่นพิษ รวมถึงการลดการปล่อยก๊าซเรือนกระจกสุทธิให้เป็นศูนย์ (Net Zero) โดยเร็วที่สุด</t>
  </si>
  <si>
    <t>P23</t>
  </si>
  <si>
    <t>ดำเนินการนโยบายการต่างประเทศ โดยการฟื้นฟูบทบาทผู้นำของไทยในอาเซียน และเวทีระหว่างประเทศ ตามกรอบความร่วมมือต่าง ๆ โดยเฉพาะกรอบความร่วมมือพาหุภาคี รวมถึง และรักษาสมดุลการเมืองระหว่างประเทศไทยกับประเทศมหาอำนาจ</t>
  </si>
  <si>
    <t>Keyword ➡️</t>
  </si>
  <si>
    <t>เงิน</t>
  </si>
  <si>
    <t>Show solution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</si>
</sst>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rgb="FFFF0000"/>
      <name val="Arial"/>
      <scheme val="minor"/>
    </font>
    <font>
      <b/>
      <color theme="1"/>
      <name val="Arial"/>
      <scheme val="minor"/>
    </font>
    <font>
      <sz val="12.0"/>
      <color rgb="FF111111"/>
      <name val="Sarabun"/>
    </font>
    <font>
      <sz val="12.0"/>
      <color theme="1"/>
      <name val="Sarabun"/>
    </font>
    <font>
      <color rgb="FF0000FF"/>
      <name val="Arial"/>
      <scheme val="minor"/>
    </font>
    <font>
      <color theme="7"/>
      <name val="Arial"/>
      <scheme val="minor"/>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horizontal="center"/>
    </xf>
    <xf borderId="0" fillId="0" fontId="1" numFmtId="0" xfId="0" applyAlignment="1" applyFont="1">
      <alignment horizontal="left"/>
    </xf>
    <xf borderId="0" fillId="0" fontId="1" numFmtId="0" xfId="0" applyAlignment="1" applyFont="1">
      <alignment horizontal="center" readingOrder="0"/>
    </xf>
    <xf borderId="0" fillId="2" fontId="2" numFmtId="0" xfId="0" applyAlignment="1" applyFill="1" applyFont="1">
      <alignment readingOrder="0"/>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1" numFmtId="0" xfId="0" applyAlignment="1" applyFont="1">
      <alignment horizontal="center"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shrinkToFit="0" vertical="top" wrapText="0"/>
    </xf>
    <xf borderId="0" fillId="0" fontId="1" numFmtId="0" xfId="0" applyAlignment="1" applyFont="1">
      <alignment shrinkToFit="0" vertical="top" wrapText="1"/>
    </xf>
    <xf borderId="0" fillId="0" fontId="1" numFmtId="0" xfId="0" applyAlignment="1" applyFont="1">
      <alignment readingOrder="0" shrinkToFit="0" vertical="top" wrapText="0"/>
    </xf>
    <xf borderId="0" fillId="0" fontId="1" numFmtId="0" xfId="0" applyAlignment="1" applyFont="1">
      <alignment horizontal="center" shrinkToFit="0" vertical="top" wrapText="1"/>
    </xf>
    <xf borderId="0" fillId="0" fontId="1" numFmtId="0" xfId="0" applyAlignment="1" applyFont="1">
      <alignment vertical="top"/>
    </xf>
    <xf borderId="0" fillId="3" fontId="4" numFmtId="0" xfId="0" applyAlignment="1" applyFill="1" applyFont="1">
      <alignment readingOrder="0" vertical="top"/>
    </xf>
    <xf borderId="0" fillId="0" fontId="5" numFmtId="0" xfId="0" applyAlignment="1" applyFont="1">
      <alignment vertical="top"/>
    </xf>
    <xf borderId="0" fillId="0" fontId="1" numFmtId="0" xfId="0" applyAlignment="1" applyFont="1">
      <alignment horizontal="center" vertical="top"/>
    </xf>
    <xf borderId="0" fillId="0" fontId="1" numFmtId="0" xfId="0" applyAlignment="1" applyFont="1">
      <alignment horizontal="center" readingOrder="0" vertical="top"/>
    </xf>
    <xf borderId="0" fillId="2" fontId="6" numFmtId="0" xfId="0" applyAlignment="1" applyFont="1">
      <alignment readingOrder="0" vertical="top"/>
    </xf>
    <xf borderId="0" fillId="0" fontId="1" numFmtId="0" xfId="0" applyAlignment="1" applyFont="1">
      <alignment readingOrder="0" vertical="top"/>
    </xf>
    <xf borderId="0" fillId="0" fontId="7"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0</v>
      </c>
    </row>
    <row r="4">
      <c r="A4" s="1" t="s">
        <v>2</v>
      </c>
    </row>
    <row r="5">
      <c r="A5" s="1" t="s">
        <v>3</v>
      </c>
    </row>
    <row r="6">
      <c r="A6" s="1" t="s">
        <v>4</v>
      </c>
    </row>
    <row r="7">
      <c r="A7" s="1" t="s">
        <v>5</v>
      </c>
    </row>
    <row r="8">
      <c r="A8" s="1" t="s">
        <v>6</v>
      </c>
    </row>
    <row r="9">
      <c r="A9" s="1" t="s">
        <v>7</v>
      </c>
    </row>
    <row r="10">
      <c r="A10" s="1" t="s">
        <v>8</v>
      </c>
    </row>
    <row r="11">
      <c r="A11" s="1" t="s">
        <v>9</v>
      </c>
    </row>
    <row r="12">
      <c r="A12" s="1" t="s">
        <v>10</v>
      </c>
    </row>
    <row r="13">
      <c r="A13" s="1" t="s">
        <v>11</v>
      </c>
    </row>
    <row r="14">
      <c r="A14" s="1" t="s">
        <v>12</v>
      </c>
    </row>
    <row r="15">
      <c r="A15" s="1" t="s">
        <v>0</v>
      </c>
    </row>
    <row r="16">
      <c r="A16" s="1" t="s">
        <v>13</v>
      </c>
    </row>
    <row r="17">
      <c r="A17" s="1" t="s">
        <v>14</v>
      </c>
    </row>
    <row r="18">
      <c r="A18" s="1" t="s">
        <v>15</v>
      </c>
    </row>
    <row r="19">
      <c r="A19" s="1" t="s">
        <v>5</v>
      </c>
    </row>
    <row r="20">
      <c r="A20" s="1" t="s">
        <v>16</v>
      </c>
    </row>
    <row r="21">
      <c r="A21" s="1" t="s">
        <v>7</v>
      </c>
    </row>
    <row r="22">
      <c r="A22" s="1" t="s">
        <v>8</v>
      </c>
    </row>
    <row r="23">
      <c r="A23" s="1" t="s">
        <v>10</v>
      </c>
    </row>
    <row r="24">
      <c r="A24" s="1" t="s">
        <v>11</v>
      </c>
    </row>
    <row r="25">
      <c r="A25" s="1" t="s">
        <v>12</v>
      </c>
    </row>
    <row r="26">
      <c r="A26" s="1" t="s">
        <v>0</v>
      </c>
    </row>
    <row r="27">
      <c r="A27" s="1" t="s">
        <v>17</v>
      </c>
    </row>
    <row r="28">
      <c r="A28" s="1" t="s">
        <v>18</v>
      </c>
    </row>
    <row r="29">
      <c r="A29" s="1" t="s">
        <v>19</v>
      </c>
    </row>
    <row r="30">
      <c r="A30" s="1" t="s">
        <v>5</v>
      </c>
    </row>
    <row r="31">
      <c r="A31" s="1" t="s">
        <v>20</v>
      </c>
    </row>
    <row r="32">
      <c r="A32" s="1" t="s">
        <v>7</v>
      </c>
    </row>
    <row r="33">
      <c r="A33" s="1" t="s">
        <v>8</v>
      </c>
    </row>
    <row r="34">
      <c r="A34" s="1" t="s">
        <v>21</v>
      </c>
    </row>
    <row r="35">
      <c r="A35" s="1" t="s">
        <v>22</v>
      </c>
    </row>
    <row r="36">
      <c r="A36" s="1" t="s">
        <v>23</v>
      </c>
    </row>
    <row r="37">
      <c r="A37" s="1" t="s">
        <v>11</v>
      </c>
    </row>
    <row r="38">
      <c r="A38" s="1" t="s">
        <v>12</v>
      </c>
    </row>
    <row r="39">
      <c r="A39" s="1" t="s">
        <v>0</v>
      </c>
    </row>
    <row r="40">
      <c r="A40" s="1" t="s">
        <v>24</v>
      </c>
    </row>
    <row r="41">
      <c r="A41" s="1" t="s">
        <v>25</v>
      </c>
    </row>
    <row r="42">
      <c r="A42" s="1" t="s">
        <v>26</v>
      </c>
    </row>
    <row r="43">
      <c r="A43" s="1" t="s">
        <v>5</v>
      </c>
    </row>
    <row r="44">
      <c r="A44" s="1" t="s">
        <v>27</v>
      </c>
    </row>
    <row r="45">
      <c r="A45" s="1" t="s">
        <v>7</v>
      </c>
    </row>
    <row r="46">
      <c r="A46" s="1" t="s">
        <v>8</v>
      </c>
    </row>
    <row r="47">
      <c r="A47" s="1" t="s">
        <v>28</v>
      </c>
    </row>
    <row r="48">
      <c r="A48" s="1" t="s">
        <v>10</v>
      </c>
    </row>
    <row r="49">
      <c r="A49" s="1" t="s">
        <v>11</v>
      </c>
    </row>
    <row r="50">
      <c r="A50" s="1" t="s">
        <v>12</v>
      </c>
    </row>
    <row r="51">
      <c r="A51" s="1" t="s">
        <v>0</v>
      </c>
    </row>
    <row r="52">
      <c r="A52" s="1" t="s">
        <v>29</v>
      </c>
    </row>
    <row r="53">
      <c r="A53" s="1" t="s">
        <v>30</v>
      </c>
    </row>
    <row r="54">
      <c r="A54" s="1" t="s">
        <v>31</v>
      </c>
    </row>
    <row r="55">
      <c r="A55" s="1" t="s">
        <v>5</v>
      </c>
    </row>
    <row r="56">
      <c r="A56" s="1" t="s">
        <v>32</v>
      </c>
    </row>
    <row r="57">
      <c r="A57" s="1" t="s">
        <v>7</v>
      </c>
    </row>
    <row r="58">
      <c r="A58" s="1" t="s">
        <v>8</v>
      </c>
    </row>
    <row r="59">
      <c r="A59" s="1" t="s">
        <v>22</v>
      </c>
    </row>
    <row r="60">
      <c r="A60" s="1" t="s">
        <v>33</v>
      </c>
    </row>
    <row r="61">
      <c r="A61" s="1" t="s">
        <v>11</v>
      </c>
    </row>
    <row r="62">
      <c r="A62" s="1" t="s">
        <v>12</v>
      </c>
    </row>
    <row r="63">
      <c r="A63" s="1" t="s">
        <v>0</v>
      </c>
    </row>
    <row r="64">
      <c r="A64" s="1" t="s">
        <v>34</v>
      </c>
    </row>
    <row r="65">
      <c r="A65" s="1" t="s">
        <v>35</v>
      </c>
    </row>
    <row r="66">
      <c r="A66" s="1" t="s">
        <v>36</v>
      </c>
    </row>
    <row r="67">
      <c r="A67" s="1" t="s">
        <v>37</v>
      </c>
    </row>
    <row r="68">
      <c r="A68" s="1" t="s">
        <v>38</v>
      </c>
    </row>
    <row r="69">
      <c r="A69" s="1" t="s">
        <v>7</v>
      </c>
    </row>
    <row r="70">
      <c r="A70" s="1" t="s">
        <v>8</v>
      </c>
    </row>
    <row r="71">
      <c r="A71" s="1" t="s">
        <v>39</v>
      </c>
    </row>
    <row r="72">
      <c r="A72" s="1" t="s">
        <v>40</v>
      </c>
    </row>
    <row r="73">
      <c r="A73" s="1" t="s">
        <v>11</v>
      </c>
    </row>
    <row r="74">
      <c r="A74" s="1" t="s">
        <v>12</v>
      </c>
    </row>
    <row r="75">
      <c r="A75" s="1" t="s">
        <v>0</v>
      </c>
    </row>
    <row r="76">
      <c r="A76" s="1" t="s">
        <v>41</v>
      </c>
    </row>
    <row r="77">
      <c r="A77" s="1" t="s">
        <v>42</v>
      </c>
    </row>
    <row r="78">
      <c r="A78" s="1" t="s">
        <v>43</v>
      </c>
    </row>
    <row r="79">
      <c r="A79" s="1" t="s">
        <v>37</v>
      </c>
    </row>
    <row r="80">
      <c r="A80" s="1" t="s">
        <v>44</v>
      </c>
    </row>
    <row r="81">
      <c r="A81" s="1" t="s">
        <v>7</v>
      </c>
    </row>
    <row r="82">
      <c r="A82" s="1" t="s">
        <v>8</v>
      </c>
    </row>
    <row r="83">
      <c r="A83" s="1" t="s">
        <v>39</v>
      </c>
    </row>
    <row r="84">
      <c r="A84" s="1" t="s">
        <v>40</v>
      </c>
    </row>
    <row r="85">
      <c r="A85" s="1" t="s">
        <v>11</v>
      </c>
    </row>
    <row r="86">
      <c r="A86" s="1" t="s">
        <v>12</v>
      </c>
    </row>
    <row r="87">
      <c r="A87" s="1" t="s">
        <v>0</v>
      </c>
    </row>
    <row r="88">
      <c r="A88" s="1" t="s">
        <v>45</v>
      </c>
    </row>
    <row r="89">
      <c r="A89" s="1" t="s">
        <v>46</v>
      </c>
    </row>
    <row r="90">
      <c r="A90" s="1" t="s">
        <v>47</v>
      </c>
    </row>
    <row r="91">
      <c r="A91" s="1" t="s">
        <v>37</v>
      </c>
    </row>
    <row r="92">
      <c r="A92" s="1" t="s">
        <v>48</v>
      </c>
    </row>
    <row r="93">
      <c r="A93" s="1" t="s">
        <v>7</v>
      </c>
    </row>
    <row r="94">
      <c r="A94" s="1" t="s">
        <v>8</v>
      </c>
    </row>
    <row r="95">
      <c r="A95" s="1" t="s">
        <v>40</v>
      </c>
    </row>
    <row r="96">
      <c r="A96" s="1" t="s">
        <v>11</v>
      </c>
    </row>
    <row r="97">
      <c r="A97" s="1" t="s">
        <v>12</v>
      </c>
    </row>
    <row r="98">
      <c r="A98" s="1" t="s">
        <v>0</v>
      </c>
    </row>
    <row r="99">
      <c r="A99" s="1" t="s">
        <v>49</v>
      </c>
    </row>
    <row r="100">
      <c r="A100" s="1" t="s">
        <v>50</v>
      </c>
    </row>
    <row r="101">
      <c r="A101" s="1" t="s">
        <v>51</v>
      </c>
    </row>
    <row r="102">
      <c r="A102" s="1" t="s">
        <v>37</v>
      </c>
    </row>
    <row r="103">
      <c r="A103" s="1" t="s">
        <v>52</v>
      </c>
    </row>
    <row r="104">
      <c r="A104" s="1" t="s">
        <v>7</v>
      </c>
    </row>
    <row r="105">
      <c r="A105" s="1" t="s">
        <v>8</v>
      </c>
    </row>
    <row r="106">
      <c r="A106" s="1" t="s">
        <v>39</v>
      </c>
    </row>
    <row r="107">
      <c r="A107" s="1" t="s">
        <v>40</v>
      </c>
    </row>
    <row r="108">
      <c r="A108" s="1" t="s">
        <v>11</v>
      </c>
    </row>
    <row r="109">
      <c r="A109" s="1" t="s">
        <v>12</v>
      </c>
    </row>
    <row r="110">
      <c r="A110" s="1" t="s">
        <v>0</v>
      </c>
    </row>
    <row r="111">
      <c r="A111" s="1" t="s">
        <v>53</v>
      </c>
    </row>
    <row r="112">
      <c r="A112" s="1" t="s">
        <v>54</v>
      </c>
    </row>
    <row r="113">
      <c r="A113" s="1" t="s">
        <v>55</v>
      </c>
    </row>
    <row r="114">
      <c r="A114" s="1" t="s">
        <v>37</v>
      </c>
    </row>
    <row r="115">
      <c r="A115" s="1" t="s">
        <v>56</v>
      </c>
    </row>
    <row r="116">
      <c r="A116" s="1" t="s">
        <v>7</v>
      </c>
    </row>
    <row r="117">
      <c r="A117" s="1" t="s">
        <v>8</v>
      </c>
    </row>
    <row r="118">
      <c r="A118" s="1" t="s">
        <v>40</v>
      </c>
    </row>
    <row r="119">
      <c r="A119" s="1" t="s">
        <v>11</v>
      </c>
    </row>
    <row r="120">
      <c r="A120" s="1" t="s">
        <v>12</v>
      </c>
    </row>
    <row r="121">
      <c r="A121" s="1" t="s">
        <v>0</v>
      </c>
    </row>
    <row r="122">
      <c r="A122" s="1" t="s">
        <v>57</v>
      </c>
    </row>
    <row r="123">
      <c r="A123" s="1" t="s">
        <v>58</v>
      </c>
    </row>
    <row r="124">
      <c r="A124" s="1" t="s">
        <v>59</v>
      </c>
    </row>
    <row r="125">
      <c r="A125" s="1" t="s">
        <v>37</v>
      </c>
    </row>
    <row r="126">
      <c r="A126" s="1" t="s">
        <v>60</v>
      </c>
    </row>
    <row r="127">
      <c r="A127" s="1" t="s">
        <v>7</v>
      </c>
    </row>
    <row r="128">
      <c r="A128" s="1" t="s">
        <v>8</v>
      </c>
    </row>
    <row r="129">
      <c r="A129" s="1" t="s">
        <v>40</v>
      </c>
    </row>
    <row r="130">
      <c r="A130" s="1" t="s">
        <v>11</v>
      </c>
    </row>
    <row r="131">
      <c r="A131" s="1" t="s">
        <v>12</v>
      </c>
    </row>
    <row r="132">
      <c r="A132" s="1" t="s">
        <v>0</v>
      </c>
    </row>
    <row r="133">
      <c r="A133" s="1" t="s">
        <v>61</v>
      </c>
    </row>
    <row r="134">
      <c r="A134" s="1" t="s">
        <v>62</v>
      </c>
    </row>
    <row r="135">
      <c r="A135" s="1" t="s">
        <v>63</v>
      </c>
    </row>
    <row r="136">
      <c r="A136" s="1" t="s">
        <v>37</v>
      </c>
    </row>
    <row r="137">
      <c r="A137" s="1" t="s">
        <v>64</v>
      </c>
    </row>
    <row r="138">
      <c r="A138" s="1" t="s">
        <v>7</v>
      </c>
    </row>
    <row r="139">
      <c r="A139" s="1" t="s">
        <v>8</v>
      </c>
    </row>
    <row r="140">
      <c r="A140" s="1" t="s">
        <v>39</v>
      </c>
    </row>
    <row r="141">
      <c r="A141" s="1" t="s">
        <v>65</v>
      </c>
    </row>
    <row r="142">
      <c r="A142" s="1" t="s">
        <v>66</v>
      </c>
    </row>
    <row r="143">
      <c r="A143" s="1" t="s">
        <v>67</v>
      </c>
    </row>
    <row r="144">
      <c r="A144" s="1" t="s">
        <v>9</v>
      </c>
    </row>
    <row r="145">
      <c r="A145" s="1" t="s">
        <v>68</v>
      </c>
    </row>
    <row r="146">
      <c r="A146" s="1" t="s">
        <v>11</v>
      </c>
    </row>
    <row r="147">
      <c r="A147" s="1" t="s">
        <v>12</v>
      </c>
    </row>
    <row r="148">
      <c r="A148" s="1" t="s">
        <v>0</v>
      </c>
    </row>
    <row r="149">
      <c r="A149" s="1" t="s">
        <v>69</v>
      </c>
    </row>
    <row r="150">
      <c r="A150" s="1" t="s">
        <v>70</v>
      </c>
    </row>
    <row r="151">
      <c r="A151" s="1" t="s">
        <v>71</v>
      </c>
    </row>
    <row r="152">
      <c r="A152" s="1" t="s">
        <v>37</v>
      </c>
    </row>
    <row r="153">
      <c r="A153" s="1" t="s">
        <v>72</v>
      </c>
    </row>
    <row r="154">
      <c r="A154" s="1" t="s">
        <v>7</v>
      </c>
    </row>
    <row r="155">
      <c r="A155" s="1" t="s">
        <v>8</v>
      </c>
    </row>
    <row r="156">
      <c r="A156" s="1" t="s">
        <v>39</v>
      </c>
    </row>
    <row r="157">
      <c r="A157" s="1" t="s">
        <v>40</v>
      </c>
    </row>
    <row r="158">
      <c r="A158" s="1" t="s">
        <v>11</v>
      </c>
    </row>
    <row r="159">
      <c r="A159" s="1" t="s">
        <v>12</v>
      </c>
    </row>
    <row r="160">
      <c r="A160" s="1" t="s">
        <v>0</v>
      </c>
    </row>
    <row r="161">
      <c r="A161" s="1" t="s">
        <v>73</v>
      </c>
    </row>
    <row r="162">
      <c r="A162" s="1" t="s">
        <v>74</v>
      </c>
    </row>
    <row r="163">
      <c r="A163" s="1" t="s">
        <v>75</v>
      </c>
    </row>
    <row r="164">
      <c r="A164" s="1" t="s">
        <v>37</v>
      </c>
    </row>
    <row r="165">
      <c r="A165" s="1" t="s">
        <v>76</v>
      </c>
    </row>
    <row r="166">
      <c r="A166" s="1" t="s">
        <v>7</v>
      </c>
    </row>
    <row r="167">
      <c r="A167" s="1" t="s">
        <v>8</v>
      </c>
    </row>
    <row r="168">
      <c r="A168" s="1" t="s">
        <v>39</v>
      </c>
    </row>
    <row r="169">
      <c r="A169" s="1" t="s">
        <v>40</v>
      </c>
    </row>
    <row r="170">
      <c r="A170" s="1" t="s">
        <v>11</v>
      </c>
    </row>
    <row r="171">
      <c r="A171" s="1" t="s">
        <v>12</v>
      </c>
    </row>
    <row r="172">
      <c r="A172" s="1" t="s">
        <v>0</v>
      </c>
    </row>
    <row r="173">
      <c r="A173" s="1" t="s">
        <v>77</v>
      </c>
    </row>
    <row r="174">
      <c r="A174" s="1" t="s">
        <v>78</v>
      </c>
    </row>
    <row r="175">
      <c r="A175" s="1" t="s">
        <v>79</v>
      </c>
    </row>
    <row r="176">
      <c r="A176" s="1" t="s">
        <v>37</v>
      </c>
    </row>
    <row r="177">
      <c r="A177" s="1" t="s">
        <v>80</v>
      </c>
    </row>
    <row r="178">
      <c r="A178" s="1" t="s">
        <v>7</v>
      </c>
    </row>
    <row r="179">
      <c r="A179" s="1" t="s">
        <v>8</v>
      </c>
    </row>
    <row r="180">
      <c r="A180" s="1" t="s">
        <v>40</v>
      </c>
    </row>
    <row r="181">
      <c r="A181" s="1" t="s">
        <v>11</v>
      </c>
    </row>
    <row r="182">
      <c r="A182" s="1" t="s">
        <v>12</v>
      </c>
    </row>
    <row r="183">
      <c r="A183" s="1" t="s">
        <v>0</v>
      </c>
    </row>
    <row r="184">
      <c r="A184" s="1" t="s">
        <v>81</v>
      </c>
    </row>
    <row r="185">
      <c r="A185" s="1" t="s">
        <v>82</v>
      </c>
    </row>
    <row r="186">
      <c r="A186" s="1" t="s">
        <v>83</v>
      </c>
    </row>
    <row r="187">
      <c r="A187" s="1" t="s">
        <v>37</v>
      </c>
    </row>
    <row r="188">
      <c r="A188" s="1" t="s">
        <v>84</v>
      </c>
    </row>
    <row r="189">
      <c r="A189" s="1" t="s">
        <v>7</v>
      </c>
    </row>
    <row r="190">
      <c r="A190" s="1" t="s">
        <v>8</v>
      </c>
    </row>
    <row r="191">
      <c r="A191" s="1" t="s">
        <v>40</v>
      </c>
    </row>
    <row r="192">
      <c r="A192" s="1" t="s">
        <v>11</v>
      </c>
    </row>
    <row r="193">
      <c r="A193" s="1" t="s">
        <v>12</v>
      </c>
    </row>
    <row r="194">
      <c r="A194" s="1" t="s">
        <v>0</v>
      </c>
    </row>
    <row r="195">
      <c r="A195" s="1" t="s">
        <v>85</v>
      </c>
    </row>
    <row r="196">
      <c r="A196" s="1" t="s">
        <v>86</v>
      </c>
    </row>
    <row r="197">
      <c r="A197" s="1" t="s">
        <v>87</v>
      </c>
    </row>
    <row r="198">
      <c r="A198" s="1" t="s">
        <v>37</v>
      </c>
    </row>
    <row r="199">
      <c r="A199" s="1" t="s">
        <v>88</v>
      </c>
    </row>
    <row r="200">
      <c r="A200" s="1" t="s">
        <v>7</v>
      </c>
    </row>
    <row r="201">
      <c r="A201" s="1" t="s">
        <v>8</v>
      </c>
    </row>
    <row r="202">
      <c r="A202" s="1" t="s">
        <v>39</v>
      </c>
    </row>
    <row r="203">
      <c r="A203" s="1" t="s">
        <v>40</v>
      </c>
    </row>
    <row r="204">
      <c r="A204" s="1" t="s">
        <v>11</v>
      </c>
    </row>
    <row r="205">
      <c r="A205" s="1" t="s">
        <v>12</v>
      </c>
    </row>
    <row r="206">
      <c r="A206" s="1" t="s">
        <v>0</v>
      </c>
    </row>
    <row r="207">
      <c r="A207" s="1" t="s">
        <v>89</v>
      </c>
    </row>
    <row r="208">
      <c r="A208" s="1" t="s">
        <v>90</v>
      </c>
    </row>
    <row r="209">
      <c r="A209" s="1" t="s">
        <v>91</v>
      </c>
    </row>
    <row r="210">
      <c r="A210" s="1" t="s">
        <v>37</v>
      </c>
    </row>
    <row r="211">
      <c r="A211" s="1" t="s">
        <v>92</v>
      </c>
    </row>
    <row r="212">
      <c r="A212" s="1" t="s">
        <v>7</v>
      </c>
    </row>
    <row r="213">
      <c r="A213" s="1" t="s">
        <v>8</v>
      </c>
    </row>
    <row r="214">
      <c r="A214" s="1" t="s">
        <v>40</v>
      </c>
    </row>
    <row r="215">
      <c r="A215" s="1" t="s">
        <v>11</v>
      </c>
    </row>
    <row r="216">
      <c r="A216" s="1" t="s">
        <v>12</v>
      </c>
    </row>
    <row r="217">
      <c r="A217" s="1" t="s">
        <v>0</v>
      </c>
    </row>
    <row r="218">
      <c r="A218" s="1" t="s">
        <v>93</v>
      </c>
    </row>
    <row r="219">
      <c r="A219" s="1" t="s">
        <v>94</v>
      </c>
    </row>
    <row r="220">
      <c r="A220" s="1" t="s">
        <v>95</v>
      </c>
    </row>
    <row r="221">
      <c r="A221" s="1" t="s">
        <v>37</v>
      </c>
    </row>
    <row r="222">
      <c r="A222" s="1" t="s">
        <v>96</v>
      </c>
    </row>
    <row r="223">
      <c r="A223" s="1" t="s">
        <v>7</v>
      </c>
    </row>
    <row r="224">
      <c r="A224" s="1" t="s">
        <v>8</v>
      </c>
    </row>
    <row r="225">
      <c r="A225" s="1" t="s">
        <v>21</v>
      </c>
    </row>
    <row r="226">
      <c r="A226" s="1" t="s">
        <v>40</v>
      </c>
    </row>
    <row r="227">
      <c r="A227" s="1" t="s">
        <v>11</v>
      </c>
    </row>
    <row r="228">
      <c r="A228" s="1" t="s">
        <v>12</v>
      </c>
    </row>
    <row r="229">
      <c r="A229" s="1" t="s">
        <v>0</v>
      </c>
    </row>
    <row r="230">
      <c r="A230" s="1" t="s">
        <v>97</v>
      </c>
    </row>
    <row r="231">
      <c r="A231" s="1" t="s">
        <v>98</v>
      </c>
    </row>
    <row r="232">
      <c r="A232" s="1" t="s">
        <v>99</v>
      </c>
    </row>
    <row r="233">
      <c r="A233" s="1" t="s">
        <v>37</v>
      </c>
    </row>
    <row r="234">
      <c r="A234" s="1" t="s">
        <v>100</v>
      </c>
    </row>
    <row r="235">
      <c r="A235" s="1" t="s">
        <v>7</v>
      </c>
    </row>
    <row r="236">
      <c r="A236" s="1" t="s">
        <v>8</v>
      </c>
    </row>
    <row r="237">
      <c r="A237" s="1" t="s">
        <v>67</v>
      </c>
    </row>
    <row r="238">
      <c r="A238" s="1" t="s">
        <v>23</v>
      </c>
    </row>
    <row r="239">
      <c r="A239" s="1" t="s">
        <v>11</v>
      </c>
    </row>
    <row r="240">
      <c r="A240" s="1" t="s">
        <v>12</v>
      </c>
    </row>
    <row r="241">
      <c r="A241" s="1" t="s">
        <v>0</v>
      </c>
    </row>
    <row r="242">
      <c r="A242" s="1" t="s">
        <v>101</v>
      </c>
    </row>
    <row r="243">
      <c r="A243" s="1" t="s">
        <v>102</v>
      </c>
    </row>
    <row r="244">
      <c r="A244" s="1" t="s">
        <v>103</v>
      </c>
    </row>
    <row r="245">
      <c r="A245" s="1" t="s">
        <v>104</v>
      </c>
    </row>
    <row r="246">
      <c r="A246" s="1" t="s">
        <v>105</v>
      </c>
    </row>
    <row r="247">
      <c r="A247" s="1" t="s">
        <v>7</v>
      </c>
    </row>
    <row r="248">
      <c r="A248" s="1" t="s">
        <v>8</v>
      </c>
    </row>
    <row r="249">
      <c r="A249" s="1" t="s">
        <v>106</v>
      </c>
    </row>
    <row r="250">
      <c r="A250" s="1" t="s">
        <v>23</v>
      </c>
    </row>
    <row r="251">
      <c r="A251" s="1" t="s">
        <v>11</v>
      </c>
    </row>
    <row r="252">
      <c r="A252" s="1" t="s">
        <v>12</v>
      </c>
    </row>
    <row r="253">
      <c r="A253" s="1" t="s">
        <v>0</v>
      </c>
    </row>
    <row r="254">
      <c r="A254" s="1" t="s">
        <v>107</v>
      </c>
    </row>
    <row r="255">
      <c r="A255" s="1" t="s">
        <v>108</v>
      </c>
    </row>
    <row r="256">
      <c r="A256" s="1" t="s">
        <v>109</v>
      </c>
    </row>
    <row r="257">
      <c r="A257" s="1" t="s">
        <v>104</v>
      </c>
    </row>
    <row r="258">
      <c r="A258" s="1" t="s">
        <v>110</v>
      </c>
    </row>
    <row r="259">
      <c r="A259" s="1" t="s">
        <v>7</v>
      </c>
    </row>
    <row r="260">
      <c r="A260" s="1" t="s">
        <v>8</v>
      </c>
    </row>
    <row r="261">
      <c r="A261" s="1" t="s">
        <v>106</v>
      </c>
    </row>
    <row r="262">
      <c r="A262" s="1" t="s">
        <v>23</v>
      </c>
    </row>
    <row r="263">
      <c r="A263" s="1" t="s">
        <v>11</v>
      </c>
    </row>
    <row r="264">
      <c r="A264" s="1" t="s">
        <v>12</v>
      </c>
    </row>
    <row r="265">
      <c r="A265" s="1" t="s">
        <v>0</v>
      </c>
    </row>
    <row r="266">
      <c r="A266" s="1" t="s">
        <v>111</v>
      </c>
    </row>
    <row r="267">
      <c r="A267" s="1" t="s">
        <v>112</v>
      </c>
    </row>
    <row r="268">
      <c r="A268" s="1" t="s">
        <v>113</v>
      </c>
    </row>
    <row r="269">
      <c r="A269" s="1" t="s">
        <v>104</v>
      </c>
    </row>
    <row r="270">
      <c r="A270" s="1" t="s">
        <v>114</v>
      </c>
    </row>
    <row r="271">
      <c r="A271" s="1" t="s">
        <v>7</v>
      </c>
    </row>
    <row r="272">
      <c r="A272" s="1" t="s">
        <v>8</v>
      </c>
    </row>
    <row r="273">
      <c r="A273" s="1" t="s">
        <v>106</v>
      </c>
    </row>
    <row r="274">
      <c r="A274" s="1" t="s">
        <v>23</v>
      </c>
    </row>
    <row r="275">
      <c r="A275" s="1" t="s">
        <v>11</v>
      </c>
    </row>
    <row r="276">
      <c r="A276" s="1" t="s">
        <v>12</v>
      </c>
    </row>
    <row r="277">
      <c r="A277" s="1" t="s">
        <v>0</v>
      </c>
    </row>
    <row r="278">
      <c r="A278" s="1" t="s">
        <v>115</v>
      </c>
    </row>
    <row r="279">
      <c r="A279" s="1" t="s">
        <v>116</v>
      </c>
    </row>
    <row r="280">
      <c r="A280" s="1" t="s">
        <v>117</v>
      </c>
    </row>
    <row r="281">
      <c r="A281" s="1" t="s">
        <v>104</v>
      </c>
    </row>
    <row r="282">
      <c r="A282" s="1" t="s">
        <v>118</v>
      </c>
    </row>
    <row r="283">
      <c r="A283" s="1" t="s">
        <v>7</v>
      </c>
    </row>
    <row r="284">
      <c r="A284" s="1" t="s">
        <v>8</v>
      </c>
    </row>
    <row r="285">
      <c r="A285" s="1" t="s">
        <v>106</v>
      </c>
    </row>
    <row r="286">
      <c r="A286" s="1" t="s">
        <v>23</v>
      </c>
    </row>
    <row r="287">
      <c r="A287" s="1" t="s">
        <v>11</v>
      </c>
    </row>
    <row r="288">
      <c r="A288" s="1" t="s">
        <v>12</v>
      </c>
    </row>
    <row r="289">
      <c r="A289" s="1" t="s">
        <v>0</v>
      </c>
    </row>
    <row r="290">
      <c r="A290" s="1" t="s">
        <v>119</v>
      </c>
    </row>
    <row r="291">
      <c r="A291" s="1" t="s">
        <v>120</v>
      </c>
    </row>
    <row r="292">
      <c r="A292" s="1" t="s">
        <v>121</v>
      </c>
    </row>
    <row r="293">
      <c r="A293" s="1" t="s">
        <v>104</v>
      </c>
    </row>
    <row r="294">
      <c r="A294" s="1" t="s">
        <v>122</v>
      </c>
    </row>
    <row r="295">
      <c r="A295" s="1" t="s">
        <v>7</v>
      </c>
    </row>
    <row r="296">
      <c r="A296" s="1" t="s">
        <v>8</v>
      </c>
    </row>
    <row r="297">
      <c r="A297" s="1" t="s">
        <v>123</v>
      </c>
    </row>
    <row r="298">
      <c r="A298" s="1" t="s">
        <v>11</v>
      </c>
    </row>
    <row r="299">
      <c r="A299" s="1" t="s">
        <v>12</v>
      </c>
    </row>
    <row r="300">
      <c r="A300" s="1" t="s">
        <v>0</v>
      </c>
    </row>
    <row r="301">
      <c r="A301" s="1" t="s">
        <v>124</v>
      </c>
    </row>
    <row r="302">
      <c r="A302" s="1" t="s">
        <v>125</v>
      </c>
    </row>
    <row r="303">
      <c r="A303" s="1" t="s">
        <v>126</v>
      </c>
    </row>
    <row r="304">
      <c r="A304" s="1" t="s">
        <v>104</v>
      </c>
    </row>
    <row r="305">
      <c r="A305" s="1" t="s">
        <v>127</v>
      </c>
    </row>
    <row r="306">
      <c r="A306" s="1" t="s">
        <v>7</v>
      </c>
    </row>
    <row r="307">
      <c r="A307" s="1" t="s">
        <v>8</v>
      </c>
    </row>
    <row r="308">
      <c r="A308" s="1" t="s">
        <v>123</v>
      </c>
    </row>
    <row r="309">
      <c r="A309" s="1" t="s">
        <v>11</v>
      </c>
    </row>
    <row r="310">
      <c r="A310" s="1" t="s">
        <v>12</v>
      </c>
    </row>
    <row r="311">
      <c r="A311" s="1" t="s">
        <v>0</v>
      </c>
    </row>
    <row r="312">
      <c r="A312" s="1" t="s">
        <v>128</v>
      </c>
    </row>
    <row r="313">
      <c r="A313" s="1" t="s">
        <v>129</v>
      </c>
    </row>
    <row r="314">
      <c r="A314" s="1" t="s">
        <v>130</v>
      </c>
    </row>
    <row r="315">
      <c r="A315" s="1" t="s">
        <v>104</v>
      </c>
    </row>
    <row r="316">
      <c r="A316" s="1" t="s">
        <v>131</v>
      </c>
    </row>
    <row r="317">
      <c r="A317" s="1" t="s">
        <v>7</v>
      </c>
    </row>
    <row r="318">
      <c r="A318" s="1" t="s">
        <v>8</v>
      </c>
    </row>
    <row r="319">
      <c r="A319" s="1" t="s">
        <v>123</v>
      </c>
    </row>
    <row r="320">
      <c r="A320" s="1" t="s">
        <v>11</v>
      </c>
    </row>
    <row r="321">
      <c r="A321" s="1" t="s">
        <v>12</v>
      </c>
    </row>
    <row r="322">
      <c r="A322" s="1" t="s">
        <v>0</v>
      </c>
    </row>
    <row r="323">
      <c r="A323" s="1" t="s">
        <v>132</v>
      </c>
    </row>
    <row r="324">
      <c r="A324" s="1" t="s">
        <v>133</v>
      </c>
    </row>
    <row r="325">
      <c r="A325" s="1" t="s">
        <v>134</v>
      </c>
    </row>
    <row r="326">
      <c r="A326" s="1" t="s">
        <v>104</v>
      </c>
    </row>
    <row r="327">
      <c r="A327" s="1" t="s">
        <v>135</v>
      </c>
    </row>
    <row r="328">
      <c r="A328" s="1" t="s">
        <v>7</v>
      </c>
    </row>
    <row r="329">
      <c r="A329" s="1" t="s">
        <v>8</v>
      </c>
    </row>
    <row r="330">
      <c r="A330" s="1" t="s">
        <v>123</v>
      </c>
    </row>
    <row r="331">
      <c r="A331" s="1" t="s">
        <v>11</v>
      </c>
    </row>
    <row r="332">
      <c r="A332" s="1" t="s">
        <v>12</v>
      </c>
    </row>
    <row r="333">
      <c r="A333" s="1" t="s">
        <v>0</v>
      </c>
    </row>
    <row r="334">
      <c r="A334" s="1" t="s">
        <v>136</v>
      </c>
    </row>
    <row r="335">
      <c r="A335" s="1" t="s">
        <v>137</v>
      </c>
    </row>
    <row r="336">
      <c r="A336" s="1" t="s">
        <v>138</v>
      </c>
    </row>
    <row r="337">
      <c r="A337" s="1" t="s">
        <v>104</v>
      </c>
    </row>
    <row r="338">
      <c r="A338" s="1" t="s">
        <v>139</v>
      </c>
    </row>
    <row r="339">
      <c r="A339" s="1" t="s">
        <v>7</v>
      </c>
    </row>
    <row r="340">
      <c r="A340" s="1" t="s">
        <v>8</v>
      </c>
    </row>
    <row r="341">
      <c r="A341" s="1" t="s">
        <v>123</v>
      </c>
    </row>
    <row r="342">
      <c r="A342" s="1" t="s">
        <v>11</v>
      </c>
    </row>
    <row r="343">
      <c r="A343" s="1" t="s">
        <v>12</v>
      </c>
    </row>
    <row r="344">
      <c r="A344" s="1" t="s">
        <v>0</v>
      </c>
    </row>
    <row r="345">
      <c r="A345" s="1" t="s">
        <v>140</v>
      </c>
    </row>
    <row r="346">
      <c r="A346" s="1" t="s">
        <v>141</v>
      </c>
    </row>
    <row r="347">
      <c r="A347" s="1" t="s">
        <v>142</v>
      </c>
    </row>
    <row r="348">
      <c r="A348" s="1" t="s">
        <v>104</v>
      </c>
    </row>
    <row r="349">
      <c r="A349" s="1" t="s">
        <v>143</v>
      </c>
    </row>
    <row r="350">
      <c r="A350" s="1" t="s">
        <v>7</v>
      </c>
    </row>
    <row r="351">
      <c r="A351" s="1" t="s">
        <v>8</v>
      </c>
    </row>
    <row r="352">
      <c r="A352" s="1" t="s">
        <v>123</v>
      </c>
    </row>
    <row r="353">
      <c r="A353" s="1" t="s">
        <v>11</v>
      </c>
    </row>
    <row r="354">
      <c r="A354" s="1" t="s">
        <v>12</v>
      </c>
    </row>
    <row r="355">
      <c r="A355" s="1" t="s">
        <v>0</v>
      </c>
    </row>
    <row r="356">
      <c r="A356" s="1" t="s">
        <v>144</v>
      </c>
    </row>
    <row r="357">
      <c r="A357" s="1" t="s">
        <v>145</v>
      </c>
    </row>
    <row r="358">
      <c r="A358" s="1" t="s">
        <v>146</v>
      </c>
    </row>
    <row r="359">
      <c r="A359" s="1" t="s">
        <v>104</v>
      </c>
    </row>
    <row r="360">
      <c r="A360" s="1" t="s">
        <v>147</v>
      </c>
    </row>
    <row r="361">
      <c r="A361" s="1" t="s">
        <v>7</v>
      </c>
    </row>
    <row r="362">
      <c r="A362" s="1" t="s">
        <v>8</v>
      </c>
    </row>
    <row r="363">
      <c r="A363" s="1" t="s">
        <v>123</v>
      </c>
    </row>
    <row r="364">
      <c r="A364" s="1" t="s">
        <v>11</v>
      </c>
    </row>
    <row r="365">
      <c r="A365" s="1" t="s">
        <v>12</v>
      </c>
    </row>
    <row r="366">
      <c r="A366" s="1" t="s">
        <v>0</v>
      </c>
    </row>
    <row r="367">
      <c r="A367" s="1" t="s">
        <v>148</v>
      </c>
    </row>
    <row r="368">
      <c r="A368" s="1" t="s">
        <v>149</v>
      </c>
    </row>
    <row r="369">
      <c r="A369" s="1" t="s">
        <v>150</v>
      </c>
    </row>
    <row r="370">
      <c r="A370" s="1" t="s">
        <v>151</v>
      </c>
    </row>
    <row r="371">
      <c r="A371" s="1" t="s">
        <v>152</v>
      </c>
    </row>
    <row r="372">
      <c r="A372" s="1" t="s">
        <v>7</v>
      </c>
    </row>
    <row r="373">
      <c r="A373" s="1" t="s">
        <v>8</v>
      </c>
    </row>
    <row r="374">
      <c r="A374" s="1" t="s">
        <v>153</v>
      </c>
    </row>
    <row r="375">
      <c r="A375" s="1" t="s">
        <v>11</v>
      </c>
    </row>
    <row r="376">
      <c r="A376" s="1" t="s">
        <v>12</v>
      </c>
    </row>
    <row r="377">
      <c r="A377" s="1" t="s">
        <v>0</v>
      </c>
    </row>
    <row r="378">
      <c r="A378" s="1" t="s">
        <v>154</v>
      </c>
    </row>
    <row r="379">
      <c r="A379" s="1" t="s">
        <v>155</v>
      </c>
    </row>
    <row r="380">
      <c r="A380" s="1" t="s">
        <v>156</v>
      </c>
    </row>
    <row r="381">
      <c r="A381" s="1" t="s">
        <v>151</v>
      </c>
    </row>
    <row r="382">
      <c r="A382" s="1" t="s">
        <v>157</v>
      </c>
    </row>
    <row r="383">
      <c r="A383" s="1" t="s">
        <v>7</v>
      </c>
    </row>
    <row r="384">
      <c r="A384" s="1" t="s">
        <v>8</v>
      </c>
    </row>
    <row r="385">
      <c r="A385" s="1" t="s">
        <v>153</v>
      </c>
    </row>
    <row r="386">
      <c r="A386" s="1" t="s">
        <v>11</v>
      </c>
    </row>
    <row r="387">
      <c r="A387" s="1" t="s">
        <v>12</v>
      </c>
    </row>
    <row r="388">
      <c r="A388" s="1" t="s">
        <v>0</v>
      </c>
    </row>
    <row r="389">
      <c r="A389" s="1" t="s">
        <v>158</v>
      </c>
    </row>
    <row r="390">
      <c r="A390" s="1" t="s">
        <v>159</v>
      </c>
    </row>
    <row r="391">
      <c r="A391" s="1" t="s">
        <v>160</v>
      </c>
    </row>
    <row r="392">
      <c r="A392" s="1" t="s">
        <v>151</v>
      </c>
    </row>
    <row r="393">
      <c r="A393" s="1" t="s">
        <v>161</v>
      </c>
    </row>
    <row r="394">
      <c r="A394" s="1" t="s">
        <v>7</v>
      </c>
    </row>
    <row r="395">
      <c r="A395" s="1" t="s">
        <v>8</v>
      </c>
    </row>
    <row r="396">
      <c r="A396" s="1" t="s">
        <v>153</v>
      </c>
    </row>
    <row r="397">
      <c r="A397" s="1" t="s">
        <v>11</v>
      </c>
    </row>
    <row r="398">
      <c r="A398" s="1" t="s">
        <v>12</v>
      </c>
    </row>
    <row r="399">
      <c r="A399" s="1" t="s">
        <v>0</v>
      </c>
    </row>
    <row r="400">
      <c r="A400" s="1" t="s">
        <v>162</v>
      </c>
    </row>
    <row r="401">
      <c r="A401" s="1" t="s">
        <v>163</v>
      </c>
    </row>
    <row r="402">
      <c r="A402" s="1" t="s">
        <v>164</v>
      </c>
    </row>
    <row r="403">
      <c r="A403" s="1" t="s">
        <v>151</v>
      </c>
    </row>
    <row r="404">
      <c r="A404" s="1" t="s">
        <v>165</v>
      </c>
    </row>
    <row r="405">
      <c r="A405" s="1" t="s">
        <v>7</v>
      </c>
    </row>
    <row r="406">
      <c r="A406" s="1" t="s">
        <v>8</v>
      </c>
    </row>
    <row r="407">
      <c r="A407" s="1" t="s">
        <v>65</v>
      </c>
    </row>
    <row r="408">
      <c r="A408" s="1" t="s">
        <v>66</v>
      </c>
    </row>
    <row r="409">
      <c r="A409" s="1" t="s">
        <v>166</v>
      </c>
    </row>
    <row r="410">
      <c r="A410" s="1" t="s">
        <v>68</v>
      </c>
    </row>
    <row r="411">
      <c r="A411" s="1" t="s">
        <v>11</v>
      </c>
    </row>
    <row r="412">
      <c r="A412" s="1" t="s">
        <v>12</v>
      </c>
    </row>
    <row r="413">
      <c r="A413" s="1" t="s">
        <v>0</v>
      </c>
    </row>
    <row r="414">
      <c r="A414" s="1" t="s">
        <v>167</v>
      </c>
    </row>
    <row r="415">
      <c r="A415" s="1" t="s">
        <v>168</v>
      </c>
    </row>
    <row r="416">
      <c r="A416" s="1" t="s">
        <v>169</v>
      </c>
    </row>
    <row r="417">
      <c r="A417" s="1" t="s">
        <v>151</v>
      </c>
    </row>
    <row r="418">
      <c r="A418" s="1" t="s">
        <v>170</v>
      </c>
    </row>
    <row r="419">
      <c r="A419" s="1" t="s">
        <v>7</v>
      </c>
    </row>
    <row r="420">
      <c r="A420" s="1" t="s">
        <v>8</v>
      </c>
    </row>
    <row r="421">
      <c r="A421" s="1" t="s">
        <v>166</v>
      </c>
    </row>
    <row r="422">
      <c r="A422" s="1" t="s">
        <v>23</v>
      </c>
    </row>
    <row r="423">
      <c r="A423" s="1" t="s">
        <v>11</v>
      </c>
    </row>
    <row r="424">
      <c r="A424" s="1" t="s">
        <v>12</v>
      </c>
    </row>
    <row r="425">
      <c r="A425" s="1" t="s">
        <v>0</v>
      </c>
    </row>
    <row r="426">
      <c r="A426" s="1" t="s">
        <v>171</v>
      </c>
    </row>
    <row r="427">
      <c r="A427" s="1" t="s">
        <v>172</v>
      </c>
    </row>
    <row r="428">
      <c r="A428" s="1" t="s">
        <v>173</v>
      </c>
    </row>
    <row r="429">
      <c r="A429" s="1" t="s">
        <v>151</v>
      </c>
    </row>
    <row r="430">
      <c r="A430" s="1" t="s">
        <v>174</v>
      </c>
    </row>
    <row r="431">
      <c r="A431" s="1" t="s">
        <v>7</v>
      </c>
    </row>
    <row r="432">
      <c r="A432" s="1" t="s">
        <v>8</v>
      </c>
    </row>
    <row r="433">
      <c r="A433" s="1" t="s">
        <v>153</v>
      </c>
    </row>
    <row r="434">
      <c r="A434" s="1" t="s">
        <v>11</v>
      </c>
    </row>
    <row r="435">
      <c r="A435" s="1" t="s">
        <v>12</v>
      </c>
    </row>
    <row r="436">
      <c r="A436" s="1" t="s">
        <v>0</v>
      </c>
    </row>
    <row r="437">
      <c r="A437" s="1" t="s">
        <v>175</v>
      </c>
    </row>
    <row r="438">
      <c r="A438" s="1" t="s">
        <v>176</v>
      </c>
    </row>
    <row r="439">
      <c r="A439" s="1" t="s">
        <v>177</v>
      </c>
    </row>
    <row r="440">
      <c r="A440" s="1" t="s">
        <v>151</v>
      </c>
    </row>
    <row r="441">
      <c r="A441" s="1" t="s">
        <v>178</v>
      </c>
    </row>
    <row r="442">
      <c r="A442" s="1" t="s">
        <v>7</v>
      </c>
    </row>
    <row r="443">
      <c r="A443" s="1" t="s">
        <v>8</v>
      </c>
    </row>
    <row r="444">
      <c r="A444" s="1" t="s">
        <v>153</v>
      </c>
    </row>
    <row r="445">
      <c r="A445" s="1" t="s">
        <v>11</v>
      </c>
    </row>
    <row r="446">
      <c r="A446" s="1" t="s">
        <v>12</v>
      </c>
    </row>
    <row r="447">
      <c r="A447" s="1" t="s">
        <v>0</v>
      </c>
    </row>
    <row r="448">
      <c r="A448" s="1" t="s">
        <v>179</v>
      </c>
    </row>
    <row r="449">
      <c r="A449" s="1" t="s">
        <v>180</v>
      </c>
    </row>
    <row r="450">
      <c r="A450" s="1" t="s">
        <v>181</v>
      </c>
    </row>
    <row r="451">
      <c r="A451" s="1" t="s">
        <v>151</v>
      </c>
    </row>
    <row r="452">
      <c r="A452" s="1" t="s">
        <v>182</v>
      </c>
    </row>
    <row r="453">
      <c r="A453" s="1" t="s">
        <v>7</v>
      </c>
    </row>
    <row r="454">
      <c r="A454" s="1" t="s">
        <v>8</v>
      </c>
    </row>
    <row r="455">
      <c r="A455" s="1" t="s">
        <v>153</v>
      </c>
    </row>
    <row r="456">
      <c r="A456" s="1" t="s">
        <v>11</v>
      </c>
    </row>
    <row r="457">
      <c r="A457" s="1" t="s">
        <v>12</v>
      </c>
    </row>
    <row r="458">
      <c r="A458" s="1" t="s">
        <v>0</v>
      </c>
    </row>
    <row r="459">
      <c r="A459" s="1" t="s">
        <v>183</v>
      </c>
    </row>
    <row r="460">
      <c r="A460" s="1" t="s">
        <v>184</v>
      </c>
    </row>
    <row r="461">
      <c r="A461" s="1" t="s">
        <v>185</v>
      </c>
    </row>
    <row r="462">
      <c r="A462" s="1" t="s">
        <v>186</v>
      </c>
    </row>
    <row r="463">
      <c r="A463" s="1" t="s">
        <v>187</v>
      </c>
    </row>
    <row r="464">
      <c r="A464" s="1" t="s">
        <v>7</v>
      </c>
    </row>
    <row r="465">
      <c r="A465" s="1" t="s">
        <v>8</v>
      </c>
    </row>
    <row r="466">
      <c r="A466" s="1" t="s">
        <v>153</v>
      </c>
    </row>
    <row r="467">
      <c r="A467" s="1" t="s">
        <v>11</v>
      </c>
    </row>
    <row r="468">
      <c r="A468" s="1" t="s">
        <v>12</v>
      </c>
    </row>
    <row r="469">
      <c r="A469" s="1" t="s">
        <v>0</v>
      </c>
    </row>
    <row r="470">
      <c r="A470" s="1" t="s">
        <v>188</v>
      </c>
    </row>
    <row r="471">
      <c r="A471" s="1" t="s">
        <v>189</v>
      </c>
    </row>
    <row r="472">
      <c r="A472" s="1" t="s">
        <v>190</v>
      </c>
    </row>
    <row r="473">
      <c r="A473" s="1" t="s">
        <v>151</v>
      </c>
    </row>
    <row r="474">
      <c r="A474" s="1" t="s">
        <v>191</v>
      </c>
    </row>
    <row r="475">
      <c r="A475" s="1" t="s">
        <v>7</v>
      </c>
    </row>
    <row r="476">
      <c r="A476" s="1" t="s">
        <v>8</v>
      </c>
    </row>
    <row r="477">
      <c r="A477" s="1" t="s">
        <v>153</v>
      </c>
    </row>
    <row r="478">
      <c r="A478" s="1" t="s">
        <v>11</v>
      </c>
    </row>
    <row r="479">
      <c r="A479" s="1" t="s">
        <v>12</v>
      </c>
    </row>
    <row r="480">
      <c r="A480" s="1" t="s">
        <v>0</v>
      </c>
    </row>
    <row r="481">
      <c r="A481" s="1" t="s">
        <v>192</v>
      </c>
    </row>
    <row r="482">
      <c r="A482" s="1" t="s">
        <v>193</v>
      </c>
    </row>
    <row r="483">
      <c r="A483" s="1" t="s">
        <v>194</v>
      </c>
    </row>
    <row r="484">
      <c r="A484" s="1" t="s">
        <v>151</v>
      </c>
    </row>
    <row r="485">
      <c r="A485" s="1" t="s">
        <v>195</v>
      </c>
    </row>
    <row r="486">
      <c r="A486" s="1" t="s">
        <v>7</v>
      </c>
    </row>
    <row r="487">
      <c r="A487" s="1" t="s">
        <v>8</v>
      </c>
    </row>
    <row r="488">
      <c r="A488" s="1" t="s">
        <v>153</v>
      </c>
    </row>
    <row r="489">
      <c r="A489" s="1" t="s">
        <v>11</v>
      </c>
    </row>
    <row r="490">
      <c r="A490" s="1" t="s">
        <v>12</v>
      </c>
    </row>
    <row r="491">
      <c r="A491" s="1" t="s">
        <v>0</v>
      </c>
    </row>
    <row r="492">
      <c r="A492" s="1" t="s">
        <v>196</v>
      </c>
    </row>
    <row r="493">
      <c r="A493" s="1" t="s">
        <v>197</v>
      </c>
    </row>
    <row r="494">
      <c r="A494" s="1" t="s">
        <v>198</v>
      </c>
    </row>
    <row r="495">
      <c r="A495" s="1" t="s">
        <v>199</v>
      </c>
    </row>
    <row r="496">
      <c r="A496" s="1" t="s">
        <v>200</v>
      </c>
    </row>
    <row r="497">
      <c r="A497" s="1" t="s">
        <v>7</v>
      </c>
    </row>
    <row r="498">
      <c r="A498" s="1" t="s">
        <v>8</v>
      </c>
    </row>
    <row r="499">
      <c r="A499" s="1" t="s">
        <v>166</v>
      </c>
    </row>
    <row r="500">
      <c r="A500" s="1" t="s">
        <v>201</v>
      </c>
    </row>
    <row r="501">
      <c r="A501" s="1" t="s">
        <v>11</v>
      </c>
    </row>
    <row r="502">
      <c r="A502" s="1" t="s">
        <v>12</v>
      </c>
    </row>
    <row r="503">
      <c r="A503" s="1" t="s">
        <v>0</v>
      </c>
    </row>
    <row r="504">
      <c r="A504" s="1" t="s">
        <v>202</v>
      </c>
    </row>
    <row r="505">
      <c r="A505" s="1" t="s">
        <v>203</v>
      </c>
    </row>
    <row r="506">
      <c r="A506" s="1" t="s">
        <v>204</v>
      </c>
    </row>
    <row r="507">
      <c r="A507" s="1" t="s">
        <v>199</v>
      </c>
    </row>
    <row r="508">
      <c r="A508" s="1" t="s">
        <v>205</v>
      </c>
    </row>
    <row r="509">
      <c r="A509" s="1" t="s">
        <v>7</v>
      </c>
    </row>
    <row r="510">
      <c r="A510" s="1" t="s">
        <v>206</v>
      </c>
    </row>
    <row r="511">
      <c r="A511" s="1" t="s">
        <v>9</v>
      </c>
    </row>
    <row r="512">
      <c r="A512" s="1" t="s">
        <v>8</v>
      </c>
    </row>
    <row r="513">
      <c r="A513" s="1" t="s">
        <v>39</v>
      </c>
    </row>
    <row r="514">
      <c r="A514" s="1" t="s">
        <v>207</v>
      </c>
    </row>
    <row r="515">
      <c r="A515" s="1" t="s">
        <v>208</v>
      </c>
    </row>
    <row r="516">
      <c r="A516" s="1" t="s">
        <v>166</v>
      </c>
    </row>
    <row r="517">
      <c r="A517" s="1" t="s">
        <v>209</v>
      </c>
    </row>
    <row r="518">
      <c r="A518" s="1" t="s">
        <v>201</v>
      </c>
    </row>
    <row r="519">
      <c r="A519" s="1" t="s">
        <v>11</v>
      </c>
    </row>
    <row r="520">
      <c r="A520" s="1" t="s">
        <v>12</v>
      </c>
    </row>
    <row r="521">
      <c r="A521" s="1" t="s">
        <v>0</v>
      </c>
    </row>
    <row r="522">
      <c r="A522" s="1" t="s">
        <v>210</v>
      </c>
    </row>
    <row r="523">
      <c r="A523" s="1" t="s">
        <v>211</v>
      </c>
    </row>
    <row r="524">
      <c r="A524" s="1" t="s">
        <v>212</v>
      </c>
    </row>
    <row r="525">
      <c r="A525" s="1" t="s">
        <v>199</v>
      </c>
    </row>
    <row r="526">
      <c r="A526" s="1" t="s">
        <v>213</v>
      </c>
    </row>
    <row r="527">
      <c r="A527" s="1" t="s">
        <v>7</v>
      </c>
    </row>
    <row r="528">
      <c r="A528" s="1" t="s">
        <v>65</v>
      </c>
    </row>
    <row r="529">
      <c r="A529" s="1" t="s">
        <v>214</v>
      </c>
    </row>
    <row r="530">
      <c r="A530" s="1" t="s">
        <v>8</v>
      </c>
    </row>
    <row r="531">
      <c r="A531" s="1" t="s">
        <v>166</v>
      </c>
    </row>
    <row r="532">
      <c r="A532" s="1" t="s">
        <v>215</v>
      </c>
    </row>
    <row r="533">
      <c r="A533" s="1" t="s">
        <v>23</v>
      </c>
    </row>
    <row r="534">
      <c r="A534" s="1" t="s">
        <v>11</v>
      </c>
    </row>
    <row r="535">
      <c r="A535" s="1" t="s">
        <v>12</v>
      </c>
    </row>
    <row r="536">
      <c r="A536" s="1" t="s">
        <v>0</v>
      </c>
    </row>
    <row r="537">
      <c r="A537" s="1" t="s">
        <v>216</v>
      </c>
    </row>
    <row r="538">
      <c r="A538" s="1" t="s">
        <v>217</v>
      </c>
    </row>
    <row r="539">
      <c r="A539" s="1" t="s">
        <v>218</v>
      </c>
    </row>
    <row r="540">
      <c r="A540" s="1" t="s">
        <v>199</v>
      </c>
    </row>
    <row r="541">
      <c r="A541" s="1" t="s">
        <v>219</v>
      </c>
    </row>
    <row r="542">
      <c r="A542" s="1" t="s">
        <v>7</v>
      </c>
    </row>
    <row r="543">
      <c r="A543" s="1" t="s">
        <v>39</v>
      </c>
    </row>
    <row r="544">
      <c r="A544" s="1" t="s">
        <v>28</v>
      </c>
    </row>
    <row r="545">
      <c r="A545" s="1" t="s">
        <v>207</v>
      </c>
    </row>
    <row r="546">
      <c r="A546" s="1" t="s">
        <v>206</v>
      </c>
    </row>
    <row r="547">
      <c r="A547" s="1" t="s">
        <v>65</v>
      </c>
    </row>
    <row r="548">
      <c r="A548" s="1" t="s">
        <v>214</v>
      </c>
    </row>
    <row r="549">
      <c r="A549" s="1" t="s">
        <v>208</v>
      </c>
    </row>
    <row r="550">
      <c r="A550" s="1" t="s">
        <v>215</v>
      </c>
    </row>
    <row r="551">
      <c r="A551" s="1" t="s">
        <v>220</v>
      </c>
    </row>
    <row r="552">
      <c r="A552" s="1" t="s">
        <v>11</v>
      </c>
    </row>
    <row r="553">
      <c r="A553" s="1" t="s">
        <v>12</v>
      </c>
    </row>
    <row r="554">
      <c r="A554" s="1" t="s">
        <v>0</v>
      </c>
    </row>
    <row r="555">
      <c r="A555" s="1" t="s">
        <v>221</v>
      </c>
    </row>
    <row r="556">
      <c r="A556" s="1" t="s">
        <v>222</v>
      </c>
    </row>
    <row r="557">
      <c r="A557" s="1" t="s">
        <v>223</v>
      </c>
    </row>
    <row r="558">
      <c r="A558" s="1" t="s">
        <v>224</v>
      </c>
    </row>
    <row r="559">
      <c r="A559" s="1" t="s">
        <v>225</v>
      </c>
    </row>
    <row r="560">
      <c r="A560" s="1" t="s">
        <v>7</v>
      </c>
    </row>
    <row r="561">
      <c r="A561" s="1" t="s">
        <v>65</v>
      </c>
    </row>
    <row r="562">
      <c r="A562" s="1" t="s">
        <v>226</v>
      </c>
    </row>
    <row r="563">
      <c r="A563" s="1" t="s">
        <v>9</v>
      </c>
    </row>
    <row r="564">
      <c r="A564" s="1" t="s">
        <v>215</v>
      </c>
    </row>
    <row r="565">
      <c r="A565" s="1" t="s">
        <v>23</v>
      </c>
    </row>
    <row r="566">
      <c r="A566" s="1" t="s">
        <v>11</v>
      </c>
    </row>
    <row r="567">
      <c r="A567" s="1" t="s">
        <v>12</v>
      </c>
    </row>
    <row r="568">
      <c r="A568" s="1" t="s">
        <v>0</v>
      </c>
    </row>
    <row r="569">
      <c r="A569" s="1" t="s">
        <v>227</v>
      </c>
    </row>
    <row r="570">
      <c r="A570" s="1" t="s">
        <v>228</v>
      </c>
    </row>
    <row r="571">
      <c r="A571" s="1" t="s">
        <v>229</v>
      </c>
    </row>
    <row r="572">
      <c r="A572" s="1" t="s">
        <v>224</v>
      </c>
    </row>
    <row r="573">
      <c r="A573" s="1" t="s">
        <v>230</v>
      </c>
    </row>
    <row r="574">
      <c r="A574" s="1" t="s">
        <v>7</v>
      </c>
    </row>
    <row r="575">
      <c r="A575" s="1" t="s">
        <v>207</v>
      </c>
    </row>
    <row r="576">
      <c r="A576" s="1" t="s">
        <v>65</v>
      </c>
    </row>
    <row r="577">
      <c r="A577" s="1" t="s">
        <v>226</v>
      </c>
    </row>
    <row r="578">
      <c r="A578" s="1" t="s">
        <v>215</v>
      </c>
    </row>
    <row r="579">
      <c r="A579" s="1" t="s">
        <v>23</v>
      </c>
    </row>
    <row r="580">
      <c r="A580" s="1" t="s">
        <v>11</v>
      </c>
    </row>
    <row r="581">
      <c r="A581" s="1" t="s">
        <v>12</v>
      </c>
    </row>
    <row r="582">
      <c r="A582" s="1" t="s">
        <v>0</v>
      </c>
    </row>
    <row r="583">
      <c r="A583" s="1" t="s">
        <v>231</v>
      </c>
    </row>
    <row r="584">
      <c r="A584" s="1" t="s">
        <v>232</v>
      </c>
    </row>
    <row r="585">
      <c r="A585" s="1" t="s">
        <v>233</v>
      </c>
    </row>
    <row r="586">
      <c r="A586" s="1" t="s">
        <v>224</v>
      </c>
    </row>
    <row r="587">
      <c r="A587" s="1" t="s">
        <v>234</v>
      </c>
    </row>
    <row r="588">
      <c r="A588" s="1" t="s">
        <v>7</v>
      </c>
    </row>
    <row r="589">
      <c r="A589" s="1" t="s">
        <v>65</v>
      </c>
    </row>
    <row r="590">
      <c r="A590" s="1" t="s">
        <v>207</v>
      </c>
    </row>
    <row r="591">
      <c r="A591" s="1" t="s">
        <v>226</v>
      </c>
    </row>
    <row r="592">
      <c r="A592" s="1" t="s">
        <v>215</v>
      </c>
    </row>
    <row r="593">
      <c r="A593" s="1" t="s">
        <v>23</v>
      </c>
    </row>
    <row r="594">
      <c r="A594" s="1" t="s">
        <v>11</v>
      </c>
    </row>
    <row r="595">
      <c r="A595" s="1" t="s">
        <v>12</v>
      </c>
    </row>
    <row r="596">
      <c r="A596" s="1" t="s">
        <v>0</v>
      </c>
    </row>
    <row r="597">
      <c r="A597" s="1" t="s">
        <v>235</v>
      </c>
    </row>
    <row r="598">
      <c r="A598" s="1" t="s">
        <v>236</v>
      </c>
    </row>
    <row r="599">
      <c r="A599" s="1" t="s">
        <v>237</v>
      </c>
    </row>
    <row r="600">
      <c r="A600" s="1" t="s">
        <v>224</v>
      </c>
    </row>
    <row r="601">
      <c r="A601" s="1" t="s">
        <v>238</v>
      </c>
    </row>
    <row r="602">
      <c r="A602" s="1" t="s">
        <v>7</v>
      </c>
    </row>
    <row r="603">
      <c r="A603" s="1" t="s">
        <v>239</v>
      </c>
    </row>
    <row r="604">
      <c r="A604" s="1" t="s">
        <v>207</v>
      </c>
    </row>
    <row r="605">
      <c r="A605" s="1" t="s">
        <v>65</v>
      </c>
    </row>
    <row r="606">
      <c r="A606" s="1" t="s">
        <v>226</v>
      </c>
    </row>
    <row r="607">
      <c r="A607" s="1" t="s">
        <v>215</v>
      </c>
    </row>
    <row r="608">
      <c r="A608" s="1" t="s">
        <v>23</v>
      </c>
    </row>
    <row r="609">
      <c r="A609" s="1" t="s">
        <v>11</v>
      </c>
    </row>
    <row r="610">
      <c r="A610" s="1" t="s">
        <v>12</v>
      </c>
    </row>
    <row r="611">
      <c r="A611" s="1" t="s">
        <v>0</v>
      </c>
    </row>
    <row r="612">
      <c r="A612" s="1" t="s">
        <v>240</v>
      </c>
    </row>
    <row r="613">
      <c r="A613" s="1" t="s">
        <v>241</v>
      </c>
    </row>
    <row r="614">
      <c r="A614" s="1" t="s">
        <v>242</v>
      </c>
    </row>
    <row r="615">
      <c r="A615" s="1" t="s">
        <v>224</v>
      </c>
    </row>
    <row r="616">
      <c r="A616" s="1" t="s">
        <v>243</v>
      </c>
    </row>
    <row r="617">
      <c r="A617" s="1" t="s">
        <v>7</v>
      </c>
    </row>
    <row r="618">
      <c r="A618" s="1" t="s">
        <v>65</v>
      </c>
    </row>
    <row r="619">
      <c r="A619" s="1" t="s">
        <v>207</v>
      </c>
    </row>
    <row r="620">
      <c r="A620" s="1" t="s">
        <v>206</v>
      </c>
    </row>
    <row r="621">
      <c r="A621" s="1" t="s">
        <v>226</v>
      </c>
    </row>
    <row r="622">
      <c r="A622" s="1" t="s">
        <v>215</v>
      </c>
    </row>
    <row r="623">
      <c r="A623" s="1" t="s">
        <v>220</v>
      </c>
    </row>
    <row r="624">
      <c r="A624" s="1" t="s">
        <v>11</v>
      </c>
    </row>
    <row r="625">
      <c r="A625" s="1" t="s">
        <v>12</v>
      </c>
    </row>
    <row r="626">
      <c r="A626" s="1" t="s">
        <v>0</v>
      </c>
    </row>
    <row r="627">
      <c r="A627" s="1" t="s">
        <v>244</v>
      </c>
    </row>
    <row r="628">
      <c r="A628" s="1" t="s">
        <v>245</v>
      </c>
    </row>
    <row r="629">
      <c r="A629" s="1" t="s">
        <v>246</v>
      </c>
    </row>
    <row r="630">
      <c r="A630" s="1" t="s">
        <v>247</v>
      </c>
    </row>
    <row r="631">
      <c r="A631" s="1" t="s">
        <v>248</v>
      </c>
    </row>
    <row r="632">
      <c r="A632" s="1" t="s">
        <v>7</v>
      </c>
    </row>
    <row r="633">
      <c r="A633" s="1" t="s">
        <v>39</v>
      </c>
    </row>
    <row r="634">
      <c r="A634" s="1" t="s">
        <v>65</v>
      </c>
    </row>
    <row r="635">
      <c r="A635" s="1" t="s">
        <v>207</v>
      </c>
    </row>
    <row r="636">
      <c r="A636" s="1" t="s">
        <v>206</v>
      </c>
    </row>
    <row r="637">
      <c r="A637" s="1" t="s">
        <v>249</v>
      </c>
    </row>
    <row r="638">
      <c r="A638" s="1" t="s">
        <v>208</v>
      </c>
    </row>
    <row r="639">
      <c r="A639" s="1" t="s">
        <v>9</v>
      </c>
    </row>
    <row r="640">
      <c r="A640" s="1" t="s">
        <v>215</v>
      </c>
    </row>
    <row r="641">
      <c r="A641" s="1" t="s">
        <v>220</v>
      </c>
    </row>
    <row r="642">
      <c r="A642" s="1" t="s">
        <v>11</v>
      </c>
    </row>
    <row r="643">
      <c r="A643" s="1" t="s">
        <v>12</v>
      </c>
    </row>
    <row r="644">
      <c r="A644" s="1" t="s">
        <v>0</v>
      </c>
    </row>
    <row r="645">
      <c r="A645" s="1" t="s">
        <v>250</v>
      </c>
    </row>
    <row r="646">
      <c r="A646" s="1" t="s">
        <v>251</v>
      </c>
    </row>
    <row r="647">
      <c r="A647" s="1" t="s">
        <v>252</v>
      </c>
    </row>
    <row r="648">
      <c r="A648" s="1" t="s">
        <v>247</v>
      </c>
    </row>
    <row r="649">
      <c r="A649" s="1" t="s">
        <v>253</v>
      </c>
    </row>
    <row r="650">
      <c r="A650" s="1" t="s">
        <v>7</v>
      </c>
    </row>
    <row r="651">
      <c r="A651" s="1" t="s">
        <v>39</v>
      </c>
    </row>
    <row r="652">
      <c r="A652" s="1" t="s">
        <v>28</v>
      </c>
    </row>
    <row r="653">
      <c r="A653" s="1" t="s">
        <v>207</v>
      </c>
    </row>
    <row r="654">
      <c r="A654" s="1" t="s">
        <v>206</v>
      </c>
    </row>
    <row r="655">
      <c r="A655" s="1" t="s">
        <v>65</v>
      </c>
    </row>
    <row r="656">
      <c r="A656" s="1" t="s">
        <v>249</v>
      </c>
    </row>
    <row r="657">
      <c r="A657" s="1" t="s">
        <v>208</v>
      </c>
    </row>
    <row r="658">
      <c r="A658" s="1" t="s">
        <v>215</v>
      </c>
    </row>
    <row r="659">
      <c r="A659" s="1" t="s">
        <v>220</v>
      </c>
    </row>
    <row r="660">
      <c r="A660" s="1" t="s">
        <v>11</v>
      </c>
    </row>
    <row r="661">
      <c r="A661" s="1" t="s">
        <v>12</v>
      </c>
    </row>
    <row r="662">
      <c r="A662" s="1" t="s">
        <v>0</v>
      </c>
    </row>
    <row r="663">
      <c r="A663" s="1" t="s">
        <v>254</v>
      </c>
    </row>
    <row r="664">
      <c r="A664" s="1" t="s">
        <v>255</v>
      </c>
    </row>
    <row r="665">
      <c r="A665" s="1" t="s">
        <v>256</v>
      </c>
    </row>
    <row r="666">
      <c r="A666" s="1" t="s">
        <v>257</v>
      </c>
    </row>
    <row r="667">
      <c r="A667" s="1" t="s">
        <v>258</v>
      </c>
    </row>
    <row r="668">
      <c r="A668" s="1" t="s">
        <v>7</v>
      </c>
    </row>
    <row r="669">
      <c r="A669" s="1" t="s">
        <v>239</v>
      </c>
    </row>
    <row r="670">
      <c r="A670" s="1" t="s">
        <v>65</v>
      </c>
    </row>
    <row r="671">
      <c r="A671" s="1" t="s">
        <v>259</v>
      </c>
    </row>
    <row r="672">
      <c r="A672" s="1" t="s">
        <v>33</v>
      </c>
    </row>
    <row r="673">
      <c r="A673" s="1" t="s">
        <v>11</v>
      </c>
    </row>
    <row r="674">
      <c r="A674" s="1" t="s">
        <v>12</v>
      </c>
    </row>
    <row r="675">
      <c r="A675" s="1" t="s">
        <v>0</v>
      </c>
    </row>
    <row r="676">
      <c r="A676" s="1" t="s">
        <v>260</v>
      </c>
    </row>
    <row r="677">
      <c r="A677" s="1" t="s">
        <v>261</v>
      </c>
    </row>
    <row r="678">
      <c r="A678" s="1" t="s">
        <v>262</v>
      </c>
    </row>
    <row r="679">
      <c r="A679" s="1" t="s">
        <v>257</v>
      </c>
    </row>
    <row r="680">
      <c r="A680" s="1" t="s">
        <v>263</v>
      </c>
    </row>
    <row r="681">
      <c r="A681" s="1" t="s">
        <v>7</v>
      </c>
    </row>
    <row r="682">
      <c r="A682" s="1" t="s">
        <v>28</v>
      </c>
    </row>
    <row r="683">
      <c r="A683" s="1" t="s">
        <v>9</v>
      </c>
    </row>
    <row r="684">
      <c r="A684" s="1" t="s">
        <v>239</v>
      </c>
    </row>
    <row r="685">
      <c r="A685" s="1" t="s">
        <v>215</v>
      </c>
    </row>
    <row r="686">
      <c r="A686" s="1" t="s">
        <v>65</v>
      </c>
    </row>
    <row r="687">
      <c r="A687" s="1" t="s">
        <v>264</v>
      </c>
    </row>
    <row r="688">
      <c r="A688" s="1" t="s">
        <v>11</v>
      </c>
    </row>
    <row r="689">
      <c r="A689" s="1" t="s">
        <v>12</v>
      </c>
    </row>
    <row r="690">
      <c r="A690" s="1" t="s">
        <v>0</v>
      </c>
    </row>
    <row r="691">
      <c r="A691" s="1" t="s">
        <v>265</v>
      </c>
    </row>
    <row r="692">
      <c r="A692" s="1" t="s">
        <v>266</v>
      </c>
    </row>
    <row r="693">
      <c r="A693" s="1" t="s">
        <v>267</v>
      </c>
    </row>
    <row r="694">
      <c r="A694" s="1" t="s">
        <v>257</v>
      </c>
    </row>
    <row r="695">
      <c r="A695" s="1" t="s">
        <v>268</v>
      </c>
    </row>
    <row r="696">
      <c r="A696" s="1" t="s">
        <v>7</v>
      </c>
    </row>
    <row r="697">
      <c r="A697" s="1" t="s">
        <v>65</v>
      </c>
    </row>
    <row r="698">
      <c r="A698" s="1" t="s">
        <v>269</v>
      </c>
    </row>
    <row r="699">
      <c r="A699" s="1" t="s">
        <v>259</v>
      </c>
    </row>
    <row r="700">
      <c r="A700" s="1" t="s">
        <v>239</v>
      </c>
    </row>
    <row r="701">
      <c r="A701" s="1" t="s">
        <v>33</v>
      </c>
    </row>
    <row r="702">
      <c r="A702" s="1" t="s">
        <v>11</v>
      </c>
    </row>
    <row r="703">
      <c r="A703" s="1" t="s">
        <v>12</v>
      </c>
    </row>
    <row r="704">
      <c r="A704" s="1" t="s">
        <v>0</v>
      </c>
    </row>
    <row r="705">
      <c r="A705" s="1" t="s">
        <v>270</v>
      </c>
    </row>
    <row r="706">
      <c r="A706" s="1" t="s">
        <v>271</v>
      </c>
    </row>
    <row r="707">
      <c r="A707" s="1" t="s">
        <v>272</v>
      </c>
    </row>
    <row r="708">
      <c r="A708" s="1" t="s">
        <v>257</v>
      </c>
    </row>
    <row r="709">
      <c r="A709" s="1" t="s">
        <v>273</v>
      </c>
    </row>
    <row r="710">
      <c r="A710" s="1" t="s">
        <v>7</v>
      </c>
    </row>
    <row r="711">
      <c r="A711" s="1" t="s">
        <v>65</v>
      </c>
    </row>
    <row r="712">
      <c r="A712" s="1" t="s">
        <v>264</v>
      </c>
    </row>
    <row r="713">
      <c r="A713" s="1" t="s">
        <v>11</v>
      </c>
    </row>
    <row r="714">
      <c r="A714" s="1" t="s">
        <v>12</v>
      </c>
    </row>
    <row r="715">
      <c r="A715" s="1" t="s">
        <v>0</v>
      </c>
    </row>
    <row r="716">
      <c r="A716" s="1" t="s">
        <v>274</v>
      </c>
    </row>
    <row r="717">
      <c r="A717" s="1" t="s">
        <v>275</v>
      </c>
    </row>
    <row r="718">
      <c r="A718" s="1" t="s">
        <v>276</v>
      </c>
    </row>
    <row r="719">
      <c r="A719" s="1" t="s">
        <v>277</v>
      </c>
    </row>
    <row r="720">
      <c r="A720" s="1" t="s">
        <v>278</v>
      </c>
    </row>
    <row r="721">
      <c r="A721" s="1" t="s">
        <v>7</v>
      </c>
    </row>
    <row r="722">
      <c r="A722" s="1" t="s">
        <v>279</v>
      </c>
    </row>
    <row r="723">
      <c r="A723" s="1" t="s">
        <v>28</v>
      </c>
    </row>
    <row r="724">
      <c r="A724" s="1" t="s">
        <v>280</v>
      </c>
    </row>
    <row r="725">
      <c r="A725" s="1" t="s">
        <v>281</v>
      </c>
    </row>
    <row r="726">
      <c r="A726" s="1" t="s">
        <v>11</v>
      </c>
    </row>
    <row r="727">
      <c r="A727" s="1" t="s">
        <v>12</v>
      </c>
    </row>
    <row r="728">
      <c r="A728" s="1" t="s">
        <v>0</v>
      </c>
    </row>
    <row r="729">
      <c r="A729" s="1" t="s">
        <v>282</v>
      </c>
    </row>
    <row r="730">
      <c r="A730" s="1" t="s">
        <v>283</v>
      </c>
    </row>
    <row r="731">
      <c r="A731" s="1" t="s">
        <v>284</v>
      </c>
    </row>
    <row r="732">
      <c r="A732" s="1" t="s">
        <v>277</v>
      </c>
    </row>
    <row r="733">
      <c r="A733" s="1" t="s">
        <v>285</v>
      </c>
    </row>
    <row r="734">
      <c r="A734" s="1" t="s">
        <v>7</v>
      </c>
    </row>
    <row r="735">
      <c r="A735" s="1" t="s">
        <v>279</v>
      </c>
    </row>
    <row r="736">
      <c r="A736" s="1" t="s">
        <v>28</v>
      </c>
    </row>
    <row r="737">
      <c r="A737" s="1" t="s">
        <v>21</v>
      </c>
    </row>
    <row r="738">
      <c r="A738" s="1" t="s">
        <v>286</v>
      </c>
    </row>
    <row r="739">
      <c r="A739" s="1" t="s">
        <v>11</v>
      </c>
    </row>
    <row r="740">
      <c r="A740" s="1" t="s">
        <v>12</v>
      </c>
    </row>
    <row r="741">
      <c r="A741" s="1" t="s">
        <v>0</v>
      </c>
    </row>
    <row r="742">
      <c r="A742" s="1" t="s">
        <v>287</v>
      </c>
    </row>
    <row r="743">
      <c r="A743" s="1" t="s">
        <v>288</v>
      </c>
    </row>
    <row r="744">
      <c r="A744" s="1" t="s">
        <v>289</v>
      </c>
    </row>
    <row r="745">
      <c r="A745" s="1" t="s">
        <v>277</v>
      </c>
    </row>
    <row r="746">
      <c r="A746" s="1" t="s">
        <v>290</v>
      </c>
    </row>
    <row r="747">
      <c r="A747" s="1" t="s">
        <v>7</v>
      </c>
    </row>
    <row r="748">
      <c r="A748" s="1" t="s">
        <v>279</v>
      </c>
    </row>
    <row r="749">
      <c r="A749" s="1" t="s">
        <v>28</v>
      </c>
    </row>
    <row r="750">
      <c r="A750" s="1" t="s">
        <v>286</v>
      </c>
    </row>
    <row r="751">
      <c r="A751" s="1" t="s">
        <v>11</v>
      </c>
    </row>
    <row r="752">
      <c r="A752" s="1" t="s">
        <v>12</v>
      </c>
    </row>
    <row r="753">
      <c r="A753" s="1" t="s">
        <v>0</v>
      </c>
    </row>
    <row r="754">
      <c r="A754" s="1" t="s">
        <v>291</v>
      </c>
    </row>
    <row r="755">
      <c r="A755" s="1" t="s">
        <v>292</v>
      </c>
    </row>
    <row r="756">
      <c r="A756" s="1" t="s">
        <v>293</v>
      </c>
    </row>
    <row r="757">
      <c r="A757" s="1" t="s">
        <v>277</v>
      </c>
    </row>
    <row r="758">
      <c r="A758" s="1" t="s">
        <v>294</v>
      </c>
    </row>
    <row r="759">
      <c r="A759" s="1" t="s">
        <v>7</v>
      </c>
    </row>
    <row r="760">
      <c r="A760" s="1" t="s">
        <v>279</v>
      </c>
    </row>
    <row r="761">
      <c r="A761" s="1" t="s">
        <v>28</v>
      </c>
    </row>
    <row r="762">
      <c r="A762" s="1" t="s">
        <v>286</v>
      </c>
    </row>
    <row r="763">
      <c r="A763" s="1" t="s">
        <v>11</v>
      </c>
    </row>
    <row r="764">
      <c r="A764" s="1" t="s">
        <v>12</v>
      </c>
    </row>
    <row r="765">
      <c r="A765" s="1" t="s">
        <v>0</v>
      </c>
    </row>
    <row r="766">
      <c r="A766" s="1" t="s">
        <v>295</v>
      </c>
    </row>
    <row r="767">
      <c r="A767" s="1" t="s">
        <v>296</v>
      </c>
    </row>
    <row r="768">
      <c r="A768" s="1" t="s">
        <v>297</v>
      </c>
    </row>
    <row r="769">
      <c r="A769" s="1" t="s">
        <v>298</v>
      </c>
    </row>
    <row r="770">
      <c r="A770" s="1" t="s">
        <v>299</v>
      </c>
    </row>
    <row r="771">
      <c r="A771" s="1" t="s">
        <v>7</v>
      </c>
    </row>
    <row r="772">
      <c r="A772" s="1" t="s">
        <v>279</v>
      </c>
    </row>
    <row r="773">
      <c r="A773" s="1" t="s">
        <v>28</v>
      </c>
    </row>
    <row r="774">
      <c r="A774" s="1" t="s">
        <v>300</v>
      </c>
    </row>
    <row r="775">
      <c r="A775" s="1" t="s">
        <v>11</v>
      </c>
    </row>
    <row r="776">
      <c r="A776" s="1" t="s">
        <v>12</v>
      </c>
    </row>
    <row r="777">
      <c r="A777" s="1" t="s">
        <v>0</v>
      </c>
    </row>
    <row r="778">
      <c r="A778" s="1" t="s">
        <v>301</v>
      </c>
    </row>
    <row r="779">
      <c r="A779" s="1" t="s">
        <v>302</v>
      </c>
    </row>
    <row r="780">
      <c r="A780" s="1" t="s">
        <v>303</v>
      </c>
    </row>
    <row r="781">
      <c r="A781" s="1" t="s">
        <v>298</v>
      </c>
    </row>
    <row r="782">
      <c r="A782" s="1" t="s">
        <v>304</v>
      </c>
    </row>
    <row r="783">
      <c r="A783" s="1" t="s">
        <v>7</v>
      </c>
    </row>
    <row r="784">
      <c r="A784" s="1" t="s">
        <v>279</v>
      </c>
    </row>
    <row r="785">
      <c r="A785" s="1" t="s">
        <v>28</v>
      </c>
    </row>
    <row r="786">
      <c r="A786" s="1" t="s">
        <v>305</v>
      </c>
    </row>
    <row r="787">
      <c r="A787" s="1" t="s">
        <v>11</v>
      </c>
    </row>
    <row r="788">
      <c r="A788" s="1" t="s">
        <v>12</v>
      </c>
    </row>
    <row r="789">
      <c r="A789" s="1" t="s">
        <v>0</v>
      </c>
    </row>
    <row r="790">
      <c r="A790" s="1" t="s">
        <v>306</v>
      </c>
    </row>
    <row r="791">
      <c r="A791" s="1" t="s">
        <v>307</v>
      </c>
    </row>
    <row r="792">
      <c r="A792" s="1" t="s">
        <v>308</v>
      </c>
    </row>
    <row r="793">
      <c r="A793" s="1" t="s">
        <v>298</v>
      </c>
    </row>
    <row r="794">
      <c r="A794" s="1" t="s">
        <v>309</v>
      </c>
    </row>
    <row r="795">
      <c r="A795" s="1" t="s">
        <v>7</v>
      </c>
    </row>
    <row r="796">
      <c r="A796" s="1" t="s">
        <v>279</v>
      </c>
    </row>
    <row r="797">
      <c r="A797" s="1" t="s">
        <v>28</v>
      </c>
    </row>
    <row r="798">
      <c r="A798" s="1" t="s">
        <v>305</v>
      </c>
    </row>
    <row r="799">
      <c r="A799" s="1" t="s">
        <v>11</v>
      </c>
    </row>
    <row r="800">
      <c r="A800" s="1" t="s">
        <v>12</v>
      </c>
    </row>
    <row r="801">
      <c r="A801" s="1" t="s">
        <v>0</v>
      </c>
    </row>
    <row r="802">
      <c r="A802" s="1" t="s">
        <v>310</v>
      </c>
    </row>
    <row r="803">
      <c r="A803" s="1" t="s">
        <v>311</v>
      </c>
    </row>
    <row r="804">
      <c r="A804" s="1" t="s">
        <v>312</v>
      </c>
    </row>
    <row r="805">
      <c r="A805" s="1" t="s">
        <v>313</v>
      </c>
    </row>
    <row r="806">
      <c r="A806" s="1" t="s">
        <v>314</v>
      </c>
    </row>
    <row r="807">
      <c r="A807" s="1" t="s">
        <v>7</v>
      </c>
    </row>
    <row r="808">
      <c r="A808" s="1" t="s">
        <v>279</v>
      </c>
    </row>
    <row r="809">
      <c r="A809" s="1" t="s">
        <v>28</v>
      </c>
    </row>
    <row r="810">
      <c r="A810" s="1" t="s">
        <v>315</v>
      </c>
    </row>
    <row r="811">
      <c r="A811" s="1" t="s">
        <v>23</v>
      </c>
    </row>
    <row r="812">
      <c r="A812" s="1" t="s">
        <v>11</v>
      </c>
    </row>
    <row r="813">
      <c r="A813" s="1" t="s">
        <v>12</v>
      </c>
    </row>
    <row r="814">
      <c r="A814" s="1" t="s">
        <v>0</v>
      </c>
    </row>
    <row r="815">
      <c r="A815" s="1" t="s">
        <v>316</v>
      </c>
    </row>
    <row r="816">
      <c r="A816" s="1" t="s">
        <v>317</v>
      </c>
    </row>
    <row r="817">
      <c r="A817" s="1" t="s">
        <v>318</v>
      </c>
    </row>
    <row r="818">
      <c r="A818" s="1" t="s">
        <v>313</v>
      </c>
    </row>
    <row r="819">
      <c r="A819" s="1" t="s">
        <v>319</v>
      </c>
    </row>
    <row r="820">
      <c r="A820" s="1" t="s">
        <v>7</v>
      </c>
    </row>
    <row r="821">
      <c r="A821" s="1" t="s">
        <v>279</v>
      </c>
    </row>
    <row r="822">
      <c r="A822" s="1" t="s">
        <v>28</v>
      </c>
    </row>
    <row r="823">
      <c r="A823" s="1" t="s">
        <v>305</v>
      </c>
    </row>
    <row r="824">
      <c r="A824" s="1" t="s">
        <v>11</v>
      </c>
    </row>
    <row r="825">
      <c r="A825" s="1" t="s">
        <v>12</v>
      </c>
    </row>
    <row r="826">
      <c r="A826" s="1" t="s">
        <v>0</v>
      </c>
    </row>
    <row r="827">
      <c r="A827" s="1" t="s">
        <v>320</v>
      </c>
    </row>
    <row r="828">
      <c r="A828" s="1" t="s">
        <v>321</v>
      </c>
    </row>
    <row r="829">
      <c r="A829" s="1" t="s">
        <v>322</v>
      </c>
    </row>
    <row r="830">
      <c r="A830" s="1" t="s">
        <v>313</v>
      </c>
    </row>
    <row r="831">
      <c r="A831" s="1" t="s">
        <v>323</v>
      </c>
    </row>
    <row r="832">
      <c r="A832" s="1" t="s">
        <v>7</v>
      </c>
    </row>
    <row r="833">
      <c r="A833" s="1" t="s">
        <v>279</v>
      </c>
    </row>
    <row r="834">
      <c r="A834" s="1" t="s">
        <v>28</v>
      </c>
    </row>
    <row r="835">
      <c r="A835" s="1" t="s">
        <v>21</v>
      </c>
    </row>
    <row r="836">
      <c r="A836" s="1" t="s">
        <v>315</v>
      </c>
    </row>
    <row r="837">
      <c r="A837" s="1" t="s">
        <v>23</v>
      </c>
    </row>
    <row r="838">
      <c r="A838" s="1" t="s">
        <v>11</v>
      </c>
    </row>
    <row r="839">
      <c r="A839" s="1" t="s">
        <v>12</v>
      </c>
    </row>
    <row r="840">
      <c r="A840" s="1" t="s">
        <v>0</v>
      </c>
    </row>
    <row r="841">
      <c r="A841" s="1" t="s">
        <v>324</v>
      </c>
    </row>
    <row r="842">
      <c r="A842" s="1" t="s">
        <v>325</v>
      </c>
    </row>
    <row r="843">
      <c r="A843" s="1" t="s">
        <v>326</v>
      </c>
    </row>
    <row r="844">
      <c r="A844" s="1" t="s">
        <v>327</v>
      </c>
    </row>
    <row r="845">
      <c r="A845" s="1" t="s">
        <v>328</v>
      </c>
    </row>
    <row r="846">
      <c r="A846" s="1" t="s">
        <v>7</v>
      </c>
    </row>
    <row r="847">
      <c r="A847" s="1" t="s">
        <v>279</v>
      </c>
    </row>
    <row r="848">
      <c r="A848" s="1" t="s">
        <v>28</v>
      </c>
    </row>
    <row r="849">
      <c r="A849" s="1" t="s">
        <v>329</v>
      </c>
    </row>
    <row r="850">
      <c r="A850" s="1" t="s">
        <v>330</v>
      </c>
    </row>
    <row r="851">
      <c r="A851" s="1" t="s">
        <v>23</v>
      </c>
    </row>
    <row r="852">
      <c r="A852" s="1" t="s">
        <v>11</v>
      </c>
    </row>
    <row r="853">
      <c r="A853" s="1" t="s">
        <v>12</v>
      </c>
    </row>
    <row r="854">
      <c r="A854" s="1" t="s">
        <v>0</v>
      </c>
    </row>
    <row r="855">
      <c r="A855" s="1" t="s">
        <v>331</v>
      </c>
    </row>
    <row r="856">
      <c r="A856" s="1" t="s">
        <v>332</v>
      </c>
    </row>
    <row r="857">
      <c r="A857" s="1" t="s">
        <v>333</v>
      </c>
    </row>
    <row r="858">
      <c r="A858" s="1" t="s">
        <v>327</v>
      </c>
    </row>
    <row r="859">
      <c r="A859" s="1" t="s">
        <v>334</v>
      </c>
    </row>
    <row r="860">
      <c r="A860" s="1" t="s">
        <v>7</v>
      </c>
    </row>
    <row r="861">
      <c r="A861" s="1" t="s">
        <v>279</v>
      </c>
    </row>
    <row r="862">
      <c r="A862" s="1" t="s">
        <v>28</v>
      </c>
    </row>
    <row r="863">
      <c r="A863" s="1" t="s">
        <v>330</v>
      </c>
    </row>
    <row r="864">
      <c r="A864" s="1" t="s">
        <v>23</v>
      </c>
    </row>
    <row r="865">
      <c r="A865" s="1" t="s">
        <v>11</v>
      </c>
    </row>
    <row r="866">
      <c r="A866" s="1" t="s">
        <v>12</v>
      </c>
    </row>
    <row r="867">
      <c r="A867" s="1" t="s">
        <v>0</v>
      </c>
    </row>
    <row r="868">
      <c r="A868" s="1" t="s">
        <v>335</v>
      </c>
    </row>
    <row r="869">
      <c r="A869" s="1" t="s">
        <v>336</v>
      </c>
    </row>
    <row r="870">
      <c r="A870" s="1" t="s">
        <v>337</v>
      </c>
    </row>
    <row r="871">
      <c r="A871" s="1" t="s">
        <v>327</v>
      </c>
    </row>
    <row r="872">
      <c r="A872" s="1" t="s">
        <v>338</v>
      </c>
    </row>
    <row r="873">
      <c r="A873" s="1" t="s">
        <v>7</v>
      </c>
    </row>
    <row r="874">
      <c r="A874" s="1" t="s">
        <v>279</v>
      </c>
    </row>
    <row r="875">
      <c r="A875" s="1" t="s">
        <v>28</v>
      </c>
    </row>
    <row r="876">
      <c r="A876" s="1" t="s">
        <v>330</v>
      </c>
    </row>
    <row r="877">
      <c r="A877" s="1" t="s">
        <v>23</v>
      </c>
    </row>
    <row r="878">
      <c r="A878" s="1" t="s">
        <v>11</v>
      </c>
    </row>
    <row r="879">
      <c r="A879" s="1" t="s">
        <v>12</v>
      </c>
    </row>
    <row r="880">
      <c r="A880" s="1" t="s">
        <v>0</v>
      </c>
    </row>
    <row r="881">
      <c r="A881" s="1" t="s">
        <v>339</v>
      </c>
    </row>
    <row r="882">
      <c r="A882" s="1" t="s">
        <v>340</v>
      </c>
    </row>
    <row r="883">
      <c r="A883" s="1" t="s">
        <v>341</v>
      </c>
    </row>
    <row r="884">
      <c r="A884" s="1" t="s">
        <v>342</v>
      </c>
    </row>
    <row r="885">
      <c r="A885" s="1" t="s">
        <v>343</v>
      </c>
    </row>
    <row r="886">
      <c r="A886" s="1" t="s">
        <v>7</v>
      </c>
    </row>
    <row r="887">
      <c r="A887" s="1" t="s">
        <v>344</v>
      </c>
    </row>
    <row r="888">
      <c r="A888" s="1" t="s">
        <v>9</v>
      </c>
    </row>
    <row r="889">
      <c r="A889" s="1" t="s">
        <v>345</v>
      </c>
    </row>
    <row r="890">
      <c r="A890" s="1" t="s">
        <v>28</v>
      </c>
    </row>
    <row r="891">
      <c r="A891" s="1" t="s">
        <v>23</v>
      </c>
    </row>
    <row r="892">
      <c r="A892" s="1" t="s">
        <v>11</v>
      </c>
    </row>
    <row r="893">
      <c r="A893" s="1" t="s">
        <v>12</v>
      </c>
    </row>
    <row r="894">
      <c r="A894" s="1" t="s">
        <v>0</v>
      </c>
    </row>
    <row r="895">
      <c r="A895" s="1" t="s">
        <v>346</v>
      </c>
    </row>
    <row r="896">
      <c r="A896" s="1" t="s">
        <v>347</v>
      </c>
    </row>
    <row r="897">
      <c r="A897" s="1" t="s">
        <v>348</v>
      </c>
    </row>
    <row r="898">
      <c r="A898" s="1" t="s">
        <v>342</v>
      </c>
    </row>
    <row r="899">
      <c r="A899" s="1" t="s">
        <v>349</v>
      </c>
    </row>
    <row r="900">
      <c r="A900" s="1" t="s">
        <v>7</v>
      </c>
    </row>
    <row r="901">
      <c r="A901" s="1" t="s">
        <v>239</v>
      </c>
    </row>
    <row r="902">
      <c r="A902" s="1" t="s">
        <v>344</v>
      </c>
    </row>
    <row r="903">
      <c r="A903" s="1" t="s">
        <v>329</v>
      </c>
    </row>
    <row r="904">
      <c r="A904" s="1" t="s">
        <v>350</v>
      </c>
    </row>
    <row r="905">
      <c r="A905" s="1" t="s">
        <v>11</v>
      </c>
    </row>
    <row r="906">
      <c r="A906" s="1" t="s">
        <v>12</v>
      </c>
    </row>
    <row r="907">
      <c r="A907" s="1" t="s">
        <v>0</v>
      </c>
    </row>
    <row r="908">
      <c r="A908" s="1" t="s">
        <v>351</v>
      </c>
    </row>
    <row r="909">
      <c r="A909" s="1" t="s">
        <v>352</v>
      </c>
    </row>
    <row r="910">
      <c r="A910" s="1" t="s">
        <v>353</v>
      </c>
    </row>
    <row r="911">
      <c r="A911" s="1" t="s">
        <v>342</v>
      </c>
    </row>
    <row r="912">
      <c r="A912" s="1" t="s">
        <v>354</v>
      </c>
    </row>
    <row r="913">
      <c r="A913" s="1" t="s">
        <v>7</v>
      </c>
    </row>
    <row r="914">
      <c r="A914" s="1" t="s">
        <v>344</v>
      </c>
    </row>
    <row r="915">
      <c r="A915" s="1" t="s">
        <v>350</v>
      </c>
    </row>
    <row r="916">
      <c r="A916" s="1" t="s">
        <v>11</v>
      </c>
    </row>
    <row r="917">
      <c r="A917" s="1" t="s">
        <v>12</v>
      </c>
    </row>
    <row r="918">
      <c r="A918" s="1" t="s">
        <v>0</v>
      </c>
    </row>
    <row r="919">
      <c r="A919" s="1" t="s">
        <v>355</v>
      </c>
    </row>
    <row r="920">
      <c r="A920" s="1" t="s">
        <v>356</v>
      </c>
    </row>
    <row r="921">
      <c r="A921" s="1" t="s">
        <v>357</v>
      </c>
    </row>
    <row r="922">
      <c r="A922" s="1" t="s">
        <v>342</v>
      </c>
    </row>
    <row r="923">
      <c r="A923" s="1" t="s">
        <v>358</v>
      </c>
    </row>
    <row r="924">
      <c r="A924" s="1" t="s">
        <v>7</v>
      </c>
    </row>
    <row r="925">
      <c r="A925" s="1" t="s">
        <v>39</v>
      </c>
    </row>
    <row r="926">
      <c r="A926" s="1" t="s">
        <v>344</v>
      </c>
    </row>
    <row r="927">
      <c r="A927" s="1" t="s">
        <v>239</v>
      </c>
    </row>
    <row r="928">
      <c r="A928" s="1" t="s">
        <v>345</v>
      </c>
    </row>
    <row r="929">
      <c r="A929" s="1" t="s">
        <v>208</v>
      </c>
    </row>
    <row r="930">
      <c r="A930" s="1" t="s">
        <v>359</v>
      </c>
    </row>
    <row r="931">
      <c r="A931" s="1" t="s">
        <v>11</v>
      </c>
    </row>
    <row r="932">
      <c r="A932" s="1" t="s">
        <v>12</v>
      </c>
    </row>
    <row r="933">
      <c r="A933" s="1" t="s">
        <v>0</v>
      </c>
    </row>
    <row r="934">
      <c r="A934" s="1" t="s">
        <v>360</v>
      </c>
    </row>
    <row r="935">
      <c r="A935" s="1" t="s">
        <v>361</v>
      </c>
    </row>
    <row r="936">
      <c r="A936" s="1" t="s">
        <v>362</v>
      </c>
    </row>
    <row r="937">
      <c r="A937" s="1" t="s">
        <v>342</v>
      </c>
    </row>
    <row r="938">
      <c r="A938" s="1" t="s">
        <v>363</v>
      </c>
    </row>
    <row r="939">
      <c r="A939" s="1" t="s">
        <v>7</v>
      </c>
    </row>
    <row r="940">
      <c r="A940" s="1" t="s">
        <v>344</v>
      </c>
    </row>
    <row r="941">
      <c r="A941" s="1" t="s">
        <v>350</v>
      </c>
    </row>
    <row r="942">
      <c r="A942" s="1" t="s">
        <v>11</v>
      </c>
    </row>
    <row r="943">
      <c r="A943" s="1" t="s">
        <v>12</v>
      </c>
    </row>
    <row r="944">
      <c r="A944" s="1" t="s">
        <v>0</v>
      </c>
    </row>
    <row r="945">
      <c r="A945" s="1" t="s">
        <v>364</v>
      </c>
    </row>
    <row r="946">
      <c r="A946" s="1" t="s">
        <v>365</v>
      </c>
    </row>
    <row r="947">
      <c r="A947" s="1" t="s">
        <v>366</v>
      </c>
    </row>
    <row r="948">
      <c r="A948" s="1" t="s">
        <v>342</v>
      </c>
    </row>
    <row r="949">
      <c r="A949" s="1" t="s">
        <v>367</v>
      </c>
    </row>
    <row r="950">
      <c r="A950" s="1" t="s">
        <v>7</v>
      </c>
    </row>
    <row r="951">
      <c r="A951" s="1" t="s">
        <v>344</v>
      </c>
    </row>
    <row r="952">
      <c r="A952" s="1" t="s">
        <v>239</v>
      </c>
    </row>
    <row r="953">
      <c r="A953" s="1" t="s">
        <v>345</v>
      </c>
    </row>
    <row r="954">
      <c r="A954" s="1" t="s">
        <v>368</v>
      </c>
    </row>
    <row r="955">
      <c r="A955" s="1" t="s">
        <v>11</v>
      </c>
    </row>
    <row r="956">
      <c r="A956" s="1" t="s">
        <v>12</v>
      </c>
    </row>
    <row r="957">
      <c r="A957" s="1" t="s">
        <v>0</v>
      </c>
    </row>
    <row r="958">
      <c r="A958" s="1" t="s">
        <v>369</v>
      </c>
    </row>
    <row r="959">
      <c r="A959" s="1" t="s">
        <v>370</v>
      </c>
    </row>
    <row r="960">
      <c r="A960" s="1" t="s">
        <v>371</v>
      </c>
    </row>
    <row r="961">
      <c r="A961" s="1" t="s">
        <v>342</v>
      </c>
    </row>
    <row r="962">
      <c r="A962" s="1" t="s">
        <v>372</v>
      </c>
    </row>
    <row r="963">
      <c r="A963" s="1" t="s">
        <v>7</v>
      </c>
    </row>
    <row r="964">
      <c r="A964" s="1" t="s">
        <v>344</v>
      </c>
    </row>
    <row r="965">
      <c r="A965" s="1" t="s">
        <v>350</v>
      </c>
    </row>
    <row r="966">
      <c r="A966" s="1" t="s">
        <v>11</v>
      </c>
    </row>
    <row r="967">
      <c r="A967" s="1" t="s">
        <v>12</v>
      </c>
    </row>
    <row r="968">
      <c r="A968" s="1" t="s">
        <v>0</v>
      </c>
    </row>
    <row r="969">
      <c r="A969" s="1" t="s">
        <v>373</v>
      </c>
    </row>
    <row r="970">
      <c r="A970" s="1" t="s">
        <v>374</v>
      </c>
    </row>
    <row r="971">
      <c r="A971" s="1" t="s">
        <v>375</v>
      </c>
    </row>
    <row r="972">
      <c r="A972" s="1" t="s">
        <v>376</v>
      </c>
    </row>
    <row r="973">
      <c r="A973" s="1" t="s">
        <v>377</v>
      </c>
    </row>
    <row r="974">
      <c r="A974" s="1" t="s">
        <v>7</v>
      </c>
    </row>
    <row r="975">
      <c r="A975" s="1" t="s">
        <v>344</v>
      </c>
    </row>
    <row r="976">
      <c r="A976" s="1" t="s">
        <v>239</v>
      </c>
    </row>
    <row r="977">
      <c r="A977" s="1" t="s">
        <v>329</v>
      </c>
    </row>
    <row r="978">
      <c r="A978" s="1" t="s">
        <v>378</v>
      </c>
    </row>
    <row r="979">
      <c r="A979" s="1" t="s">
        <v>11</v>
      </c>
    </row>
    <row r="980">
      <c r="A980" s="1" t="s">
        <v>12</v>
      </c>
    </row>
    <row r="981">
      <c r="A981" s="1" t="s">
        <v>0</v>
      </c>
    </row>
    <row r="982">
      <c r="A982" s="1" t="s">
        <v>379</v>
      </c>
    </row>
    <row r="983">
      <c r="A983" s="1" t="s">
        <v>380</v>
      </c>
    </row>
    <row r="984">
      <c r="A984" s="1" t="s">
        <v>381</v>
      </c>
    </row>
    <row r="985">
      <c r="A985" s="1" t="s">
        <v>376</v>
      </c>
    </row>
    <row r="986">
      <c r="A986" s="1" t="s">
        <v>382</v>
      </c>
    </row>
    <row r="987">
      <c r="A987" s="1" t="s">
        <v>7</v>
      </c>
    </row>
    <row r="988">
      <c r="A988" s="1" t="s">
        <v>344</v>
      </c>
    </row>
    <row r="989">
      <c r="A989" s="1" t="s">
        <v>239</v>
      </c>
    </row>
    <row r="990">
      <c r="A990" s="1" t="s">
        <v>378</v>
      </c>
    </row>
    <row r="991">
      <c r="A991" s="1" t="s">
        <v>11</v>
      </c>
    </row>
    <row r="992">
      <c r="A992" s="1" t="s">
        <v>12</v>
      </c>
    </row>
    <row r="993">
      <c r="A993" s="1" t="s">
        <v>0</v>
      </c>
    </row>
    <row r="994">
      <c r="A994" s="1" t="s">
        <v>383</v>
      </c>
    </row>
    <row r="995">
      <c r="A995" s="1" t="s">
        <v>384</v>
      </c>
    </row>
    <row r="996">
      <c r="A996" s="1" t="s">
        <v>385</v>
      </c>
    </row>
    <row r="997">
      <c r="A997" s="1" t="s">
        <v>376</v>
      </c>
    </row>
    <row r="998">
      <c r="A998" s="1" t="s">
        <v>386</v>
      </c>
    </row>
    <row r="999">
      <c r="A999" s="1" t="s">
        <v>7</v>
      </c>
    </row>
    <row r="1000">
      <c r="A1000" s="1" t="s">
        <v>344</v>
      </c>
    </row>
    <row r="1001">
      <c r="A1001" s="1" t="s">
        <v>378</v>
      </c>
    </row>
    <row r="1002">
      <c r="A1002" s="1" t="s">
        <v>11</v>
      </c>
    </row>
    <row r="1003">
      <c r="A1003" s="1" t="s">
        <v>12</v>
      </c>
    </row>
    <row r="1004">
      <c r="A1004" s="1" t="s">
        <v>0</v>
      </c>
    </row>
    <row r="1005">
      <c r="A1005" s="1" t="s">
        <v>387</v>
      </c>
    </row>
    <row r="1006">
      <c r="A1006" s="1" t="s">
        <v>388</v>
      </c>
    </row>
    <row r="1007">
      <c r="A1007" s="1" t="s">
        <v>389</v>
      </c>
    </row>
    <row r="1008">
      <c r="A1008" s="1" t="s">
        <v>376</v>
      </c>
    </row>
    <row r="1009">
      <c r="A1009" s="1" t="s">
        <v>390</v>
      </c>
    </row>
    <row r="1010">
      <c r="A1010" s="1" t="s">
        <v>7</v>
      </c>
    </row>
    <row r="1011">
      <c r="A1011" s="1" t="s">
        <v>344</v>
      </c>
    </row>
    <row r="1012">
      <c r="A1012" s="1" t="s">
        <v>239</v>
      </c>
    </row>
    <row r="1013">
      <c r="A1013" s="1" t="s">
        <v>329</v>
      </c>
    </row>
    <row r="1014">
      <c r="A1014" s="1" t="s">
        <v>378</v>
      </c>
    </row>
    <row r="1015">
      <c r="A1015" s="1" t="s">
        <v>11</v>
      </c>
    </row>
    <row r="1016">
      <c r="A1016" s="1" t="s">
        <v>12</v>
      </c>
    </row>
    <row r="1017">
      <c r="A1017" s="1" t="s">
        <v>0</v>
      </c>
    </row>
    <row r="1018">
      <c r="A1018" s="1" t="s">
        <v>391</v>
      </c>
    </row>
    <row r="1019">
      <c r="A1019" s="1" t="s">
        <v>392</v>
      </c>
    </row>
    <row r="1020">
      <c r="A1020" s="1" t="s">
        <v>393</v>
      </c>
    </row>
    <row r="1021">
      <c r="A1021" s="1" t="s">
        <v>376</v>
      </c>
    </row>
    <row r="1022">
      <c r="A1022" s="1" t="s">
        <v>394</v>
      </c>
    </row>
    <row r="1023">
      <c r="A1023" s="1" t="s">
        <v>7</v>
      </c>
    </row>
    <row r="1024">
      <c r="A1024" s="1" t="s">
        <v>344</v>
      </c>
    </row>
    <row r="1025">
      <c r="A1025" s="1" t="s">
        <v>239</v>
      </c>
    </row>
    <row r="1026">
      <c r="A1026" s="1" t="s">
        <v>329</v>
      </c>
    </row>
    <row r="1027">
      <c r="A1027" s="1" t="s">
        <v>378</v>
      </c>
    </row>
    <row r="1028">
      <c r="A1028" s="1" t="s">
        <v>11</v>
      </c>
    </row>
    <row r="1029">
      <c r="A1029" s="1" t="s">
        <v>12</v>
      </c>
    </row>
    <row r="1030">
      <c r="A1030" s="1" t="s">
        <v>0</v>
      </c>
    </row>
    <row r="1031">
      <c r="A1031" s="1" t="s">
        <v>395</v>
      </c>
    </row>
    <row r="1032">
      <c r="A1032" s="1" t="s">
        <v>396</v>
      </c>
    </row>
    <row r="1033">
      <c r="A1033" s="1" t="s">
        <v>397</v>
      </c>
    </row>
    <row r="1034">
      <c r="A1034" s="1" t="s">
        <v>376</v>
      </c>
    </row>
    <row r="1035">
      <c r="A1035" s="1" t="s">
        <v>398</v>
      </c>
    </row>
    <row r="1036">
      <c r="A1036" s="1" t="s">
        <v>7</v>
      </c>
    </row>
    <row r="1037">
      <c r="A1037" s="1" t="s">
        <v>39</v>
      </c>
    </row>
    <row r="1038">
      <c r="A1038" s="1" t="s">
        <v>344</v>
      </c>
    </row>
    <row r="1039">
      <c r="A1039" s="1" t="s">
        <v>239</v>
      </c>
    </row>
    <row r="1040">
      <c r="A1040" s="1" t="s">
        <v>399</v>
      </c>
    </row>
    <row r="1041">
      <c r="A1041" s="1" t="s">
        <v>208</v>
      </c>
    </row>
    <row r="1042">
      <c r="A1042" s="1" t="s">
        <v>359</v>
      </c>
    </row>
    <row r="1043">
      <c r="A1043" s="1" t="s">
        <v>11</v>
      </c>
    </row>
    <row r="1044">
      <c r="A1044" s="1" t="s">
        <v>12</v>
      </c>
    </row>
    <row r="1045">
      <c r="A1045" s="1" t="s">
        <v>0</v>
      </c>
    </row>
    <row r="1046">
      <c r="A1046" s="1" t="s">
        <v>400</v>
      </c>
    </row>
    <row r="1047">
      <c r="A1047" s="1" t="s">
        <v>401</v>
      </c>
    </row>
    <row r="1048">
      <c r="A1048" s="1" t="s">
        <v>402</v>
      </c>
    </row>
    <row r="1049">
      <c r="A1049" s="1" t="s">
        <v>376</v>
      </c>
    </row>
    <row r="1050">
      <c r="A1050" s="1" t="s">
        <v>403</v>
      </c>
    </row>
    <row r="1051">
      <c r="A1051" s="1" t="s">
        <v>7</v>
      </c>
    </row>
    <row r="1052">
      <c r="A1052" s="1" t="s">
        <v>344</v>
      </c>
    </row>
    <row r="1053">
      <c r="A1053" s="1" t="s">
        <v>239</v>
      </c>
    </row>
    <row r="1054">
      <c r="A1054" s="1" t="s">
        <v>378</v>
      </c>
    </row>
    <row r="1055">
      <c r="A1055" s="1" t="s">
        <v>11</v>
      </c>
    </row>
    <row r="1056">
      <c r="A1056" s="1" t="s">
        <v>12</v>
      </c>
    </row>
    <row r="1057">
      <c r="A1057" s="1" t="s">
        <v>0</v>
      </c>
    </row>
    <row r="1058">
      <c r="A1058" s="1" t="s">
        <v>404</v>
      </c>
    </row>
    <row r="1059">
      <c r="A1059" s="1" t="s">
        <v>405</v>
      </c>
    </row>
    <row r="1060">
      <c r="A1060" s="1" t="s">
        <v>406</v>
      </c>
    </row>
    <row r="1061">
      <c r="A1061" s="1" t="s">
        <v>376</v>
      </c>
    </row>
    <row r="1062">
      <c r="A1062" s="1" t="s">
        <v>407</v>
      </c>
    </row>
    <row r="1063">
      <c r="A1063" s="1" t="s">
        <v>7</v>
      </c>
    </row>
    <row r="1064">
      <c r="A1064" s="1" t="s">
        <v>344</v>
      </c>
    </row>
    <row r="1065">
      <c r="A1065" s="1" t="s">
        <v>378</v>
      </c>
    </row>
    <row r="1066">
      <c r="A1066" s="1" t="s">
        <v>11</v>
      </c>
    </row>
    <row r="1067">
      <c r="A1067" s="1" t="s">
        <v>12</v>
      </c>
    </row>
    <row r="1068">
      <c r="A1068" s="1" t="s">
        <v>0</v>
      </c>
    </row>
    <row r="1069">
      <c r="A1069" s="1" t="s">
        <v>408</v>
      </c>
    </row>
    <row r="1070">
      <c r="A1070" s="1" t="s">
        <v>409</v>
      </c>
    </row>
    <row r="1071">
      <c r="A1071" s="1" t="s">
        <v>410</v>
      </c>
    </row>
    <row r="1072">
      <c r="A1072" s="1" t="s">
        <v>411</v>
      </c>
    </row>
    <row r="1073">
      <c r="A1073" s="1" t="s">
        <v>412</v>
      </c>
    </row>
    <row r="1074">
      <c r="A1074" s="1" t="s">
        <v>7</v>
      </c>
    </row>
    <row r="1075">
      <c r="A1075" s="1" t="s">
        <v>344</v>
      </c>
    </row>
    <row r="1076">
      <c r="A1076" s="1" t="s">
        <v>208</v>
      </c>
    </row>
    <row r="1077">
      <c r="A1077" s="1" t="s">
        <v>413</v>
      </c>
    </row>
    <row r="1078">
      <c r="A1078" s="1" t="s">
        <v>23</v>
      </c>
    </row>
    <row r="1079">
      <c r="A1079" s="1" t="s">
        <v>11</v>
      </c>
    </row>
    <row r="1080">
      <c r="A1080" s="1" t="s">
        <v>12</v>
      </c>
    </row>
    <row r="1081">
      <c r="A1081" s="1" t="s">
        <v>0</v>
      </c>
    </row>
    <row r="1082">
      <c r="A1082" s="1" t="s">
        <v>414</v>
      </c>
    </row>
    <row r="1083">
      <c r="A1083" s="1" t="s">
        <v>415</v>
      </c>
    </row>
    <row r="1084">
      <c r="A1084" s="1" t="s">
        <v>416</v>
      </c>
    </row>
    <row r="1085">
      <c r="A1085" s="1" t="s">
        <v>411</v>
      </c>
    </row>
    <row r="1086">
      <c r="A1086" s="1" t="s">
        <v>417</v>
      </c>
    </row>
    <row r="1087">
      <c r="A1087" s="1" t="s">
        <v>7</v>
      </c>
    </row>
    <row r="1088">
      <c r="A1088" s="1" t="s">
        <v>344</v>
      </c>
    </row>
    <row r="1089">
      <c r="A1089" s="1" t="s">
        <v>28</v>
      </c>
    </row>
    <row r="1090">
      <c r="A1090" s="1" t="s">
        <v>208</v>
      </c>
    </row>
    <row r="1091">
      <c r="A1091" s="1" t="s">
        <v>413</v>
      </c>
    </row>
    <row r="1092">
      <c r="A1092" s="1" t="s">
        <v>23</v>
      </c>
    </row>
    <row r="1093">
      <c r="A1093" s="1" t="s">
        <v>11</v>
      </c>
    </row>
    <row r="1094">
      <c r="A1094" s="1" t="s">
        <v>12</v>
      </c>
    </row>
    <row r="1095">
      <c r="A1095" s="1" t="s">
        <v>0</v>
      </c>
    </row>
    <row r="1096">
      <c r="A1096" s="1" t="s">
        <v>418</v>
      </c>
    </row>
    <row r="1097">
      <c r="A1097" s="1" t="s">
        <v>419</v>
      </c>
    </row>
    <row r="1098">
      <c r="A1098" s="1" t="s">
        <v>420</v>
      </c>
    </row>
    <row r="1099">
      <c r="A1099" s="1" t="s">
        <v>411</v>
      </c>
    </row>
    <row r="1100">
      <c r="A1100" s="1" t="s">
        <v>421</v>
      </c>
    </row>
    <row r="1101">
      <c r="A1101" s="1" t="s">
        <v>7</v>
      </c>
    </row>
    <row r="1102">
      <c r="A1102" s="1" t="s">
        <v>344</v>
      </c>
    </row>
    <row r="1103">
      <c r="A1103" s="1" t="s">
        <v>208</v>
      </c>
    </row>
    <row r="1104">
      <c r="A1104" s="1" t="s">
        <v>413</v>
      </c>
    </row>
    <row r="1105">
      <c r="A1105" s="1" t="s">
        <v>23</v>
      </c>
    </row>
    <row r="1106">
      <c r="A1106" s="1" t="s">
        <v>11</v>
      </c>
    </row>
    <row r="1107">
      <c r="A1107" s="1" t="s">
        <v>12</v>
      </c>
    </row>
    <row r="1108">
      <c r="A1108" s="1" t="s">
        <v>0</v>
      </c>
    </row>
    <row r="1109">
      <c r="A1109" s="1" t="s">
        <v>422</v>
      </c>
    </row>
    <row r="1110">
      <c r="A1110" s="1" t="s">
        <v>423</v>
      </c>
    </row>
    <row r="1111">
      <c r="A1111" s="1" t="s">
        <v>424</v>
      </c>
    </row>
    <row r="1112">
      <c r="A1112" s="1" t="s">
        <v>411</v>
      </c>
    </row>
    <row r="1113">
      <c r="A1113" s="1" t="s">
        <v>425</v>
      </c>
    </row>
    <row r="1114">
      <c r="A1114" s="1" t="s">
        <v>7</v>
      </c>
    </row>
    <row r="1115">
      <c r="A1115" s="1" t="s">
        <v>344</v>
      </c>
    </row>
    <row r="1116">
      <c r="A1116" s="1" t="s">
        <v>208</v>
      </c>
    </row>
    <row r="1117">
      <c r="A1117" s="1" t="s">
        <v>413</v>
      </c>
    </row>
    <row r="1118">
      <c r="A1118" s="1" t="s">
        <v>23</v>
      </c>
    </row>
    <row r="1119">
      <c r="A1119" s="1" t="s">
        <v>11</v>
      </c>
    </row>
    <row r="1120">
      <c r="A1120" s="1" t="s">
        <v>12</v>
      </c>
    </row>
    <row r="1121">
      <c r="A1121" s="1" t="s">
        <v>0</v>
      </c>
    </row>
    <row r="1122">
      <c r="A1122" s="1" t="s">
        <v>426</v>
      </c>
    </row>
    <row r="1123">
      <c r="A1123" s="1" t="s">
        <v>427</v>
      </c>
    </row>
    <row r="1124">
      <c r="A1124" s="1" t="s">
        <v>428</v>
      </c>
    </row>
    <row r="1125">
      <c r="A1125" s="1" t="s">
        <v>411</v>
      </c>
    </row>
    <row r="1126">
      <c r="A1126" s="1" t="s">
        <v>429</v>
      </c>
    </row>
    <row r="1127">
      <c r="A1127" s="1" t="s">
        <v>7</v>
      </c>
    </row>
    <row r="1128">
      <c r="A1128" s="1" t="s">
        <v>344</v>
      </c>
    </row>
    <row r="1129">
      <c r="A1129" s="1" t="s">
        <v>208</v>
      </c>
    </row>
    <row r="1130">
      <c r="A1130" s="1" t="s">
        <v>329</v>
      </c>
    </row>
    <row r="1131">
      <c r="A1131" s="1" t="s">
        <v>413</v>
      </c>
    </row>
    <row r="1132">
      <c r="A1132" s="1" t="s">
        <v>23</v>
      </c>
    </row>
    <row r="1133">
      <c r="A1133" s="1" t="s">
        <v>11</v>
      </c>
    </row>
    <row r="1134">
      <c r="A1134" s="1" t="s">
        <v>12</v>
      </c>
    </row>
    <row r="1135">
      <c r="A1135" s="1" t="s">
        <v>0</v>
      </c>
    </row>
    <row r="1136">
      <c r="A1136" s="1" t="s">
        <v>430</v>
      </c>
    </row>
    <row r="1137">
      <c r="A1137" s="1" t="s">
        <v>431</v>
      </c>
    </row>
    <row r="1138">
      <c r="A1138" s="1" t="s">
        <v>432</v>
      </c>
    </row>
    <row r="1139">
      <c r="A1139" s="1" t="s">
        <v>411</v>
      </c>
    </row>
    <row r="1140">
      <c r="A1140" s="1" t="s">
        <v>433</v>
      </c>
    </row>
    <row r="1141">
      <c r="A1141" s="1" t="s">
        <v>7</v>
      </c>
    </row>
    <row r="1142">
      <c r="A1142" s="1" t="s">
        <v>344</v>
      </c>
    </row>
    <row r="1143">
      <c r="A1143" s="1" t="s">
        <v>208</v>
      </c>
    </row>
    <row r="1144">
      <c r="A1144" s="1" t="s">
        <v>434</v>
      </c>
    </row>
    <row r="1145">
      <c r="A1145" s="1" t="s">
        <v>11</v>
      </c>
    </row>
    <row r="1146">
      <c r="A1146" s="1" t="s">
        <v>12</v>
      </c>
    </row>
    <row r="1147">
      <c r="A1147" s="1" t="s">
        <v>0</v>
      </c>
    </row>
    <row r="1148">
      <c r="A1148" s="1" t="s">
        <v>435</v>
      </c>
    </row>
    <row r="1149">
      <c r="A1149" s="1" t="s">
        <v>436</v>
      </c>
    </row>
    <row r="1150">
      <c r="A1150" s="1" t="s">
        <v>437</v>
      </c>
    </row>
    <row r="1151">
      <c r="A1151" s="1" t="s">
        <v>411</v>
      </c>
    </row>
    <row r="1152">
      <c r="A1152" s="1" t="s">
        <v>438</v>
      </c>
    </row>
    <row r="1153">
      <c r="A1153" s="1" t="s">
        <v>7</v>
      </c>
    </row>
    <row r="1154">
      <c r="A1154" s="1" t="s">
        <v>344</v>
      </c>
    </row>
    <row r="1155">
      <c r="A1155" s="1" t="s">
        <v>208</v>
      </c>
    </row>
    <row r="1156">
      <c r="A1156" s="1" t="s">
        <v>434</v>
      </c>
    </row>
    <row r="1157">
      <c r="A1157" s="1" t="s">
        <v>11</v>
      </c>
    </row>
    <row r="1158">
      <c r="A1158" s="1" t="s">
        <v>12</v>
      </c>
    </row>
    <row r="1159">
      <c r="A1159" s="1" t="s">
        <v>0</v>
      </c>
    </row>
    <row r="1160">
      <c r="A1160" s="1" t="s">
        <v>439</v>
      </c>
    </row>
    <row r="1161">
      <c r="A1161" s="1" t="s">
        <v>440</v>
      </c>
    </row>
    <row r="1162">
      <c r="A1162" s="1" t="s">
        <v>441</v>
      </c>
    </row>
    <row r="1163">
      <c r="A1163" s="1" t="s">
        <v>442</v>
      </c>
    </row>
    <row r="1164">
      <c r="A1164" s="1" t="s">
        <v>443</v>
      </c>
    </row>
    <row r="1165">
      <c r="A1165" s="1" t="s">
        <v>7</v>
      </c>
    </row>
    <row r="1166">
      <c r="A1166" s="1" t="s">
        <v>444</v>
      </c>
    </row>
    <row r="1167">
      <c r="A1167" s="1" t="s">
        <v>65</v>
      </c>
    </row>
    <row r="1168">
      <c r="A1168" s="1" t="s">
        <v>445</v>
      </c>
    </row>
    <row r="1169">
      <c r="A1169" s="1" t="s">
        <v>446</v>
      </c>
    </row>
    <row r="1170">
      <c r="A1170" s="1" t="s">
        <v>447</v>
      </c>
    </row>
    <row r="1171">
      <c r="A1171" s="1" t="s">
        <v>11</v>
      </c>
    </row>
    <row r="1172">
      <c r="A1172" s="1" t="s">
        <v>12</v>
      </c>
    </row>
    <row r="1173">
      <c r="A1173" s="1" t="s">
        <v>0</v>
      </c>
    </row>
    <row r="1174">
      <c r="A1174" s="1" t="s">
        <v>448</v>
      </c>
    </row>
    <row r="1175">
      <c r="A1175" s="1" t="s">
        <v>449</v>
      </c>
    </row>
    <row r="1176">
      <c r="A1176" s="1" t="s">
        <v>450</v>
      </c>
    </row>
    <row r="1177">
      <c r="A1177" s="1" t="s">
        <v>442</v>
      </c>
    </row>
    <row r="1178">
      <c r="A1178" s="1" t="s">
        <v>451</v>
      </c>
    </row>
    <row r="1179">
      <c r="A1179" s="1" t="s">
        <v>7</v>
      </c>
    </row>
    <row r="1180">
      <c r="A1180" s="1" t="s">
        <v>444</v>
      </c>
    </row>
    <row r="1181">
      <c r="A1181" s="1" t="s">
        <v>269</v>
      </c>
    </row>
    <row r="1182">
      <c r="A1182" s="1" t="s">
        <v>452</v>
      </c>
    </row>
    <row r="1183">
      <c r="A1183" s="1" t="s">
        <v>11</v>
      </c>
    </row>
    <row r="1184">
      <c r="A1184" s="1" t="s">
        <v>12</v>
      </c>
    </row>
    <row r="1185">
      <c r="A1185" s="1" t="s">
        <v>0</v>
      </c>
    </row>
    <row r="1186">
      <c r="A1186" s="1" t="s">
        <v>453</v>
      </c>
    </row>
    <row r="1187">
      <c r="A1187" s="1" t="s">
        <v>454</v>
      </c>
    </row>
    <row r="1188">
      <c r="A1188" s="1" t="s">
        <v>455</v>
      </c>
    </row>
    <row r="1189">
      <c r="A1189" s="1" t="s">
        <v>442</v>
      </c>
    </row>
    <row r="1190">
      <c r="A1190" s="1" t="s">
        <v>456</v>
      </c>
    </row>
    <row r="1191">
      <c r="A1191" s="1" t="s">
        <v>7</v>
      </c>
    </row>
    <row r="1192">
      <c r="A1192" s="1" t="s">
        <v>444</v>
      </c>
    </row>
    <row r="1193">
      <c r="A1193" s="1" t="s">
        <v>269</v>
      </c>
    </row>
    <row r="1194">
      <c r="A1194" s="1" t="s">
        <v>66</v>
      </c>
    </row>
    <row r="1195">
      <c r="A1195" s="1" t="s">
        <v>452</v>
      </c>
    </row>
    <row r="1196">
      <c r="A1196" s="1" t="s">
        <v>11</v>
      </c>
    </row>
    <row r="1197">
      <c r="A1197" s="1" t="s">
        <v>12</v>
      </c>
    </row>
    <row r="1198">
      <c r="A1198" s="1" t="s">
        <v>0</v>
      </c>
    </row>
    <row r="1199">
      <c r="A1199" s="1" t="s">
        <v>457</v>
      </c>
    </row>
    <row r="1200">
      <c r="A1200" s="1" t="s">
        <v>458</v>
      </c>
    </row>
    <row r="1201">
      <c r="A1201" s="1" t="s">
        <v>459</v>
      </c>
    </row>
    <row r="1202">
      <c r="A1202" s="1" t="s">
        <v>460</v>
      </c>
    </row>
    <row r="1203">
      <c r="A1203" s="1" t="s">
        <v>461</v>
      </c>
    </row>
    <row r="1204">
      <c r="A1204" s="1" t="s">
        <v>7</v>
      </c>
    </row>
    <row r="1205">
      <c r="A1205" s="1" t="s">
        <v>444</v>
      </c>
    </row>
    <row r="1206">
      <c r="A1206" s="1" t="s">
        <v>66</v>
      </c>
    </row>
    <row r="1207">
      <c r="A1207" s="1" t="s">
        <v>462</v>
      </c>
    </row>
    <row r="1208">
      <c r="A1208" s="1" t="s">
        <v>11</v>
      </c>
    </row>
    <row r="1209">
      <c r="A1209" s="1" t="s">
        <v>12</v>
      </c>
    </row>
    <row r="1210">
      <c r="A1210" s="1" t="s">
        <v>0</v>
      </c>
    </row>
    <row r="1211">
      <c r="A1211" s="1" t="s">
        <v>463</v>
      </c>
    </row>
    <row r="1212">
      <c r="A1212" s="1" t="s">
        <v>464</v>
      </c>
    </row>
    <row r="1213">
      <c r="A1213" s="1" t="s">
        <v>465</v>
      </c>
    </row>
    <row r="1214">
      <c r="A1214" s="1" t="s">
        <v>460</v>
      </c>
    </row>
    <row r="1215">
      <c r="A1215" s="1" t="s">
        <v>466</v>
      </c>
    </row>
    <row r="1216">
      <c r="A1216" s="1" t="s">
        <v>7</v>
      </c>
    </row>
    <row r="1217">
      <c r="A1217" s="1" t="s">
        <v>444</v>
      </c>
    </row>
    <row r="1218">
      <c r="A1218" s="1" t="s">
        <v>66</v>
      </c>
    </row>
    <row r="1219">
      <c r="A1219" s="1" t="s">
        <v>462</v>
      </c>
    </row>
    <row r="1220">
      <c r="A1220" s="1" t="s">
        <v>11</v>
      </c>
    </row>
    <row r="1221">
      <c r="A1221" s="1" t="s">
        <v>12</v>
      </c>
    </row>
    <row r="1222">
      <c r="A1222" s="1" t="s">
        <v>0</v>
      </c>
    </row>
    <row r="1223">
      <c r="A1223" s="1" t="s">
        <v>467</v>
      </c>
    </row>
    <row r="1224">
      <c r="A1224" s="1" t="s">
        <v>468</v>
      </c>
    </row>
    <row r="1225">
      <c r="A1225" s="1" t="s">
        <v>469</v>
      </c>
    </row>
    <row r="1226">
      <c r="A1226" s="1" t="s">
        <v>460</v>
      </c>
    </row>
    <row r="1227">
      <c r="A1227" s="1" t="s">
        <v>470</v>
      </c>
    </row>
    <row r="1228">
      <c r="A1228" s="1" t="s">
        <v>7</v>
      </c>
    </row>
    <row r="1229">
      <c r="A1229" s="1" t="s">
        <v>444</v>
      </c>
    </row>
    <row r="1230">
      <c r="A1230" s="1" t="s">
        <v>66</v>
      </c>
    </row>
    <row r="1231">
      <c r="A1231" s="1" t="s">
        <v>471</v>
      </c>
    </row>
    <row r="1232">
      <c r="A1232" s="1" t="s">
        <v>368</v>
      </c>
    </row>
    <row r="1233">
      <c r="A1233" s="1" t="s">
        <v>11</v>
      </c>
    </row>
    <row r="1234">
      <c r="A1234" s="1" t="s">
        <v>12</v>
      </c>
    </row>
    <row r="1235">
      <c r="A1235" s="1" t="s">
        <v>0</v>
      </c>
    </row>
    <row r="1236">
      <c r="A1236" s="1" t="s">
        <v>472</v>
      </c>
    </row>
    <row r="1237">
      <c r="A1237" s="1" t="s">
        <v>473</v>
      </c>
    </row>
    <row r="1238">
      <c r="A1238" s="1" t="s">
        <v>474</v>
      </c>
    </row>
    <row r="1239">
      <c r="A1239" s="1" t="s">
        <v>460</v>
      </c>
    </row>
    <row r="1240">
      <c r="A1240" s="1" t="s">
        <v>475</v>
      </c>
    </row>
    <row r="1241">
      <c r="A1241" s="1" t="s">
        <v>7</v>
      </c>
    </row>
    <row r="1242">
      <c r="A1242" s="1" t="s">
        <v>444</v>
      </c>
    </row>
    <row r="1243">
      <c r="A1243" s="1" t="s">
        <v>66</v>
      </c>
    </row>
    <row r="1244">
      <c r="A1244" s="1" t="s">
        <v>471</v>
      </c>
    </row>
    <row r="1245">
      <c r="A1245" s="1" t="s">
        <v>368</v>
      </c>
    </row>
    <row r="1246">
      <c r="A1246" s="1" t="s">
        <v>11</v>
      </c>
    </row>
    <row r="1247">
      <c r="A1247" s="1" t="s">
        <v>12</v>
      </c>
    </row>
    <row r="1248">
      <c r="A1248" s="1" t="s">
        <v>0</v>
      </c>
    </row>
    <row r="1249">
      <c r="A1249" s="1" t="s">
        <v>476</v>
      </c>
    </row>
    <row r="1250">
      <c r="A1250" s="1" t="s">
        <v>477</v>
      </c>
    </row>
    <row r="1251">
      <c r="A1251" s="1" t="s">
        <v>478</v>
      </c>
    </row>
    <row r="1252">
      <c r="A1252" s="1" t="s">
        <v>460</v>
      </c>
    </row>
    <row r="1253">
      <c r="A1253" s="1" t="s">
        <v>479</v>
      </c>
    </row>
    <row r="1254">
      <c r="A1254" s="1" t="s">
        <v>7</v>
      </c>
    </row>
    <row r="1255">
      <c r="A1255" s="1" t="s">
        <v>444</v>
      </c>
    </row>
    <row r="1256">
      <c r="A1256" s="1" t="s">
        <v>66</v>
      </c>
    </row>
    <row r="1257">
      <c r="A1257" s="1" t="s">
        <v>462</v>
      </c>
    </row>
    <row r="1258">
      <c r="A1258" s="1" t="s">
        <v>11</v>
      </c>
    </row>
    <row r="1259">
      <c r="A1259" s="1" t="s">
        <v>12</v>
      </c>
    </row>
    <row r="1260">
      <c r="A1260" s="1" t="s">
        <v>0</v>
      </c>
    </row>
    <row r="1261">
      <c r="A1261" s="1" t="s">
        <v>480</v>
      </c>
    </row>
    <row r="1262">
      <c r="A1262" s="1" t="s">
        <v>481</v>
      </c>
    </row>
    <row r="1263">
      <c r="A1263" s="1" t="s">
        <v>482</v>
      </c>
    </row>
    <row r="1264">
      <c r="A1264" s="1" t="s">
        <v>460</v>
      </c>
    </row>
    <row r="1265">
      <c r="A1265" s="1" t="s">
        <v>483</v>
      </c>
    </row>
    <row r="1266">
      <c r="A1266" s="1" t="s">
        <v>7</v>
      </c>
    </row>
    <row r="1267">
      <c r="A1267" s="1" t="s">
        <v>444</v>
      </c>
    </row>
    <row r="1268">
      <c r="A1268" s="1" t="s">
        <v>66</v>
      </c>
    </row>
    <row r="1269">
      <c r="A1269" s="1" t="s">
        <v>462</v>
      </c>
    </row>
    <row r="1270">
      <c r="A1270" s="1" t="s">
        <v>11</v>
      </c>
    </row>
    <row r="1271">
      <c r="A1271" s="1" t="s">
        <v>12</v>
      </c>
    </row>
    <row r="1272">
      <c r="A1272" s="1" t="s">
        <v>0</v>
      </c>
    </row>
    <row r="1273">
      <c r="A1273" s="1" t="s">
        <v>484</v>
      </c>
    </row>
    <row r="1274">
      <c r="A1274" s="1" t="s">
        <v>485</v>
      </c>
    </row>
    <row r="1275">
      <c r="A1275" s="1" t="s">
        <v>486</v>
      </c>
    </row>
    <row r="1276">
      <c r="A1276" s="1" t="s">
        <v>487</v>
      </c>
    </row>
    <row r="1277">
      <c r="A1277" s="1" t="s">
        <v>488</v>
      </c>
    </row>
    <row r="1278">
      <c r="A1278" s="1" t="s">
        <v>7</v>
      </c>
    </row>
    <row r="1279">
      <c r="A1279" s="1" t="s">
        <v>444</v>
      </c>
    </row>
    <row r="1280">
      <c r="A1280" s="1" t="s">
        <v>269</v>
      </c>
    </row>
    <row r="1281">
      <c r="A1281" s="1" t="s">
        <v>66</v>
      </c>
    </row>
    <row r="1282">
      <c r="A1282" s="1" t="s">
        <v>329</v>
      </c>
    </row>
    <row r="1283">
      <c r="A1283" s="1" t="s">
        <v>9</v>
      </c>
    </row>
    <row r="1284">
      <c r="A1284" s="1" t="s">
        <v>489</v>
      </c>
    </row>
    <row r="1285">
      <c r="A1285" s="1" t="s">
        <v>11</v>
      </c>
    </row>
    <row r="1286">
      <c r="A1286" s="1" t="s">
        <v>12</v>
      </c>
    </row>
    <row r="1287">
      <c r="A1287" s="1" t="s">
        <v>0</v>
      </c>
    </row>
    <row r="1288">
      <c r="A1288" s="1" t="s">
        <v>490</v>
      </c>
    </row>
    <row r="1289">
      <c r="A1289" s="1" t="s">
        <v>491</v>
      </c>
    </row>
    <row r="1290">
      <c r="A1290" s="1" t="s">
        <v>492</v>
      </c>
    </row>
    <row r="1291">
      <c r="A1291" s="1" t="s">
        <v>487</v>
      </c>
    </row>
    <row r="1292">
      <c r="A1292" s="1" t="s">
        <v>493</v>
      </c>
    </row>
    <row r="1293">
      <c r="A1293" s="1" t="s">
        <v>7</v>
      </c>
    </row>
    <row r="1294">
      <c r="A1294" s="1" t="s">
        <v>444</v>
      </c>
    </row>
    <row r="1295">
      <c r="A1295" s="1" t="s">
        <v>66</v>
      </c>
    </row>
    <row r="1296">
      <c r="A1296" s="1" t="s">
        <v>489</v>
      </c>
    </row>
    <row r="1297">
      <c r="A1297" s="1" t="s">
        <v>11</v>
      </c>
    </row>
    <row r="1298">
      <c r="A1298" s="1" t="s">
        <v>12</v>
      </c>
    </row>
    <row r="1299">
      <c r="A1299" s="1" t="s">
        <v>0</v>
      </c>
    </row>
    <row r="1300">
      <c r="A1300" s="1" t="s">
        <v>494</v>
      </c>
    </row>
    <row r="1301">
      <c r="A1301" s="1" t="s">
        <v>495</v>
      </c>
    </row>
    <row r="1302">
      <c r="A1302" s="1" t="s">
        <v>496</v>
      </c>
    </row>
    <row r="1303">
      <c r="A1303" s="1" t="s">
        <v>487</v>
      </c>
    </row>
    <row r="1304">
      <c r="A1304" s="1" t="s">
        <v>497</v>
      </c>
    </row>
    <row r="1305">
      <c r="A1305" s="1" t="s">
        <v>7</v>
      </c>
    </row>
    <row r="1306">
      <c r="A1306" s="1" t="s">
        <v>444</v>
      </c>
    </row>
    <row r="1307">
      <c r="A1307" s="1" t="s">
        <v>66</v>
      </c>
    </row>
    <row r="1308">
      <c r="A1308" s="1" t="s">
        <v>207</v>
      </c>
    </row>
    <row r="1309">
      <c r="A1309" s="1" t="s">
        <v>489</v>
      </c>
    </row>
    <row r="1310">
      <c r="A1310" s="1" t="s">
        <v>11</v>
      </c>
    </row>
    <row r="1311">
      <c r="A1311" s="1" t="s">
        <v>12</v>
      </c>
    </row>
    <row r="1312">
      <c r="A1312" s="1" t="s">
        <v>0</v>
      </c>
    </row>
    <row r="1313">
      <c r="A1313" s="1" t="s">
        <v>498</v>
      </c>
    </row>
    <row r="1314">
      <c r="A1314" s="1" t="s">
        <v>499</v>
      </c>
    </row>
    <row r="1315">
      <c r="A1315" s="1" t="s">
        <v>500</v>
      </c>
    </row>
    <row r="1316">
      <c r="A1316" s="1" t="s">
        <v>487</v>
      </c>
    </row>
    <row r="1317">
      <c r="A1317" s="1" t="s">
        <v>501</v>
      </c>
    </row>
    <row r="1318">
      <c r="A1318" s="1" t="s">
        <v>7</v>
      </c>
    </row>
    <row r="1319">
      <c r="A1319" s="1" t="s">
        <v>444</v>
      </c>
    </row>
    <row r="1320">
      <c r="A1320" s="1" t="s">
        <v>66</v>
      </c>
    </row>
    <row r="1321">
      <c r="A1321" s="1" t="s">
        <v>489</v>
      </c>
    </row>
    <row r="1322">
      <c r="A1322" s="1" t="s">
        <v>11</v>
      </c>
    </row>
    <row r="1323">
      <c r="A1323" s="1" t="s">
        <v>12</v>
      </c>
    </row>
    <row r="1324">
      <c r="A1324" s="1" t="s">
        <v>0</v>
      </c>
    </row>
    <row r="1325">
      <c r="A1325" s="1" t="s">
        <v>502</v>
      </c>
    </row>
    <row r="1326">
      <c r="A1326" s="1" t="s">
        <v>503</v>
      </c>
    </row>
    <row r="1327">
      <c r="A1327" s="1" t="s">
        <v>504</v>
      </c>
    </row>
    <row r="1328">
      <c r="A1328" s="1" t="s">
        <v>487</v>
      </c>
    </row>
    <row r="1329">
      <c r="A1329" s="1" t="s">
        <v>505</v>
      </c>
    </row>
    <row r="1330">
      <c r="A1330" s="1" t="s">
        <v>7</v>
      </c>
    </row>
    <row r="1331">
      <c r="A1331" s="1" t="s">
        <v>444</v>
      </c>
    </row>
    <row r="1332">
      <c r="A1332" s="1" t="s">
        <v>66</v>
      </c>
    </row>
    <row r="1333">
      <c r="A1333" s="1" t="s">
        <v>489</v>
      </c>
    </row>
    <row r="1334">
      <c r="A1334" s="1" t="s">
        <v>11</v>
      </c>
    </row>
    <row r="1335">
      <c r="A1335" s="1" t="s">
        <v>12</v>
      </c>
    </row>
    <row r="1336">
      <c r="A1336" s="1" t="s">
        <v>0</v>
      </c>
    </row>
    <row r="1337">
      <c r="A1337" s="1" t="s">
        <v>506</v>
      </c>
    </row>
    <row r="1338">
      <c r="A1338" s="1" t="s">
        <v>507</v>
      </c>
    </row>
    <row r="1339">
      <c r="A1339" s="1" t="s">
        <v>508</v>
      </c>
    </row>
    <row r="1340">
      <c r="A1340" s="1" t="s">
        <v>487</v>
      </c>
    </row>
    <row r="1341">
      <c r="A1341" s="1" t="s">
        <v>509</v>
      </c>
    </row>
    <row r="1342">
      <c r="A1342" s="1" t="s">
        <v>7</v>
      </c>
    </row>
    <row r="1343">
      <c r="A1343" s="1" t="s">
        <v>444</v>
      </c>
    </row>
    <row r="1344">
      <c r="A1344" s="1" t="s">
        <v>269</v>
      </c>
    </row>
    <row r="1345">
      <c r="A1345" s="1" t="s">
        <v>66</v>
      </c>
    </row>
    <row r="1346">
      <c r="A1346" s="1" t="s">
        <v>489</v>
      </c>
    </row>
    <row r="1347">
      <c r="A1347" s="1" t="s">
        <v>11</v>
      </c>
    </row>
    <row r="1348">
      <c r="A1348" s="1" t="s">
        <v>12</v>
      </c>
    </row>
    <row r="1349">
      <c r="A1349" s="1" t="s">
        <v>0</v>
      </c>
    </row>
    <row r="1350">
      <c r="A1350" s="1" t="s">
        <v>510</v>
      </c>
    </row>
    <row r="1351">
      <c r="A1351" s="1" t="s">
        <v>511</v>
      </c>
    </row>
    <row r="1352">
      <c r="A1352" s="1" t="s">
        <v>512</v>
      </c>
    </row>
    <row r="1353">
      <c r="A1353" s="1" t="s">
        <v>487</v>
      </c>
    </row>
    <row r="1354">
      <c r="A1354" s="1" t="s">
        <v>513</v>
      </c>
    </row>
    <row r="1355">
      <c r="A1355" s="1" t="s">
        <v>7</v>
      </c>
    </row>
    <row r="1356">
      <c r="A1356" s="1" t="s">
        <v>444</v>
      </c>
    </row>
    <row r="1357">
      <c r="A1357" s="1" t="s">
        <v>66</v>
      </c>
    </row>
    <row r="1358">
      <c r="A1358" s="1" t="s">
        <v>489</v>
      </c>
    </row>
    <row r="1359">
      <c r="A1359" s="1" t="s">
        <v>11</v>
      </c>
    </row>
    <row r="1360">
      <c r="A1360" s="1" t="s">
        <v>12</v>
      </c>
    </row>
    <row r="1361">
      <c r="A1361" s="1" t="s">
        <v>0</v>
      </c>
    </row>
    <row r="1362">
      <c r="A1362" s="1" t="s">
        <v>514</v>
      </c>
    </row>
    <row r="1363">
      <c r="A1363" s="1" t="s">
        <v>515</v>
      </c>
    </row>
    <row r="1364">
      <c r="A1364" s="1" t="s">
        <v>516</v>
      </c>
    </row>
    <row r="1365">
      <c r="A1365" s="1" t="s">
        <v>487</v>
      </c>
    </row>
    <row r="1366">
      <c r="A1366" s="1" t="s">
        <v>517</v>
      </c>
    </row>
    <row r="1367">
      <c r="A1367" s="1" t="s">
        <v>7</v>
      </c>
    </row>
    <row r="1368">
      <c r="A1368" s="1" t="s">
        <v>444</v>
      </c>
    </row>
    <row r="1369">
      <c r="A1369" s="1" t="s">
        <v>489</v>
      </c>
    </row>
    <row r="1370">
      <c r="A1370" s="1" t="s">
        <v>11</v>
      </c>
    </row>
    <row r="1371">
      <c r="A1371" s="1" t="s">
        <v>12</v>
      </c>
    </row>
    <row r="1372">
      <c r="A1372" s="1" t="s">
        <v>0</v>
      </c>
    </row>
    <row r="1373">
      <c r="A1373" s="1" t="s">
        <v>518</v>
      </c>
    </row>
    <row r="1374">
      <c r="A1374" s="1" t="s">
        <v>519</v>
      </c>
    </row>
    <row r="1375">
      <c r="A1375" s="1" t="s">
        <v>520</v>
      </c>
    </row>
    <row r="1376">
      <c r="A1376" s="1" t="s">
        <v>487</v>
      </c>
    </row>
    <row r="1377">
      <c r="A1377" s="1" t="s">
        <v>521</v>
      </c>
    </row>
    <row r="1378">
      <c r="A1378" s="1" t="s">
        <v>7</v>
      </c>
    </row>
    <row r="1379">
      <c r="A1379" s="1" t="s">
        <v>444</v>
      </c>
    </row>
    <row r="1380">
      <c r="A1380" s="1" t="s">
        <v>489</v>
      </c>
    </row>
    <row r="1381">
      <c r="A1381" s="1" t="s">
        <v>11</v>
      </c>
    </row>
    <row r="1382">
      <c r="A1382" s="1" t="s">
        <v>12</v>
      </c>
    </row>
    <row r="1383">
      <c r="A1383" s="1" t="s">
        <v>0</v>
      </c>
    </row>
    <row r="1384">
      <c r="A1384" s="1" t="s">
        <v>522</v>
      </c>
    </row>
    <row r="1385">
      <c r="A1385" s="1" t="s">
        <v>523</v>
      </c>
    </row>
    <row r="1386">
      <c r="A1386" s="1" t="s">
        <v>524</v>
      </c>
    </row>
    <row r="1387">
      <c r="A1387" s="1" t="s">
        <v>487</v>
      </c>
    </row>
    <row r="1388">
      <c r="A1388" s="1" t="s">
        <v>525</v>
      </c>
    </row>
    <row r="1389">
      <c r="A1389" s="1" t="s">
        <v>7</v>
      </c>
    </row>
    <row r="1390">
      <c r="A1390" s="1" t="s">
        <v>444</v>
      </c>
    </row>
    <row r="1391">
      <c r="A1391" s="1" t="s">
        <v>66</v>
      </c>
    </row>
    <row r="1392">
      <c r="A1392" s="1" t="s">
        <v>489</v>
      </c>
    </row>
    <row r="1393">
      <c r="A1393" s="1" t="s">
        <v>11</v>
      </c>
    </row>
    <row r="1394">
      <c r="A1394" s="1" t="s">
        <v>12</v>
      </c>
    </row>
    <row r="1395">
      <c r="A1395" s="1" t="s">
        <v>0</v>
      </c>
    </row>
    <row r="1396">
      <c r="A1396" s="1" t="s">
        <v>526</v>
      </c>
    </row>
    <row r="1397">
      <c r="A1397" s="1" t="s">
        <v>527</v>
      </c>
    </row>
    <row r="1398">
      <c r="A1398" s="1" t="s">
        <v>528</v>
      </c>
    </row>
    <row r="1399">
      <c r="A1399" s="1" t="s">
        <v>487</v>
      </c>
    </row>
    <row r="1400">
      <c r="A1400" s="1" t="s">
        <v>529</v>
      </c>
    </row>
    <row r="1401">
      <c r="A1401" s="1" t="s">
        <v>7</v>
      </c>
    </row>
    <row r="1402">
      <c r="A1402" s="1" t="s">
        <v>444</v>
      </c>
    </row>
    <row r="1403">
      <c r="A1403" s="1" t="s">
        <v>66</v>
      </c>
    </row>
    <row r="1404">
      <c r="A1404" s="1" t="s">
        <v>489</v>
      </c>
    </row>
    <row r="1405">
      <c r="A1405" s="1" t="s">
        <v>11</v>
      </c>
    </row>
    <row r="1406">
      <c r="A1406" s="1" t="s">
        <v>12</v>
      </c>
    </row>
    <row r="1407">
      <c r="A1407" s="1" t="s">
        <v>0</v>
      </c>
    </row>
    <row r="1408">
      <c r="A1408" s="1" t="s">
        <v>530</v>
      </c>
    </row>
    <row r="1409">
      <c r="A1409" s="1" t="s">
        <v>531</v>
      </c>
    </row>
    <row r="1410">
      <c r="A1410" s="1" t="s">
        <v>532</v>
      </c>
    </row>
    <row r="1411">
      <c r="A1411" s="1" t="s">
        <v>533</v>
      </c>
    </row>
    <row r="1412">
      <c r="A1412" s="1" t="s">
        <v>534</v>
      </c>
    </row>
    <row r="1413">
      <c r="A1413" s="1" t="s">
        <v>7</v>
      </c>
    </row>
    <row r="1414">
      <c r="A1414" s="1" t="s">
        <v>444</v>
      </c>
    </row>
    <row r="1415">
      <c r="A1415" s="1" t="s">
        <v>269</v>
      </c>
    </row>
    <row r="1416">
      <c r="A1416" s="1" t="s">
        <v>535</v>
      </c>
    </row>
    <row r="1417">
      <c r="A1417" s="1" t="s">
        <v>368</v>
      </c>
    </row>
    <row r="1418">
      <c r="A1418" s="1" t="s">
        <v>11</v>
      </c>
    </row>
    <row r="1419">
      <c r="A1419" s="1" t="s">
        <v>12</v>
      </c>
    </row>
    <row r="1420">
      <c r="A1420" s="1" t="s">
        <v>0</v>
      </c>
    </row>
    <row r="1421">
      <c r="A1421" s="1" t="s">
        <v>536</v>
      </c>
    </row>
    <row r="1422">
      <c r="A1422" s="1" t="s">
        <v>537</v>
      </c>
    </row>
    <row r="1423">
      <c r="A1423" s="1" t="s">
        <v>538</v>
      </c>
    </row>
    <row r="1424">
      <c r="A1424" s="1" t="s">
        <v>533</v>
      </c>
    </row>
    <row r="1425">
      <c r="A1425" s="1" t="s">
        <v>539</v>
      </c>
    </row>
    <row r="1426">
      <c r="A1426" s="1" t="s">
        <v>7</v>
      </c>
    </row>
    <row r="1427">
      <c r="A1427" s="1" t="s">
        <v>444</v>
      </c>
    </row>
    <row r="1428">
      <c r="A1428" s="1" t="s">
        <v>269</v>
      </c>
    </row>
    <row r="1429">
      <c r="A1429" s="1" t="s">
        <v>66</v>
      </c>
    </row>
    <row r="1430">
      <c r="A1430" s="1" t="s">
        <v>540</v>
      </c>
    </row>
    <row r="1431">
      <c r="A1431" s="1" t="s">
        <v>11</v>
      </c>
    </row>
    <row r="1432">
      <c r="A1432" s="1" t="s">
        <v>12</v>
      </c>
    </row>
    <row r="1433">
      <c r="A1433" s="1" t="s">
        <v>0</v>
      </c>
    </row>
    <row r="1434">
      <c r="A1434" s="1" t="s">
        <v>541</v>
      </c>
    </row>
    <row r="1435">
      <c r="A1435" s="1" t="s">
        <v>542</v>
      </c>
    </row>
    <row r="1436">
      <c r="A1436" s="1" t="s">
        <v>543</v>
      </c>
    </row>
    <row r="1437">
      <c r="A1437" s="1" t="s">
        <v>533</v>
      </c>
    </row>
    <row r="1438">
      <c r="A1438" s="1" t="s">
        <v>544</v>
      </c>
    </row>
    <row r="1439">
      <c r="A1439" s="1" t="s">
        <v>7</v>
      </c>
    </row>
    <row r="1440">
      <c r="A1440" s="1" t="s">
        <v>444</v>
      </c>
    </row>
    <row r="1441">
      <c r="A1441" s="1" t="s">
        <v>269</v>
      </c>
    </row>
    <row r="1442">
      <c r="A1442" s="1" t="s">
        <v>66</v>
      </c>
    </row>
    <row r="1443">
      <c r="A1443" s="1" t="s">
        <v>535</v>
      </c>
    </row>
    <row r="1444">
      <c r="A1444" s="1" t="s">
        <v>368</v>
      </c>
    </row>
    <row r="1445">
      <c r="A1445" s="1" t="s">
        <v>11</v>
      </c>
    </row>
    <row r="1446">
      <c r="A1446" s="1" t="s">
        <v>12</v>
      </c>
    </row>
    <row r="1447">
      <c r="A1447" s="1" t="s">
        <v>0</v>
      </c>
    </row>
    <row r="1448">
      <c r="A1448" s="1" t="s">
        <v>545</v>
      </c>
    </row>
    <row r="1449">
      <c r="A1449" s="1" t="s">
        <v>546</v>
      </c>
    </row>
    <row r="1450">
      <c r="A1450" s="1" t="s">
        <v>547</v>
      </c>
    </row>
    <row r="1451">
      <c r="A1451" s="1" t="s">
        <v>533</v>
      </c>
    </row>
    <row r="1452">
      <c r="A1452" s="1" t="s">
        <v>548</v>
      </c>
    </row>
    <row r="1453">
      <c r="A1453" s="1" t="s">
        <v>7</v>
      </c>
    </row>
    <row r="1454">
      <c r="A1454" s="1" t="s">
        <v>444</v>
      </c>
    </row>
    <row r="1455">
      <c r="A1455" s="1" t="s">
        <v>269</v>
      </c>
    </row>
    <row r="1456">
      <c r="A1456" s="1" t="s">
        <v>66</v>
      </c>
    </row>
    <row r="1457">
      <c r="A1457" s="1" t="s">
        <v>540</v>
      </c>
    </row>
    <row r="1458">
      <c r="A1458" s="1" t="s">
        <v>11</v>
      </c>
    </row>
    <row r="1459">
      <c r="A1459" s="1" t="s">
        <v>12</v>
      </c>
    </row>
    <row r="1460">
      <c r="A1460" s="1" t="s">
        <v>0</v>
      </c>
    </row>
    <row r="1461">
      <c r="A1461" s="1" t="s">
        <v>549</v>
      </c>
    </row>
    <row r="1462">
      <c r="A1462" s="1" t="s">
        <v>550</v>
      </c>
    </row>
    <row r="1463">
      <c r="A1463" s="1" t="s">
        <v>551</v>
      </c>
    </row>
    <row r="1464">
      <c r="A1464" s="1" t="s">
        <v>533</v>
      </c>
    </row>
    <row r="1465">
      <c r="A1465" s="1" t="s">
        <v>552</v>
      </c>
    </row>
    <row r="1466">
      <c r="A1466" s="1" t="s">
        <v>7</v>
      </c>
    </row>
    <row r="1467">
      <c r="A1467" s="1" t="s">
        <v>444</v>
      </c>
    </row>
    <row r="1468">
      <c r="A1468" s="1" t="s">
        <v>269</v>
      </c>
    </row>
    <row r="1469">
      <c r="A1469" s="1" t="s">
        <v>540</v>
      </c>
    </row>
    <row r="1470">
      <c r="A1470" s="1" t="s">
        <v>11</v>
      </c>
    </row>
    <row r="1471">
      <c r="A1471" s="1" t="s">
        <v>12</v>
      </c>
    </row>
    <row r="1472">
      <c r="A1472" s="1" t="s">
        <v>0</v>
      </c>
    </row>
    <row r="1473">
      <c r="A1473" s="1" t="s">
        <v>553</v>
      </c>
    </row>
    <row r="1474">
      <c r="A1474" s="1" t="s">
        <v>554</v>
      </c>
    </row>
    <row r="1475">
      <c r="A1475" s="1" t="s">
        <v>555</v>
      </c>
    </row>
    <row r="1476">
      <c r="A1476" s="1" t="s">
        <v>533</v>
      </c>
    </row>
    <row r="1477">
      <c r="A1477" s="1" t="s">
        <v>556</v>
      </c>
    </row>
    <row r="1478">
      <c r="A1478" s="1" t="s">
        <v>7</v>
      </c>
    </row>
    <row r="1479">
      <c r="A1479" s="1" t="s">
        <v>444</v>
      </c>
    </row>
    <row r="1480">
      <c r="A1480" s="1" t="s">
        <v>269</v>
      </c>
    </row>
    <row r="1481">
      <c r="A1481" s="1" t="s">
        <v>540</v>
      </c>
    </row>
    <row r="1482">
      <c r="A1482" s="1" t="s">
        <v>11</v>
      </c>
    </row>
    <row r="1483">
      <c r="A1483" s="1" t="s">
        <v>12</v>
      </c>
    </row>
    <row r="1484">
      <c r="A1484" s="1" t="s">
        <v>0</v>
      </c>
    </row>
    <row r="1485">
      <c r="A1485" s="1" t="s">
        <v>557</v>
      </c>
    </row>
    <row r="1486">
      <c r="A1486" s="1" t="s">
        <v>558</v>
      </c>
    </row>
    <row r="1487">
      <c r="A1487" s="1" t="s">
        <v>559</v>
      </c>
    </row>
    <row r="1488">
      <c r="A1488" s="1" t="s">
        <v>533</v>
      </c>
    </row>
    <row r="1489">
      <c r="A1489" s="1" t="s">
        <v>560</v>
      </c>
    </row>
    <row r="1490">
      <c r="A1490" s="1" t="s">
        <v>7</v>
      </c>
    </row>
    <row r="1491">
      <c r="A1491" s="1" t="s">
        <v>444</v>
      </c>
    </row>
    <row r="1492">
      <c r="A1492" s="1" t="s">
        <v>540</v>
      </c>
    </row>
    <row r="1493">
      <c r="A1493" s="1" t="s">
        <v>11</v>
      </c>
    </row>
    <row r="1494">
      <c r="A1494" s="1" t="s">
        <v>12</v>
      </c>
    </row>
    <row r="1495">
      <c r="A1495" s="1" t="s">
        <v>0</v>
      </c>
    </row>
    <row r="1496">
      <c r="A1496" s="1" t="s">
        <v>561</v>
      </c>
    </row>
    <row r="1497">
      <c r="A1497" s="1" t="s">
        <v>562</v>
      </c>
    </row>
    <row r="1498">
      <c r="A1498" s="1" t="s">
        <v>563</v>
      </c>
    </row>
    <row r="1499">
      <c r="A1499" s="1" t="s">
        <v>533</v>
      </c>
    </row>
    <row r="1500">
      <c r="A1500" s="1" t="s">
        <v>564</v>
      </c>
    </row>
    <row r="1501">
      <c r="A1501" s="1" t="s">
        <v>7</v>
      </c>
    </row>
    <row r="1502">
      <c r="A1502" s="1" t="s">
        <v>444</v>
      </c>
    </row>
    <row r="1503">
      <c r="A1503" s="1" t="s">
        <v>269</v>
      </c>
    </row>
    <row r="1504">
      <c r="A1504" s="1" t="s">
        <v>540</v>
      </c>
    </row>
    <row r="1505">
      <c r="A1505" s="1" t="s">
        <v>11</v>
      </c>
    </row>
    <row r="1506">
      <c r="A1506" s="1" t="s">
        <v>12</v>
      </c>
    </row>
    <row r="1507">
      <c r="A1507" s="1" t="s">
        <v>0</v>
      </c>
    </row>
    <row r="1508">
      <c r="A1508" s="1" t="s">
        <v>565</v>
      </c>
    </row>
    <row r="1509">
      <c r="A1509" s="1" t="s">
        <v>566</v>
      </c>
    </row>
    <row r="1510">
      <c r="A1510" s="1" t="s">
        <v>567</v>
      </c>
    </row>
    <row r="1511">
      <c r="A1511" s="1" t="s">
        <v>568</v>
      </c>
    </row>
    <row r="1512">
      <c r="A1512" s="1" t="s">
        <v>569</v>
      </c>
    </row>
    <row r="1513">
      <c r="A1513" s="1" t="s">
        <v>7</v>
      </c>
    </row>
    <row r="1514">
      <c r="A1514" s="1" t="s">
        <v>65</v>
      </c>
    </row>
    <row r="1515">
      <c r="A1515" s="1" t="s">
        <v>444</v>
      </c>
    </row>
    <row r="1516">
      <c r="A1516" s="1" t="s">
        <v>66</v>
      </c>
    </row>
    <row r="1517">
      <c r="A1517" s="1" t="s">
        <v>207</v>
      </c>
    </row>
    <row r="1518">
      <c r="A1518" s="1" t="s">
        <v>570</v>
      </c>
    </row>
    <row r="1519">
      <c r="A1519" s="1" t="s">
        <v>68</v>
      </c>
    </row>
    <row r="1520">
      <c r="A1520" s="1" t="s">
        <v>11</v>
      </c>
    </row>
    <row r="1521">
      <c r="A1521" s="1" t="s">
        <v>12</v>
      </c>
    </row>
    <row r="1522">
      <c r="A1522" s="1" t="s">
        <v>0</v>
      </c>
    </row>
    <row r="1523">
      <c r="A1523" s="1" t="s">
        <v>571</v>
      </c>
    </row>
    <row r="1524">
      <c r="A1524" s="1" t="s">
        <v>572</v>
      </c>
    </row>
    <row r="1525">
      <c r="A1525" s="1" t="s">
        <v>573</v>
      </c>
    </row>
    <row r="1526">
      <c r="A1526" s="1" t="s">
        <v>568</v>
      </c>
    </row>
    <row r="1527">
      <c r="A1527" s="1" t="s">
        <v>574</v>
      </c>
    </row>
    <row r="1528">
      <c r="A1528" s="1" t="s">
        <v>7</v>
      </c>
    </row>
    <row r="1529">
      <c r="A1529" s="1" t="s">
        <v>444</v>
      </c>
    </row>
    <row r="1530">
      <c r="A1530" s="1" t="s">
        <v>66</v>
      </c>
    </row>
    <row r="1531">
      <c r="A1531" s="1" t="s">
        <v>575</v>
      </c>
    </row>
    <row r="1532">
      <c r="A1532" s="1" t="s">
        <v>11</v>
      </c>
    </row>
    <row r="1533">
      <c r="A1533" s="1" t="s">
        <v>12</v>
      </c>
    </row>
    <row r="1534">
      <c r="A1534" s="1" t="s">
        <v>0</v>
      </c>
    </row>
    <row r="1535">
      <c r="A1535" s="1" t="s">
        <v>576</v>
      </c>
    </row>
    <row r="1536">
      <c r="A1536" s="1" t="s">
        <v>577</v>
      </c>
    </row>
    <row r="1537">
      <c r="A1537" s="1" t="s">
        <v>578</v>
      </c>
    </row>
    <row r="1538">
      <c r="A1538" s="1" t="s">
        <v>568</v>
      </c>
    </row>
    <row r="1539">
      <c r="A1539" s="1" t="s">
        <v>579</v>
      </c>
    </row>
    <row r="1540">
      <c r="A1540" s="1" t="s">
        <v>7</v>
      </c>
    </row>
    <row r="1541">
      <c r="A1541" s="1" t="s">
        <v>444</v>
      </c>
    </row>
    <row r="1542">
      <c r="A1542" s="1" t="s">
        <v>269</v>
      </c>
    </row>
    <row r="1543">
      <c r="A1543" s="1" t="s">
        <v>575</v>
      </c>
    </row>
    <row r="1544">
      <c r="A1544" s="1" t="s">
        <v>11</v>
      </c>
    </row>
    <row r="1545">
      <c r="A1545" s="1" t="s">
        <v>12</v>
      </c>
    </row>
    <row r="1546">
      <c r="A1546" s="1" t="s">
        <v>0</v>
      </c>
    </row>
    <row r="1547">
      <c r="A1547" s="1" t="s">
        <v>580</v>
      </c>
    </row>
    <row r="1548">
      <c r="A1548" s="1" t="s">
        <v>581</v>
      </c>
    </row>
    <row r="1549">
      <c r="A1549" s="1" t="s">
        <v>582</v>
      </c>
    </row>
    <row r="1550">
      <c r="A1550" s="1" t="s">
        <v>568</v>
      </c>
    </row>
    <row r="1551">
      <c r="A1551" s="1" t="s">
        <v>583</v>
      </c>
    </row>
    <row r="1552">
      <c r="A1552" s="1" t="s">
        <v>7</v>
      </c>
    </row>
    <row r="1553">
      <c r="A1553" s="1" t="s">
        <v>444</v>
      </c>
    </row>
    <row r="1554">
      <c r="A1554" s="1" t="s">
        <v>66</v>
      </c>
    </row>
    <row r="1555">
      <c r="A1555" s="1" t="s">
        <v>570</v>
      </c>
    </row>
    <row r="1556">
      <c r="A1556" s="1" t="s">
        <v>33</v>
      </c>
    </row>
    <row r="1557">
      <c r="A1557" s="1" t="s">
        <v>11</v>
      </c>
    </row>
    <row r="1558">
      <c r="A1558" s="1" t="s">
        <v>12</v>
      </c>
    </row>
    <row r="1559">
      <c r="A1559" s="1" t="s">
        <v>0</v>
      </c>
    </row>
    <row r="1560">
      <c r="A1560" s="1" t="s">
        <v>584</v>
      </c>
    </row>
    <row r="1561">
      <c r="A1561" s="1" t="s">
        <v>585</v>
      </c>
    </row>
    <row r="1562">
      <c r="A1562" s="1" t="s">
        <v>586</v>
      </c>
    </row>
    <row r="1563">
      <c r="A1563" s="1" t="s">
        <v>568</v>
      </c>
    </row>
    <row r="1564">
      <c r="A1564" s="1" t="s">
        <v>587</v>
      </c>
    </row>
    <row r="1565">
      <c r="A1565" s="1" t="s">
        <v>7</v>
      </c>
    </row>
    <row r="1566">
      <c r="A1566" s="1" t="s">
        <v>444</v>
      </c>
    </row>
    <row r="1567">
      <c r="A1567" s="1" t="s">
        <v>66</v>
      </c>
    </row>
    <row r="1568">
      <c r="A1568" s="1" t="s">
        <v>570</v>
      </c>
    </row>
    <row r="1569">
      <c r="A1569" s="1" t="s">
        <v>33</v>
      </c>
    </row>
    <row r="1570">
      <c r="A1570" s="1" t="s">
        <v>11</v>
      </c>
    </row>
    <row r="1571">
      <c r="A1571" s="1" t="s">
        <v>12</v>
      </c>
    </row>
    <row r="1572">
      <c r="A1572" s="1" t="s">
        <v>0</v>
      </c>
    </row>
    <row r="1573">
      <c r="A1573" s="1" t="s">
        <v>588</v>
      </c>
    </row>
    <row r="1574">
      <c r="A1574" s="1" t="s">
        <v>589</v>
      </c>
    </row>
    <row r="1575">
      <c r="A1575" s="1" t="s">
        <v>590</v>
      </c>
    </row>
    <row r="1576">
      <c r="A1576" s="1" t="s">
        <v>568</v>
      </c>
    </row>
    <row r="1577">
      <c r="A1577" s="1" t="s">
        <v>591</v>
      </c>
    </row>
    <row r="1578">
      <c r="A1578" s="1" t="s">
        <v>7</v>
      </c>
    </row>
    <row r="1579">
      <c r="A1579" s="1" t="s">
        <v>444</v>
      </c>
    </row>
    <row r="1580">
      <c r="A1580" s="1" t="s">
        <v>66</v>
      </c>
    </row>
    <row r="1581">
      <c r="A1581" s="1" t="s">
        <v>575</v>
      </c>
    </row>
    <row r="1582">
      <c r="A1582" s="1" t="s">
        <v>11</v>
      </c>
    </row>
    <row r="1583">
      <c r="A1583" s="1" t="s">
        <v>12</v>
      </c>
    </row>
    <row r="1584">
      <c r="A1584" s="1" t="s">
        <v>0</v>
      </c>
    </row>
    <row r="1585">
      <c r="A1585" s="1" t="s">
        <v>592</v>
      </c>
    </row>
    <row r="1586">
      <c r="A1586" s="1" t="s">
        <v>593</v>
      </c>
    </row>
    <row r="1587">
      <c r="A1587" s="1" t="s">
        <v>594</v>
      </c>
    </row>
    <row r="1588">
      <c r="A1588" s="1" t="s">
        <v>568</v>
      </c>
    </row>
    <row r="1589">
      <c r="A1589" s="1" t="s">
        <v>595</v>
      </c>
    </row>
    <row r="1590">
      <c r="A1590" s="1" t="s">
        <v>7</v>
      </c>
    </row>
    <row r="1591">
      <c r="A1591" s="1" t="s">
        <v>65</v>
      </c>
    </row>
    <row r="1592">
      <c r="A1592" s="1" t="s">
        <v>444</v>
      </c>
    </row>
    <row r="1593">
      <c r="A1593" s="1" t="s">
        <v>66</v>
      </c>
    </row>
    <row r="1594">
      <c r="A1594" s="1" t="s">
        <v>207</v>
      </c>
    </row>
    <row r="1595">
      <c r="A1595" s="1" t="s">
        <v>329</v>
      </c>
    </row>
    <row r="1596">
      <c r="A1596" s="1" t="s">
        <v>570</v>
      </c>
    </row>
    <row r="1597">
      <c r="A1597" s="1" t="s">
        <v>226</v>
      </c>
    </row>
    <row r="1598">
      <c r="A1598" s="1" t="s">
        <v>33</v>
      </c>
    </row>
    <row r="1599">
      <c r="A1599" s="1" t="s">
        <v>11</v>
      </c>
    </row>
    <row r="1600">
      <c r="A1600" s="1" t="s">
        <v>12</v>
      </c>
    </row>
    <row r="1601">
      <c r="A1601" s="1" t="s">
        <v>0</v>
      </c>
    </row>
    <row r="1602">
      <c r="A1602" s="1" t="s">
        <v>596</v>
      </c>
    </row>
    <row r="1603">
      <c r="A1603" s="1" t="s">
        <v>597</v>
      </c>
    </row>
    <row r="1604">
      <c r="A1604" s="1" t="s">
        <v>598</v>
      </c>
    </row>
    <row r="1605">
      <c r="A1605" s="1" t="s">
        <v>568</v>
      </c>
    </row>
    <row r="1606">
      <c r="A1606" s="1" t="s">
        <v>599</v>
      </c>
    </row>
    <row r="1607">
      <c r="A1607" s="1" t="s">
        <v>7</v>
      </c>
    </row>
    <row r="1608">
      <c r="A1608" s="1" t="s">
        <v>444</v>
      </c>
    </row>
    <row r="1609">
      <c r="A1609" s="1" t="s">
        <v>207</v>
      </c>
    </row>
    <row r="1610">
      <c r="A1610" s="1" t="s">
        <v>329</v>
      </c>
    </row>
    <row r="1611">
      <c r="A1611" s="1" t="s">
        <v>570</v>
      </c>
    </row>
    <row r="1612">
      <c r="A1612" s="1" t="s">
        <v>33</v>
      </c>
    </row>
    <row r="1613">
      <c r="A1613" s="1" t="s">
        <v>11</v>
      </c>
    </row>
    <row r="1614">
      <c r="A1614" s="1" t="s">
        <v>12</v>
      </c>
    </row>
    <row r="1615">
      <c r="A1615" s="1" t="s">
        <v>0</v>
      </c>
    </row>
    <row r="1616">
      <c r="A1616" s="1" t="s">
        <v>600</v>
      </c>
    </row>
    <row r="1617">
      <c r="A1617" s="1" t="s">
        <v>601</v>
      </c>
    </row>
    <row r="1618">
      <c r="A1618" s="1" t="s">
        <v>602</v>
      </c>
    </row>
    <row r="1619">
      <c r="A1619" s="1" t="s">
        <v>568</v>
      </c>
    </row>
    <row r="1620">
      <c r="A1620" s="1" t="s">
        <v>603</v>
      </c>
    </row>
    <row r="1621">
      <c r="A1621" s="1" t="s">
        <v>7</v>
      </c>
    </row>
    <row r="1622">
      <c r="A1622" s="1" t="s">
        <v>65</v>
      </c>
    </row>
    <row r="1623">
      <c r="A1623" s="1" t="s">
        <v>444</v>
      </c>
    </row>
    <row r="1624">
      <c r="A1624" s="1" t="s">
        <v>207</v>
      </c>
    </row>
    <row r="1625">
      <c r="A1625" s="1" t="s">
        <v>329</v>
      </c>
    </row>
    <row r="1626">
      <c r="A1626" s="1" t="s">
        <v>570</v>
      </c>
    </row>
    <row r="1627">
      <c r="A1627" s="1" t="s">
        <v>226</v>
      </c>
    </row>
    <row r="1628">
      <c r="A1628" s="1" t="s">
        <v>33</v>
      </c>
    </row>
    <row r="1629">
      <c r="A1629" s="1" t="s">
        <v>11</v>
      </c>
    </row>
    <row r="1630">
      <c r="A1630" s="1" t="s">
        <v>12</v>
      </c>
    </row>
    <row r="1631">
      <c r="A1631" s="1" t="s">
        <v>0</v>
      </c>
    </row>
    <row r="1632">
      <c r="A1632" s="1" t="s">
        <v>604</v>
      </c>
    </row>
    <row r="1633">
      <c r="A1633" s="1" t="s">
        <v>605</v>
      </c>
    </row>
    <row r="1634">
      <c r="A1634" s="1" t="s">
        <v>606</v>
      </c>
    </row>
    <row r="1635">
      <c r="A1635" s="1" t="s">
        <v>607</v>
      </c>
    </row>
    <row r="1636">
      <c r="A1636" s="1" t="s">
        <v>608</v>
      </c>
    </row>
    <row r="1637">
      <c r="A1637" s="1" t="s">
        <v>7</v>
      </c>
    </row>
    <row r="1638">
      <c r="A1638" s="1" t="s">
        <v>444</v>
      </c>
    </row>
    <row r="1639">
      <c r="A1639" s="1" t="s">
        <v>269</v>
      </c>
    </row>
    <row r="1640">
      <c r="A1640" s="1" t="s">
        <v>28</v>
      </c>
    </row>
    <row r="1641">
      <c r="A1641" s="1" t="s">
        <v>609</v>
      </c>
    </row>
    <row r="1642">
      <c r="A1642" s="1" t="s">
        <v>11</v>
      </c>
    </row>
    <row r="1643">
      <c r="A1643" s="1" t="s">
        <v>12</v>
      </c>
    </row>
    <row r="1644">
      <c r="A1644" s="1" t="s">
        <v>0</v>
      </c>
    </row>
    <row r="1645">
      <c r="A1645" s="1" t="s">
        <v>610</v>
      </c>
    </row>
    <row r="1646">
      <c r="A1646" s="1" t="s">
        <v>611</v>
      </c>
    </row>
    <row r="1647">
      <c r="A1647" s="1" t="s">
        <v>612</v>
      </c>
    </row>
    <row r="1648">
      <c r="A1648" s="1" t="s">
        <v>607</v>
      </c>
    </row>
    <row r="1649">
      <c r="A1649" s="1" t="s">
        <v>613</v>
      </c>
    </row>
    <row r="1650">
      <c r="A1650" s="1" t="s">
        <v>7</v>
      </c>
    </row>
    <row r="1651">
      <c r="A1651" s="1" t="s">
        <v>444</v>
      </c>
    </row>
    <row r="1652">
      <c r="A1652" s="1" t="s">
        <v>66</v>
      </c>
    </row>
    <row r="1653">
      <c r="A1653" s="1" t="s">
        <v>609</v>
      </c>
    </row>
    <row r="1654">
      <c r="A1654" s="1" t="s">
        <v>11</v>
      </c>
    </row>
    <row r="1655">
      <c r="A1655" s="1" t="s">
        <v>12</v>
      </c>
    </row>
    <row r="1656">
      <c r="A1656" s="1" t="s">
        <v>0</v>
      </c>
    </row>
    <row r="1657">
      <c r="A1657" s="1" t="s">
        <v>614</v>
      </c>
    </row>
    <row r="1658">
      <c r="A1658" s="1" t="s">
        <v>615</v>
      </c>
    </row>
    <row r="1659">
      <c r="A1659" s="1" t="s">
        <v>616</v>
      </c>
    </row>
    <row r="1660">
      <c r="A1660" s="1" t="s">
        <v>607</v>
      </c>
    </row>
    <row r="1661">
      <c r="A1661" s="1" t="s">
        <v>617</v>
      </c>
    </row>
    <row r="1662">
      <c r="A1662" s="1" t="s">
        <v>7</v>
      </c>
    </row>
    <row r="1663">
      <c r="A1663" s="1" t="s">
        <v>444</v>
      </c>
    </row>
    <row r="1664">
      <c r="A1664" s="1" t="s">
        <v>66</v>
      </c>
    </row>
    <row r="1665">
      <c r="A1665" s="1" t="s">
        <v>609</v>
      </c>
    </row>
    <row r="1666">
      <c r="A1666" s="1" t="s">
        <v>11</v>
      </c>
    </row>
    <row r="1667">
      <c r="A1667" s="1" t="s">
        <v>12</v>
      </c>
    </row>
    <row r="1668">
      <c r="A1668" s="1" t="s">
        <v>0</v>
      </c>
    </row>
    <row r="1669">
      <c r="A1669" s="1" t="s">
        <v>618</v>
      </c>
    </row>
    <row r="1670">
      <c r="A1670" s="1" t="s">
        <v>619</v>
      </c>
    </row>
    <row r="1671">
      <c r="A1671" s="1" t="s">
        <v>620</v>
      </c>
    </row>
    <row r="1672">
      <c r="A1672" s="1" t="s">
        <v>607</v>
      </c>
    </row>
    <row r="1673">
      <c r="A1673" s="1" t="s">
        <v>621</v>
      </c>
    </row>
    <row r="1674">
      <c r="A1674" s="1" t="s">
        <v>7</v>
      </c>
    </row>
    <row r="1675">
      <c r="A1675" s="1" t="s">
        <v>444</v>
      </c>
    </row>
    <row r="1676">
      <c r="A1676" s="1" t="s">
        <v>66</v>
      </c>
    </row>
    <row r="1677">
      <c r="A1677" s="1" t="s">
        <v>609</v>
      </c>
    </row>
    <row r="1678">
      <c r="A1678" s="1" t="s">
        <v>11</v>
      </c>
    </row>
    <row r="1679">
      <c r="A1679" s="1" t="s">
        <v>12</v>
      </c>
    </row>
    <row r="1680">
      <c r="A1680" s="1" t="s">
        <v>0</v>
      </c>
    </row>
    <row r="1681">
      <c r="A1681" s="1" t="s">
        <v>622</v>
      </c>
    </row>
    <row r="1682">
      <c r="A1682" s="1" t="s">
        <v>623</v>
      </c>
    </row>
    <row r="1683">
      <c r="A1683" s="1" t="s">
        <v>624</v>
      </c>
    </row>
    <row r="1684">
      <c r="A1684" s="1" t="s">
        <v>625</v>
      </c>
    </row>
    <row r="1685">
      <c r="A1685" s="1" t="s">
        <v>626</v>
      </c>
    </row>
    <row r="1686">
      <c r="A1686" s="1" t="s">
        <v>7</v>
      </c>
    </row>
    <row r="1687">
      <c r="A1687" s="1" t="s">
        <v>627</v>
      </c>
    </row>
    <row r="1688">
      <c r="A1688" s="1" t="s">
        <v>9</v>
      </c>
    </row>
    <row r="1689">
      <c r="A1689" s="1" t="s">
        <v>628</v>
      </c>
    </row>
    <row r="1690">
      <c r="A1690" s="1" t="s">
        <v>220</v>
      </c>
    </row>
    <row r="1691">
      <c r="A1691" s="1" t="s">
        <v>11</v>
      </c>
    </row>
    <row r="1692">
      <c r="A1692" s="1" t="s">
        <v>12</v>
      </c>
    </row>
    <row r="1693">
      <c r="A1693" s="1" t="s">
        <v>0</v>
      </c>
    </row>
    <row r="1694">
      <c r="A1694" s="1" t="s">
        <v>629</v>
      </c>
    </row>
    <row r="1695">
      <c r="A1695" s="1" t="s">
        <v>630</v>
      </c>
    </row>
    <row r="1696">
      <c r="A1696" s="1" t="s">
        <v>631</v>
      </c>
    </row>
    <row r="1697">
      <c r="A1697" s="1" t="s">
        <v>625</v>
      </c>
    </row>
    <row r="1698">
      <c r="A1698" s="1" t="s">
        <v>632</v>
      </c>
    </row>
    <row r="1699">
      <c r="A1699" s="1" t="s">
        <v>7</v>
      </c>
    </row>
    <row r="1700">
      <c r="A1700" s="1" t="s">
        <v>627</v>
      </c>
    </row>
    <row r="1701">
      <c r="A1701" s="1" t="s">
        <v>628</v>
      </c>
    </row>
    <row r="1702">
      <c r="A1702" s="1" t="s">
        <v>220</v>
      </c>
    </row>
    <row r="1703">
      <c r="A1703" s="1" t="s">
        <v>11</v>
      </c>
    </row>
    <row r="1704">
      <c r="A1704" s="1" t="s">
        <v>12</v>
      </c>
    </row>
    <row r="1705">
      <c r="A1705" s="1" t="s">
        <v>0</v>
      </c>
    </row>
    <row r="1706">
      <c r="A1706" s="1" t="s">
        <v>633</v>
      </c>
    </row>
    <row r="1707">
      <c r="A1707" s="1" t="s">
        <v>634</v>
      </c>
    </row>
    <row r="1708">
      <c r="A1708" s="1" t="s">
        <v>635</v>
      </c>
    </row>
    <row r="1709">
      <c r="A1709" s="1" t="s">
        <v>625</v>
      </c>
    </row>
    <row r="1710">
      <c r="A1710" s="1" t="s">
        <v>636</v>
      </c>
    </row>
    <row r="1711">
      <c r="A1711" s="1" t="s">
        <v>7</v>
      </c>
    </row>
    <row r="1712">
      <c r="A1712" s="1" t="s">
        <v>627</v>
      </c>
    </row>
    <row r="1713">
      <c r="A1713" s="1" t="s">
        <v>21</v>
      </c>
    </row>
    <row r="1714">
      <c r="A1714" s="1" t="s">
        <v>628</v>
      </c>
    </row>
    <row r="1715">
      <c r="A1715" s="1" t="s">
        <v>220</v>
      </c>
    </row>
    <row r="1716">
      <c r="A1716" s="1" t="s">
        <v>11</v>
      </c>
    </row>
    <row r="1717">
      <c r="A1717" s="1" t="s">
        <v>12</v>
      </c>
    </row>
    <row r="1718">
      <c r="A1718" s="1" t="s">
        <v>0</v>
      </c>
    </row>
    <row r="1719">
      <c r="A1719" s="1" t="s">
        <v>637</v>
      </c>
    </row>
    <row r="1720">
      <c r="A1720" s="1" t="s">
        <v>638</v>
      </c>
    </row>
    <row r="1721">
      <c r="A1721" s="1" t="s">
        <v>639</v>
      </c>
    </row>
    <row r="1722">
      <c r="A1722" s="1" t="s">
        <v>625</v>
      </c>
    </row>
    <row r="1723">
      <c r="A1723" s="1" t="s">
        <v>640</v>
      </c>
    </row>
    <row r="1724">
      <c r="A1724" s="1" t="s">
        <v>7</v>
      </c>
    </row>
    <row r="1725">
      <c r="A1725" s="1" t="s">
        <v>627</v>
      </c>
    </row>
    <row r="1726">
      <c r="A1726" s="1" t="s">
        <v>628</v>
      </c>
    </row>
    <row r="1727">
      <c r="A1727" s="1" t="s">
        <v>220</v>
      </c>
    </row>
    <row r="1728">
      <c r="A1728" s="1" t="s">
        <v>11</v>
      </c>
    </row>
    <row r="1729">
      <c r="A1729" s="1" t="s">
        <v>12</v>
      </c>
    </row>
    <row r="1730">
      <c r="A1730" s="1" t="s">
        <v>0</v>
      </c>
    </row>
    <row r="1731">
      <c r="A1731" s="1" t="s">
        <v>641</v>
      </c>
    </row>
    <row r="1732">
      <c r="A1732" s="1" t="s">
        <v>642</v>
      </c>
    </row>
    <row r="1733">
      <c r="A1733" s="1" t="s">
        <v>643</v>
      </c>
    </row>
    <row r="1734">
      <c r="A1734" s="1" t="s">
        <v>625</v>
      </c>
    </row>
    <row r="1735">
      <c r="A1735" s="1" t="s">
        <v>644</v>
      </c>
    </row>
    <row r="1736">
      <c r="A1736" s="1" t="s">
        <v>7</v>
      </c>
    </row>
    <row r="1737">
      <c r="A1737" s="1" t="s">
        <v>627</v>
      </c>
    </row>
    <row r="1738">
      <c r="A1738" s="1" t="s">
        <v>628</v>
      </c>
    </row>
    <row r="1739">
      <c r="A1739" s="1" t="s">
        <v>220</v>
      </c>
    </row>
    <row r="1740">
      <c r="A1740" s="1" t="s">
        <v>11</v>
      </c>
    </row>
    <row r="1741">
      <c r="A1741" s="1" t="s">
        <v>12</v>
      </c>
    </row>
    <row r="1742">
      <c r="A1742" s="1" t="s">
        <v>0</v>
      </c>
    </row>
    <row r="1743">
      <c r="A1743" s="1" t="s">
        <v>645</v>
      </c>
    </row>
    <row r="1744">
      <c r="A1744" s="1" t="s">
        <v>646</v>
      </c>
    </row>
    <row r="1745">
      <c r="A1745" s="1" t="s">
        <v>647</v>
      </c>
    </row>
    <row r="1746">
      <c r="A1746" s="1" t="s">
        <v>648</v>
      </c>
    </row>
    <row r="1747">
      <c r="A1747" s="1" t="s">
        <v>649</v>
      </c>
    </row>
    <row r="1748">
      <c r="A1748" s="1" t="s">
        <v>7</v>
      </c>
    </row>
    <row r="1749">
      <c r="A1749" s="1" t="s">
        <v>627</v>
      </c>
    </row>
    <row r="1750">
      <c r="A1750" s="1" t="s">
        <v>650</v>
      </c>
    </row>
    <row r="1751">
      <c r="A1751" s="1" t="s">
        <v>220</v>
      </c>
    </row>
    <row r="1752">
      <c r="A1752" s="1" t="s">
        <v>11</v>
      </c>
    </row>
    <row r="1753">
      <c r="A1753" s="1" t="s">
        <v>12</v>
      </c>
    </row>
    <row r="1754">
      <c r="A1754" s="1" t="s">
        <v>0</v>
      </c>
    </row>
    <row r="1755">
      <c r="A1755" s="1" t="s">
        <v>651</v>
      </c>
    </row>
    <row r="1756">
      <c r="A1756" s="1" t="s">
        <v>652</v>
      </c>
    </row>
    <row r="1757">
      <c r="A1757" s="1" t="s">
        <v>653</v>
      </c>
    </row>
    <row r="1758">
      <c r="A1758" s="1" t="s">
        <v>648</v>
      </c>
    </row>
    <row r="1759">
      <c r="A1759" s="1" t="s">
        <v>654</v>
      </c>
    </row>
    <row r="1760">
      <c r="A1760" s="1" t="s">
        <v>7</v>
      </c>
    </row>
    <row r="1761">
      <c r="A1761" s="1" t="s">
        <v>627</v>
      </c>
    </row>
    <row r="1762">
      <c r="A1762" s="1" t="s">
        <v>650</v>
      </c>
    </row>
    <row r="1763">
      <c r="A1763" s="1" t="s">
        <v>220</v>
      </c>
    </row>
    <row r="1764">
      <c r="A1764" s="1" t="s">
        <v>11</v>
      </c>
    </row>
    <row r="1765">
      <c r="A1765" s="1" t="s">
        <v>12</v>
      </c>
    </row>
    <row r="1766">
      <c r="A1766" s="1" t="s">
        <v>0</v>
      </c>
    </row>
    <row r="1767">
      <c r="A1767" s="1" t="s">
        <v>655</v>
      </c>
    </row>
    <row r="1768">
      <c r="A1768" s="1" t="s">
        <v>656</v>
      </c>
    </row>
    <row r="1769">
      <c r="A1769" s="1" t="s">
        <v>657</v>
      </c>
    </row>
    <row r="1770">
      <c r="A1770" s="1" t="s">
        <v>648</v>
      </c>
    </row>
    <row r="1771">
      <c r="A1771" s="1" t="s">
        <v>658</v>
      </c>
    </row>
    <row r="1772">
      <c r="A1772" s="1" t="s">
        <v>7</v>
      </c>
    </row>
    <row r="1773">
      <c r="A1773" s="1" t="s">
        <v>627</v>
      </c>
    </row>
    <row r="1774">
      <c r="A1774" s="1" t="s">
        <v>650</v>
      </c>
    </row>
    <row r="1775">
      <c r="A1775" s="1" t="s">
        <v>220</v>
      </c>
    </row>
    <row r="1776">
      <c r="A1776" s="1" t="s">
        <v>11</v>
      </c>
    </row>
    <row r="1777">
      <c r="A1777" s="1" t="s">
        <v>12</v>
      </c>
    </row>
    <row r="1778">
      <c r="A1778" s="1" t="s">
        <v>0</v>
      </c>
    </row>
    <row r="1779">
      <c r="A1779" s="1" t="s">
        <v>659</v>
      </c>
    </row>
    <row r="1780">
      <c r="A1780" s="1" t="s">
        <v>660</v>
      </c>
    </row>
    <row r="1781">
      <c r="A1781" s="1" t="s">
        <v>661</v>
      </c>
    </row>
    <row r="1782">
      <c r="A1782" s="1" t="s">
        <v>648</v>
      </c>
    </row>
    <row r="1783">
      <c r="A1783" s="1" t="s">
        <v>662</v>
      </c>
    </row>
    <row r="1784">
      <c r="A1784" s="1" t="s">
        <v>7</v>
      </c>
    </row>
    <row r="1785">
      <c r="A1785" s="1" t="s">
        <v>627</v>
      </c>
    </row>
    <row r="1786">
      <c r="A1786" s="1" t="s">
        <v>650</v>
      </c>
    </row>
    <row r="1787">
      <c r="A1787" s="1" t="s">
        <v>220</v>
      </c>
    </row>
    <row r="1788">
      <c r="A1788" s="1" t="s">
        <v>11</v>
      </c>
    </row>
    <row r="1789">
      <c r="A1789" s="1" t="s">
        <v>12</v>
      </c>
    </row>
    <row r="1790">
      <c r="A1790" s="1" t="s">
        <v>0</v>
      </c>
    </row>
    <row r="1791">
      <c r="A1791" s="1" t="s">
        <v>663</v>
      </c>
    </row>
    <row r="1792">
      <c r="A1792" s="1" t="s">
        <v>664</v>
      </c>
    </row>
    <row r="1793">
      <c r="A1793" s="1" t="s">
        <v>665</v>
      </c>
    </row>
    <row r="1794">
      <c r="A1794" s="1" t="s">
        <v>666</v>
      </c>
    </row>
    <row r="1795">
      <c r="A1795" s="1" t="s">
        <v>667</v>
      </c>
    </row>
    <row r="1796">
      <c r="A1796" s="1" t="s">
        <v>7</v>
      </c>
    </row>
    <row r="1797">
      <c r="A1797" s="1" t="s">
        <v>627</v>
      </c>
    </row>
    <row r="1798">
      <c r="A1798" s="1" t="s">
        <v>28</v>
      </c>
    </row>
    <row r="1799">
      <c r="A1799" s="1" t="s">
        <v>668</v>
      </c>
    </row>
    <row r="1800">
      <c r="A1800" s="1" t="s">
        <v>220</v>
      </c>
    </row>
    <row r="1801">
      <c r="A1801" s="1" t="s">
        <v>11</v>
      </c>
    </row>
    <row r="1802">
      <c r="A1802" s="1" t="s">
        <v>12</v>
      </c>
    </row>
    <row r="1803">
      <c r="A1803" s="1" t="s">
        <v>0</v>
      </c>
    </row>
    <row r="1804">
      <c r="A1804" s="1" t="s">
        <v>669</v>
      </c>
    </row>
    <row r="1805">
      <c r="A1805" s="1" t="s">
        <v>670</v>
      </c>
    </row>
    <row r="1806">
      <c r="A1806" s="1" t="s">
        <v>671</v>
      </c>
    </row>
    <row r="1807">
      <c r="A1807" s="1" t="s">
        <v>666</v>
      </c>
    </row>
    <row r="1808">
      <c r="A1808" s="1" t="s">
        <v>672</v>
      </c>
    </row>
    <row r="1809">
      <c r="A1809" s="1" t="s">
        <v>7</v>
      </c>
    </row>
    <row r="1810">
      <c r="A1810" s="1" t="s">
        <v>627</v>
      </c>
    </row>
    <row r="1811">
      <c r="A1811" s="1" t="s">
        <v>668</v>
      </c>
    </row>
    <row r="1812">
      <c r="A1812" s="1" t="s">
        <v>220</v>
      </c>
    </row>
    <row r="1813">
      <c r="A1813" s="1" t="s">
        <v>11</v>
      </c>
    </row>
    <row r="1814">
      <c r="A1814" s="1" t="s">
        <v>12</v>
      </c>
    </row>
    <row r="1815">
      <c r="A1815" s="1" t="s">
        <v>0</v>
      </c>
    </row>
    <row r="1816">
      <c r="A1816" s="1" t="s">
        <v>673</v>
      </c>
    </row>
    <row r="1817">
      <c r="A1817" s="1" t="s">
        <v>674</v>
      </c>
    </row>
    <row r="1818">
      <c r="A1818" s="1" t="s">
        <v>675</v>
      </c>
    </row>
    <row r="1819">
      <c r="A1819" s="1" t="s">
        <v>666</v>
      </c>
    </row>
    <row r="1820">
      <c r="A1820" s="1" t="s">
        <v>676</v>
      </c>
    </row>
    <row r="1821">
      <c r="A1821" s="1" t="s">
        <v>7</v>
      </c>
    </row>
    <row r="1822">
      <c r="A1822" s="1" t="s">
        <v>627</v>
      </c>
    </row>
    <row r="1823">
      <c r="A1823" s="1" t="s">
        <v>668</v>
      </c>
    </row>
    <row r="1824">
      <c r="A1824" s="1" t="s">
        <v>220</v>
      </c>
    </row>
    <row r="1825">
      <c r="A1825" s="1" t="s">
        <v>11</v>
      </c>
    </row>
    <row r="1826">
      <c r="A1826" s="1" t="s">
        <v>12</v>
      </c>
    </row>
    <row r="1827">
      <c r="A1827" s="1" t="s">
        <v>0</v>
      </c>
    </row>
    <row r="1828">
      <c r="A1828" s="1" t="s">
        <v>677</v>
      </c>
    </row>
    <row r="1829">
      <c r="A1829" s="1" t="s">
        <v>678</v>
      </c>
    </row>
    <row r="1830">
      <c r="A1830" s="1" t="s">
        <v>679</v>
      </c>
    </row>
    <row r="1831">
      <c r="A1831" s="1" t="s">
        <v>666</v>
      </c>
    </row>
    <row r="1832">
      <c r="A1832" s="1" t="s">
        <v>680</v>
      </c>
    </row>
    <row r="1833">
      <c r="A1833" s="1" t="s">
        <v>7</v>
      </c>
    </row>
    <row r="1834">
      <c r="A1834" s="1" t="s">
        <v>627</v>
      </c>
    </row>
    <row r="1835">
      <c r="A1835" s="1" t="s">
        <v>668</v>
      </c>
    </row>
    <row r="1836">
      <c r="A1836" s="1" t="s">
        <v>220</v>
      </c>
    </row>
    <row r="1837">
      <c r="A1837" s="1" t="s">
        <v>11</v>
      </c>
    </row>
    <row r="1838">
      <c r="A1838" s="1" t="s">
        <v>12</v>
      </c>
    </row>
    <row r="1839">
      <c r="A1839" s="1" t="s">
        <v>0</v>
      </c>
    </row>
    <row r="1840">
      <c r="A1840" s="1" t="s">
        <v>681</v>
      </c>
    </row>
    <row r="1841">
      <c r="A1841" s="1" t="s">
        <v>682</v>
      </c>
    </row>
    <row r="1842">
      <c r="A1842" s="1" t="s">
        <v>683</v>
      </c>
    </row>
    <row r="1843">
      <c r="A1843" s="1" t="s">
        <v>684</v>
      </c>
    </row>
    <row r="1844">
      <c r="A1844" s="1" t="s">
        <v>685</v>
      </c>
    </row>
    <row r="1845">
      <c r="A1845" s="1" t="s">
        <v>7</v>
      </c>
    </row>
    <row r="1846">
      <c r="A1846" s="1" t="s">
        <v>627</v>
      </c>
    </row>
    <row r="1847">
      <c r="A1847" s="1" t="s">
        <v>686</v>
      </c>
    </row>
    <row r="1848">
      <c r="A1848" s="1" t="s">
        <v>209</v>
      </c>
    </row>
    <row r="1849">
      <c r="A1849" s="1" t="s">
        <v>687</v>
      </c>
    </row>
    <row r="1850">
      <c r="A1850" s="1" t="s">
        <v>688</v>
      </c>
    </row>
    <row r="1851">
      <c r="A1851" s="1" t="s">
        <v>11</v>
      </c>
    </row>
    <row r="1852">
      <c r="A1852" s="1" t="s">
        <v>12</v>
      </c>
    </row>
    <row r="1853">
      <c r="A1853" s="1" t="s">
        <v>0</v>
      </c>
    </row>
    <row r="1854">
      <c r="A1854" s="1" t="s">
        <v>689</v>
      </c>
    </row>
    <row r="1855">
      <c r="A1855" s="1" t="s">
        <v>690</v>
      </c>
    </row>
    <row r="1856">
      <c r="A1856" s="1" t="s">
        <v>691</v>
      </c>
    </row>
    <row r="1857">
      <c r="A1857" s="1" t="s">
        <v>684</v>
      </c>
    </row>
    <row r="1858">
      <c r="A1858" s="1" t="s">
        <v>692</v>
      </c>
    </row>
    <row r="1859">
      <c r="A1859" s="1" t="s">
        <v>7</v>
      </c>
    </row>
    <row r="1860">
      <c r="A1860" s="1" t="s">
        <v>627</v>
      </c>
    </row>
    <row r="1861">
      <c r="A1861" s="1" t="s">
        <v>28</v>
      </c>
    </row>
    <row r="1862">
      <c r="A1862" s="1" t="s">
        <v>686</v>
      </c>
    </row>
    <row r="1863">
      <c r="A1863" s="1" t="s">
        <v>220</v>
      </c>
    </row>
    <row r="1864">
      <c r="A1864" s="1" t="s">
        <v>11</v>
      </c>
    </row>
    <row r="1865">
      <c r="A1865" s="1" t="s">
        <v>12</v>
      </c>
    </row>
    <row r="1866">
      <c r="A1866" s="1" t="s">
        <v>0</v>
      </c>
    </row>
    <row r="1867">
      <c r="A1867" s="1" t="s">
        <v>693</v>
      </c>
    </row>
    <row r="1868">
      <c r="A1868" s="1" t="s">
        <v>694</v>
      </c>
    </row>
    <row r="1869">
      <c r="A1869" s="1" t="s">
        <v>695</v>
      </c>
    </row>
    <row r="1870">
      <c r="A1870" s="1" t="s">
        <v>684</v>
      </c>
    </row>
    <row r="1871">
      <c r="A1871" s="1" t="s">
        <v>696</v>
      </c>
    </row>
    <row r="1872">
      <c r="A1872" s="1" t="s">
        <v>7</v>
      </c>
    </row>
    <row r="1873">
      <c r="A1873" s="1" t="s">
        <v>627</v>
      </c>
    </row>
    <row r="1874">
      <c r="A1874" s="1" t="s">
        <v>686</v>
      </c>
    </row>
    <row r="1875">
      <c r="A1875" s="1" t="s">
        <v>220</v>
      </c>
    </row>
    <row r="1876">
      <c r="A1876" s="1" t="s">
        <v>11</v>
      </c>
    </row>
    <row r="1877">
      <c r="A1877" s="1" t="s">
        <v>12</v>
      </c>
    </row>
    <row r="1878">
      <c r="A1878" s="1" t="s">
        <v>0</v>
      </c>
    </row>
    <row r="1879">
      <c r="A1879" s="1" t="s">
        <v>697</v>
      </c>
    </row>
    <row r="1880">
      <c r="A1880" s="1" t="s">
        <v>698</v>
      </c>
    </row>
    <row r="1881">
      <c r="A1881" s="1" t="s">
        <v>699</v>
      </c>
    </row>
    <row r="1882">
      <c r="A1882" s="1" t="s">
        <v>684</v>
      </c>
    </row>
    <row r="1883">
      <c r="A1883" s="1" t="s">
        <v>700</v>
      </c>
    </row>
    <row r="1884">
      <c r="A1884" s="1" t="s">
        <v>7</v>
      </c>
    </row>
    <row r="1885">
      <c r="A1885" s="1" t="s">
        <v>627</v>
      </c>
    </row>
    <row r="1886">
      <c r="A1886" s="1" t="s">
        <v>686</v>
      </c>
    </row>
    <row r="1887">
      <c r="A1887" s="1" t="s">
        <v>220</v>
      </c>
    </row>
    <row r="1888">
      <c r="A1888" s="1" t="s">
        <v>11</v>
      </c>
    </row>
    <row r="1889">
      <c r="A1889" s="1" t="s">
        <v>12</v>
      </c>
    </row>
    <row r="1890">
      <c r="A1890" s="1" t="s">
        <v>0</v>
      </c>
    </row>
    <row r="1891">
      <c r="A1891" s="1" t="s">
        <v>701</v>
      </c>
    </row>
    <row r="1892">
      <c r="A1892" s="1" t="s">
        <v>702</v>
      </c>
    </row>
    <row r="1893">
      <c r="A1893" s="1" t="s">
        <v>703</v>
      </c>
    </row>
    <row r="1894">
      <c r="A1894" s="1" t="s">
        <v>704</v>
      </c>
    </row>
    <row r="1895">
      <c r="A1895" s="1" t="s">
        <v>705</v>
      </c>
    </row>
    <row r="1896">
      <c r="A1896" s="1" t="s">
        <v>7</v>
      </c>
    </row>
    <row r="1897">
      <c r="A1897" s="1" t="s">
        <v>627</v>
      </c>
    </row>
    <row r="1898">
      <c r="A1898" s="1" t="s">
        <v>706</v>
      </c>
    </row>
    <row r="1899">
      <c r="A1899" s="1" t="s">
        <v>220</v>
      </c>
    </row>
    <row r="1900">
      <c r="A1900" s="1" t="s">
        <v>11</v>
      </c>
    </row>
    <row r="1901">
      <c r="A1901" s="1" t="s">
        <v>12</v>
      </c>
    </row>
    <row r="1902">
      <c r="A1902" s="1" t="s">
        <v>0</v>
      </c>
    </row>
    <row r="1903">
      <c r="A1903" s="1" t="s">
        <v>707</v>
      </c>
    </row>
    <row r="1904">
      <c r="A1904" s="1" t="s">
        <v>708</v>
      </c>
    </row>
    <row r="1905">
      <c r="A1905" s="1" t="s">
        <v>709</v>
      </c>
    </row>
    <row r="1906">
      <c r="A1906" s="1" t="s">
        <v>704</v>
      </c>
    </row>
    <row r="1907">
      <c r="A1907" s="1" t="s">
        <v>710</v>
      </c>
    </row>
    <row r="1908">
      <c r="A1908" s="1" t="s">
        <v>7</v>
      </c>
    </row>
    <row r="1909">
      <c r="A1909" s="1" t="s">
        <v>627</v>
      </c>
    </row>
    <row r="1910">
      <c r="A1910" s="1" t="s">
        <v>706</v>
      </c>
    </row>
    <row r="1911">
      <c r="A1911" s="1" t="s">
        <v>220</v>
      </c>
    </row>
    <row r="1912">
      <c r="A1912" s="1" t="s">
        <v>11</v>
      </c>
    </row>
    <row r="1913">
      <c r="A1913" s="1" t="s">
        <v>12</v>
      </c>
    </row>
    <row r="1914">
      <c r="A1914" s="1" t="s">
        <v>0</v>
      </c>
    </row>
    <row r="1915">
      <c r="A1915" s="1" t="s">
        <v>711</v>
      </c>
    </row>
    <row r="1916">
      <c r="A1916" s="1" t="s">
        <v>712</v>
      </c>
    </row>
    <row r="1917">
      <c r="A1917" s="1" t="s">
        <v>713</v>
      </c>
    </row>
    <row r="1918">
      <c r="A1918" s="1" t="s">
        <v>704</v>
      </c>
    </row>
    <row r="1919">
      <c r="A1919" s="1" t="s">
        <v>714</v>
      </c>
    </row>
    <row r="1920">
      <c r="A1920" s="1" t="s">
        <v>7</v>
      </c>
    </row>
    <row r="1921">
      <c r="A1921" s="1" t="s">
        <v>627</v>
      </c>
    </row>
    <row r="1922">
      <c r="A1922" s="1" t="s">
        <v>706</v>
      </c>
    </row>
    <row r="1923">
      <c r="A1923" s="1" t="s">
        <v>220</v>
      </c>
    </row>
    <row r="1924">
      <c r="A1924" s="1" t="s">
        <v>11</v>
      </c>
    </row>
    <row r="1925">
      <c r="A1925" s="1" t="s">
        <v>12</v>
      </c>
    </row>
    <row r="1926">
      <c r="A1926" s="1" t="s">
        <v>0</v>
      </c>
    </row>
    <row r="1927">
      <c r="A1927" s="1" t="s">
        <v>715</v>
      </c>
    </row>
    <row r="1928">
      <c r="A1928" s="1" t="s">
        <v>716</v>
      </c>
    </row>
    <row r="1929">
      <c r="A1929" s="1" t="s">
        <v>717</v>
      </c>
    </row>
    <row r="1930">
      <c r="A1930" s="1" t="s">
        <v>704</v>
      </c>
    </row>
    <row r="1931">
      <c r="A1931" s="1" t="s">
        <v>718</v>
      </c>
    </row>
    <row r="1932">
      <c r="A1932" s="1" t="s">
        <v>7</v>
      </c>
    </row>
    <row r="1933">
      <c r="A1933" s="1" t="s">
        <v>627</v>
      </c>
    </row>
    <row r="1934">
      <c r="A1934" s="1" t="s">
        <v>706</v>
      </c>
    </row>
    <row r="1935">
      <c r="A1935" s="1" t="s">
        <v>220</v>
      </c>
    </row>
    <row r="1936">
      <c r="A1936" s="1" t="s">
        <v>11</v>
      </c>
    </row>
    <row r="1937">
      <c r="A1937" s="1" t="s">
        <v>12</v>
      </c>
    </row>
    <row r="1938">
      <c r="A1938" s="1" t="s">
        <v>0</v>
      </c>
    </row>
    <row r="1939">
      <c r="A1939" s="1" t="s">
        <v>719</v>
      </c>
    </row>
    <row r="1940">
      <c r="A1940" s="1" t="s">
        <v>720</v>
      </c>
    </row>
    <row r="1941">
      <c r="A1941" s="1" t="s">
        <v>721</v>
      </c>
    </row>
    <row r="1942">
      <c r="A1942" s="1" t="s">
        <v>722</v>
      </c>
    </row>
    <row r="1943">
      <c r="A1943" s="1" t="s">
        <v>723</v>
      </c>
    </row>
    <row r="1944">
      <c r="A1944" s="1" t="s">
        <v>7</v>
      </c>
    </row>
    <row r="1945">
      <c r="A1945" s="1" t="s">
        <v>627</v>
      </c>
    </row>
    <row r="1946">
      <c r="A1946" s="1" t="s">
        <v>724</v>
      </c>
    </row>
    <row r="1947">
      <c r="A1947" s="1" t="s">
        <v>725</v>
      </c>
    </row>
    <row r="1948">
      <c r="A1948" s="1" t="s">
        <v>11</v>
      </c>
    </row>
    <row r="1949">
      <c r="A1949" s="1" t="s">
        <v>12</v>
      </c>
    </row>
    <row r="1950">
      <c r="A1950" s="1" t="s">
        <v>0</v>
      </c>
    </row>
    <row r="1951">
      <c r="A1951" s="1" t="s">
        <v>726</v>
      </c>
    </row>
    <row r="1952">
      <c r="A1952" s="1" t="s">
        <v>727</v>
      </c>
    </row>
    <row r="1953">
      <c r="A1953" s="1" t="s">
        <v>728</v>
      </c>
    </row>
    <row r="1954">
      <c r="A1954" s="1" t="s">
        <v>722</v>
      </c>
    </row>
    <row r="1955">
      <c r="A1955" s="1" t="s">
        <v>729</v>
      </c>
    </row>
    <row r="1956">
      <c r="A1956" s="1" t="s">
        <v>7</v>
      </c>
    </row>
    <row r="1957">
      <c r="A1957" s="1" t="s">
        <v>627</v>
      </c>
    </row>
    <row r="1958">
      <c r="A1958" s="1" t="s">
        <v>724</v>
      </c>
    </row>
    <row r="1959">
      <c r="A1959" s="1" t="s">
        <v>725</v>
      </c>
    </row>
    <row r="1960">
      <c r="A1960" s="1" t="s">
        <v>11</v>
      </c>
    </row>
    <row r="1961">
      <c r="A1961" s="1" t="s">
        <v>12</v>
      </c>
    </row>
    <row r="1962">
      <c r="A1962" s="1" t="s">
        <v>0</v>
      </c>
    </row>
    <row r="1963">
      <c r="A1963" s="1" t="s">
        <v>730</v>
      </c>
    </row>
    <row r="1964">
      <c r="A1964" s="1" t="s">
        <v>731</v>
      </c>
    </row>
    <row r="1965">
      <c r="A1965" s="1" t="s">
        <v>732</v>
      </c>
    </row>
    <row r="1966">
      <c r="A1966" s="1" t="s">
        <v>722</v>
      </c>
    </row>
    <row r="1967">
      <c r="A1967" s="1" t="s">
        <v>733</v>
      </c>
    </row>
    <row r="1968">
      <c r="A1968" s="1" t="s">
        <v>7</v>
      </c>
    </row>
    <row r="1969">
      <c r="A1969" s="1" t="s">
        <v>627</v>
      </c>
    </row>
    <row r="1970">
      <c r="A1970" s="1" t="s">
        <v>724</v>
      </c>
    </row>
    <row r="1971">
      <c r="A1971" s="1" t="s">
        <v>725</v>
      </c>
    </row>
    <row r="1972">
      <c r="A1972" s="1" t="s">
        <v>11</v>
      </c>
    </row>
    <row r="1973">
      <c r="A1973" s="1" t="s">
        <v>12</v>
      </c>
    </row>
    <row r="1974">
      <c r="A1974" s="1" t="s">
        <v>0</v>
      </c>
    </row>
    <row r="1975">
      <c r="A1975" s="1" t="s">
        <v>734</v>
      </c>
    </row>
    <row r="1976">
      <c r="A1976" s="1" t="s">
        <v>735</v>
      </c>
    </row>
    <row r="1977">
      <c r="A1977" s="1" t="s">
        <v>736</v>
      </c>
    </row>
    <row r="1978">
      <c r="A1978" s="1" t="s">
        <v>722</v>
      </c>
    </row>
    <row r="1979">
      <c r="A1979" s="1" t="s">
        <v>737</v>
      </c>
    </row>
    <row r="1980">
      <c r="A1980" s="1" t="s">
        <v>7</v>
      </c>
    </row>
    <row r="1981">
      <c r="A1981" s="1" t="s">
        <v>627</v>
      </c>
    </row>
    <row r="1982">
      <c r="A1982" s="1" t="s">
        <v>21</v>
      </c>
    </row>
    <row r="1983">
      <c r="A1983" s="1" t="s">
        <v>724</v>
      </c>
    </row>
    <row r="1984">
      <c r="A1984" s="1" t="s">
        <v>725</v>
      </c>
    </row>
    <row r="1985">
      <c r="A1985" s="1" t="s">
        <v>11</v>
      </c>
    </row>
    <row r="1986">
      <c r="A1986" s="1" t="s">
        <v>12</v>
      </c>
    </row>
    <row r="1987">
      <c r="A1987" s="1" t="s">
        <v>0</v>
      </c>
    </row>
    <row r="1988">
      <c r="A1988" s="1" t="s">
        <v>738</v>
      </c>
    </row>
    <row r="1989">
      <c r="A1989" s="1" t="s">
        <v>739</v>
      </c>
    </row>
    <row r="1990">
      <c r="A1990" s="1" t="s">
        <v>740</v>
      </c>
    </row>
    <row r="1991">
      <c r="A1991" s="1" t="s">
        <v>722</v>
      </c>
    </row>
    <row r="1992">
      <c r="A1992" s="1" t="s">
        <v>741</v>
      </c>
    </row>
    <row r="1993">
      <c r="A1993" s="1" t="s">
        <v>7</v>
      </c>
    </row>
    <row r="1994">
      <c r="A1994" s="1" t="s">
        <v>627</v>
      </c>
    </row>
    <row r="1995">
      <c r="A1995" s="1" t="s">
        <v>28</v>
      </c>
    </row>
    <row r="1996">
      <c r="A1996" s="1" t="s">
        <v>724</v>
      </c>
    </row>
    <row r="1997">
      <c r="A1997" s="1" t="s">
        <v>206</v>
      </c>
    </row>
    <row r="1998">
      <c r="A1998" s="1" t="s">
        <v>23</v>
      </c>
    </row>
    <row r="1999">
      <c r="A1999" s="1" t="s">
        <v>11</v>
      </c>
    </row>
    <row r="2000">
      <c r="A2000" s="1" t="s">
        <v>12</v>
      </c>
    </row>
    <row r="2001">
      <c r="A2001" s="1" t="s">
        <v>0</v>
      </c>
    </row>
    <row r="2002">
      <c r="A2002" s="1" t="s">
        <v>742</v>
      </c>
    </row>
    <row r="2003">
      <c r="A2003" s="1" t="s">
        <v>743</v>
      </c>
    </row>
    <row r="2004">
      <c r="A2004" s="1" t="s">
        <v>744</v>
      </c>
    </row>
    <row r="2005">
      <c r="A2005" s="1" t="s">
        <v>722</v>
      </c>
    </row>
    <row r="2006">
      <c r="A2006" s="1" t="s">
        <v>745</v>
      </c>
    </row>
    <row r="2007">
      <c r="A2007" s="1" t="s">
        <v>7</v>
      </c>
    </row>
    <row r="2008">
      <c r="A2008" s="1" t="s">
        <v>627</v>
      </c>
    </row>
    <row r="2009">
      <c r="A2009" s="1" t="s">
        <v>724</v>
      </c>
    </row>
    <row r="2010">
      <c r="A2010" s="1" t="s">
        <v>725</v>
      </c>
    </row>
    <row r="2011">
      <c r="A2011" s="1" t="s">
        <v>11</v>
      </c>
    </row>
    <row r="2012">
      <c r="A2012" s="1" t="s">
        <v>12</v>
      </c>
    </row>
    <row r="2013">
      <c r="A2013" s="1" t="s">
        <v>0</v>
      </c>
    </row>
    <row r="2014">
      <c r="A2014" s="1" t="s">
        <v>746</v>
      </c>
    </row>
    <row r="2015">
      <c r="A2015" s="1" t="s">
        <v>747</v>
      </c>
    </row>
    <row r="2016">
      <c r="A2016" s="1" t="s">
        <v>748</v>
      </c>
    </row>
    <row r="2017">
      <c r="A2017" s="1" t="s">
        <v>722</v>
      </c>
    </row>
    <row r="2018">
      <c r="A2018" s="1" t="s">
        <v>749</v>
      </c>
    </row>
    <row r="2019">
      <c r="A2019" s="1" t="s">
        <v>7</v>
      </c>
    </row>
    <row r="2020">
      <c r="A2020" s="1" t="s">
        <v>627</v>
      </c>
    </row>
    <row r="2021">
      <c r="A2021" s="1" t="s">
        <v>724</v>
      </c>
    </row>
    <row r="2022">
      <c r="A2022" s="1" t="s">
        <v>206</v>
      </c>
    </row>
    <row r="2023">
      <c r="A2023" s="1" t="s">
        <v>23</v>
      </c>
    </row>
    <row r="2024">
      <c r="A2024" s="1" t="s">
        <v>11</v>
      </c>
    </row>
    <row r="2025">
      <c r="A2025" s="1" t="s">
        <v>12</v>
      </c>
    </row>
    <row r="2026">
      <c r="A2026" s="1" t="s">
        <v>0</v>
      </c>
    </row>
    <row r="2027">
      <c r="A2027" s="1" t="s">
        <v>750</v>
      </c>
    </row>
    <row r="2028">
      <c r="A2028" s="1" t="s">
        <v>751</v>
      </c>
    </row>
    <row r="2029">
      <c r="A2029" s="1" t="s">
        <v>752</v>
      </c>
    </row>
    <row r="2030">
      <c r="A2030" s="1" t="s">
        <v>722</v>
      </c>
    </row>
    <row r="2031">
      <c r="A2031" s="1" t="s">
        <v>753</v>
      </c>
    </row>
    <row r="2032">
      <c r="A2032" s="1" t="s">
        <v>7</v>
      </c>
    </row>
    <row r="2033">
      <c r="A2033" s="1" t="s">
        <v>627</v>
      </c>
    </row>
    <row r="2034">
      <c r="A2034" s="1" t="s">
        <v>724</v>
      </c>
    </row>
    <row r="2035">
      <c r="A2035" s="1" t="s">
        <v>725</v>
      </c>
    </row>
    <row r="2036">
      <c r="A2036" s="1" t="s">
        <v>11</v>
      </c>
    </row>
    <row r="2037">
      <c r="A2037" s="1" t="s">
        <v>12</v>
      </c>
    </row>
    <row r="2038">
      <c r="A2038" s="1" t="s">
        <v>0</v>
      </c>
    </row>
    <row r="2039">
      <c r="A2039" s="1" t="s">
        <v>754</v>
      </c>
    </row>
    <row r="2040">
      <c r="A2040" s="1" t="s">
        <v>755</v>
      </c>
    </row>
    <row r="2041">
      <c r="A2041" s="1" t="s">
        <v>756</v>
      </c>
    </row>
    <row r="2042">
      <c r="A2042" s="1" t="s">
        <v>722</v>
      </c>
    </row>
    <row r="2043">
      <c r="A2043" s="1" t="s">
        <v>757</v>
      </c>
    </row>
    <row r="2044">
      <c r="A2044" s="1" t="s">
        <v>7</v>
      </c>
    </row>
    <row r="2045">
      <c r="A2045" s="1" t="s">
        <v>627</v>
      </c>
    </row>
    <row r="2046">
      <c r="A2046" s="1" t="s">
        <v>724</v>
      </c>
    </row>
    <row r="2047">
      <c r="A2047" s="1" t="s">
        <v>206</v>
      </c>
    </row>
    <row r="2048">
      <c r="A2048" s="1" t="s">
        <v>23</v>
      </c>
    </row>
    <row r="2049">
      <c r="A2049" s="1" t="s">
        <v>11</v>
      </c>
    </row>
    <row r="2050">
      <c r="A2050" s="1" t="s">
        <v>12</v>
      </c>
    </row>
    <row r="2051">
      <c r="A2051" s="1" t="s">
        <v>0</v>
      </c>
    </row>
    <row r="2052">
      <c r="A2052" s="1" t="s">
        <v>758</v>
      </c>
    </row>
    <row r="2053">
      <c r="A2053" s="1" t="s">
        <v>759</v>
      </c>
    </row>
    <row r="2054">
      <c r="A2054" s="1" t="s">
        <v>760</v>
      </c>
    </row>
    <row r="2055">
      <c r="A2055" s="1" t="s">
        <v>761</v>
      </c>
    </row>
    <row r="2056">
      <c r="A2056" s="1" t="s">
        <v>762</v>
      </c>
    </row>
    <row r="2057">
      <c r="A2057" s="1" t="s">
        <v>7</v>
      </c>
    </row>
    <row r="2058">
      <c r="A2058" s="1" t="s">
        <v>763</v>
      </c>
    </row>
    <row r="2059">
      <c r="A2059" s="1" t="s">
        <v>764</v>
      </c>
    </row>
    <row r="2060">
      <c r="A2060" s="1" t="s">
        <v>765</v>
      </c>
    </row>
    <row r="2061">
      <c r="A2061" s="1" t="s">
        <v>766</v>
      </c>
    </row>
    <row r="2062">
      <c r="A2062" s="1" t="s">
        <v>688</v>
      </c>
    </row>
    <row r="2063">
      <c r="A2063" s="1" t="s">
        <v>11</v>
      </c>
    </row>
    <row r="2064">
      <c r="A2064" s="1" t="s">
        <v>12</v>
      </c>
    </row>
    <row r="2065">
      <c r="A2065" s="1" t="s">
        <v>0</v>
      </c>
    </row>
    <row r="2066">
      <c r="A2066" s="1" t="s">
        <v>767</v>
      </c>
    </row>
    <row r="2067">
      <c r="A2067" s="1" t="s">
        <v>768</v>
      </c>
    </row>
    <row r="2068">
      <c r="A2068" s="1" t="s">
        <v>769</v>
      </c>
    </row>
    <row r="2069">
      <c r="A2069" s="1" t="s">
        <v>770</v>
      </c>
    </row>
    <row r="2070">
      <c r="A2070" s="1" t="s">
        <v>771</v>
      </c>
    </row>
    <row r="2071">
      <c r="A2071" s="1" t="s">
        <v>7</v>
      </c>
    </row>
    <row r="2072">
      <c r="A2072" s="1" t="s">
        <v>763</v>
      </c>
    </row>
    <row r="2073">
      <c r="A2073" s="1" t="s">
        <v>764</v>
      </c>
    </row>
    <row r="2074">
      <c r="A2074" s="1" t="s">
        <v>765</v>
      </c>
    </row>
    <row r="2075">
      <c r="A2075" s="1" t="s">
        <v>9</v>
      </c>
    </row>
    <row r="2076">
      <c r="A2076" s="1" t="s">
        <v>766</v>
      </c>
    </row>
    <row r="2077">
      <c r="A2077" s="1" t="s">
        <v>21</v>
      </c>
    </row>
    <row r="2078">
      <c r="A2078" s="1" t="s">
        <v>688</v>
      </c>
    </row>
    <row r="2079">
      <c r="A2079" s="1" t="s">
        <v>11</v>
      </c>
    </row>
    <row r="2080">
      <c r="A2080" s="1" t="s">
        <v>12</v>
      </c>
    </row>
    <row r="2081">
      <c r="A2081" s="1" t="s">
        <v>0</v>
      </c>
    </row>
    <row r="2082">
      <c r="A2082" s="1" t="s">
        <v>772</v>
      </c>
    </row>
    <row r="2083">
      <c r="A2083" s="1" t="s">
        <v>773</v>
      </c>
    </row>
    <row r="2084">
      <c r="A2084" s="1" t="s">
        <v>774</v>
      </c>
    </row>
    <row r="2085">
      <c r="A2085" s="1" t="s">
        <v>761</v>
      </c>
    </row>
    <row r="2086">
      <c r="A2086" s="1" t="s">
        <v>775</v>
      </c>
    </row>
    <row r="2087">
      <c r="A2087" s="1" t="s">
        <v>7</v>
      </c>
    </row>
    <row r="2088">
      <c r="A2088" s="1" t="s">
        <v>763</v>
      </c>
    </row>
    <row r="2089">
      <c r="A2089" s="1" t="s">
        <v>764</v>
      </c>
    </row>
    <row r="2090">
      <c r="A2090" s="1" t="s">
        <v>765</v>
      </c>
    </row>
    <row r="2091">
      <c r="A2091" s="1" t="s">
        <v>766</v>
      </c>
    </row>
    <row r="2092">
      <c r="A2092" s="1" t="s">
        <v>368</v>
      </c>
    </row>
    <row r="2093">
      <c r="A2093" s="1" t="s">
        <v>11</v>
      </c>
    </row>
    <row r="2094">
      <c r="A2094" s="1" t="s">
        <v>12</v>
      </c>
    </row>
    <row r="2095">
      <c r="A2095" s="1" t="s">
        <v>0</v>
      </c>
    </row>
    <row r="2096">
      <c r="A2096" s="1" t="s">
        <v>776</v>
      </c>
    </row>
    <row r="2097">
      <c r="A2097" s="1" t="s">
        <v>777</v>
      </c>
    </row>
    <row r="2098">
      <c r="A2098" s="1" t="s">
        <v>778</v>
      </c>
    </row>
    <row r="2099">
      <c r="A2099" s="1" t="s">
        <v>761</v>
      </c>
    </row>
    <row r="2100">
      <c r="A2100" s="1" t="s">
        <v>779</v>
      </c>
    </row>
    <row r="2101">
      <c r="A2101" s="1" t="s">
        <v>7</v>
      </c>
    </row>
    <row r="2102">
      <c r="A2102" s="1" t="s">
        <v>765</v>
      </c>
    </row>
    <row r="2103">
      <c r="A2103" s="1" t="s">
        <v>780</v>
      </c>
    </row>
    <row r="2104">
      <c r="A2104" s="1" t="s">
        <v>11</v>
      </c>
    </row>
    <row r="2105">
      <c r="A2105" s="1" t="s">
        <v>12</v>
      </c>
    </row>
    <row r="2106">
      <c r="A2106" s="1" t="s">
        <v>0</v>
      </c>
    </row>
    <row r="2107">
      <c r="A2107" s="1" t="s">
        <v>781</v>
      </c>
    </row>
    <row r="2108">
      <c r="A2108" s="1" t="s">
        <v>782</v>
      </c>
    </row>
    <row r="2109">
      <c r="A2109" s="1" t="s">
        <v>783</v>
      </c>
    </row>
    <row r="2110">
      <c r="A2110" s="1" t="s">
        <v>761</v>
      </c>
    </row>
    <row r="2111">
      <c r="A2111" s="1" t="s">
        <v>784</v>
      </c>
    </row>
    <row r="2112">
      <c r="A2112" s="1" t="s">
        <v>7</v>
      </c>
    </row>
    <row r="2113">
      <c r="A2113" s="1" t="s">
        <v>765</v>
      </c>
    </row>
    <row r="2114">
      <c r="A2114" s="1" t="s">
        <v>780</v>
      </c>
    </row>
    <row r="2115">
      <c r="A2115" s="1" t="s">
        <v>11</v>
      </c>
    </row>
    <row r="2116">
      <c r="A2116" s="1" t="s">
        <v>12</v>
      </c>
    </row>
    <row r="2117">
      <c r="A2117" s="1" t="s">
        <v>0</v>
      </c>
    </row>
    <row r="2118">
      <c r="A2118" s="1" t="s">
        <v>785</v>
      </c>
    </row>
    <row r="2119">
      <c r="A2119" s="1" t="s">
        <v>786</v>
      </c>
    </row>
    <row r="2120">
      <c r="A2120" s="1" t="s">
        <v>787</v>
      </c>
    </row>
    <row r="2121">
      <c r="A2121" s="1" t="s">
        <v>761</v>
      </c>
    </row>
    <row r="2122">
      <c r="A2122" s="1" t="s">
        <v>788</v>
      </c>
    </row>
    <row r="2123">
      <c r="A2123" s="1" t="s">
        <v>7</v>
      </c>
    </row>
    <row r="2124">
      <c r="A2124" s="1" t="s">
        <v>765</v>
      </c>
    </row>
    <row r="2125">
      <c r="A2125" s="1" t="s">
        <v>780</v>
      </c>
    </row>
    <row r="2126">
      <c r="A2126" s="1" t="s">
        <v>11</v>
      </c>
    </row>
    <row r="2127">
      <c r="A2127" s="1" t="s">
        <v>12</v>
      </c>
    </row>
    <row r="2128">
      <c r="A2128" s="1" t="s">
        <v>0</v>
      </c>
    </row>
    <row r="2129">
      <c r="A2129" s="1" t="s">
        <v>789</v>
      </c>
    </row>
    <row r="2130">
      <c r="A2130" s="1" t="s">
        <v>790</v>
      </c>
    </row>
    <row r="2131">
      <c r="A2131" s="1" t="s">
        <v>791</v>
      </c>
    </row>
    <row r="2132">
      <c r="A2132" s="1" t="s">
        <v>761</v>
      </c>
    </row>
    <row r="2133">
      <c r="A2133" s="1" t="s">
        <v>792</v>
      </c>
    </row>
    <row r="2134">
      <c r="A2134" s="1" t="s">
        <v>7</v>
      </c>
    </row>
    <row r="2135">
      <c r="A2135" s="1" t="s">
        <v>765</v>
      </c>
    </row>
    <row r="2136">
      <c r="A2136" s="1" t="s">
        <v>780</v>
      </c>
    </row>
    <row r="2137">
      <c r="A2137" s="1" t="s">
        <v>11</v>
      </c>
    </row>
    <row r="2138">
      <c r="A2138" s="1" t="s">
        <v>12</v>
      </c>
    </row>
    <row r="2139">
      <c r="A2139" s="1" t="s">
        <v>0</v>
      </c>
    </row>
    <row r="2140">
      <c r="A2140" s="1" t="s">
        <v>793</v>
      </c>
    </row>
    <row r="2141">
      <c r="A2141" s="1" t="s">
        <v>794</v>
      </c>
    </row>
    <row r="2142">
      <c r="A2142" s="1" t="s">
        <v>795</v>
      </c>
    </row>
    <row r="2143">
      <c r="A2143" s="1" t="s">
        <v>761</v>
      </c>
    </row>
    <row r="2144">
      <c r="A2144" s="1" t="s">
        <v>796</v>
      </c>
    </row>
    <row r="2145">
      <c r="A2145" s="1" t="s">
        <v>7</v>
      </c>
    </row>
    <row r="2146">
      <c r="A2146" s="1" t="s">
        <v>765</v>
      </c>
    </row>
    <row r="2147">
      <c r="A2147" s="1" t="s">
        <v>780</v>
      </c>
    </row>
    <row r="2148">
      <c r="A2148" s="1" t="s">
        <v>11</v>
      </c>
    </row>
    <row r="2149">
      <c r="A2149" s="1" t="s">
        <v>12</v>
      </c>
    </row>
    <row r="2150">
      <c r="A2150" s="1" t="s">
        <v>0</v>
      </c>
    </row>
    <row r="2151">
      <c r="A2151" s="1" t="s">
        <v>797</v>
      </c>
    </row>
    <row r="2152">
      <c r="A2152" s="1" t="s">
        <v>798</v>
      </c>
    </row>
    <row r="2153">
      <c r="A2153" s="1" t="s">
        <v>799</v>
      </c>
    </row>
    <row r="2154">
      <c r="A2154" s="1" t="s">
        <v>761</v>
      </c>
    </row>
    <row r="2155">
      <c r="A2155" s="1" t="s">
        <v>800</v>
      </c>
    </row>
    <row r="2156">
      <c r="A2156" s="1" t="s">
        <v>7</v>
      </c>
    </row>
    <row r="2157">
      <c r="A2157" s="1" t="s">
        <v>765</v>
      </c>
    </row>
    <row r="2158">
      <c r="A2158" s="1" t="s">
        <v>9</v>
      </c>
    </row>
    <row r="2159">
      <c r="A2159" s="1" t="s">
        <v>780</v>
      </c>
    </row>
    <row r="2160">
      <c r="A2160" s="1" t="s">
        <v>11</v>
      </c>
    </row>
    <row r="2161">
      <c r="A2161" s="1" t="s">
        <v>12</v>
      </c>
    </row>
    <row r="2162">
      <c r="A2162" s="1" t="s">
        <v>0</v>
      </c>
    </row>
    <row r="2163">
      <c r="A2163" s="1" t="s">
        <v>801</v>
      </c>
    </row>
    <row r="2164">
      <c r="A2164" s="1" t="s">
        <v>802</v>
      </c>
    </row>
    <row r="2165">
      <c r="A2165" s="1" t="s">
        <v>803</v>
      </c>
    </row>
    <row r="2166">
      <c r="A2166" s="1" t="s">
        <v>761</v>
      </c>
    </row>
    <row r="2167">
      <c r="A2167" s="1" t="s">
        <v>804</v>
      </c>
    </row>
    <row r="2168">
      <c r="A2168" s="1" t="s">
        <v>7</v>
      </c>
    </row>
    <row r="2169">
      <c r="A2169" s="1" t="s">
        <v>765</v>
      </c>
    </row>
    <row r="2170">
      <c r="A2170" s="1" t="s">
        <v>766</v>
      </c>
    </row>
    <row r="2171">
      <c r="A2171" s="1" t="s">
        <v>23</v>
      </c>
    </row>
    <row r="2172">
      <c r="A2172" s="1" t="s">
        <v>11</v>
      </c>
    </row>
    <row r="2173">
      <c r="A2173" s="1" t="s">
        <v>12</v>
      </c>
    </row>
    <row r="2174">
      <c r="A2174" s="1" t="s">
        <v>0</v>
      </c>
    </row>
    <row r="2175">
      <c r="A2175" s="1" t="s">
        <v>805</v>
      </c>
    </row>
    <row r="2176">
      <c r="A2176" s="1" t="s">
        <v>806</v>
      </c>
    </row>
    <row r="2177">
      <c r="A2177" s="1" t="s">
        <v>807</v>
      </c>
    </row>
    <row r="2178">
      <c r="A2178" s="1" t="s">
        <v>761</v>
      </c>
    </row>
    <row r="2179">
      <c r="A2179" s="1" t="s">
        <v>808</v>
      </c>
    </row>
    <row r="2180">
      <c r="A2180" s="1" t="s">
        <v>7</v>
      </c>
    </row>
    <row r="2181">
      <c r="A2181" s="1" t="s">
        <v>763</v>
      </c>
    </row>
    <row r="2182">
      <c r="A2182" s="1" t="s">
        <v>809</v>
      </c>
    </row>
    <row r="2183">
      <c r="A2183" s="1" t="s">
        <v>765</v>
      </c>
    </row>
    <row r="2184">
      <c r="A2184" s="1" t="s">
        <v>780</v>
      </c>
    </row>
    <row r="2185">
      <c r="A2185" s="1" t="s">
        <v>11</v>
      </c>
    </row>
    <row r="2186">
      <c r="A2186" s="1" t="s">
        <v>12</v>
      </c>
    </row>
    <row r="2187">
      <c r="A2187" s="1" t="s">
        <v>0</v>
      </c>
    </row>
    <row r="2188">
      <c r="A2188" s="1" t="s">
        <v>810</v>
      </c>
    </row>
    <row r="2189">
      <c r="A2189" s="1" t="s">
        <v>811</v>
      </c>
    </row>
    <row r="2190">
      <c r="A2190" s="1" t="s">
        <v>812</v>
      </c>
    </row>
    <row r="2191">
      <c r="A2191" s="1" t="s">
        <v>761</v>
      </c>
    </row>
    <row r="2192">
      <c r="A2192" s="1" t="s">
        <v>813</v>
      </c>
    </row>
    <row r="2193">
      <c r="A2193" s="1" t="s">
        <v>7</v>
      </c>
    </row>
    <row r="2194">
      <c r="A2194" s="1" t="s">
        <v>765</v>
      </c>
    </row>
    <row r="2195">
      <c r="A2195" s="1" t="s">
        <v>780</v>
      </c>
    </row>
    <row r="2196">
      <c r="A2196" s="1" t="s">
        <v>11</v>
      </c>
    </row>
    <row r="2197">
      <c r="A2197" s="1" t="s">
        <v>12</v>
      </c>
    </row>
    <row r="2198">
      <c r="A2198" s="1" t="s">
        <v>0</v>
      </c>
    </row>
    <row r="2199">
      <c r="A2199" s="1" t="s">
        <v>814</v>
      </c>
    </row>
    <row r="2200">
      <c r="A2200" s="1" t="s">
        <v>815</v>
      </c>
    </row>
    <row r="2201">
      <c r="A2201" s="1" t="s">
        <v>816</v>
      </c>
    </row>
    <row r="2202">
      <c r="A2202" s="1" t="s">
        <v>761</v>
      </c>
    </row>
    <row r="2203">
      <c r="A2203" s="1" t="s">
        <v>817</v>
      </c>
    </row>
    <row r="2204">
      <c r="A2204" s="1" t="s">
        <v>7</v>
      </c>
    </row>
    <row r="2205">
      <c r="A2205" s="1" t="s">
        <v>765</v>
      </c>
    </row>
    <row r="2206">
      <c r="A2206" s="1" t="s">
        <v>780</v>
      </c>
    </row>
    <row r="2207">
      <c r="A2207" s="1" t="s">
        <v>11</v>
      </c>
    </row>
    <row r="2208">
      <c r="A2208" s="1" t="s">
        <v>12</v>
      </c>
    </row>
    <row r="2209">
      <c r="A2209" s="1" t="s">
        <v>0</v>
      </c>
    </row>
    <row r="2210">
      <c r="A2210" s="1" t="s">
        <v>818</v>
      </c>
    </row>
    <row r="2211">
      <c r="A2211" s="1" t="s">
        <v>819</v>
      </c>
    </row>
    <row r="2212">
      <c r="A2212" s="1" t="s">
        <v>820</v>
      </c>
    </row>
    <row r="2213">
      <c r="A2213" s="1" t="s">
        <v>761</v>
      </c>
    </row>
    <row r="2214">
      <c r="A2214" s="1" t="s">
        <v>821</v>
      </c>
    </row>
    <row r="2215">
      <c r="A2215" s="1" t="s">
        <v>7</v>
      </c>
    </row>
    <row r="2216">
      <c r="A2216" s="1" t="s">
        <v>765</v>
      </c>
    </row>
    <row r="2217">
      <c r="A2217" s="1" t="s">
        <v>780</v>
      </c>
    </row>
    <row r="2218">
      <c r="A2218" s="1" t="s">
        <v>11</v>
      </c>
    </row>
    <row r="2219">
      <c r="A2219" s="1" t="s">
        <v>12</v>
      </c>
    </row>
    <row r="2220">
      <c r="A2220" s="1" t="s">
        <v>0</v>
      </c>
    </row>
    <row r="2221">
      <c r="A2221" s="1" t="s">
        <v>822</v>
      </c>
    </row>
    <row r="2222">
      <c r="A2222" s="1" t="s">
        <v>823</v>
      </c>
    </row>
    <row r="2223">
      <c r="A2223" s="1" t="s">
        <v>824</v>
      </c>
    </row>
    <row r="2224">
      <c r="A2224" s="1" t="s">
        <v>761</v>
      </c>
    </row>
    <row r="2225">
      <c r="A2225" s="1" t="s">
        <v>825</v>
      </c>
    </row>
    <row r="2226">
      <c r="A2226" s="1" t="s">
        <v>7</v>
      </c>
    </row>
    <row r="2227">
      <c r="A2227" s="1" t="s">
        <v>765</v>
      </c>
    </row>
    <row r="2228">
      <c r="A2228" s="1" t="s">
        <v>780</v>
      </c>
    </row>
    <row r="2229">
      <c r="A2229" s="1" t="s">
        <v>11</v>
      </c>
    </row>
    <row r="2230">
      <c r="A2230" s="1" t="s">
        <v>12</v>
      </c>
    </row>
    <row r="2231">
      <c r="A2231" s="1" t="s">
        <v>0</v>
      </c>
    </row>
    <row r="2232">
      <c r="A2232" s="1" t="s">
        <v>826</v>
      </c>
    </row>
    <row r="2233">
      <c r="A2233" s="1" t="s">
        <v>827</v>
      </c>
    </row>
    <row r="2234">
      <c r="A2234" s="1" t="s">
        <v>828</v>
      </c>
    </row>
    <row r="2235">
      <c r="A2235" s="1" t="s">
        <v>761</v>
      </c>
    </row>
    <row r="2236">
      <c r="A2236" s="1" t="s">
        <v>829</v>
      </c>
    </row>
    <row r="2237">
      <c r="A2237" s="1" t="s">
        <v>7</v>
      </c>
    </row>
    <row r="2238">
      <c r="A2238" s="1" t="s">
        <v>765</v>
      </c>
    </row>
    <row r="2239">
      <c r="A2239" s="1" t="s">
        <v>780</v>
      </c>
    </row>
    <row r="2240">
      <c r="A2240" s="1" t="s">
        <v>11</v>
      </c>
    </row>
    <row r="2241">
      <c r="A2241" s="1" t="s">
        <v>12</v>
      </c>
    </row>
    <row r="2242">
      <c r="A2242" s="1" t="s">
        <v>0</v>
      </c>
    </row>
    <row r="2243">
      <c r="A2243" s="1" t="s">
        <v>830</v>
      </c>
    </row>
    <row r="2244">
      <c r="A2244" s="1" t="s">
        <v>831</v>
      </c>
    </row>
    <row r="2245">
      <c r="A2245" s="1" t="s">
        <v>832</v>
      </c>
    </row>
    <row r="2246">
      <c r="A2246" s="1" t="s">
        <v>761</v>
      </c>
    </row>
    <row r="2247">
      <c r="A2247" s="1" t="s">
        <v>833</v>
      </c>
    </row>
    <row r="2248">
      <c r="A2248" s="1" t="s">
        <v>7</v>
      </c>
    </row>
    <row r="2249">
      <c r="A2249" s="1" t="s">
        <v>765</v>
      </c>
    </row>
    <row r="2250">
      <c r="A2250" s="1" t="s">
        <v>780</v>
      </c>
    </row>
    <row r="2251">
      <c r="A2251" s="1" t="s">
        <v>11</v>
      </c>
    </row>
    <row r="2252">
      <c r="A2252" s="1" t="s">
        <v>12</v>
      </c>
    </row>
    <row r="2253">
      <c r="A2253" s="1" t="s">
        <v>0</v>
      </c>
    </row>
    <row r="2254">
      <c r="A2254" s="1" t="s">
        <v>834</v>
      </c>
    </row>
    <row r="2255">
      <c r="A2255" s="1" t="s">
        <v>835</v>
      </c>
    </row>
    <row r="2256">
      <c r="A2256" s="1" t="s">
        <v>836</v>
      </c>
    </row>
    <row r="2257">
      <c r="A2257" s="1" t="s">
        <v>761</v>
      </c>
    </row>
    <row r="2258">
      <c r="A2258" s="1" t="s">
        <v>837</v>
      </c>
    </row>
    <row r="2259">
      <c r="A2259" s="1" t="s">
        <v>7</v>
      </c>
    </row>
    <row r="2260">
      <c r="A2260" s="1" t="s">
        <v>765</v>
      </c>
    </row>
    <row r="2261">
      <c r="A2261" s="1" t="s">
        <v>780</v>
      </c>
    </row>
    <row r="2262">
      <c r="A2262" s="1" t="s">
        <v>11</v>
      </c>
    </row>
    <row r="2263">
      <c r="A2263" s="1" t="s">
        <v>12</v>
      </c>
    </row>
    <row r="2264">
      <c r="A2264" s="1" t="s">
        <v>0</v>
      </c>
    </row>
    <row r="2265">
      <c r="A2265" s="1" t="s">
        <v>838</v>
      </c>
    </row>
    <row r="2266">
      <c r="A2266" s="1" t="s">
        <v>839</v>
      </c>
    </row>
    <row r="2267">
      <c r="A2267" s="1" t="s">
        <v>840</v>
      </c>
    </row>
    <row r="2268">
      <c r="A2268" s="1" t="s">
        <v>761</v>
      </c>
    </row>
    <row r="2269">
      <c r="A2269" s="1" t="s">
        <v>841</v>
      </c>
    </row>
    <row r="2270">
      <c r="A2270" s="1" t="s">
        <v>7</v>
      </c>
    </row>
    <row r="2271">
      <c r="A2271" s="1" t="s">
        <v>765</v>
      </c>
    </row>
    <row r="2272">
      <c r="A2272" s="1" t="s">
        <v>780</v>
      </c>
    </row>
    <row r="2273">
      <c r="A2273" s="1" t="s">
        <v>11</v>
      </c>
    </row>
    <row r="2274">
      <c r="A2274" s="1" t="s">
        <v>12</v>
      </c>
    </row>
    <row r="2275">
      <c r="A2275" s="1" t="s">
        <v>0</v>
      </c>
    </row>
    <row r="2276">
      <c r="A2276" s="1" t="s">
        <v>842</v>
      </c>
    </row>
    <row r="2277">
      <c r="A2277" s="1" t="s">
        <v>843</v>
      </c>
    </row>
    <row r="2278">
      <c r="A2278" s="1" t="s">
        <v>844</v>
      </c>
    </row>
    <row r="2279">
      <c r="A2279" s="1" t="s">
        <v>761</v>
      </c>
    </row>
    <row r="2280">
      <c r="A2280" s="1" t="s">
        <v>845</v>
      </c>
    </row>
    <row r="2281">
      <c r="A2281" s="1" t="s">
        <v>7</v>
      </c>
    </row>
    <row r="2282">
      <c r="A2282" s="1" t="s">
        <v>765</v>
      </c>
    </row>
    <row r="2283">
      <c r="A2283" s="1" t="s">
        <v>780</v>
      </c>
    </row>
    <row r="2284">
      <c r="A2284" s="1" t="s">
        <v>11</v>
      </c>
    </row>
    <row r="2285">
      <c r="A2285" s="1" t="s">
        <v>12</v>
      </c>
    </row>
    <row r="2286">
      <c r="A2286" s="1" t="s">
        <v>0</v>
      </c>
    </row>
    <row r="2287">
      <c r="A2287" s="1" t="s">
        <v>846</v>
      </c>
    </row>
    <row r="2288">
      <c r="A2288" s="1" t="s">
        <v>847</v>
      </c>
    </row>
    <row r="2289">
      <c r="A2289" s="1" t="s">
        <v>848</v>
      </c>
    </row>
    <row r="2290">
      <c r="A2290" s="1" t="s">
        <v>761</v>
      </c>
    </row>
    <row r="2291">
      <c r="A2291" s="1" t="s">
        <v>849</v>
      </c>
    </row>
    <row r="2292">
      <c r="A2292" s="1" t="s">
        <v>7</v>
      </c>
    </row>
    <row r="2293">
      <c r="A2293" s="1" t="s">
        <v>765</v>
      </c>
    </row>
    <row r="2294">
      <c r="A2294" s="1" t="s">
        <v>780</v>
      </c>
    </row>
    <row r="2295">
      <c r="A2295" s="1" t="s">
        <v>11</v>
      </c>
    </row>
    <row r="2296">
      <c r="A2296" s="1" t="s">
        <v>12</v>
      </c>
    </row>
    <row r="2297">
      <c r="A2297" s="1" t="s">
        <v>0</v>
      </c>
    </row>
    <row r="2298">
      <c r="A2298" s="1" t="s">
        <v>850</v>
      </c>
    </row>
    <row r="2299">
      <c r="A2299" s="1" t="s">
        <v>851</v>
      </c>
    </row>
    <row r="2300">
      <c r="A2300" s="1" t="s">
        <v>852</v>
      </c>
    </row>
    <row r="2301">
      <c r="A2301" s="1" t="s">
        <v>761</v>
      </c>
    </row>
    <row r="2302">
      <c r="A2302" s="1" t="s">
        <v>853</v>
      </c>
    </row>
    <row r="2303">
      <c r="A2303" s="1" t="s">
        <v>7</v>
      </c>
    </row>
    <row r="2304">
      <c r="A2304" s="1" t="s">
        <v>765</v>
      </c>
    </row>
    <row r="2305">
      <c r="A2305" s="1" t="s">
        <v>780</v>
      </c>
    </row>
    <row r="2306">
      <c r="A2306" s="1" t="s">
        <v>11</v>
      </c>
    </row>
    <row r="2307">
      <c r="A2307" s="1" t="s">
        <v>12</v>
      </c>
    </row>
    <row r="2308">
      <c r="A2308" s="1" t="s">
        <v>0</v>
      </c>
    </row>
    <row r="2309">
      <c r="A2309" s="1" t="s">
        <v>854</v>
      </c>
    </row>
    <row r="2310">
      <c r="A2310" s="1" t="s">
        <v>855</v>
      </c>
    </row>
    <row r="2311">
      <c r="A2311" s="1" t="s">
        <v>856</v>
      </c>
    </row>
    <row r="2312">
      <c r="A2312" s="1" t="s">
        <v>761</v>
      </c>
    </row>
    <row r="2313">
      <c r="A2313" s="1" t="s">
        <v>857</v>
      </c>
    </row>
    <row r="2314">
      <c r="A2314" s="1" t="s">
        <v>7</v>
      </c>
    </row>
    <row r="2315">
      <c r="A2315" s="1" t="s">
        <v>765</v>
      </c>
    </row>
    <row r="2316">
      <c r="A2316" s="1" t="s">
        <v>780</v>
      </c>
    </row>
    <row r="2317">
      <c r="A2317" s="1" t="s">
        <v>11</v>
      </c>
    </row>
    <row r="2318">
      <c r="A2318" s="1" t="s">
        <v>12</v>
      </c>
    </row>
    <row r="2319">
      <c r="A2319" s="1" t="s">
        <v>0</v>
      </c>
    </row>
    <row r="2320">
      <c r="A2320" s="1" t="s">
        <v>858</v>
      </c>
    </row>
    <row r="2321">
      <c r="A2321" s="1" t="s">
        <v>859</v>
      </c>
    </row>
    <row r="2322">
      <c r="A2322" s="1" t="s">
        <v>860</v>
      </c>
    </row>
    <row r="2323">
      <c r="A2323" s="1" t="s">
        <v>761</v>
      </c>
    </row>
    <row r="2324">
      <c r="A2324" s="1" t="s">
        <v>861</v>
      </c>
    </row>
    <row r="2325">
      <c r="A2325" s="1" t="s">
        <v>7</v>
      </c>
    </row>
    <row r="2326">
      <c r="A2326" s="1" t="s">
        <v>765</v>
      </c>
    </row>
    <row r="2327">
      <c r="A2327" s="1" t="s">
        <v>780</v>
      </c>
    </row>
    <row r="2328">
      <c r="A2328" s="1" t="s">
        <v>11</v>
      </c>
    </row>
    <row r="2329">
      <c r="A2329" s="1" t="s">
        <v>12</v>
      </c>
    </row>
    <row r="2330">
      <c r="A2330" s="1" t="s">
        <v>0</v>
      </c>
    </row>
    <row r="2331">
      <c r="A2331" s="1" t="s">
        <v>862</v>
      </c>
    </row>
    <row r="2332">
      <c r="A2332" s="1" t="s">
        <v>863</v>
      </c>
    </row>
    <row r="2333">
      <c r="A2333" s="1" t="s">
        <v>864</v>
      </c>
    </row>
    <row r="2334">
      <c r="A2334" s="1" t="s">
        <v>865</v>
      </c>
    </row>
    <row r="2335">
      <c r="A2335" s="1" t="s">
        <v>866</v>
      </c>
    </row>
    <row r="2336">
      <c r="A2336" s="1" t="s">
        <v>7</v>
      </c>
    </row>
    <row r="2337">
      <c r="A2337" s="1" t="s">
        <v>765</v>
      </c>
    </row>
    <row r="2338">
      <c r="A2338" s="1" t="s">
        <v>867</v>
      </c>
    </row>
    <row r="2339">
      <c r="A2339" s="1" t="s">
        <v>11</v>
      </c>
    </row>
    <row r="2340">
      <c r="A2340" s="1" t="s">
        <v>12</v>
      </c>
    </row>
    <row r="2341">
      <c r="A2341" s="1" t="s">
        <v>0</v>
      </c>
    </row>
    <row r="2342">
      <c r="A2342" s="1" t="s">
        <v>868</v>
      </c>
    </row>
    <row r="2343">
      <c r="A2343" s="1" t="s">
        <v>869</v>
      </c>
    </row>
    <row r="2344">
      <c r="A2344" s="1" t="s">
        <v>870</v>
      </c>
    </row>
    <row r="2345">
      <c r="A2345" s="1" t="s">
        <v>865</v>
      </c>
    </row>
    <row r="2346">
      <c r="A2346" s="1" t="s">
        <v>871</v>
      </c>
    </row>
    <row r="2347">
      <c r="A2347" s="1" t="s">
        <v>7</v>
      </c>
    </row>
    <row r="2348">
      <c r="A2348" s="1" t="s">
        <v>765</v>
      </c>
    </row>
    <row r="2349">
      <c r="A2349" s="1" t="s">
        <v>867</v>
      </c>
    </row>
    <row r="2350">
      <c r="A2350" s="1" t="s">
        <v>11</v>
      </c>
    </row>
    <row r="2351">
      <c r="A2351" s="1" t="s">
        <v>12</v>
      </c>
    </row>
    <row r="2352">
      <c r="A2352" s="1" t="s">
        <v>0</v>
      </c>
    </row>
    <row r="2353">
      <c r="A2353" s="1" t="s">
        <v>872</v>
      </c>
    </row>
    <row r="2354">
      <c r="A2354" s="1" t="s">
        <v>873</v>
      </c>
    </row>
    <row r="2355">
      <c r="A2355" s="1" t="s">
        <v>874</v>
      </c>
    </row>
    <row r="2356">
      <c r="A2356" s="1" t="s">
        <v>865</v>
      </c>
    </row>
    <row r="2357">
      <c r="A2357" s="1" t="s">
        <v>875</v>
      </c>
    </row>
    <row r="2358">
      <c r="A2358" s="1" t="s">
        <v>7</v>
      </c>
    </row>
    <row r="2359">
      <c r="A2359" s="1" t="s">
        <v>28</v>
      </c>
    </row>
    <row r="2360">
      <c r="A2360" s="1" t="s">
        <v>765</v>
      </c>
    </row>
    <row r="2361">
      <c r="A2361" s="1" t="s">
        <v>867</v>
      </c>
    </row>
    <row r="2362">
      <c r="A2362" s="1" t="s">
        <v>11</v>
      </c>
    </row>
    <row r="2363">
      <c r="A2363" s="1" t="s">
        <v>12</v>
      </c>
    </row>
    <row r="2364">
      <c r="A2364" s="1" t="s">
        <v>0</v>
      </c>
    </row>
    <row r="2365">
      <c r="A2365" s="1" t="s">
        <v>876</v>
      </c>
    </row>
    <row r="2366">
      <c r="A2366" s="1" t="s">
        <v>877</v>
      </c>
    </row>
    <row r="2367">
      <c r="A2367" s="1" t="s">
        <v>878</v>
      </c>
    </row>
    <row r="2368">
      <c r="A2368" s="1" t="s">
        <v>865</v>
      </c>
    </row>
    <row r="2369">
      <c r="A2369" s="1" t="s">
        <v>879</v>
      </c>
    </row>
    <row r="2370">
      <c r="A2370" s="1" t="s">
        <v>7</v>
      </c>
    </row>
    <row r="2371">
      <c r="A2371" s="1" t="s">
        <v>765</v>
      </c>
    </row>
    <row r="2372">
      <c r="A2372" s="1" t="s">
        <v>867</v>
      </c>
    </row>
    <row r="2373">
      <c r="A2373" s="1" t="s">
        <v>11</v>
      </c>
    </row>
    <row r="2374">
      <c r="A2374" s="1" t="s">
        <v>12</v>
      </c>
    </row>
    <row r="2375">
      <c r="A2375" s="1" t="s">
        <v>0</v>
      </c>
    </row>
    <row r="2376">
      <c r="A2376" s="1" t="s">
        <v>880</v>
      </c>
    </row>
    <row r="2377">
      <c r="A2377" s="1" t="s">
        <v>881</v>
      </c>
    </row>
    <row r="2378">
      <c r="A2378" s="1" t="s">
        <v>882</v>
      </c>
    </row>
    <row r="2379">
      <c r="A2379" s="1" t="s">
        <v>865</v>
      </c>
    </row>
    <row r="2380">
      <c r="A2380" s="1" t="s">
        <v>883</v>
      </c>
    </row>
    <row r="2381">
      <c r="A2381" s="1" t="s">
        <v>7</v>
      </c>
    </row>
    <row r="2382">
      <c r="A2382" s="1" t="s">
        <v>28</v>
      </c>
    </row>
    <row r="2383">
      <c r="A2383" s="1" t="s">
        <v>765</v>
      </c>
    </row>
    <row r="2384">
      <c r="A2384" s="1" t="s">
        <v>867</v>
      </c>
    </row>
    <row r="2385">
      <c r="A2385" s="1" t="s">
        <v>11</v>
      </c>
    </row>
    <row r="2386">
      <c r="A2386" s="1" t="s">
        <v>12</v>
      </c>
    </row>
    <row r="2387">
      <c r="A2387" s="1" t="s">
        <v>0</v>
      </c>
    </row>
    <row r="2388">
      <c r="A2388" s="1" t="s">
        <v>884</v>
      </c>
    </row>
    <row r="2389">
      <c r="A2389" s="1" t="s">
        <v>885</v>
      </c>
    </row>
    <row r="2390">
      <c r="A2390" s="1" t="s">
        <v>886</v>
      </c>
    </row>
    <row r="2391">
      <c r="A2391" s="1" t="s">
        <v>865</v>
      </c>
    </row>
    <row r="2392">
      <c r="A2392" s="1" t="s">
        <v>887</v>
      </c>
    </row>
    <row r="2393">
      <c r="A2393" s="1" t="s">
        <v>7</v>
      </c>
    </row>
    <row r="2394">
      <c r="A2394" s="1" t="s">
        <v>765</v>
      </c>
    </row>
    <row r="2395">
      <c r="A2395" s="1" t="s">
        <v>867</v>
      </c>
    </row>
    <row r="2396">
      <c r="A2396" s="1" t="s">
        <v>11</v>
      </c>
    </row>
    <row r="2397">
      <c r="A2397" s="1" t="s">
        <v>12</v>
      </c>
    </row>
    <row r="2398">
      <c r="A2398" s="1" t="s">
        <v>0</v>
      </c>
    </row>
    <row r="2399">
      <c r="A2399" s="1" t="s">
        <v>888</v>
      </c>
    </row>
    <row r="2400">
      <c r="A2400" s="1" t="s">
        <v>889</v>
      </c>
    </row>
    <row r="2401">
      <c r="A2401" s="1" t="s">
        <v>890</v>
      </c>
    </row>
    <row r="2402">
      <c r="A2402" s="1" t="s">
        <v>865</v>
      </c>
    </row>
    <row r="2403">
      <c r="A2403" s="1" t="s">
        <v>891</v>
      </c>
    </row>
    <row r="2404">
      <c r="A2404" s="1" t="s">
        <v>7</v>
      </c>
    </row>
    <row r="2405">
      <c r="A2405" s="1" t="s">
        <v>765</v>
      </c>
    </row>
    <row r="2406">
      <c r="A2406" s="1" t="s">
        <v>867</v>
      </c>
    </row>
    <row r="2407">
      <c r="A2407" s="1" t="s">
        <v>11</v>
      </c>
    </row>
    <row r="2408">
      <c r="A2408" s="1" t="s">
        <v>12</v>
      </c>
    </row>
    <row r="2409">
      <c r="A2409" s="1" t="s">
        <v>0</v>
      </c>
    </row>
    <row r="2410">
      <c r="A2410" s="1" t="s">
        <v>892</v>
      </c>
    </row>
    <row r="2411">
      <c r="A2411" s="1" t="s">
        <v>893</v>
      </c>
    </row>
    <row r="2412">
      <c r="A2412" s="1" t="s">
        <v>894</v>
      </c>
    </row>
    <row r="2413">
      <c r="A2413" s="1" t="s">
        <v>895</v>
      </c>
    </row>
    <row r="2414">
      <c r="A2414" s="1" t="s">
        <v>896</v>
      </c>
    </row>
    <row r="2415">
      <c r="A2415" s="1" t="s">
        <v>7</v>
      </c>
    </row>
    <row r="2416">
      <c r="A2416" s="1" t="s">
        <v>765</v>
      </c>
    </row>
    <row r="2417">
      <c r="A2417" s="1" t="s">
        <v>897</v>
      </c>
    </row>
    <row r="2418">
      <c r="A2418" s="1" t="s">
        <v>11</v>
      </c>
    </row>
    <row r="2419">
      <c r="A2419" s="1" t="s">
        <v>12</v>
      </c>
    </row>
    <row r="2420">
      <c r="A2420" s="1" t="s">
        <v>0</v>
      </c>
    </row>
    <row r="2421">
      <c r="A2421" s="1" t="s">
        <v>898</v>
      </c>
    </row>
    <row r="2422">
      <c r="A2422" s="1" t="s">
        <v>899</v>
      </c>
    </row>
    <row r="2423">
      <c r="A2423" s="1" t="s">
        <v>900</v>
      </c>
    </row>
    <row r="2424">
      <c r="A2424" s="1" t="s">
        <v>895</v>
      </c>
    </row>
    <row r="2425">
      <c r="A2425" s="1" t="s">
        <v>901</v>
      </c>
    </row>
    <row r="2426">
      <c r="A2426" s="1" t="s">
        <v>7</v>
      </c>
    </row>
    <row r="2427">
      <c r="A2427" s="1" t="s">
        <v>765</v>
      </c>
    </row>
    <row r="2428">
      <c r="A2428" s="1" t="s">
        <v>897</v>
      </c>
    </row>
    <row r="2429">
      <c r="A2429" s="1" t="s">
        <v>11</v>
      </c>
    </row>
    <row r="2430">
      <c r="A2430" s="1" t="s">
        <v>12</v>
      </c>
    </row>
    <row r="2431">
      <c r="A2431" s="1" t="s">
        <v>0</v>
      </c>
    </row>
    <row r="2432">
      <c r="A2432" s="1" t="s">
        <v>902</v>
      </c>
    </row>
    <row r="2433">
      <c r="A2433" s="1" t="s">
        <v>903</v>
      </c>
    </row>
    <row r="2434">
      <c r="A2434" s="1" t="s">
        <v>904</v>
      </c>
    </row>
    <row r="2435">
      <c r="A2435" s="1" t="s">
        <v>895</v>
      </c>
    </row>
    <row r="2436">
      <c r="A2436" s="1" t="s">
        <v>905</v>
      </c>
    </row>
    <row r="2437">
      <c r="A2437" s="1" t="s">
        <v>7</v>
      </c>
    </row>
    <row r="2438">
      <c r="A2438" s="1" t="s">
        <v>28</v>
      </c>
    </row>
    <row r="2439">
      <c r="A2439" s="1" t="s">
        <v>765</v>
      </c>
    </row>
    <row r="2440">
      <c r="A2440" s="1" t="s">
        <v>897</v>
      </c>
    </row>
    <row r="2441">
      <c r="A2441" s="1" t="s">
        <v>11</v>
      </c>
    </row>
    <row r="2442">
      <c r="A2442" s="1" t="s">
        <v>12</v>
      </c>
    </row>
    <row r="2443">
      <c r="A2443" s="1" t="s">
        <v>0</v>
      </c>
    </row>
    <row r="2444">
      <c r="A2444" s="1" t="s">
        <v>906</v>
      </c>
    </row>
    <row r="2445">
      <c r="A2445" s="1" t="s">
        <v>907</v>
      </c>
    </row>
    <row r="2446">
      <c r="A2446" s="1" t="s">
        <v>908</v>
      </c>
    </row>
    <row r="2447">
      <c r="A2447" s="1" t="s">
        <v>895</v>
      </c>
    </row>
    <row r="2448">
      <c r="A2448" s="1" t="s">
        <v>909</v>
      </c>
    </row>
    <row r="2449">
      <c r="A2449" s="1" t="s">
        <v>7</v>
      </c>
    </row>
    <row r="2450">
      <c r="A2450" s="1" t="s">
        <v>765</v>
      </c>
    </row>
    <row r="2451">
      <c r="A2451" s="1" t="s">
        <v>897</v>
      </c>
    </row>
    <row r="2452">
      <c r="A2452" s="1" t="s">
        <v>11</v>
      </c>
    </row>
    <row r="2453">
      <c r="A2453" s="1" t="s">
        <v>12</v>
      </c>
    </row>
    <row r="2454">
      <c r="A2454" s="1" t="s">
        <v>0</v>
      </c>
    </row>
    <row r="2455">
      <c r="A2455" s="1" t="s">
        <v>910</v>
      </c>
    </row>
    <row r="2456">
      <c r="A2456" s="1" t="s">
        <v>911</v>
      </c>
    </row>
    <row r="2457">
      <c r="A2457" s="1" t="s">
        <v>912</v>
      </c>
    </row>
    <row r="2458">
      <c r="A2458" s="1" t="s">
        <v>895</v>
      </c>
    </row>
    <row r="2459">
      <c r="A2459" s="1" t="s">
        <v>913</v>
      </c>
    </row>
    <row r="2460">
      <c r="A2460" s="1" t="s">
        <v>7</v>
      </c>
    </row>
    <row r="2461">
      <c r="A2461" s="1" t="s">
        <v>765</v>
      </c>
    </row>
    <row r="2462">
      <c r="A2462" s="1" t="s">
        <v>897</v>
      </c>
    </row>
    <row r="2463">
      <c r="A2463" s="1" t="s">
        <v>11</v>
      </c>
    </row>
    <row r="2464">
      <c r="A2464" s="1" t="s">
        <v>12</v>
      </c>
    </row>
    <row r="2465">
      <c r="A2465" s="1" t="s">
        <v>0</v>
      </c>
    </row>
    <row r="2466">
      <c r="A2466" s="1" t="s">
        <v>914</v>
      </c>
    </row>
    <row r="2467">
      <c r="A2467" s="1" t="s">
        <v>915</v>
      </c>
    </row>
    <row r="2468">
      <c r="A2468" s="1" t="s">
        <v>916</v>
      </c>
    </row>
    <row r="2469">
      <c r="A2469" s="1" t="s">
        <v>895</v>
      </c>
    </row>
    <row r="2470">
      <c r="A2470" s="1" t="s">
        <v>917</v>
      </c>
    </row>
    <row r="2471">
      <c r="A2471" s="1" t="s">
        <v>7</v>
      </c>
    </row>
    <row r="2472">
      <c r="A2472" s="1" t="s">
        <v>765</v>
      </c>
    </row>
    <row r="2473">
      <c r="A2473" s="1" t="s">
        <v>897</v>
      </c>
    </row>
    <row r="2474">
      <c r="A2474" s="1" t="s">
        <v>11</v>
      </c>
    </row>
    <row r="2475">
      <c r="A2475" s="1" t="s">
        <v>12</v>
      </c>
    </row>
    <row r="2476">
      <c r="A2476" s="1" t="s">
        <v>0</v>
      </c>
    </row>
    <row r="2477">
      <c r="A2477" s="1" t="s">
        <v>918</v>
      </c>
    </row>
    <row r="2478">
      <c r="A2478" s="1" t="s">
        <v>919</v>
      </c>
    </row>
    <row r="2479">
      <c r="A2479" s="1" t="s">
        <v>920</v>
      </c>
    </row>
    <row r="2480">
      <c r="A2480" s="1" t="s">
        <v>921</v>
      </c>
    </row>
    <row r="2481">
      <c r="A2481" s="1" t="s">
        <v>922</v>
      </c>
    </row>
    <row r="2482">
      <c r="A2482" s="1" t="s">
        <v>7</v>
      </c>
    </row>
    <row r="2483">
      <c r="A2483" s="1" t="s">
        <v>765</v>
      </c>
    </row>
    <row r="2484">
      <c r="A2484" s="1" t="s">
        <v>923</v>
      </c>
    </row>
    <row r="2485">
      <c r="A2485" s="1" t="s">
        <v>11</v>
      </c>
    </row>
    <row r="2486">
      <c r="A2486" s="1" t="s">
        <v>12</v>
      </c>
    </row>
    <row r="2487">
      <c r="A2487" s="1" t="s">
        <v>0</v>
      </c>
    </row>
    <row r="2488">
      <c r="A2488" s="1" t="s">
        <v>924</v>
      </c>
    </row>
    <row r="2489">
      <c r="A2489" s="1" t="s">
        <v>925</v>
      </c>
    </row>
    <row r="2490">
      <c r="A2490" s="1" t="s">
        <v>926</v>
      </c>
    </row>
    <row r="2491">
      <c r="A2491" s="1" t="s">
        <v>921</v>
      </c>
    </row>
    <row r="2492">
      <c r="A2492" s="1" t="s">
        <v>927</v>
      </c>
    </row>
    <row r="2493">
      <c r="A2493" s="1" t="s">
        <v>7</v>
      </c>
    </row>
    <row r="2494">
      <c r="A2494" s="1" t="s">
        <v>765</v>
      </c>
    </row>
    <row r="2495">
      <c r="A2495" s="1" t="s">
        <v>923</v>
      </c>
    </row>
    <row r="2496">
      <c r="A2496" s="1" t="s">
        <v>11</v>
      </c>
    </row>
    <row r="2497">
      <c r="A2497" s="1" t="s">
        <v>12</v>
      </c>
    </row>
    <row r="2498">
      <c r="A2498" s="1" t="s">
        <v>0</v>
      </c>
    </row>
    <row r="2499">
      <c r="A2499" s="1" t="s">
        <v>928</v>
      </c>
    </row>
    <row r="2500">
      <c r="A2500" s="1" t="s">
        <v>929</v>
      </c>
    </row>
    <row r="2501">
      <c r="A2501" s="1" t="s">
        <v>930</v>
      </c>
    </row>
    <row r="2502">
      <c r="A2502" s="1" t="s">
        <v>921</v>
      </c>
    </row>
    <row r="2503">
      <c r="A2503" s="1" t="s">
        <v>931</v>
      </c>
    </row>
    <row r="2504">
      <c r="A2504" s="1" t="s">
        <v>7</v>
      </c>
    </row>
    <row r="2505">
      <c r="A2505" s="1" t="s">
        <v>765</v>
      </c>
    </row>
    <row r="2506">
      <c r="A2506" s="1" t="s">
        <v>923</v>
      </c>
    </row>
    <row r="2507">
      <c r="A2507" s="1" t="s">
        <v>11</v>
      </c>
    </row>
    <row r="2508">
      <c r="A2508" s="1" t="s">
        <v>12</v>
      </c>
    </row>
    <row r="2509">
      <c r="A2509" s="1" t="s">
        <v>0</v>
      </c>
    </row>
    <row r="2510">
      <c r="A2510" s="1" t="s">
        <v>932</v>
      </c>
    </row>
    <row r="2511">
      <c r="A2511" s="1" t="s">
        <v>933</v>
      </c>
    </row>
    <row r="2512">
      <c r="A2512" s="1" t="s">
        <v>934</v>
      </c>
    </row>
    <row r="2513">
      <c r="A2513" s="1" t="s">
        <v>935</v>
      </c>
    </row>
    <row r="2514">
      <c r="A2514" s="1" t="s">
        <v>936</v>
      </c>
    </row>
    <row r="2515">
      <c r="A2515" s="1" t="s">
        <v>7</v>
      </c>
    </row>
    <row r="2516">
      <c r="A2516" s="1" t="s">
        <v>765</v>
      </c>
    </row>
    <row r="2517">
      <c r="A2517" s="1" t="s">
        <v>923</v>
      </c>
    </row>
    <row r="2518">
      <c r="A2518" s="1" t="s">
        <v>11</v>
      </c>
    </row>
    <row r="2519">
      <c r="A2519" s="1" t="s">
        <v>12</v>
      </c>
    </row>
    <row r="2520">
      <c r="A2520" s="1" t="s">
        <v>0</v>
      </c>
    </row>
    <row r="2521">
      <c r="A2521" s="1" t="s">
        <v>937</v>
      </c>
    </row>
    <row r="2522">
      <c r="A2522" s="1" t="s">
        <v>938</v>
      </c>
    </row>
    <row r="2523">
      <c r="A2523" s="1" t="s">
        <v>939</v>
      </c>
    </row>
    <row r="2524">
      <c r="A2524" s="1" t="s">
        <v>921</v>
      </c>
    </row>
    <row r="2525">
      <c r="A2525" s="1" t="s">
        <v>940</v>
      </c>
    </row>
    <row r="2526">
      <c r="A2526" s="1" t="s">
        <v>7</v>
      </c>
    </row>
    <row r="2527">
      <c r="A2527" s="1" t="s">
        <v>765</v>
      </c>
    </row>
    <row r="2528">
      <c r="A2528" s="1" t="s">
        <v>923</v>
      </c>
    </row>
    <row r="2529">
      <c r="A2529" s="1" t="s">
        <v>11</v>
      </c>
    </row>
    <row r="2530">
      <c r="A2530" s="1" t="s">
        <v>12</v>
      </c>
    </row>
    <row r="2531">
      <c r="A2531" s="1" t="s">
        <v>0</v>
      </c>
    </row>
    <row r="2532">
      <c r="A2532" s="1" t="s">
        <v>941</v>
      </c>
    </row>
    <row r="2533">
      <c r="A2533" s="1" t="s">
        <v>942</v>
      </c>
    </row>
    <row r="2534">
      <c r="A2534" s="1" t="s">
        <v>943</v>
      </c>
    </row>
    <row r="2535">
      <c r="A2535" s="1" t="s">
        <v>944</v>
      </c>
    </row>
    <row r="2536">
      <c r="A2536" s="1" t="s">
        <v>945</v>
      </c>
    </row>
    <row r="2537">
      <c r="A2537" s="1" t="s">
        <v>7</v>
      </c>
    </row>
    <row r="2538">
      <c r="A2538" s="1" t="s">
        <v>765</v>
      </c>
    </row>
    <row r="2539">
      <c r="A2539" s="1" t="s">
        <v>946</v>
      </c>
    </row>
    <row r="2540">
      <c r="A2540" s="1" t="s">
        <v>11</v>
      </c>
    </row>
    <row r="2541">
      <c r="A2541" s="1" t="s">
        <v>12</v>
      </c>
    </row>
    <row r="2542">
      <c r="A2542" s="1" t="s">
        <v>0</v>
      </c>
    </row>
    <row r="2543">
      <c r="A2543" s="1" t="s">
        <v>947</v>
      </c>
    </row>
    <row r="2544">
      <c r="A2544" s="1" t="s">
        <v>948</v>
      </c>
    </row>
    <row r="2545">
      <c r="A2545" s="1" t="s">
        <v>949</v>
      </c>
    </row>
    <row r="2546">
      <c r="A2546" s="1" t="s">
        <v>944</v>
      </c>
    </row>
    <row r="2547">
      <c r="A2547" s="1" t="s">
        <v>950</v>
      </c>
    </row>
    <row r="2548">
      <c r="A2548" s="1" t="s">
        <v>7</v>
      </c>
    </row>
    <row r="2549">
      <c r="A2549" s="1" t="s">
        <v>765</v>
      </c>
    </row>
    <row r="2550">
      <c r="A2550" s="1" t="s">
        <v>946</v>
      </c>
    </row>
    <row r="2551">
      <c r="A2551" s="1" t="s">
        <v>11</v>
      </c>
    </row>
    <row r="2552">
      <c r="A2552" s="1" t="s">
        <v>12</v>
      </c>
    </row>
    <row r="2553">
      <c r="A2553" s="1" t="s">
        <v>0</v>
      </c>
    </row>
    <row r="2554">
      <c r="A2554" s="1" t="s">
        <v>951</v>
      </c>
    </row>
    <row r="2555">
      <c r="A2555" s="1" t="s">
        <v>952</v>
      </c>
    </row>
    <row r="2556">
      <c r="A2556" s="1" t="s">
        <v>953</v>
      </c>
    </row>
    <row r="2557">
      <c r="A2557" s="1" t="s">
        <v>954</v>
      </c>
    </row>
    <row r="2558">
      <c r="A2558" s="1" t="s">
        <v>955</v>
      </c>
    </row>
    <row r="2559">
      <c r="A2559" s="1" t="s">
        <v>7</v>
      </c>
    </row>
    <row r="2560">
      <c r="A2560" s="1" t="s">
        <v>765</v>
      </c>
    </row>
    <row r="2561">
      <c r="A2561" s="1" t="s">
        <v>956</v>
      </c>
    </row>
    <row r="2562">
      <c r="A2562" s="1" t="s">
        <v>11</v>
      </c>
    </row>
    <row r="2563">
      <c r="A2563" s="1" t="s">
        <v>12</v>
      </c>
    </row>
    <row r="2564">
      <c r="A2564" s="1" t="s">
        <v>0</v>
      </c>
    </row>
    <row r="2565">
      <c r="A2565" s="1" t="s">
        <v>957</v>
      </c>
    </row>
    <row r="2566">
      <c r="A2566" s="1" t="s">
        <v>958</v>
      </c>
    </row>
    <row r="2567">
      <c r="A2567" s="1" t="s">
        <v>959</v>
      </c>
    </row>
    <row r="2568">
      <c r="A2568" s="1" t="s">
        <v>954</v>
      </c>
    </row>
    <row r="2569">
      <c r="A2569" s="1" t="s">
        <v>960</v>
      </c>
    </row>
    <row r="2570">
      <c r="A2570" s="1" t="s">
        <v>7</v>
      </c>
    </row>
    <row r="2571">
      <c r="A2571" s="1" t="s">
        <v>765</v>
      </c>
    </row>
    <row r="2572">
      <c r="A2572" s="1" t="s">
        <v>956</v>
      </c>
    </row>
    <row r="2573">
      <c r="A2573" s="1" t="s">
        <v>11</v>
      </c>
    </row>
    <row r="2574">
      <c r="A2574" s="1" t="s">
        <v>12</v>
      </c>
    </row>
    <row r="2575">
      <c r="A2575" s="1" t="s">
        <v>0</v>
      </c>
    </row>
    <row r="2576">
      <c r="A2576" s="1" t="s">
        <v>961</v>
      </c>
    </row>
    <row r="2577">
      <c r="A2577" s="1" t="s">
        <v>962</v>
      </c>
    </row>
    <row r="2578">
      <c r="A2578" s="1" t="s">
        <v>963</v>
      </c>
    </row>
    <row r="2579">
      <c r="A2579" s="1" t="s">
        <v>964</v>
      </c>
    </row>
    <row r="2580">
      <c r="A2580" s="1" t="s">
        <v>965</v>
      </c>
    </row>
    <row r="2581">
      <c r="A2581" s="1" t="s">
        <v>7</v>
      </c>
    </row>
    <row r="2582">
      <c r="A2582" s="1" t="s">
        <v>765</v>
      </c>
    </row>
    <row r="2583">
      <c r="A2583" s="1" t="s">
        <v>966</v>
      </c>
    </row>
    <row r="2584">
      <c r="A2584" s="1" t="s">
        <v>11</v>
      </c>
    </row>
    <row r="2585">
      <c r="A2585" s="1" t="s">
        <v>12</v>
      </c>
    </row>
    <row r="2586">
      <c r="A2586" s="1" t="s">
        <v>0</v>
      </c>
    </row>
    <row r="2587">
      <c r="A2587" s="1" t="s">
        <v>967</v>
      </c>
    </row>
    <row r="2588">
      <c r="A2588" s="1" t="s">
        <v>968</v>
      </c>
    </row>
    <row r="2589">
      <c r="A2589" s="1" t="s">
        <v>969</v>
      </c>
    </row>
    <row r="2590">
      <c r="A2590" s="1" t="s">
        <v>964</v>
      </c>
    </row>
    <row r="2591">
      <c r="A2591" s="1" t="s">
        <v>970</v>
      </c>
    </row>
    <row r="2592">
      <c r="A2592" s="1" t="s">
        <v>7</v>
      </c>
    </row>
    <row r="2593">
      <c r="A2593" s="1" t="s">
        <v>765</v>
      </c>
    </row>
    <row r="2594">
      <c r="A2594" s="1" t="s">
        <v>966</v>
      </c>
    </row>
    <row r="2595">
      <c r="A2595" s="1" t="s">
        <v>11</v>
      </c>
    </row>
    <row r="2596">
      <c r="A2596" s="1" t="s">
        <v>12</v>
      </c>
    </row>
    <row r="2597">
      <c r="A2597" s="1" t="s">
        <v>0</v>
      </c>
    </row>
    <row r="2598">
      <c r="A2598" s="1" t="s">
        <v>971</v>
      </c>
    </row>
    <row r="2599">
      <c r="A2599" s="1" t="s">
        <v>972</v>
      </c>
    </row>
    <row r="2600">
      <c r="A2600" s="1" t="s">
        <v>973</v>
      </c>
    </row>
    <row r="2601">
      <c r="A2601" s="1" t="s">
        <v>964</v>
      </c>
    </row>
    <row r="2602">
      <c r="A2602" s="1" t="s">
        <v>974</v>
      </c>
    </row>
    <row r="2603">
      <c r="A2603" s="1" t="s">
        <v>7</v>
      </c>
    </row>
    <row r="2604">
      <c r="A2604" s="1" t="s">
        <v>765</v>
      </c>
    </row>
    <row r="2605">
      <c r="A2605" s="1" t="s">
        <v>966</v>
      </c>
    </row>
    <row r="2606">
      <c r="A2606" s="1" t="s">
        <v>11</v>
      </c>
    </row>
    <row r="2607">
      <c r="A2607" s="1" t="s">
        <v>12</v>
      </c>
    </row>
    <row r="2608">
      <c r="A2608" s="1" t="s">
        <v>0</v>
      </c>
    </row>
    <row r="2609">
      <c r="A2609" s="1" t="s">
        <v>975</v>
      </c>
    </row>
    <row r="2610">
      <c r="A2610" s="1" t="s">
        <v>976</v>
      </c>
    </row>
    <row r="2611">
      <c r="A2611" s="1" t="s">
        <v>977</v>
      </c>
    </row>
    <row r="2612">
      <c r="A2612" s="1" t="s">
        <v>964</v>
      </c>
    </row>
    <row r="2613">
      <c r="A2613" s="1" t="s">
        <v>978</v>
      </c>
    </row>
    <row r="2614">
      <c r="A2614" s="1" t="s">
        <v>7</v>
      </c>
    </row>
    <row r="2615">
      <c r="A2615" s="1" t="s">
        <v>765</v>
      </c>
    </row>
    <row r="2616">
      <c r="A2616" s="1" t="s">
        <v>966</v>
      </c>
    </row>
    <row r="2617">
      <c r="A2617" s="1" t="s">
        <v>11</v>
      </c>
    </row>
    <row r="2618">
      <c r="A2618" s="1" t="s">
        <v>12</v>
      </c>
    </row>
    <row r="2619">
      <c r="A2619" s="1" t="s">
        <v>0</v>
      </c>
    </row>
    <row r="2620">
      <c r="A2620" s="1" t="s">
        <v>979</v>
      </c>
    </row>
    <row r="2621">
      <c r="A2621" s="1" t="s">
        <v>980</v>
      </c>
    </row>
    <row r="2622">
      <c r="A2622" s="1" t="s">
        <v>981</v>
      </c>
    </row>
    <row r="2623">
      <c r="A2623" s="1" t="s">
        <v>964</v>
      </c>
    </row>
    <row r="2624">
      <c r="A2624" s="1" t="s">
        <v>982</v>
      </c>
    </row>
    <row r="2625">
      <c r="A2625" s="1" t="s">
        <v>7</v>
      </c>
    </row>
    <row r="2626">
      <c r="A2626" s="1" t="s">
        <v>765</v>
      </c>
    </row>
    <row r="2627">
      <c r="A2627" s="1" t="s">
        <v>966</v>
      </c>
    </row>
    <row r="2628">
      <c r="A2628" s="1" t="s">
        <v>11</v>
      </c>
    </row>
    <row r="2629">
      <c r="A2629" s="1" t="s">
        <v>12</v>
      </c>
    </row>
    <row r="2630">
      <c r="A2630" s="1" t="s">
        <v>0</v>
      </c>
    </row>
    <row r="2631">
      <c r="A2631" s="1" t="s">
        <v>983</v>
      </c>
    </row>
    <row r="2632">
      <c r="A2632" s="1" t="s">
        <v>984</v>
      </c>
    </row>
    <row r="2633">
      <c r="A2633" s="1" t="s">
        <v>985</v>
      </c>
    </row>
    <row r="2634">
      <c r="A2634" s="1" t="s">
        <v>964</v>
      </c>
    </row>
    <row r="2635">
      <c r="A2635" s="1" t="s">
        <v>986</v>
      </c>
    </row>
    <row r="2636">
      <c r="A2636" s="1" t="s">
        <v>7</v>
      </c>
    </row>
    <row r="2637">
      <c r="A2637" s="1" t="s">
        <v>765</v>
      </c>
    </row>
    <row r="2638">
      <c r="A2638" s="1" t="s">
        <v>966</v>
      </c>
    </row>
    <row r="2639">
      <c r="A2639" s="1" t="s">
        <v>11</v>
      </c>
    </row>
    <row r="2640">
      <c r="A2640" s="1" t="s">
        <v>12</v>
      </c>
    </row>
    <row r="2641">
      <c r="A2641" s="1" t="s">
        <v>0</v>
      </c>
    </row>
    <row r="2642">
      <c r="A2642" s="1" t="s">
        <v>987</v>
      </c>
    </row>
    <row r="2643">
      <c r="A2643" s="1" t="s">
        <v>988</v>
      </c>
    </row>
    <row r="2644">
      <c r="A2644" s="1" t="s">
        <v>989</v>
      </c>
    </row>
    <row r="2645">
      <c r="A2645" s="1" t="s">
        <v>964</v>
      </c>
    </row>
    <row r="2646">
      <c r="A2646" s="1" t="s">
        <v>990</v>
      </c>
    </row>
    <row r="2647">
      <c r="A2647" s="1" t="s">
        <v>7</v>
      </c>
    </row>
    <row r="2648">
      <c r="A2648" s="1" t="s">
        <v>765</v>
      </c>
    </row>
    <row r="2649">
      <c r="A2649" s="1" t="s">
        <v>966</v>
      </c>
    </row>
    <row r="2650">
      <c r="A2650" s="1" t="s">
        <v>11</v>
      </c>
    </row>
    <row r="2651">
      <c r="A2651" s="1" t="s">
        <v>12</v>
      </c>
    </row>
    <row r="2652">
      <c r="A2652" s="1" t="s">
        <v>0</v>
      </c>
    </row>
    <row r="2653">
      <c r="A2653" s="1" t="s">
        <v>991</v>
      </c>
    </row>
    <row r="2654">
      <c r="A2654" s="1" t="s">
        <v>992</v>
      </c>
    </row>
    <row r="2655">
      <c r="A2655" s="1" t="s">
        <v>993</v>
      </c>
    </row>
    <row r="2656">
      <c r="A2656" s="1" t="s">
        <v>964</v>
      </c>
    </row>
    <row r="2657">
      <c r="A2657" s="1" t="s">
        <v>994</v>
      </c>
    </row>
    <row r="2658">
      <c r="A2658" s="1" t="s">
        <v>7</v>
      </c>
    </row>
    <row r="2659">
      <c r="A2659" s="1" t="s">
        <v>765</v>
      </c>
    </row>
    <row r="2660">
      <c r="A2660" s="1" t="s">
        <v>966</v>
      </c>
    </row>
    <row r="2661">
      <c r="A2661" s="1" t="s">
        <v>11</v>
      </c>
    </row>
    <row r="2662">
      <c r="A2662" s="1" t="s">
        <v>12</v>
      </c>
    </row>
    <row r="2663">
      <c r="A2663" s="1" t="s">
        <v>0</v>
      </c>
    </row>
    <row r="2664">
      <c r="A2664" s="1" t="s">
        <v>995</v>
      </c>
    </row>
    <row r="2665">
      <c r="A2665" s="1" t="s">
        <v>996</v>
      </c>
    </row>
    <row r="2666">
      <c r="A2666" s="1" t="s">
        <v>997</v>
      </c>
    </row>
    <row r="2667">
      <c r="A2667" s="1" t="s">
        <v>998</v>
      </c>
    </row>
    <row r="2668">
      <c r="A2668" s="1" t="s">
        <v>999</v>
      </c>
    </row>
    <row r="2669">
      <c r="A2669" s="1" t="s">
        <v>7</v>
      </c>
    </row>
    <row r="2670">
      <c r="A2670" s="1" t="s">
        <v>765</v>
      </c>
    </row>
    <row r="2671">
      <c r="A2671" s="1" t="s">
        <v>1000</v>
      </c>
    </row>
    <row r="2672">
      <c r="A2672" s="1" t="s">
        <v>11</v>
      </c>
    </row>
    <row r="2673">
      <c r="A2673" s="1" t="s">
        <v>12</v>
      </c>
    </row>
    <row r="2674">
      <c r="A2674" s="1" t="s">
        <v>0</v>
      </c>
    </row>
    <row r="2675">
      <c r="A2675" s="1" t="s">
        <v>1001</v>
      </c>
    </row>
    <row r="2676">
      <c r="A2676" s="1" t="s">
        <v>1002</v>
      </c>
    </row>
    <row r="2677">
      <c r="A2677" s="1" t="s">
        <v>1003</v>
      </c>
    </row>
    <row r="2678">
      <c r="A2678" s="1" t="s">
        <v>998</v>
      </c>
    </row>
    <row r="2679">
      <c r="A2679" s="1" t="s">
        <v>1004</v>
      </c>
    </row>
    <row r="2680">
      <c r="A2680" s="1" t="s">
        <v>7</v>
      </c>
    </row>
    <row r="2681">
      <c r="A2681" s="1" t="s">
        <v>765</v>
      </c>
    </row>
    <row r="2682">
      <c r="A2682" s="1" t="s">
        <v>1000</v>
      </c>
    </row>
    <row r="2683">
      <c r="A2683" s="1" t="s">
        <v>11</v>
      </c>
    </row>
    <row r="2684">
      <c r="A2684" s="1" t="s">
        <v>12</v>
      </c>
    </row>
    <row r="2685">
      <c r="A2685" s="1" t="s">
        <v>0</v>
      </c>
    </row>
    <row r="2686">
      <c r="A2686" s="1" t="s">
        <v>1005</v>
      </c>
    </row>
    <row r="2687">
      <c r="A2687" s="1" t="s">
        <v>1006</v>
      </c>
    </row>
    <row r="2688">
      <c r="A2688" s="1" t="s">
        <v>1007</v>
      </c>
    </row>
    <row r="2689">
      <c r="A2689" s="1" t="s">
        <v>998</v>
      </c>
    </row>
    <row r="2690">
      <c r="A2690" s="1" t="s">
        <v>1008</v>
      </c>
    </row>
    <row r="2691">
      <c r="A2691" s="1" t="s">
        <v>7</v>
      </c>
    </row>
    <row r="2692">
      <c r="A2692" s="1" t="s">
        <v>765</v>
      </c>
    </row>
    <row r="2693">
      <c r="A2693" s="1" t="s">
        <v>1000</v>
      </c>
    </row>
    <row r="2694">
      <c r="A2694" s="1" t="s">
        <v>11</v>
      </c>
    </row>
    <row r="2695">
      <c r="A2695" s="1" t="s">
        <v>12</v>
      </c>
    </row>
    <row r="2696">
      <c r="A2696" s="1" t="s">
        <v>0</v>
      </c>
    </row>
    <row r="2697">
      <c r="A2697" s="1" t="s">
        <v>1009</v>
      </c>
    </row>
    <row r="2698">
      <c r="A2698" s="1" t="s">
        <v>1010</v>
      </c>
    </row>
    <row r="2699">
      <c r="A2699" s="1" t="s">
        <v>1011</v>
      </c>
    </row>
    <row r="2700">
      <c r="A2700" s="1" t="s">
        <v>998</v>
      </c>
    </row>
    <row r="2701">
      <c r="A2701" s="1" t="s">
        <v>1012</v>
      </c>
    </row>
    <row r="2702">
      <c r="A2702" s="1" t="s">
        <v>7</v>
      </c>
    </row>
    <row r="2703">
      <c r="A2703" s="1" t="s">
        <v>765</v>
      </c>
    </row>
    <row r="2704">
      <c r="A2704" s="1" t="s">
        <v>1000</v>
      </c>
    </row>
    <row r="2705">
      <c r="A2705" s="1" t="s">
        <v>11</v>
      </c>
    </row>
    <row r="2706">
      <c r="A2706" s="1" t="s">
        <v>12</v>
      </c>
    </row>
    <row r="2707">
      <c r="A2707" s="1" t="s">
        <v>0</v>
      </c>
    </row>
    <row r="2708">
      <c r="A2708" s="1" t="s">
        <v>1013</v>
      </c>
    </row>
    <row r="2709">
      <c r="A2709" s="1" t="s">
        <v>1014</v>
      </c>
    </row>
    <row r="2710">
      <c r="A2710" s="1" t="s">
        <v>1015</v>
      </c>
    </row>
    <row r="2711">
      <c r="A2711" s="1" t="s">
        <v>1016</v>
      </c>
    </row>
    <row r="2712">
      <c r="A2712" s="1" t="s">
        <v>1017</v>
      </c>
    </row>
    <row r="2713">
      <c r="A2713" s="1" t="s">
        <v>7</v>
      </c>
    </row>
    <row r="2714">
      <c r="A2714" s="1" t="s">
        <v>765</v>
      </c>
    </row>
    <row r="2715">
      <c r="A2715" s="1" t="s">
        <v>1018</v>
      </c>
    </row>
    <row r="2716">
      <c r="A2716" s="1" t="s">
        <v>11</v>
      </c>
    </row>
    <row r="2717">
      <c r="A2717" s="1" t="s">
        <v>12</v>
      </c>
    </row>
    <row r="2718">
      <c r="A2718" s="1" t="s">
        <v>0</v>
      </c>
    </row>
    <row r="2719">
      <c r="A2719" s="1" t="s">
        <v>1019</v>
      </c>
    </row>
    <row r="2720">
      <c r="A2720" s="1" t="s">
        <v>1020</v>
      </c>
    </row>
    <row r="2721">
      <c r="A2721" s="1" t="s">
        <v>1021</v>
      </c>
    </row>
    <row r="2722">
      <c r="A2722" s="1" t="s">
        <v>1022</v>
      </c>
    </row>
    <row r="2723">
      <c r="A2723" s="1" t="s">
        <v>1023</v>
      </c>
    </row>
    <row r="2724">
      <c r="A2724" s="1" t="s">
        <v>7</v>
      </c>
    </row>
    <row r="2725">
      <c r="A2725" s="1" t="s">
        <v>39</v>
      </c>
    </row>
    <row r="2726">
      <c r="A2726" s="1" t="s">
        <v>1024</v>
      </c>
    </row>
    <row r="2727">
      <c r="A2727" s="1" t="s">
        <v>1025</v>
      </c>
    </row>
    <row r="2728">
      <c r="A2728" s="1" t="s">
        <v>9</v>
      </c>
    </row>
    <row r="2729">
      <c r="A2729" s="1" t="s">
        <v>208</v>
      </c>
    </row>
    <row r="2730">
      <c r="A2730" s="1" t="s">
        <v>1026</v>
      </c>
    </row>
    <row r="2731">
      <c r="A2731" s="1" t="s">
        <v>11</v>
      </c>
    </row>
    <row r="2732">
      <c r="A2732" s="1" t="s">
        <v>12</v>
      </c>
    </row>
    <row r="2733">
      <c r="A2733" s="1" t="s">
        <v>0</v>
      </c>
    </row>
    <row r="2734">
      <c r="A2734" s="1" t="s">
        <v>1027</v>
      </c>
    </row>
    <row r="2735">
      <c r="A2735" s="1" t="s">
        <v>1028</v>
      </c>
    </row>
    <row r="2736">
      <c r="A2736" s="1" t="s">
        <v>1029</v>
      </c>
    </row>
    <row r="2737">
      <c r="A2737" s="1" t="s">
        <v>1022</v>
      </c>
    </row>
    <row r="2738">
      <c r="A2738" s="1" t="s">
        <v>1030</v>
      </c>
    </row>
    <row r="2739">
      <c r="A2739" s="1" t="s">
        <v>7</v>
      </c>
    </row>
    <row r="2740">
      <c r="A2740" s="1" t="s">
        <v>1024</v>
      </c>
    </row>
    <row r="2741">
      <c r="A2741" s="1" t="s">
        <v>1025</v>
      </c>
    </row>
    <row r="2742">
      <c r="A2742" s="1" t="s">
        <v>1026</v>
      </c>
    </row>
    <row r="2743">
      <c r="A2743" s="1" t="s">
        <v>11</v>
      </c>
    </row>
    <row r="2744">
      <c r="A2744" s="1" t="s">
        <v>12</v>
      </c>
    </row>
    <row r="2745">
      <c r="A2745" s="1" t="s">
        <v>0</v>
      </c>
    </row>
    <row r="2746">
      <c r="A2746" s="1" t="s">
        <v>1031</v>
      </c>
    </row>
    <row r="2747">
      <c r="A2747" s="1" t="s">
        <v>1032</v>
      </c>
    </row>
    <row r="2748">
      <c r="A2748" s="1" t="s">
        <v>1033</v>
      </c>
    </row>
    <row r="2749">
      <c r="A2749" s="1" t="s">
        <v>1022</v>
      </c>
    </row>
    <row r="2750">
      <c r="A2750" s="1" t="s">
        <v>1034</v>
      </c>
    </row>
    <row r="2751">
      <c r="A2751" s="1" t="s">
        <v>7</v>
      </c>
    </row>
    <row r="2752">
      <c r="A2752" s="1" t="s">
        <v>1024</v>
      </c>
    </row>
    <row r="2753">
      <c r="A2753" s="1" t="s">
        <v>1026</v>
      </c>
    </row>
    <row r="2754">
      <c r="A2754" s="1" t="s">
        <v>11</v>
      </c>
    </row>
    <row r="2755">
      <c r="A2755" s="1" t="s">
        <v>12</v>
      </c>
    </row>
    <row r="2756">
      <c r="A2756" s="1" t="s">
        <v>0</v>
      </c>
    </row>
    <row r="2757">
      <c r="A2757" s="1" t="s">
        <v>1035</v>
      </c>
    </row>
    <row r="2758">
      <c r="A2758" s="1" t="s">
        <v>1036</v>
      </c>
    </row>
    <row r="2759">
      <c r="A2759" s="1" t="s">
        <v>1037</v>
      </c>
    </row>
    <row r="2760">
      <c r="A2760" s="1" t="s">
        <v>1022</v>
      </c>
    </row>
    <row r="2761">
      <c r="A2761" s="1" t="s">
        <v>1038</v>
      </c>
    </row>
    <row r="2762">
      <c r="A2762" s="1" t="s">
        <v>7</v>
      </c>
    </row>
    <row r="2763">
      <c r="A2763" s="1" t="s">
        <v>66</v>
      </c>
    </row>
    <row r="2764">
      <c r="A2764" s="1" t="s">
        <v>1024</v>
      </c>
    </row>
    <row r="2765">
      <c r="A2765" s="1" t="s">
        <v>1026</v>
      </c>
    </row>
    <row r="2766">
      <c r="A2766" s="1" t="s">
        <v>11</v>
      </c>
    </row>
    <row r="2767">
      <c r="A2767" s="1" t="s">
        <v>12</v>
      </c>
    </row>
    <row r="2768">
      <c r="A2768" s="1" t="s">
        <v>0</v>
      </c>
    </row>
    <row r="2769">
      <c r="A2769" s="1" t="s">
        <v>1039</v>
      </c>
    </row>
    <row r="2770">
      <c r="A2770" s="1" t="s">
        <v>1040</v>
      </c>
    </row>
    <row r="2771">
      <c r="A2771" s="1" t="s">
        <v>1041</v>
      </c>
    </row>
    <row r="2772">
      <c r="A2772" s="1" t="s">
        <v>1022</v>
      </c>
    </row>
    <row r="2773">
      <c r="A2773" s="1" t="s">
        <v>1042</v>
      </c>
    </row>
    <row r="2774">
      <c r="A2774" s="1" t="s">
        <v>7</v>
      </c>
    </row>
    <row r="2775">
      <c r="A2775" s="1" t="s">
        <v>1024</v>
      </c>
    </row>
    <row r="2776">
      <c r="A2776" s="1" t="s">
        <v>1025</v>
      </c>
    </row>
    <row r="2777">
      <c r="A2777" s="1" t="s">
        <v>1026</v>
      </c>
    </row>
    <row r="2778">
      <c r="A2778" s="1" t="s">
        <v>11</v>
      </c>
    </row>
    <row r="2779">
      <c r="A2779" s="1" t="s">
        <v>12</v>
      </c>
    </row>
    <row r="2780">
      <c r="A2780" s="1" t="s">
        <v>0</v>
      </c>
    </row>
    <row r="2781">
      <c r="A2781" s="1" t="s">
        <v>1043</v>
      </c>
    </row>
    <row r="2782">
      <c r="A2782" s="1" t="s">
        <v>1044</v>
      </c>
    </row>
    <row r="2783">
      <c r="A2783" s="1" t="s">
        <v>1045</v>
      </c>
    </row>
    <row r="2784">
      <c r="A2784" s="1" t="s">
        <v>1046</v>
      </c>
    </row>
    <row r="2785">
      <c r="A2785" s="1" t="s">
        <v>1047</v>
      </c>
    </row>
    <row r="2786">
      <c r="A2786" s="1" t="s">
        <v>7</v>
      </c>
    </row>
    <row r="2787">
      <c r="A2787" s="1" t="s">
        <v>1024</v>
      </c>
    </row>
    <row r="2788">
      <c r="A2788" s="1" t="s">
        <v>1026</v>
      </c>
    </row>
    <row r="2789">
      <c r="A2789" s="1" t="s">
        <v>11</v>
      </c>
    </row>
    <row r="2790">
      <c r="A2790" s="1" t="s">
        <v>12</v>
      </c>
    </row>
    <row r="2791">
      <c r="A2791" s="1" t="s">
        <v>0</v>
      </c>
    </row>
    <row r="2792">
      <c r="A2792" s="1" t="s">
        <v>1048</v>
      </c>
    </row>
    <row r="2793">
      <c r="A2793" s="1" t="s">
        <v>1049</v>
      </c>
    </row>
    <row r="2794">
      <c r="A2794" s="1" t="s">
        <v>1050</v>
      </c>
    </row>
    <row r="2795">
      <c r="A2795" s="1" t="s">
        <v>1051</v>
      </c>
    </row>
    <row r="2796">
      <c r="A2796" s="1" t="s">
        <v>1052</v>
      </c>
    </row>
    <row r="2797">
      <c r="A2797" s="1" t="s">
        <v>7</v>
      </c>
    </row>
    <row r="2798">
      <c r="A2798" s="1" t="s">
        <v>1024</v>
      </c>
    </row>
    <row r="2799">
      <c r="A2799" s="1" t="s">
        <v>1025</v>
      </c>
    </row>
    <row r="2800">
      <c r="A2800" s="1" t="s">
        <v>1053</v>
      </c>
    </row>
    <row r="2801">
      <c r="A2801" s="1" t="s">
        <v>11</v>
      </c>
    </row>
    <row r="2802">
      <c r="A2802" s="1" t="s">
        <v>12</v>
      </c>
    </row>
    <row r="2803">
      <c r="A2803" s="1" t="s">
        <v>0</v>
      </c>
    </row>
    <row r="2804">
      <c r="A2804" s="1" t="s">
        <v>1054</v>
      </c>
    </row>
    <row r="2805">
      <c r="A2805" s="1" t="s">
        <v>1055</v>
      </c>
    </row>
    <row r="2806">
      <c r="A2806" s="1" t="s">
        <v>1056</v>
      </c>
    </row>
    <row r="2807">
      <c r="A2807" s="1" t="s">
        <v>1051</v>
      </c>
    </row>
    <row r="2808">
      <c r="A2808" s="1" t="s">
        <v>1057</v>
      </c>
    </row>
    <row r="2809">
      <c r="A2809" s="1" t="s">
        <v>7</v>
      </c>
    </row>
    <row r="2810">
      <c r="A2810" s="1" t="s">
        <v>1024</v>
      </c>
    </row>
    <row r="2811">
      <c r="A2811" s="1" t="s">
        <v>1025</v>
      </c>
    </row>
    <row r="2812">
      <c r="A2812" s="1" t="s">
        <v>1053</v>
      </c>
    </row>
    <row r="2813">
      <c r="A2813" s="1" t="s">
        <v>11</v>
      </c>
    </row>
    <row r="2814">
      <c r="A2814" s="1" t="s">
        <v>12</v>
      </c>
    </row>
    <row r="2815">
      <c r="A2815" s="1" t="s">
        <v>0</v>
      </c>
    </row>
    <row r="2816">
      <c r="A2816" s="1" t="s">
        <v>1058</v>
      </c>
    </row>
    <row r="2817">
      <c r="A2817" s="1" t="s">
        <v>1059</v>
      </c>
    </row>
    <row r="2818">
      <c r="A2818" s="1" t="s">
        <v>1060</v>
      </c>
    </row>
    <row r="2819">
      <c r="A2819" s="1" t="s">
        <v>1051</v>
      </c>
    </row>
    <row r="2820">
      <c r="A2820" s="1" t="s">
        <v>1061</v>
      </c>
    </row>
    <row r="2821">
      <c r="A2821" s="1" t="s">
        <v>7</v>
      </c>
    </row>
    <row r="2822">
      <c r="A2822" s="1" t="s">
        <v>66</v>
      </c>
    </row>
    <row r="2823">
      <c r="A2823" s="1" t="s">
        <v>1024</v>
      </c>
    </row>
    <row r="2824">
      <c r="A2824" s="1" t="s">
        <v>1053</v>
      </c>
    </row>
    <row r="2825">
      <c r="A2825" s="1" t="s">
        <v>11</v>
      </c>
    </row>
    <row r="2826">
      <c r="A2826" s="1" t="s">
        <v>12</v>
      </c>
    </row>
    <row r="2827">
      <c r="A2827" s="1" t="s">
        <v>0</v>
      </c>
    </row>
    <row r="2828">
      <c r="A2828" s="1" t="s">
        <v>1062</v>
      </c>
    </row>
    <row r="2829">
      <c r="A2829" s="1" t="s">
        <v>1063</v>
      </c>
    </row>
    <row r="2830">
      <c r="A2830" s="1" t="s">
        <v>1064</v>
      </c>
    </row>
    <row r="2831">
      <c r="A2831" s="1" t="s">
        <v>1051</v>
      </c>
    </row>
    <row r="2832">
      <c r="A2832" s="1" t="s">
        <v>1065</v>
      </c>
    </row>
    <row r="2833">
      <c r="A2833" s="1" t="s">
        <v>7</v>
      </c>
    </row>
    <row r="2834">
      <c r="A2834" s="1" t="s">
        <v>39</v>
      </c>
    </row>
    <row r="2835">
      <c r="A2835" s="1" t="s">
        <v>66</v>
      </c>
    </row>
    <row r="2836">
      <c r="A2836" s="1" t="s">
        <v>1024</v>
      </c>
    </row>
    <row r="2837">
      <c r="A2837" s="1" t="s">
        <v>208</v>
      </c>
    </row>
    <row r="2838">
      <c r="A2838" s="1" t="s">
        <v>1053</v>
      </c>
    </row>
    <row r="2839">
      <c r="A2839" s="1" t="s">
        <v>11</v>
      </c>
    </row>
    <row r="2840">
      <c r="A2840" s="1" t="s">
        <v>12</v>
      </c>
    </row>
    <row r="2841">
      <c r="A2841" s="1" t="s">
        <v>0</v>
      </c>
    </row>
    <row r="2842">
      <c r="A2842" s="1" t="s">
        <v>1066</v>
      </c>
    </row>
    <row r="2843">
      <c r="A2843" s="1" t="s">
        <v>1067</v>
      </c>
    </row>
    <row r="2844">
      <c r="A2844" s="1" t="s">
        <v>1068</v>
      </c>
    </row>
    <row r="2845">
      <c r="A2845" s="1" t="s">
        <v>1051</v>
      </c>
    </row>
    <row r="2846">
      <c r="A2846" s="1" t="s">
        <v>1069</v>
      </c>
    </row>
    <row r="2847">
      <c r="A2847" s="1" t="s">
        <v>7</v>
      </c>
    </row>
    <row r="2848">
      <c r="A2848" s="1" t="s">
        <v>39</v>
      </c>
    </row>
    <row r="2849">
      <c r="A2849" s="1" t="s">
        <v>1024</v>
      </c>
    </row>
    <row r="2850">
      <c r="A2850" s="1" t="s">
        <v>1025</v>
      </c>
    </row>
    <row r="2851">
      <c r="A2851" s="1" t="s">
        <v>208</v>
      </c>
    </row>
    <row r="2852">
      <c r="A2852" s="1" t="s">
        <v>1053</v>
      </c>
    </row>
    <row r="2853">
      <c r="A2853" s="1" t="s">
        <v>11</v>
      </c>
    </row>
    <row r="2854">
      <c r="A2854" s="1" t="s">
        <v>12</v>
      </c>
    </row>
    <row r="2855">
      <c r="A2855" s="1" t="s">
        <v>0</v>
      </c>
    </row>
    <row r="2856">
      <c r="A2856" s="1" t="s">
        <v>1070</v>
      </c>
    </row>
    <row r="2857">
      <c r="A2857" s="1" t="s">
        <v>1071</v>
      </c>
    </row>
    <row r="2858">
      <c r="A2858" s="1" t="s">
        <v>1072</v>
      </c>
    </row>
    <row r="2859">
      <c r="A2859" s="1" t="s">
        <v>1073</v>
      </c>
    </row>
    <row r="2860">
      <c r="A2860" s="1" t="s">
        <v>1074</v>
      </c>
    </row>
    <row r="2861">
      <c r="A2861" s="1" t="s">
        <v>7</v>
      </c>
    </row>
    <row r="2862">
      <c r="A2862" s="1" t="s">
        <v>1024</v>
      </c>
    </row>
    <row r="2863">
      <c r="A2863" s="1" t="s">
        <v>1025</v>
      </c>
    </row>
    <row r="2864">
      <c r="A2864" s="1" t="s">
        <v>1075</v>
      </c>
    </row>
    <row r="2865">
      <c r="A2865" s="1" t="s">
        <v>11</v>
      </c>
    </row>
    <row r="2866">
      <c r="A2866" s="1" t="s">
        <v>12</v>
      </c>
    </row>
    <row r="2867">
      <c r="A2867" s="1" t="s">
        <v>0</v>
      </c>
    </row>
    <row r="2868">
      <c r="A2868" s="1" t="s">
        <v>1076</v>
      </c>
    </row>
    <row r="2869">
      <c r="A2869" s="1" t="s">
        <v>1077</v>
      </c>
    </row>
    <row r="2870">
      <c r="A2870" s="1" t="s">
        <v>1078</v>
      </c>
    </row>
    <row r="2871">
      <c r="A2871" s="1" t="s">
        <v>1073</v>
      </c>
    </row>
    <row r="2872">
      <c r="A2872" s="1" t="s">
        <v>1079</v>
      </c>
    </row>
    <row r="2873">
      <c r="A2873" s="1" t="s">
        <v>7</v>
      </c>
    </row>
    <row r="2874">
      <c r="A2874" s="1" t="s">
        <v>1024</v>
      </c>
    </row>
    <row r="2875">
      <c r="A2875" s="1" t="s">
        <v>1025</v>
      </c>
    </row>
    <row r="2876">
      <c r="A2876" s="1" t="s">
        <v>1075</v>
      </c>
    </row>
    <row r="2877">
      <c r="A2877" s="1" t="s">
        <v>11</v>
      </c>
    </row>
    <row r="2878">
      <c r="A2878" s="1" t="s">
        <v>12</v>
      </c>
    </row>
    <row r="2879">
      <c r="A2879" s="1" t="s">
        <v>0</v>
      </c>
    </row>
    <row r="2880">
      <c r="A2880" s="1" t="s">
        <v>1080</v>
      </c>
    </row>
    <row r="2881">
      <c r="A2881" s="1" t="s">
        <v>1081</v>
      </c>
    </row>
    <row r="2882">
      <c r="A2882" s="1" t="s">
        <v>1082</v>
      </c>
    </row>
    <row r="2883">
      <c r="A2883" s="1" t="s">
        <v>1073</v>
      </c>
    </row>
    <row r="2884">
      <c r="A2884" s="1" t="s">
        <v>1083</v>
      </c>
    </row>
    <row r="2885">
      <c r="A2885" s="1" t="s">
        <v>7</v>
      </c>
    </row>
    <row r="2886">
      <c r="A2886" s="1" t="s">
        <v>1024</v>
      </c>
    </row>
    <row r="2887">
      <c r="A2887" s="1" t="s">
        <v>1075</v>
      </c>
    </row>
    <row r="2888">
      <c r="A2888" s="1" t="s">
        <v>11</v>
      </c>
    </row>
    <row r="2889">
      <c r="A2889" s="1" t="s">
        <v>12</v>
      </c>
    </row>
    <row r="2890">
      <c r="A2890" s="1" t="s">
        <v>0</v>
      </c>
    </row>
    <row r="2891">
      <c r="A2891" s="1" t="s">
        <v>1084</v>
      </c>
    </row>
    <row r="2892">
      <c r="A2892" s="1" t="s">
        <v>1085</v>
      </c>
    </row>
    <row r="2893">
      <c r="A2893" s="1" t="s">
        <v>1086</v>
      </c>
    </row>
    <row r="2894">
      <c r="A2894" s="1" t="s">
        <v>1087</v>
      </c>
    </row>
    <row r="2895">
      <c r="A2895" s="1" t="s">
        <v>1088</v>
      </c>
    </row>
    <row r="2896">
      <c r="A2896" s="1" t="s">
        <v>7</v>
      </c>
    </row>
    <row r="2897">
      <c r="A2897" s="1" t="s">
        <v>1024</v>
      </c>
    </row>
    <row r="2898">
      <c r="A2898" s="1" t="s">
        <v>1025</v>
      </c>
    </row>
    <row r="2899">
      <c r="A2899" s="1" t="s">
        <v>1089</v>
      </c>
    </row>
    <row r="2900">
      <c r="A2900" s="1" t="s">
        <v>11</v>
      </c>
    </row>
    <row r="2901">
      <c r="A2901" s="1" t="s">
        <v>12</v>
      </c>
    </row>
    <row r="2902">
      <c r="A2902" s="1" t="s">
        <v>0</v>
      </c>
    </row>
    <row r="2903">
      <c r="A2903" s="1" t="s">
        <v>1090</v>
      </c>
    </row>
    <row r="2904">
      <c r="A2904" s="1" t="s">
        <v>1091</v>
      </c>
    </row>
    <row r="2905">
      <c r="A2905" s="1" t="s">
        <v>1092</v>
      </c>
    </row>
    <row r="2906">
      <c r="A2906" s="1" t="s">
        <v>1087</v>
      </c>
    </row>
    <row r="2907">
      <c r="A2907" s="1" t="s">
        <v>1093</v>
      </c>
    </row>
    <row r="2908">
      <c r="A2908" s="1" t="s">
        <v>7</v>
      </c>
    </row>
    <row r="2909">
      <c r="A2909" s="1" t="s">
        <v>1024</v>
      </c>
    </row>
    <row r="2910">
      <c r="A2910" s="1" t="s">
        <v>1025</v>
      </c>
    </row>
    <row r="2911">
      <c r="A2911" s="1" t="s">
        <v>1089</v>
      </c>
    </row>
    <row r="2912">
      <c r="A2912" s="1" t="s">
        <v>11</v>
      </c>
    </row>
    <row r="2913">
      <c r="A2913" s="1" t="s">
        <v>12</v>
      </c>
    </row>
    <row r="2914">
      <c r="A2914" s="1" t="s">
        <v>0</v>
      </c>
    </row>
    <row r="2915">
      <c r="A2915" s="1" t="s">
        <v>1094</v>
      </c>
    </row>
    <row r="2916">
      <c r="A2916" s="1" t="s">
        <v>1095</v>
      </c>
    </row>
    <row r="2917">
      <c r="A2917" s="1" t="s">
        <v>1096</v>
      </c>
    </row>
    <row r="2918">
      <c r="A2918" s="1" t="s">
        <v>1087</v>
      </c>
    </row>
    <row r="2919">
      <c r="A2919" s="1" t="s">
        <v>1097</v>
      </c>
    </row>
    <row r="2920">
      <c r="A2920" s="1" t="s">
        <v>7</v>
      </c>
    </row>
    <row r="2921">
      <c r="A2921" s="1" t="s">
        <v>1024</v>
      </c>
    </row>
    <row r="2922">
      <c r="A2922" s="1" t="s">
        <v>1025</v>
      </c>
    </row>
    <row r="2923">
      <c r="A2923" s="1" t="s">
        <v>1089</v>
      </c>
    </row>
    <row r="2924">
      <c r="A2924" s="1" t="s">
        <v>11</v>
      </c>
    </row>
    <row r="2925">
      <c r="A2925" s="1" t="s">
        <v>12</v>
      </c>
    </row>
    <row r="2926">
      <c r="A2926" s="1" t="s">
        <v>0</v>
      </c>
    </row>
    <row r="2927">
      <c r="A2927" s="1" t="s">
        <v>1098</v>
      </c>
    </row>
    <row r="2928">
      <c r="A2928" s="1" t="s">
        <v>1099</v>
      </c>
    </row>
    <row r="2929">
      <c r="A2929" s="1" t="s">
        <v>1100</v>
      </c>
    </row>
    <row r="2930">
      <c r="A2930" s="1" t="s">
        <v>1101</v>
      </c>
    </row>
    <row r="2931">
      <c r="A2931" s="1" t="s">
        <v>1102</v>
      </c>
    </row>
    <row r="2932">
      <c r="A2932" s="1" t="s">
        <v>7</v>
      </c>
    </row>
    <row r="2933">
      <c r="A2933" s="1" t="s">
        <v>1024</v>
      </c>
    </row>
    <row r="2934">
      <c r="A2934" s="1" t="s">
        <v>1025</v>
      </c>
    </row>
    <row r="2935">
      <c r="A2935" s="1" t="s">
        <v>1103</v>
      </c>
    </row>
    <row r="2936">
      <c r="A2936" s="1" t="s">
        <v>11</v>
      </c>
    </row>
    <row r="2937">
      <c r="A2937" s="1" t="s">
        <v>12</v>
      </c>
    </row>
    <row r="2938">
      <c r="A2938" s="1" t="s">
        <v>0</v>
      </c>
    </row>
    <row r="2939">
      <c r="A2939" s="1" t="s">
        <v>1104</v>
      </c>
    </row>
    <row r="2940">
      <c r="A2940" s="1" t="s">
        <v>1105</v>
      </c>
    </row>
    <row r="2941">
      <c r="A2941" s="1" t="s">
        <v>1106</v>
      </c>
    </row>
    <row r="2942">
      <c r="A2942" s="1" t="s">
        <v>1101</v>
      </c>
    </row>
    <row r="2943">
      <c r="A2943" s="1" t="s">
        <v>1107</v>
      </c>
    </row>
    <row r="2944">
      <c r="A2944" s="1" t="s">
        <v>7</v>
      </c>
    </row>
    <row r="2945">
      <c r="A2945" s="1" t="s">
        <v>1024</v>
      </c>
    </row>
    <row r="2946">
      <c r="A2946" s="1" t="s">
        <v>1025</v>
      </c>
    </row>
    <row r="2947">
      <c r="A2947" s="1" t="s">
        <v>1103</v>
      </c>
    </row>
    <row r="2948">
      <c r="A2948" s="1" t="s">
        <v>11</v>
      </c>
    </row>
    <row r="2949">
      <c r="A2949" s="1" t="s">
        <v>12</v>
      </c>
    </row>
    <row r="2950">
      <c r="A2950" s="1" t="s">
        <v>0</v>
      </c>
    </row>
    <row r="2951">
      <c r="A2951" s="1" t="s">
        <v>1108</v>
      </c>
    </row>
    <row r="2952">
      <c r="A2952" s="1" t="s">
        <v>1109</v>
      </c>
    </row>
    <row r="2953">
      <c r="A2953" s="1" t="s">
        <v>1110</v>
      </c>
    </row>
    <row r="2954">
      <c r="A2954" s="1" t="s">
        <v>1101</v>
      </c>
    </row>
    <row r="2955">
      <c r="A2955" s="1" t="s">
        <v>1111</v>
      </c>
    </row>
    <row r="2956">
      <c r="A2956" s="1" t="s">
        <v>7</v>
      </c>
    </row>
    <row r="2957">
      <c r="A2957" s="1" t="s">
        <v>1024</v>
      </c>
    </row>
    <row r="2958">
      <c r="A2958" s="1" t="s">
        <v>1025</v>
      </c>
    </row>
    <row r="2959">
      <c r="A2959" s="1" t="s">
        <v>1103</v>
      </c>
    </row>
    <row r="2960">
      <c r="A2960" s="1" t="s">
        <v>11</v>
      </c>
    </row>
    <row r="2961">
      <c r="A2961" s="1" t="s">
        <v>12</v>
      </c>
    </row>
    <row r="2962">
      <c r="A2962" s="1" t="s">
        <v>0</v>
      </c>
    </row>
    <row r="2963">
      <c r="A2963" s="1" t="s">
        <v>1112</v>
      </c>
    </row>
    <row r="2964">
      <c r="A2964" s="1" t="s">
        <v>1113</v>
      </c>
    </row>
    <row r="2965">
      <c r="A2965" s="1" t="s">
        <v>1114</v>
      </c>
    </row>
    <row r="2966">
      <c r="A2966" s="1" t="s">
        <v>1101</v>
      </c>
    </row>
    <row r="2967">
      <c r="A2967" s="1" t="s">
        <v>1115</v>
      </c>
    </row>
    <row r="2968">
      <c r="A2968" s="1" t="s">
        <v>7</v>
      </c>
    </row>
    <row r="2969">
      <c r="A2969" s="1" t="s">
        <v>1024</v>
      </c>
    </row>
    <row r="2970">
      <c r="A2970" s="1" t="s">
        <v>1103</v>
      </c>
    </row>
    <row r="2971">
      <c r="A2971" s="1" t="s">
        <v>11</v>
      </c>
    </row>
    <row r="2972">
      <c r="A2972" s="1" t="s">
        <v>12</v>
      </c>
    </row>
    <row r="2973">
      <c r="A2973" s="1" t="s">
        <v>0</v>
      </c>
    </row>
    <row r="2974">
      <c r="A2974" s="1" t="s">
        <v>1116</v>
      </c>
    </row>
    <row r="2975">
      <c r="A2975" s="1" t="s">
        <v>1117</v>
      </c>
    </row>
    <row r="2976">
      <c r="A2976" s="1" t="s">
        <v>1118</v>
      </c>
    </row>
    <row r="2977">
      <c r="A2977" s="1" t="s">
        <v>1101</v>
      </c>
    </row>
    <row r="2978">
      <c r="A2978" s="1" t="s">
        <v>1119</v>
      </c>
    </row>
    <row r="2979">
      <c r="A2979" s="1" t="s">
        <v>7</v>
      </c>
    </row>
    <row r="2980">
      <c r="A2980" s="1" t="s">
        <v>1024</v>
      </c>
    </row>
    <row r="2981">
      <c r="A2981" s="1" t="s">
        <v>1103</v>
      </c>
    </row>
    <row r="2982">
      <c r="A2982" s="1" t="s">
        <v>11</v>
      </c>
    </row>
    <row r="2983">
      <c r="A2983" s="1" t="s">
        <v>12</v>
      </c>
    </row>
    <row r="2984">
      <c r="A2984" s="1" t="s">
        <v>0</v>
      </c>
    </row>
    <row r="2985">
      <c r="A2985" s="1" t="s">
        <v>1120</v>
      </c>
    </row>
    <row r="2986">
      <c r="A2986" s="1" t="s">
        <v>1121</v>
      </c>
    </row>
    <row r="2987">
      <c r="A2987" s="1" t="s">
        <v>1122</v>
      </c>
    </row>
    <row r="2988">
      <c r="A2988" s="1" t="s">
        <v>1123</v>
      </c>
    </row>
    <row r="2989">
      <c r="A2989" s="1" t="s">
        <v>1124</v>
      </c>
    </row>
    <row r="2990">
      <c r="A2990" s="1" t="s">
        <v>7</v>
      </c>
    </row>
    <row r="2991">
      <c r="A2991" s="1" t="s">
        <v>1024</v>
      </c>
    </row>
    <row r="2992">
      <c r="A2992" s="1" t="s">
        <v>1125</v>
      </c>
    </row>
    <row r="2993">
      <c r="A2993" s="1" t="s">
        <v>1126</v>
      </c>
    </row>
    <row r="2994">
      <c r="A2994" s="1" t="s">
        <v>11</v>
      </c>
    </row>
    <row r="2995">
      <c r="A2995" s="1" t="s">
        <v>12</v>
      </c>
    </row>
    <row r="2996">
      <c r="A2996" s="1" t="s">
        <v>0</v>
      </c>
    </row>
    <row r="2997">
      <c r="A2997" s="1" t="s">
        <v>1127</v>
      </c>
    </row>
    <row r="2998">
      <c r="A2998" s="1" t="s">
        <v>1128</v>
      </c>
    </row>
    <row r="2999">
      <c r="A2999" s="1" t="s">
        <v>1129</v>
      </c>
    </row>
    <row r="3000">
      <c r="A3000" s="1" t="s">
        <v>1123</v>
      </c>
    </row>
    <row r="3001">
      <c r="A3001" s="1" t="s">
        <v>1130</v>
      </c>
    </row>
    <row r="3002">
      <c r="A3002" s="1" t="s">
        <v>7</v>
      </c>
    </row>
    <row r="3003">
      <c r="A3003" s="1" t="s">
        <v>1024</v>
      </c>
    </row>
    <row r="3004">
      <c r="A3004" s="1" t="s">
        <v>1125</v>
      </c>
    </row>
    <row r="3005">
      <c r="A3005" s="1" t="s">
        <v>1126</v>
      </c>
    </row>
    <row r="3006">
      <c r="A3006" s="1" t="s">
        <v>11</v>
      </c>
    </row>
    <row r="3007">
      <c r="A3007" s="1" t="s">
        <v>12</v>
      </c>
    </row>
    <row r="3008">
      <c r="A3008" s="1" t="s">
        <v>0</v>
      </c>
    </row>
    <row r="3009">
      <c r="A3009" s="1" t="s">
        <v>1131</v>
      </c>
    </row>
    <row r="3010">
      <c r="A3010" s="1" t="s">
        <v>1132</v>
      </c>
    </row>
    <row r="3011">
      <c r="A3011" s="1" t="s">
        <v>1133</v>
      </c>
    </row>
    <row r="3012">
      <c r="A3012" s="1" t="s">
        <v>1123</v>
      </c>
    </row>
    <row r="3013">
      <c r="A3013" s="1" t="s">
        <v>1134</v>
      </c>
    </row>
    <row r="3014">
      <c r="A3014" s="1" t="s">
        <v>7</v>
      </c>
    </row>
    <row r="3015">
      <c r="A3015" s="1" t="s">
        <v>1024</v>
      </c>
    </row>
    <row r="3016">
      <c r="A3016" s="1" t="s">
        <v>1125</v>
      </c>
    </row>
    <row r="3017">
      <c r="A3017" s="1" t="s">
        <v>1126</v>
      </c>
    </row>
    <row r="3018">
      <c r="A3018" s="1" t="s">
        <v>11</v>
      </c>
    </row>
    <row r="3019">
      <c r="A3019" s="1" t="s">
        <v>12</v>
      </c>
    </row>
    <row r="3020">
      <c r="A3020" s="1" t="s">
        <v>0</v>
      </c>
    </row>
    <row r="3021">
      <c r="A3021" s="1" t="s">
        <v>1135</v>
      </c>
    </row>
    <row r="3022">
      <c r="A3022" s="1" t="s">
        <v>1136</v>
      </c>
    </row>
    <row r="3023">
      <c r="A3023" s="1" t="s">
        <v>1137</v>
      </c>
    </row>
    <row r="3024">
      <c r="A3024" s="1" t="s">
        <v>1123</v>
      </c>
    </row>
    <row r="3025">
      <c r="A3025" s="1" t="s">
        <v>1138</v>
      </c>
    </row>
    <row r="3026">
      <c r="A3026" s="1" t="s">
        <v>7</v>
      </c>
    </row>
    <row r="3027">
      <c r="A3027" s="1" t="s">
        <v>1024</v>
      </c>
    </row>
    <row r="3028">
      <c r="A3028" s="1" t="s">
        <v>1125</v>
      </c>
    </row>
    <row r="3029">
      <c r="A3029" s="1" t="s">
        <v>1126</v>
      </c>
    </row>
    <row r="3030">
      <c r="A3030" s="1" t="s">
        <v>11</v>
      </c>
    </row>
    <row r="3031">
      <c r="A3031" s="1" t="s">
        <v>12</v>
      </c>
    </row>
    <row r="3032">
      <c r="A3032" s="1" t="s">
        <v>0</v>
      </c>
    </row>
    <row r="3033">
      <c r="A3033" s="1" t="s">
        <v>1139</v>
      </c>
    </row>
    <row r="3034">
      <c r="A3034" s="1" t="s">
        <v>1140</v>
      </c>
    </row>
    <row r="3035">
      <c r="A3035" s="1" t="s">
        <v>1141</v>
      </c>
    </row>
    <row r="3036">
      <c r="A3036" s="1" t="s">
        <v>1142</v>
      </c>
    </row>
    <row r="3037">
      <c r="A3037" s="1" t="s">
        <v>1143</v>
      </c>
    </row>
    <row r="3038">
      <c r="A3038" s="1" t="s">
        <v>7</v>
      </c>
    </row>
    <row r="3039">
      <c r="A3039" s="1" t="s">
        <v>763</v>
      </c>
    </row>
    <row r="3040">
      <c r="A3040" s="1" t="s">
        <v>1144</v>
      </c>
    </row>
    <row r="3041">
      <c r="A3041" s="1" t="s">
        <v>11</v>
      </c>
    </row>
    <row r="3042">
      <c r="A3042" s="1" t="s">
        <v>12</v>
      </c>
    </row>
    <row r="3043">
      <c r="A3043" s="1" t="s">
        <v>0</v>
      </c>
    </row>
    <row r="3044">
      <c r="A3044" s="1" t="s">
        <v>1145</v>
      </c>
    </row>
    <row r="3045">
      <c r="A3045" s="1" t="s">
        <v>1146</v>
      </c>
    </row>
    <row r="3046">
      <c r="A3046" s="1" t="s">
        <v>1147</v>
      </c>
    </row>
    <row r="3047">
      <c r="A3047" s="1" t="s">
        <v>1148</v>
      </c>
    </row>
    <row r="3048">
      <c r="A3048" s="1" t="s">
        <v>1149</v>
      </c>
    </row>
    <row r="3049">
      <c r="A3049" s="1" t="s">
        <v>7</v>
      </c>
    </row>
    <row r="3050">
      <c r="A3050" s="1" t="s">
        <v>763</v>
      </c>
    </row>
    <row r="3051">
      <c r="A3051" s="1" t="s">
        <v>1150</v>
      </c>
    </row>
    <row r="3052">
      <c r="A3052" s="1" t="s">
        <v>11</v>
      </c>
    </row>
    <row r="3053">
      <c r="A3053" s="1" t="s">
        <v>12</v>
      </c>
    </row>
    <row r="3054">
      <c r="A3054" s="1" t="s">
        <v>0</v>
      </c>
    </row>
    <row r="3055">
      <c r="A3055" s="1" t="s">
        <v>1151</v>
      </c>
    </row>
    <row r="3056">
      <c r="A3056" s="1" t="s">
        <v>1152</v>
      </c>
    </row>
    <row r="3057">
      <c r="A3057" s="1" t="s">
        <v>1153</v>
      </c>
    </row>
    <row r="3058">
      <c r="A3058" s="1" t="s">
        <v>1148</v>
      </c>
    </row>
    <row r="3059">
      <c r="A3059" s="1" t="s">
        <v>1154</v>
      </c>
    </row>
    <row r="3060">
      <c r="A3060" s="1" t="s">
        <v>7</v>
      </c>
    </row>
    <row r="3061">
      <c r="A3061" s="1" t="s">
        <v>763</v>
      </c>
    </row>
    <row r="3062">
      <c r="A3062" s="1" t="s">
        <v>1150</v>
      </c>
    </row>
    <row r="3063">
      <c r="A3063" s="1" t="s">
        <v>11</v>
      </c>
    </row>
    <row r="3064">
      <c r="A3064" s="1" t="s">
        <v>12</v>
      </c>
    </row>
    <row r="3065">
      <c r="A3065" s="1" t="s">
        <v>0</v>
      </c>
    </row>
    <row r="3066">
      <c r="A3066" s="1" t="s">
        <v>1155</v>
      </c>
    </row>
    <row r="3067">
      <c r="A3067" s="1" t="s">
        <v>1156</v>
      </c>
    </row>
    <row r="3068">
      <c r="A3068" s="1" t="s">
        <v>1157</v>
      </c>
    </row>
    <row r="3069">
      <c r="A3069" s="1" t="s">
        <v>1148</v>
      </c>
    </row>
    <row r="3070">
      <c r="A3070" s="1" t="s">
        <v>1158</v>
      </c>
    </row>
    <row r="3071">
      <c r="A3071" s="1" t="s">
        <v>7</v>
      </c>
    </row>
    <row r="3072">
      <c r="A3072" s="1" t="s">
        <v>763</v>
      </c>
    </row>
    <row r="3073">
      <c r="A3073" s="1" t="s">
        <v>1150</v>
      </c>
    </row>
    <row r="3074">
      <c r="A3074" s="1" t="s">
        <v>11</v>
      </c>
    </row>
    <row r="3075">
      <c r="A3075" s="1" t="s">
        <v>12</v>
      </c>
    </row>
    <row r="3076">
      <c r="A3076" s="1" t="s">
        <v>0</v>
      </c>
    </row>
    <row r="3077">
      <c r="A3077" s="1" t="s">
        <v>1159</v>
      </c>
    </row>
    <row r="3078">
      <c r="A3078" s="1" t="s">
        <v>1160</v>
      </c>
    </row>
    <row r="3079">
      <c r="A3079" s="1" t="s">
        <v>1161</v>
      </c>
    </row>
    <row r="3080">
      <c r="A3080" s="1" t="s">
        <v>1162</v>
      </c>
    </row>
    <row r="3081">
      <c r="A3081" s="1" t="s">
        <v>1163</v>
      </c>
    </row>
    <row r="3082">
      <c r="A3082" s="1" t="s">
        <v>7</v>
      </c>
    </row>
    <row r="3083">
      <c r="A3083" s="1" t="s">
        <v>269</v>
      </c>
    </row>
    <row r="3084">
      <c r="A3084" s="1" t="s">
        <v>763</v>
      </c>
    </row>
    <row r="3085">
      <c r="A3085" s="1" t="s">
        <v>239</v>
      </c>
    </row>
    <row r="3086">
      <c r="A3086" s="1" t="s">
        <v>39</v>
      </c>
    </row>
    <row r="3087">
      <c r="A3087" s="1" t="s">
        <v>1164</v>
      </c>
    </row>
    <row r="3088">
      <c r="A3088" s="1" t="s">
        <v>1165</v>
      </c>
    </row>
    <row r="3089">
      <c r="A3089" s="1" t="s">
        <v>11</v>
      </c>
    </row>
    <row r="3090">
      <c r="A3090" s="1" t="s">
        <v>12</v>
      </c>
    </row>
    <row r="3091">
      <c r="A3091" s="1" t="s">
        <v>0</v>
      </c>
    </row>
    <row r="3092">
      <c r="A3092" s="1" t="s">
        <v>1166</v>
      </c>
    </row>
    <row r="3093">
      <c r="A3093" s="1" t="s">
        <v>1167</v>
      </c>
    </row>
    <row r="3094">
      <c r="A3094" s="1" t="s">
        <v>1168</v>
      </c>
    </row>
    <row r="3095">
      <c r="A3095" s="1" t="s">
        <v>1162</v>
      </c>
    </row>
    <row r="3096">
      <c r="A3096" s="1" t="s">
        <v>1169</v>
      </c>
    </row>
    <row r="3097">
      <c r="A3097" s="1" t="s">
        <v>7</v>
      </c>
    </row>
    <row r="3098">
      <c r="A3098" s="1" t="s">
        <v>763</v>
      </c>
    </row>
    <row r="3099">
      <c r="A3099" s="1" t="s">
        <v>1170</v>
      </c>
    </row>
    <row r="3100">
      <c r="A3100" s="1" t="s">
        <v>11</v>
      </c>
    </row>
    <row r="3101">
      <c r="A3101" s="1" t="s">
        <v>12</v>
      </c>
    </row>
    <row r="3102">
      <c r="A3102" s="1" t="s">
        <v>0</v>
      </c>
    </row>
    <row r="3103">
      <c r="A3103" s="1" t="s">
        <v>1171</v>
      </c>
    </row>
    <row r="3104">
      <c r="A3104" s="1" t="s">
        <v>1172</v>
      </c>
    </row>
    <row r="3105">
      <c r="A3105" s="1" t="s">
        <v>1173</v>
      </c>
    </row>
    <row r="3106">
      <c r="A3106" s="1" t="s">
        <v>1162</v>
      </c>
    </row>
    <row r="3107">
      <c r="A3107" s="1" t="s">
        <v>1174</v>
      </c>
    </row>
    <row r="3108">
      <c r="A3108" s="1" t="s">
        <v>7</v>
      </c>
    </row>
    <row r="3109">
      <c r="A3109" s="1" t="s">
        <v>763</v>
      </c>
    </row>
    <row r="3110">
      <c r="A3110" s="1" t="s">
        <v>1170</v>
      </c>
    </row>
    <row r="3111">
      <c r="A3111" s="1" t="s">
        <v>11</v>
      </c>
    </row>
    <row r="3112">
      <c r="A3112" s="1" t="s">
        <v>12</v>
      </c>
    </row>
    <row r="3113">
      <c r="A3113" s="1" t="s">
        <v>0</v>
      </c>
    </row>
    <row r="3114">
      <c r="A3114" s="1" t="s">
        <v>1175</v>
      </c>
    </row>
    <row r="3115">
      <c r="A3115" s="1" t="s">
        <v>1176</v>
      </c>
    </row>
    <row r="3116">
      <c r="A3116" s="1" t="s">
        <v>1177</v>
      </c>
    </row>
    <row r="3117">
      <c r="A3117" s="1" t="s">
        <v>1162</v>
      </c>
    </row>
    <row r="3118">
      <c r="A3118" s="1" t="s">
        <v>1178</v>
      </c>
    </row>
    <row r="3119">
      <c r="A3119" s="1" t="s">
        <v>7</v>
      </c>
    </row>
    <row r="3120">
      <c r="A3120" s="1" t="s">
        <v>763</v>
      </c>
    </row>
    <row r="3121">
      <c r="A3121" s="1" t="s">
        <v>239</v>
      </c>
    </row>
    <row r="3122">
      <c r="A3122" s="1" t="s">
        <v>1164</v>
      </c>
    </row>
    <row r="3123">
      <c r="A3123" s="1" t="s">
        <v>269</v>
      </c>
    </row>
    <row r="3124">
      <c r="A3124" s="1" t="s">
        <v>39</v>
      </c>
    </row>
    <row r="3125">
      <c r="A3125" s="1" t="s">
        <v>1165</v>
      </c>
    </row>
    <row r="3126">
      <c r="A3126" s="1" t="s">
        <v>11</v>
      </c>
    </row>
    <row r="3127">
      <c r="A3127" s="1" t="s">
        <v>12</v>
      </c>
    </row>
    <row r="3128">
      <c r="A3128" s="1" t="s">
        <v>0</v>
      </c>
    </row>
    <row r="3129">
      <c r="A3129" s="1" t="s">
        <v>1179</v>
      </c>
    </row>
    <row r="3130">
      <c r="A3130" s="1" t="s">
        <v>1180</v>
      </c>
    </row>
    <row r="3131">
      <c r="A3131" s="1" t="s">
        <v>1181</v>
      </c>
    </row>
    <row r="3132">
      <c r="A3132" s="1" t="s">
        <v>1182</v>
      </c>
    </row>
    <row r="3133">
      <c r="A3133" s="1" t="s">
        <v>1183</v>
      </c>
    </row>
    <row r="3134">
      <c r="A3134" s="1" t="s">
        <v>7</v>
      </c>
    </row>
    <row r="3135">
      <c r="A3135" s="1" t="s">
        <v>763</v>
      </c>
    </row>
    <row r="3136">
      <c r="A3136" s="1" t="s">
        <v>1184</v>
      </c>
    </row>
    <row r="3137">
      <c r="A3137" s="1" t="s">
        <v>1185</v>
      </c>
    </row>
    <row r="3138">
      <c r="A3138" s="1" t="s">
        <v>11</v>
      </c>
    </row>
    <row r="3139">
      <c r="A3139" s="1" t="s">
        <v>12</v>
      </c>
    </row>
    <row r="3140">
      <c r="A3140" s="1" t="s">
        <v>0</v>
      </c>
    </row>
    <row r="3141">
      <c r="A3141" s="1" t="s">
        <v>1186</v>
      </c>
    </row>
    <row r="3142">
      <c r="A3142" s="1" t="s">
        <v>1187</v>
      </c>
    </row>
    <row r="3143">
      <c r="A3143" s="1" t="s">
        <v>1188</v>
      </c>
    </row>
    <row r="3144">
      <c r="A3144" s="1" t="s">
        <v>1182</v>
      </c>
    </row>
    <row r="3145">
      <c r="A3145" s="1" t="s">
        <v>1189</v>
      </c>
    </row>
    <row r="3146">
      <c r="A3146" s="1" t="s">
        <v>7</v>
      </c>
    </row>
    <row r="3147">
      <c r="A3147" s="1" t="s">
        <v>763</v>
      </c>
    </row>
    <row r="3148">
      <c r="A3148" s="1" t="s">
        <v>1184</v>
      </c>
    </row>
    <row r="3149">
      <c r="A3149" s="1" t="s">
        <v>1185</v>
      </c>
    </row>
    <row r="3150">
      <c r="A3150" s="1" t="s">
        <v>11</v>
      </c>
    </row>
    <row r="3151">
      <c r="A3151" s="1" t="s">
        <v>12</v>
      </c>
    </row>
    <row r="3152">
      <c r="A3152" s="1" t="s">
        <v>0</v>
      </c>
    </row>
    <row r="3153">
      <c r="A3153" s="1" t="s">
        <v>1190</v>
      </c>
    </row>
    <row r="3154">
      <c r="A3154" s="1" t="s">
        <v>1191</v>
      </c>
    </row>
    <row r="3155">
      <c r="A3155" s="1" t="s">
        <v>1192</v>
      </c>
    </row>
    <row r="3156">
      <c r="A3156" s="1" t="s">
        <v>1182</v>
      </c>
    </row>
    <row r="3157">
      <c r="A3157" s="1" t="s">
        <v>1193</v>
      </c>
    </row>
    <row r="3158">
      <c r="A3158" s="1" t="s">
        <v>7</v>
      </c>
    </row>
    <row r="3159">
      <c r="A3159" s="1" t="s">
        <v>763</v>
      </c>
    </row>
    <row r="3160">
      <c r="A3160" s="1" t="s">
        <v>21</v>
      </c>
    </row>
    <row r="3161">
      <c r="A3161" s="1" t="s">
        <v>1184</v>
      </c>
    </row>
    <row r="3162">
      <c r="A3162" s="1" t="s">
        <v>1185</v>
      </c>
    </row>
    <row r="3163">
      <c r="A3163" s="1" t="s">
        <v>11</v>
      </c>
    </row>
    <row r="3164">
      <c r="A3164" s="1" t="s">
        <v>12</v>
      </c>
    </row>
    <row r="3165">
      <c r="A3165" s="1" t="s">
        <v>0</v>
      </c>
    </row>
    <row r="3166">
      <c r="A3166" s="1" t="s">
        <v>1194</v>
      </c>
    </row>
    <row r="3167">
      <c r="A3167" s="1" t="s">
        <v>1195</v>
      </c>
    </row>
    <row r="3168">
      <c r="A3168" s="1" t="s">
        <v>1196</v>
      </c>
    </row>
    <row r="3169">
      <c r="A3169" s="1" t="s">
        <v>1182</v>
      </c>
    </row>
    <row r="3170">
      <c r="A3170" s="1" t="s">
        <v>1197</v>
      </c>
    </row>
    <row r="3171">
      <c r="A3171" s="1" t="s">
        <v>7</v>
      </c>
    </row>
    <row r="3172">
      <c r="A3172" s="1" t="s">
        <v>763</v>
      </c>
    </row>
    <row r="3173">
      <c r="A3173" s="1" t="s">
        <v>9</v>
      </c>
    </row>
    <row r="3174">
      <c r="A3174" s="1" t="s">
        <v>21</v>
      </c>
    </row>
    <row r="3175">
      <c r="A3175" s="1" t="s">
        <v>1184</v>
      </c>
    </row>
    <row r="3176">
      <c r="A3176" s="1" t="s">
        <v>1185</v>
      </c>
    </row>
    <row r="3177">
      <c r="A3177" s="1" t="s">
        <v>11</v>
      </c>
    </row>
    <row r="3178">
      <c r="A3178" s="1" t="s">
        <v>12</v>
      </c>
    </row>
    <row r="3179">
      <c r="A3179" s="1" t="s">
        <v>0</v>
      </c>
    </row>
    <row r="3180">
      <c r="A3180" s="1" t="s">
        <v>1198</v>
      </c>
    </row>
    <row r="3181">
      <c r="A3181" s="1" t="s">
        <v>1199</v>
      </c>
    </row>
    <row r="3182">
      <c r="A3182" s="1" t="s">
        <v>1200</v>
      </c>
    </row>
    <row r="3183">
      <c r="A3183" s="1" t="s">
        <v>1182</v>
      </c>
    </row>
    <row r="3184">
      <c r="A3184" s="1" t="s">
        <v>1201</v>
      </c>
    </row>
    <row r="3185">
      <c r="A3185" s="1" t="s">
        <v>7</v>
      </c>
    </row>
    <row r="3186">
      <c r="A3186" s="1" t="s">
        <v>763</v>
      </c>
    </row>
    <row r="3187">
      <c r="A3187" s="1" t="s">
        <v>1184</v>
      </c>
    </row>
    <row r="3188">
      <c r="A3188" s="1" t="s">
        <v>1185</v>
      </c>
    </row>
    <row r="3189">
      <c r="A3189" s="1" t="s">
        <v>11</v>
      </c>
    </row>
    <row r="3190">
      <c r="A3190" s="1" t="s">
        <v>12</v>
      </c>
    </row>
    <row r="3191">
      <c r="A3191" s="1" t="s">
        <v>0</v>
      </c>
    </row>
    <row r="3192">
      <c r="A3192" s="1" t="s">
        <v>1202</v>
      </c>
    </row>
    <row r="3193">
      <c r="A3193" s="1" t="s">
        <v>1203</v>
      </c>
    </row>
    <row r="3194">
      <c r="A3194" s="1" t="s">
        <v>1204</v>
      </c>
    </row>
    <row r="3195">
      <c r="A3195" s="1" t="s">
        <v>1182</v>
      </c>
    </row>
    <row r="3196">
      <c r="A3196" s="1" t="s">
        <v>1205</v>
      </c>
    </row>
    <row r="3197">
      <c r="A3197" s="1" t="s">
        <v>7</v>
      </c>
    </row>
    <row r="3198">
      <c r="A3198" s="1" t="s">
        <v>763</v>
      </c>
    </row>
    <row r="3199">
      <c r="A3199" s="1" t="s">
        <v>1184</v>
      </c>
    </row>
    <row r="3200">
      <c r="A3200" s="1" t="s">
        <v>1185</v>
      </c>
    </row>
    <row r="3201">
      <c r="A3201" s="1" t="s">
        <v>11</v>
      </c>
    </row>
    <row r="3202">
      <c r="A3202" s="1" t="s">
        <v>12</v>
      </c>
    </row>
    <row r="3203">
      <c r="A3203" s="1" t="s">
        <v>0</v>
      </c>
    </row>
    <row r="3204">
      <c r="A3204" s="1" t="s">
        <v>1206</v>
      </c>
    </row>
    <row r="3205">
      <c r="A3205" s="1" t="s">
        <v>1207</v>
      </c>
    </row>
    <row r="3206">
      <c r="A3206" s="1" t="s">
        <v>1208</v>
      </c>
    </row>
    <row r="3207">
      <c r="A3207" s="1" t="s">
        <v>1182</v>
      </c>
    </row>
    <row r="3208">
      <c r="A3208" s="1" t="s">
        <v>1209</v>
      </c>
    </row>
    <row r="3209">
      <c r="A3209" s="1" t="s">
        <v>7</v>
      </c>
    </row>
    <row r="3210">
      <c r="A3210" s="1" t="s">
        <v>763</v>
      </c>
    </row>
    <row r="3211">
      <c r="A3211" s="1" t="s">
        <v>1184</v>
      </c>
    </row>
    <row r="3212">
      <c r="A3212" s="1" t="s">
        <v>1185</v>
      </c>
    </row>
    <row r="3213">
      <c r="A3213" s="1" t="s">
        <v>11</v>
      </c>
    </row>
    <row r="3214">
      <c r="A3214" s="1" t="s">
        <v>12</v>
      </c>
    </row>
    <row r="3215">
      <c r="A3215" s="1" t="s">
        <v>0</v>
      </c>
    </row>
    <row r="3216">
      <c r="A3216" s="1" t="s">
        <v>1210</v>
      </c>
    </row>
    <row r="3217">
      <c r="A3217" s="1" t="s">
        <v>1211</v>
      </c>
    </row>
    <row r="3218">
      <c r="A3218" s="1" t="s">
        <v>1212</v>
      </c>
    </row>
    <row r="3219">
      <c r="A3219" s="1" t="s">
        <v>1182</v>
      </c>
    </row>
    <row r="3220">
      <c r="A3220" s="1" t="s">
        <v>1213</v>
      </c>
    </row>
    <row r="3221">
      <c r="A3221" s="1" t="s">
        <v>7</v>
      </c>
    </row>
    <row r="3222">
      <c r="A3222" s="1" t="s">
        <v>763</v>
      </c>
    </row>
    <row r="3223">
      <c r="A3223" s="1" t="s">
        <v>1184</v>
      </c>
    </row>
    <row r="3224">
      <c r="A3224" s="1" t="s">
        <v>1185</v>
      </c>
    </row>
    <row r="3225">
      <c r="A3225" s="1" t="s">
        <v>11</v>
      </c>
    </row>
    <row r="3226">
      <c r="A3226" s="1" t="s">
        <v>12</v>
      </c>
    </row>
    <row r="3227">
      <c r="A3227" s="1" t="s">
        <v>0</v>
      </c>
    </row>
    <row r="3228">
      <c r="A3228" s="1" t="s">
        <v>1214</v>
      </c>
    </row>
    <row r="3229">
      <c r="A3229" s="1" t="s">
        <v>1215</v>
      </c>
    </row>
    <row r="3230">
      <c r="A3230" s="1" t="s">
        <v>1216</v>
      </c>
    </row>
    <row r="3231">
      <c r="A3231" s="1" t="s">
        <v>1182</v>
      </c>
    </row>
    <row r="3232">
      <c r="A3232" s="1" t="s">
        <v>1217</v>
      </c>
    </row>
    <row r="3233">
      <c r="A3233" s="1" t="s">
        <v>7</v>
      </c>
    </row>
    <row r="3234">
      <c r="A3234" s="1" t="s">
        <v>763</v>
      </c>
    </row>
    <row r="3235">
      <c r="A3235" s="1" t="s">
        <v>1184</v>
      </c>
    </row>
    <row r="3236">
      <c r="A3236" s="1" t="s">
        <v>1185</v>
      </c>
    </row>
    <row r="3237">
      <c r="A3237" s="1" t="s">
        <v>11</v>
      </c>
    </row>
    <row r="3238">
      <c r="A3238" s="1" t="s">
        <v>12</v>
      </c>
    </row>
    <row r="3239">
      <c r="A3239" s="1" t="s">
        <v>0</v>
      </c>
    </row>
    <row r="3240">
      <c r="A3240" s="1" t="s">
        <v>1218</v>
      </c>
    </row>
    <row r="3241">
      <c r="A3241" s="1" t="s">
        <v>1219</v>
      </c>
    </row>
    <row r="3242">
      <c r="A3242" s="1" t="s">
        <v>1220</v>
      </c>
    </row>
    <row r="3243">
      <c r="A3243" s="1" t="s">
        <v>1221</v>
      </c>
    </row>
    <row r="3244">
      <c r="A3244" s="1" t="s">
        <v>1222</v>
      </c>
    </row>
    <row r="3245">
      <c r="A3245" s="1" t="s">
        <v>7</v>
      </c>
    </row>
    <row r="3246">
      <c r="A3246" s="1" t="s">
        <v>763</v>
      </c>
    </row>
    <row r="3247">
      <c r="A3247" s="1" t="s">
        <v>1223</v>
      </c>
    </row>
    <row r="3248">
      <c r="A3248" s="1" t="s">
        <v>1185</v>
      </c>
    </row>
    <row r="3249">
      <c r="A3249" s="1" t="s">
        <v>11</v>
      </c>
    </row>
    <row r="3250">
      <c r="A3250" s="1" t="s">
        <v>12</v>
      </c>
    </row>
    <row r="3251">
      <c r="A3251" s="1" t="s">
        <v>0</v>
      </c>
    </row>
    <row r="3252">
      <c r="A3252" s="1" t="s">
        <v>1224</v>
      </c>
    </row>
    <row r="3253">
      <c r="A3253" s="1" t="s">
        <v>1225</v>
      </c>
    </row>
    <row r="3254">
      <c r="A3254" s="1" t="s">
        <v>1226</v>
      </c>
    </row>
    <row r="3255">
      <c r="A3255" s="1" t="s">
        <v>1221</v>
      </c>
    </row>
    <row r="3256">
      <c r="A3256" s="1" t="s">
        <v>1227</v>
      </c>
    </row>
    <row r="3257">
      <c r="A3257" s="1" t="s">
        <v>7</v>
      </c>
    </row>
    <row r="3258">
      <c r="A3258" s="1" t="s">
        <v>763</v>
      </c>
    </row>
    <row r="3259">
      <c r="A3259" s="1" t="s">
        <v>688</v>
      </c>
    </row>
    <row r="3260">
      <c r="A3260" s="1" t="s">
        <v>11</v>
      </c>
    </row>
    <row r="3261">
      <c r="A3261" s="1" t="s">
        <v>12</v>
      </c>
    </row>
    <row r="3262">
      <c r="A3262" s="1" t="s">
        <v>0</v>
      </c>
    </row>
    <row r="3263">
      <c r="A3263" s="1" t="s">
        <v>1228</v>
      </c>
    </row>
    <row r="3264">
      <c r="A3264" s="1" t="s">
        <v>1229</v>
      </c>
    </row>
    <row r="3265">
      <c r="A3265" s="1" t="s">
        <v>1230</v>
      </c>
    </row>
    <row r="3266">
      <c r="A3266" s="1" t="s">
        <v>1231</v>
      </c>
    </row>
    <row r="3267">
      <c r="A3267" s="1" t="s">
        <v>1232</v>
      </c>
    </row>
    <row r="3268">
      <c r="A3268" s="1" t="s">
        <v>7</v>
      </c>
    </row>
    <row r="3269">
      <c r="A3269" s="1" t="s">
        <v>763</v>
      </c>
    </row>
    <row r="3270">
      <c r="A3270" s="1" t="s">
        <v>1233</v>
      </c>
    </row>
    <row r="3271">
      <c r="A3271" s="1" t="s">
        <v>11</v>
      </c>
    </row>
    <row r="3272">
      <c r="A3272" s="1" t="s">
        <v>12</v>
      </c>
    </row>
    <row r="3273">
      <c r="A3273" s="1" t="s">
        <v>0</v>
      </c>
    </row>
    <row r="3274">
      <c r="A3274" s="1" t="s">
        <v>1234</v>
      </c>
    </row>
    <row r="3275">
      <c r="A3275" s="1" t="s">
        <v>1235</v>
      </c>
    </row>
    <row r="3276">
      <c r="A3276" s="1" t="s">
        <v>1236</v>
      </c>
    </row>
    <row r="3277">
      <c r="A3277" s="1" t="s">
        <v>1231</v>
      </c>
    </row>
    <row r="3278">
      <c r="A3278" s="1" t="s">
        <v>1237</v>
      </c>
    </row>
    <row r="3279">
      <c r="A3279" s="1" t="s">
        <v>7</v>
      </c>
    </row>
    <row r="3280">
      <c r="A3280" s="1" t="s">
        <v>763</v>
      </c>
    </row>
    <row r="3281">
      <c r="A3281" s="1" t="s">
        <v>1233</v>
      </c>
    </row>
    <row r="3282">
      <c r="A3282" s="1" t="s">
        <v>11</v>
      </c>
    </row>
    <row r="3283">
      <c r="A3283" s="1" t="s">
        <v>12</v>
      </c>
    </row>
    <row r="3284">
      <c r="A3284" s="1" t="s">
        <v>0</v>
      </c>
    </row>
    <row r="3285">
      <c r="A3285" s="1" t="s">
        <v>1238</v>
      </c>
    </row>
    <row r="3286">
      <c r="A3286" s="1" t="s">
        <v>1239</v>
      </c>
    </row>
    <row r="3287">
      <c r="A3287" s="1" t="s">
        <v>1240</v>
      </c>
    </row>
    <row r="3288">
      <c r="A3288" s="1" t="s">
        <v>1231</v>
      </c>
    </row>
    <row r="3289">
      <c r="A3289" s="1" t="s">
        <v>1241</v>
      </c>
    </row>
    <row r="3290">
      <c r="A3290" s="1" t="s">
        <v>7</v>
      </c>
    </row>
    <row r="3291">
      <c r="A3291" s="1" t="s">
        <v>763</v>
      </c>
    </row>
    <row r="3292">
      <c r="A3292" s="1" t="s">
        <v>1233</v>
      </c>
    </row>
    <row r="3293">
      <c r="A3293" s="1" t="s">
        <v>11</v>
      </c>
    </row>
    <row r="3294">
      <c r="A3294" s="1" t="s">
        <v>12</v>
      </c>
    </row>
    <row r="3295">
      <c r="A3295" s="1" t="s">
        <v>0</v>
      </c>
    </row>
    <row r="3296">
      <c r="A3296" s="1" t="s">
        <v>1242</v>
      </c>
    </row>
    <row r="3297">
      <c r="A3297" s="1" t="s">
        <v>1243</v>
      </c>
    </row>
    <row r="3298">
      <c r="A3298" s="1" t="s">
        <v>1244</v>
      </c>
    </row>
    <row r="3299">
      <c r="A3299" s="1" t="s">
        <v>1231</v>
      </c>
    </row>
    <row r="3300">
      <c r="A3300" s="1" t="s">
        <v>1245</v>
      </c>
    </row>
    <row r="3301">
      <c r="A3301" s="1" t="s">
        <v>7</v>
      </c>
    </row>
    <row r="3302">
      <c r="A3302" s="1" t="s">
        <v>763</v>
      </c>
    </row>
    <row r="3303">
      <c r="A3303" s="1" t="s">
        <v>1233</v>
      </c>
    </row>
    <row r="3304">
      <c r="A3304" s="1" t="s">
        <v>11</v>
      </c>
    </row>
    <row r="3305">
      <c r="A3305" s="1" t="s">
        <v>12</v>
      </c>
    </row>
    <row r="3306">
      <c r="A3306" s="1" t="s">
        <v>0</v>
      </c>
    </row>
    <row r="3307">
      <c r="A3307" s="1" t="s">
        <v>1246</v>
      </c>
    </row>
    <row r="3308">
      <c r="A3308" s="1" t="s">
        <v>1247</v>
      </c>
    </row>
    <row r="3309">
      <c r="A3309" s="1" t="s">
        <v>1248</v>
      </c>
    </row>
    <row r="3310">
      <c r="A3310" s="1" t="s">
        <v>1231</v>
      </c>
    </row>
    <row r="3311">
      <c r="A3311" s="1" t="s">
        <v>1249</v>
      </c>
    </row>
    <row r="3312">
      <c r="A3312" s="1" t="s">
        <v>7</v>
      </c>
    </row>
    <row r="3313">
      <c r="A3313" s="1" t="s">
        <v>763</v>
      </c>
    </row>
    <row r="3314">
      <c r="A3314" s="1" t="s">
        <v>1233</v>
      </c>
    </row>
    <row r="3315">
      <c r="A3315" s="1" t="s">
        <v>11</v>
      </c>
    </row>
    <row r="3316">
      <c r="A3316" s="1" t="s">
        <v>12</v>
      </c>
    </row>
    <row r="3317">
      <c r="A3317" s="1" t="s">
        <v>0</v>
      </c>
    </row>
    <row r="3318">
      <c r="A3318" s="1" t="s">
        <v>1250</v>
      </c>
    </row>
    <row r="3319">
      <c r="A3319" s="1" t="s">
        <v>1251</v>
      </c>
    </row>
    <row r="3320">
      <c r="A3320" s="1" t="s">
        <v>1252</v>
      </c>
    </row>
    <row r="3321">
      <c r="A3321" s="1" t="s">
        <v>1231</v>
      </c>
    </row>
    <row r="3322">
      <c r="A3322" s="1" t="s">
        <v>1253</v>
      </c>
    </row>
    <row r="3323">
      <c r="A3323" s="1" t="s">
        <v>7</v>
      </c>
    </row>
    <row r="3324">
      <c r="A3324" s="1" t="s">
        <v>763</v>
      </c>
    </row>
    <row r="3325">
      <c r="A3325" s="1" t="s">
        <v>1233</v>
      </c>
    </row>
    <row r="3326">
      <c r="A3326" s="1" t="s">
        <v>11</v>
      </c>
    </row>
    <row r="3327">
      <c r="A3327" s="1" t="s">
        <v>12</v>
      </c>
    </row>
    <row r="3328">
      <c r="A3328" s="1" t="s">
        <v>0</v>
      </c>
    </row>
    <row r="3329">
      <c r="A3329" s="1" t="s">
        <v>1254</v>
      </c>
    </row>
    <row r="3330">
      <c r="A3330" s="1" t="s">
        <v>1255</v>
      </c>
    </row>
    <row r="3331">
      <c r="A3331" s="1" t="s">
        <v>1256</v>
      </c>
    </row>
    <row r="3332">
      <c r="A3332" s="1" t="s">
        <v>1257</v>
      </c>
    </row>
    <row r="3333">
      <c r="A3333" s="1" t="s">
        <v>1258</v>
      </c>
    </row>
    <row r="3334">
      <c r="A3334" s="1" t="s">
        <v>7</v>
      </c>
    </row>
    <row r="3335">
      <c r="A3335" s="1" t="s">
        <v>763</v>
      </c>
    </row>
    <row r="3336">
      <c r="A3336" s="1" t="s">
        <v>1259</v>
      </c>
    </row>
    <row r="3337">
      <c r="A3337" s="1" t="s">
        <v>1260</v>
      </c>
    </row>
    <row r="3338">
      <c r="A3338" s="1" t="s">
        <v>11</v>
      </c>
    </row>
    <row r="3339">
      <c r="A3339" s="1" t="s">
        <v>12</v>
      </c>
    </row>
    <row r="3340">
      <c r="A3340" s="1" t="s">
        <v>0</v>
      </c>
    </row>
    <row r="3341">
      <c r="A3341" s="1" t="s">
        <v>1261</v>
      </c>
    </row>
    <row r="3342">
      <c r="A3342" s="1" t="s">
        <v>1262</v>
      </c>
    </row>
    <row r="3343">
      <c r="A3343" s="1" t="s">
        <v>1263</v>
      </c>
    </row>
    <row r="3344">
      <c r="A3344" s="1" t="s">
        <v>1257</v>
      </c>
    </row>
    <row r="3345">
      <c r="A3345" s="1" t="s">
        <v>1264</v>
      </c>
    </row>
    <row r="3346">
      <c r="A3346" s="1" t="s">
        <v>7</v>
      </c>
    </row>
    <row r="3347">
      <c r="A3347" s="1" t="s">
        <v>763</v>
      </c>
    </row>
    <row r="3348">
      <c r="A3348" s="1" t="s">
        <v>1259</v>
      </c>
    </row>
    <row r="3349">
      <c r="A3349" s="1" t="s">
        <v>1260</v>
      </c>
    </row>
    <row r="3350">
      <c r="A3350" s="1" t="s">
        <v>11</v>
      </c>
    </row>
    <row r="3351">
      <c r="A3351" s="1" t="s">
        <v>12</v>
      </c>
    </row>
    <row r="3352">
      <c r="A3352" s="1" t="s">
        <v>0</v>
      </c>
    </row>
    <row r="3353">
      <c r="A3353" s="1" t="s">
        <v>1265</v>
      </c>
    </row>
    <row r="3354">
      <c r="A3354" s="1" t="s">
        <v>1266</v>
      </c>
    </row>
    <row r="3355">
      <c r="A3355" s="1" t="s">
        <v>1267</v>
      </c>
    </row>
    <row r="3356">
      <c r="A3356" s="1" t="s">
        <v>1257</v>
      </c>
    </row>
    <row r="3357">
      <c r="A3357" s="1" t="s">
        <v>1268</v>
      </c>
    </row>
    <row r="3358">
      <c r="A3358" s="1" t="s">
        <v>7</v>
      </c>
    </row>
    <row r="3359">
      <c r="A3359" s="1" t="s">
        <v>763</v>
      </c>
    </row>
    <row r="3360">
      <c r="A3360" s="1" t="s">
        <v>1259</v>
      </c>
    </row>
    <row r="3361">
      <c r="A3361" s="1" t="s">
        <v>1260</v>
      </c>
    </row>
    <row r="3362">
      <c r="A3362" s="1" t="s">
        <v>11</v>
      </c>
    </row>
    <row r="3363">
      <c r="A3363" s="1" t="s">
        <v>12</v>
      </c>
    </row>
    <row r="3364">
      <c r="A3364" s="1" t="s">
        <v>0</v>
      </c>
    </row>
    <row r="3365">
      <c r="A3365" s="1" t="s">
        <v>1269</v>
      </c>
    </row>
    <row r="3366">
      <c r="A3366" s="1" t="s">
        <v>1270</v>
      </c>
    </row>
    <row r="3367">
      <c r="A3367" s="1" t="s">
        <v>1271</v>
      </c>
    </row>
    <row r="3368">
      <c r="A3368" s="1" t="s">
        <v>1257</v>
      </c>
    </row>
    <row r="3369">
      <c r="A3369" s="1" t="s">
        <v>1272</v>
      </c>
    </row>
    <row r="3370">
      <c r="A3370" s="1" t="s">
        <v>7</v>
      </c>
    </row>
    <row r="3371">
      <c r="A3371" s="1" t="s">
        <v>763</v>
      </c>
    </row>
    <row r="3372">
      <c r="A3372" s="1" t="s">
        <v>1259</v>
      </c>
    </row>
    <row r="3373">
      <c r="A3373" s="1" t="s">
        <v>1260</v>
      </c>
    </row>
    <row r="3374">
      <c r="A3374" s="1" t="s">
        <v>11</v>
      </c>
    </row>
    <row r="3375">
      <c r="A3375" s="1" t="s">
        <v>12</v>
      </c>
    </row>
    <row r="3376">
      <c r="A3376" s="1" t="s">
        <v>0</v>
      </c>
    </row>
    <row r="3377">
      <c r="A3377" s="1" t="s">
        <v>1273</v>
      </c>
    </row>
    <row r="3378">
      <c r="A3378" s="1" t="s">
        <v>1274</v>
      </c>
    </row>
    <row r="3379">
      <c r="A3379" s="1" t="s">
        <v>1275</v>
      </c>
    </row>
    <row r="3380">
      <c r="A3380" s="1" t="s">
        <v>1257</v>
      </c>
    </row>
    <row r="3381">
      <c r="A3381" s="1" t="s">
        <v>1276</v>
      </c>
    </row>
    <row r="3382">
      <c r="A3382" s="1" t="s">
        <v>7</v>
      </c>
    </row>
    <row r="3383">
      <c r="A3383" s="1" t="s">
        <v>763</v>
      </c>
    </row>
    <row r="3384">
      <c r="A3384" s="1" t="s">
        <v>1259</v>
      </c>
    </row>
    <row r="3385">
      <c r="A3385" s="1" t="s">
        <v>1260</v>
      </c>
    </row>
    <row r="3386">
      <c r="A3386" s="1" t="s">
        <v>11</v>
      </c>
    </row>
    <row r="3387">
      <c r="A3387" s="1" t="s">
        <v>12</v>
      </c>
    </row>
    <row r="3388">
      <c r="A3388" s="1" t="s">
        <v>0</v>
      </c>
    </row>
    <row r="3389">
      <c r="A3389" s="1" t="s">
        <v>1277</v>
      </c>
    </row>
    <row r="3390">
      <c r="A3390" s="1" t="s">
        <v>1278</v>
      </c>
    </row>
    <row r="3391">
      <c r="A3391" s="1" t="s">
        <v>1279</v>
      </c>
    </row>
    <row r="3392">
      <c r="A3392" s="1" t="s">
        <v>1257</v>
      </c>
    </row>
    <row r="3393">
      <c r="A3393" s="1" t="s">
        <v>1280</v>
      </c>
    </row>
    <row r="3394">
      <c r="A3394" s="1" t="s">
        <v>7</v>
      </c>
    </row>
    <row r="3395">
      <c r="A3395" s="1" t="s">
        <v>763</v>
      </c>
    </row>
    <row r="3396">
      <c r="A3396" s="1" t="s">
        <v>1259</v>
      </c>
    </row>
    <row r="3397">
      <c r="A3397" s="1" t="s">
        <v>1260</v>
      </c>
    </row>
    <row r="3398">
      <c r="A3398" s="1" t="s">
        <v>11</v>
      </c>
    </row>
    <row r="3399">
      <c r="A3399" s="1" t="s">
        <v>12</v>
      </c>
    </row>
    <row r="3400">
      <c r="A3400" s="1" t="s">
        <v>0</v>
      </c>
    </row>
    <row r="3401">
      <c r="A3401" s="1" t="s">
        <v>1281</v>
      </c>
    </row>
    <row r="3402">
      <c r="A3402" s="1" t="s">
        <v>1282</v>
      </c>
    </row>
    <row r="3403">
      <c r="A3403" s="1" t="s">
        <v>1283</v>
      </c>
    </row>
    <row r="3404">
      <c r="A3404" s="1" t="s">
        <v>1257</v>
      </c>
    </row>
    <row r="3405">
      <c r="A3405" s="1" t="s">
        <v>1284</v>
      </c>
    </row>
    <row r="3406">
      <c r="A3406" s="1" t="s">
        <v>7</v>
      </c>
    </row>
    <row r="3407">
      <c r="A3407" s="1" t="s">
        <v>763</v>
      </c>
    </row>
    <row r="3408">
      <c r="A3408" s="1" t="s">
        <v>1259</v>
      </c>
    </row>
    <row r="3409">
      <c r="A3409" s="1" t="s">
        <v>66</v>
      </c>
    </row>
    <row r="3410">
      <c r="A3410" s="1" t="s">
        <v>1260</v>
      </c>
    </row>
    <row r="3411">
      <c r="A3411" s="1" t="s">
        <v>11</v>
      </c>
    </row>
    <row r="3412">
      <c r="A3412" s="1" t="s">
        <v>12</v>
      </c>
    </row>
    <row r="3413">
      <c r="A3413" s="1" t="s">
        <v>0</v>
      </c>
    </row>
    <row r="3414">
      <c r="A3414" s="1" t="s">
        <v>1285</v>
      </c>
    </row>
    <row r="3415">
      <c r="A3415" s="1" t="s">
        <v>1286</v>
      </c>
    </row>
    <row r="3416">
      <c r="A3416" s="1" t="s">
        <v>1287</v>
      </c>
    </row>
    <row r="3417">
      <c r="A3417" s="1" t="s">
        <v>1257</v>
      </c>
    </row>
    <row r="3418">
      <c r="A3418" s="1" t="s">
        <v>1288</v>
      </c>
    </row>
    <row r="3419">
      <c r="A3419" s="1" t="s">
        <v>7</v>
      </c>
    </row>
    <row r="3420">
      <c r="A3420" s="1" t="s">
        <v>763</v>
      </c>
    </row>
    <row r="3421">
      <c r="A3421" s="1" t="s">
        <v>1259</v>
      </c>
    </row>
    <row r="3422">
      <c r="A3422" s="1" t="s">
        <v>1260</v>
      </c>
    </row>
    <row r="3423">
      <c r="A3423" s="1" t="s">
        <v>11</v>
      </c>
    </row>
    <row r="3424">
      <c r="A3424" s="1" t="s">
        <v>12</v>
      </c>
    </row>
    <row r="3425">
      <c r="A3425" s="1" t="s">
        <v>0</v>
      </c>
    </row>
    <row r="3426">
      <c r="A3426" s="1" t="s">
        <v>1289</v>
      </c>
    </row>
    <row r="3427">
      <c r="A3427" s="1" t="s">
        <v>1290</v>
      </c>
    </row>
    <row r="3428">
      <c r="A3428" s="1" t="s">
        <v>1291</v>
      </c>
    </row>
    <row r="3429">
      <c r="A3429" s="1" t="s">
        <v>1257</v>
      </c>
    </row>
    <row r="3430">
      <c r="A3430" s="1" t="s">
        <v>1292</v>
      </c>
    </row>
    <row r="3431">
      <c r="A3431" s="1" t="s">
        <v>7</v>
      </c>
    </row>
    <row r="3432">
      <c r="A3432" s="1" t="s">
        <v>763</v>
      </c>
    </row>
    <row r="3433">
      <c r="A3433" s="1" t="s">
        <v>1259</v>
      </c>
    </row>
    <row r="3434">
      <c r="A3434" s="1" t="s">
        <v>1260</v>
      </c>
    </row>
    <row r="3435">
      <c r="A3435" s="1" t="s">
        <v>11</v>
      </c>
    </row>
    <row r="3436">
      <c r="A3436" s="1" t="s">
        <v>12</v>
      </c>
    </row>
    <row r="3437">
      <c r="A3437" s="1" t="s">
        <v>0</v>
      </c>
    </row>
    <row r="3438">
      <c r="A3438" s="1" t="s">
        <v>1293</v>
      </c>
    </row>
    <row r="3439">
      <c r="A3439" s="1" t="s">
        <v>1294</v>
      </c>
    </row>
    <row r="3440">
      <c r="A3440" s="1" t="s">
        <v>1295</v>
      </c>
    </row>
    <row r="3441">
      <c r="A3441" s="1" t="s">
        <v>1257</v>
      </c>
    </row>
    <row r="3442">
      <c r="A3442" s="1" t="s">
        <v>1296</v>
      </c>
    </row>
    <row r="3443">
      <c r="A3443" s="1" t="s">
        <v>7</v>
      </c>
    </row>
    <row r="3444">
      <c r="A3444" s="1" t="s">
        <v>763</v>
      </c>
    </row>
    <row r="3445">
      <c r="A3445" s="1" t="s">
        <v>1259</v>
      </c>
    </row>
    <row r="3446">
      <c r="A3446" s="1" t="s">
        <v>1260</v>
      </c>
    </row>
    <row r="3447">
      <c r="A3447" s="1" t="s">
        <v>11</v>
      </c>
    </row>
    <row r="3448">
      <c r="A3448" s="1" t="s">
        <v>12</v>
      </c>
    </row>
    <row r="3449">
      <c r="A3449" s="1" t="s">
        <v>0</v>
      </c>
    </row>
    <row r="3450">
      <c r="A3450" s="1" t="s">
        <v>1297</v>
      </c>
    </row>
    <row r="3451">
      <c r="A3451" s="1" t="s">
        <v>1298</v>
      </c>
    </row>
    <row r="3452">
      <c r="A3452" s="1" t="s">
        <v>1299</v>
      </c>
    </row>
    <row r="3453">
      <c r="A3453" s="1" t="s">
        <v>1257</v>
      </c>
    </row>
    <row r="3454">
      <c r="A3454" s="1" t="s">
        <v>1300</v>
      </c>
    </row>
    <row r="3455">
      <c r="A3455" s="1" t="s">
        <v>7</v>
      </c>
    </row>
    <row r="3456">
      <c r="A3456" s="1" t="s">
        <v>763</v>
      </c>
    </row>
    <row r="3457">
      <c r="A3457" s="1" t="s">
        <v>1259</v>
      </c>
    </row>
    <row r="3458">
      <c r="A3458" s="1" t="s">
        <v>1260</v>
      </c>
    </row>
    <row r="3459">
      <c r="A3459" s="1" t="s">
        <v>11</v>
      </c>
    </row>
    <row r="3460">
      <c r="A3460" s="1" t="s">
        <v>12</v>
      </c>
    </row>
    <row r="3461">
      <c r="A3461" s="1" t="s">
        <v>0</v>
      </c>
    </row>
    <row r="3462">
      <c r="A3462" s="1" t="s">
        <v>1301</v>
      </c>
    </row>
    <row r="3463">
      <c r="A3463" s="1" t="s">
        <v>1302</v>
      </c>
    </row>
    <row r="3464">
      <c r="A3464" s="1" t="s">
        <v>1303</v>
      </c>
    </row>
    <row r="3465">
      <c r="A3465" s="1" t="s">
        <v>1304</v>
      </c>
    </row>
    <row r="3466">
      <c r="A3466" s="1" t="s">
        <v>1305</v>
      </c>
    </row>
    <row r="3467">
      <c r="A3467" s="1" t="s">
        <v>7</v>
      </c>
    </row>
    <row r="3468">
      <c r="A3468" s="1" t="s">
        <v>763</v>
      </c>
    </row>
    <row r="3469">
      <c r="A3469" s="1" t="s">
        <v>1306</v>
      </c>
    </row>
    <row r="3470">
      <c r="A3470" s="1" t="s">
        <v>11</v>
      </c>
    </row>
    <row r="3471">
      <c r="A3471" s="1" t="s">
        <v>12</v>
      </c>
    </row>
    <row r="3472">
      <c r="A3472" s="1" t="s">
        <v>0</v>
      </c>
    </row>
    <row r="3473">
      <c r="A3473" s="1" t="s">
        <v>1307</v>
      </c>
    </row>
    <row r="3474">
      <c r="A3474" s="1" t="s">
        <v>1308</v>
      </c>
    </row>
    <row r="3475">
      <c r="A3475" s="1" t="s">
        <v>1309</v>
      </c>
    </row>
    <row r="3476">
      <c r="A3476" s="1" t="s">
        <v>1304</v>
      </c>
    </row>
    <row r="3477">
      <c r="A3477" s="1" t="s">
        <v>1310</v>
      </c>
    </row>
    <row r="3478">
      <c r="A3478" s="1" t="s">
        <v>7</v>
      </c>
    </row>
    <row r="3479">
      <c r="A3479" s="1" t="s">
        <v>763</v>
      </c>
    </row>
    <row r="3480">
      <c r="A3480" s="1" t="s">
        <v>1306</v>
      </c>
    </row>
    <row r="3481">
      <c r="A3481" s="1" t="s">
        <v>11</v>
      </c>
    </row>
    <row r="3482">
      <c r="A3482" s="1" t="s">
        <v>12</v>
      </c>
    </row>
    <row r="3483">
      <c r="A3483" s="1" t="s">
        <v>0</v>
      </c>
    </row>
    <row r="3484">
      <c r="A3484" s="1" t="s">
        <v>1311</v>
      </c>
    </row>
    <row r="3485">
      <c r="A3485" s="1" t="s">
        <v>1312</v>
      </c>
    </row>
    <row r="3486">
      <c r="A3486" s="1" t="s">
        <v>1313</v>
      </c>
    </row>
    <row r="3487">
      <c r="A3487" s="1" t="s">
        <v>1304</v>
      </c>
    </row>
    <row r="3488">
      <c r="A3488" s="1" t="s">
        <v>1314</v>
      </c>
    </row>
    <row r="3489">
      <c r="A3489" s="1" t="s">
        <v>7</v>
      </c>
    </row>
    <row r="3490">
      <c r="A3490" s="1" t="s">
        <v>763</v>
      </c>
    </row>
    <row r="3491">
      <c r="A3491" s="1" t="s">
        <v>1306</v>
      </c>
    </row>
    <row r="3492">
      <c r="A3492" s="1" t="s">
        <v>11</v>
      </c>
    </row>
    <row r="3493">
      <c r="A3493" s="1" t="s">
        <v>12</v>
      </c>
    </row>
    <row r="3494">
      <c r="A3494" s="1" t="s">
        <v>0</v>
      </c>
    </row>
    <row r="3495">
      <c r="A3495" s="1" t="s">
        <v>1315</v>
      </c>
    </row>
    <row r="3496">
      <c r="A3496" s="1" t="s">
        <v>1316</v>
      </c>
    </row>
    <row r="3497">
      <c r="A3497" s="1" t="s">
        <v>1317</v>
      </c>
    </row>
    <row r="3498">
      <c r="A3498" s="1" t="s">
        <v>1304</v>
      </c>
    </row>
    <row r="3499">
      <c r="A3499" s="1" t="s">
        <v>1318</v>
      </c>
    </row>
    <row r="3500">
      <c r="A3500" s="1" t="s">
        <v>7</v>
      </c>
    </row>
    <row r="3501">
      <c r="A3501" s="1" t="s">
        <v>763</v>
      </c>
    </row>
    <row r="3502">
      <c r="A3502" s="1" t="s">
        <v>1306</v>
      </c>
    </row>
    <row r="3503">
      <c r="A3503" s="1" t="s">
        <v>11</v>
      </c>
    </row>
    <row r="3504">
      <c r="A3504" s="1" t="s">
        <v>12</v>
      </c>
    </row>
    <row r="3505">
      <c r="A3505" s="1" t="s">
        <v>0</v>
      </c>
    </row>
    <row r="3506">
      <c r="A3506" s="1" t="s">
        <v>1319</v>
      </c>
    </row>
    <row r="3507">
      <c r="A3507" s="1" t="s">
        <v>1320</v>
      </c>
    </row>
    <row r="3508">
      <c r="A3508" s="1" t="s">
        <v>1321</v>
      </c>
    </row>
    <row r="3509">
      <c r="A3509" s="1" t="s">
        <v>1304</v>
      </c>
    </row>
    <row r="3510">
      <c r="A3510" s="1" t="s">
        <v>1322</v>
      </c>
    </row>
    <row r="3511">
      <c r="A3511" s="1" t="s">
        <v>7</v>
      </c>
    </row>
    <row r="3512">
      <c r="A3512" s="1" t="s">
        <v>763</v>
      </c>
    </row>
    <row r="3513">
      <c r="A3513" s="1" t="s">
        <v>1306</v>
      </c>
    </row>
    <row r="3514">
      <c r="A3514" s="1" t="s">
        <v>11</v>
      </c>
    </row>
    <row r="3515">
      <c r="A3515" s="1" t="s">
        <v>12</v>
      </c>
    </row>
    <row r="3516">
      <c r="A3516" s="1" t="s">
        <v>0</v>
      </c>
    </row>
    <row r="3517">
      <c r="A3517" s="1" t="s">
        <v>1323</v>
      </c>
    </row>
    <row r="3518">
      <c r="A3518" s="1" t="s">
        <v>1324</v>
      </c>
    </row>
    <row r="3519">
      <c r="A3519" s="1" t="s">
        <v>1325</v>
      </c>
    </row>
    <row r="3520">
      <c r="A3520" s="1" t="s">
        <v>1326</v>
      </c>
    </row>
    <row r="3521">
      <c r="A3521" s="1" t="s">
        <v>1327</v>
      </c>
    </row>
    <row r="3522">
      <c r="A3522" s="1" t="s">
        <v>7</v>
      </c>
    </row>
    <row r="3523">
      <c r="A3523" s="1" t="s">
        <v>763</v>
      </c>
    </row>
    <row r="3524">
      <c r="A3524" s="1" t="s">
        <v>1328</v>
      </c>
    </row>
    <row r="3525">
      <c r="A3525" s="1" t="s">
        <v>11</v>
      </c>
    </row>
    <row r="3526">
      <c r="A3526" s="1" t="s">
        <v>12</v>
      </c>
    </row>
    <row r="3527">
      <c r="A3527" s="1" t="s">
        <v>0</v>
      </c>
    </row>
    <row r="3528">
      <c r="A3528" s="1" t="s">
        <v>1329</v>
      </c>
    </row>
    <row r="3529">
      <c r="A3529" s="1" t="s">
        <v>1330</v>
      </c>
    </row>
    <row r="3530">
      <c r="A3530" s="1" t="s">
        <v>1331</v>
      </c>
    </row>
    <row r="3531">
      <c r="A3531" s="1" t="s">
        <v>1326</v>
      </c>
    </row>
    <row r="3532">
      <c r="A3532" s="1" t="s">
        <v>1332</v>
      </c>
    </row>
    <row r="3533">
      <c r="A3533" s="1" t="s">
        <v>7</v>
      </c>
    </row>
    <row r="3534">
      <c r="A3534" s="1" t="s">
        <v>763</v>
      </c>
    </row>
    <row r="3535">
      <c r="A3535" s="1" t="s">
        <v>1328</v>
      </c>
    </row>
    <row r="3536">
      <c r="A3536" s="1" t="s">
        <v>11</v>
      </c>
    </row>
    <row r="3537">
      <c r="A3537" s="1" t="s">
        <v>12</v>
      </c>
    </row>
    <row r="3538">
      <c r="A3538" s="1" t="s">
        <v>0</v>
      </c>
    </row>
    <row r="3539">
      <c r="A3539" s="1" t="s">
        <v>1333</v>
      </c>
    </row>
    <row r="3540">
      <c r="A3540" s="1" t="s">
        <v>1334</v>
      </c>
    </row>
    <row r="3541">
      <c r="A3541" s="1" t="s">
        <v>1335</v>
      </c>
    </row>
    <row r="3542">
      <c r="A3542" s="1" t="s">
        <v>1326</v>
      </c>
    </row>
    <row r="3543">
      <c r="A3543" s="1" t="s">
        <v>1336</v>
      </c>
    </row>
    <row r="3544">
      <c r="A3544" s="1" t="s">
        <v>7</v>
      </c>
    </row>
    <row r="3545">
      <c r="A3545" s="1" t="s">
        <v>763</v>
      </c>
    </row>
    <row r="3546">
      <c r="A3546" s="1" t="s">
        <v>1328</v>
      </c>
    </row>
    <row r="3547">
      <c r="A3547" s="1" t="s">
        <v>11</v>
      </c>
    </row>
    <row r="3548">
      <c r="A3548" s="1" t="s">
        <v>12</v>
      </c>
    </row>
    <row r="3549">
      <c r="A3549" s="1" t="s">
        <v>0</v>
      </c>
    </row>
    <row r="3550">
      <c r="A3550" s="1" t="s">
        <v>1337</v>
      </c>
    </row>
    <row r="3551">
      <c r="A3551" s="1" t="s">
        <v>1338</v>
      </c>
    </row>
    <row r="3552">
      <c r="A3552" s="1" t="s">
        <v>1339</v>
      </c>
    </row>
    <row r="3553">
      <c r="A3553" s="1" t="s">
        <v>1326</v>
      </c>
    </row>
    <row r="3554">
      <c r="A3554" s="1" t="s">
        <v>1340</v>
      </c>
    </row>
    <row r="3555">
      <c r="A3555" s="1" t="s">
        <v>7</v>
      </c>
    </row>
    <row r="3556">
      <c r="A3556" s="1" t="s">
        <v>763</v>
      </c>
    </row>
    <row r="3557">
      <c r="A3557" s="1" t="s">
        <v>1328</v>
      </c>
    </row>
    <row r="3558">
      <c r="A3558" s="1" t="s">
        <v>11</v>
      </c>
    </row>
    <row r="3559">
      <c r="A3559" s="1" t="s">
        <v>12</v>
      </c>
    </row>
    <row r="3560">
      <c r="A3560" s="1" t="s">
        <v>0</v>
      </c>
    </row>
    <row r="3561">
      <c r="A3561" s="1" t="s">
        <v>1341</v>
      </c>
    </row>
    <row r="3562">
      <c r="A3562" s="1" t="s">
        <v>1342</v>
      </c>
    </row>
    <row r="3563">
      <c r="A3563" s="1" t="s">
        <v>1343</v>
      </c>
    </row>
    <row r="3564">
      <c r="A3564" s="1" t="s">
        <v>1326</v>
      </c>
    </row>
    <row r="3565">
      <c r="A3565" s="1" t="s">
        <v>1344</v>
      </c>
    </row>
    <row r="3566">
      <c r="A3566" s="1" t="s">
        <v>7</v>
      </c>
    </row>
    <row r="3567">
      <c r="A3567" s="1" t="s">
        <v>763</v>
      </c>
    </row>
    <row r="3568">
      <c r="A3568" s="1" t="s">
        <v>28</v>
      </c>
    </row>
    <row r="3569">
      <c r="A3569" s="1" t="s">
        <v>1328</v>
      </c>
    </row>
    <row r="3570">
      <c r="A3570" s="1" t="s">
        <v>11</v>
      </c>
    </row>
    <row r="3571">
      <c r="A3571" s="1" t="s">
        <v>12</v>
      </c>
    </row>
    <row r="3572">
      <c r="A3572" s="1" t="s">
        <v>0</v>
      </c>
    </row>
    <row r="3573">
      <c r="A3573" s="1" t="s">
        <v>1345</v>
      </c>
    </row>
    <row r="3574">
      <c r="A3574" s="1" t="s">
        <v>1346</v>
      </c>
    </row>
    <row r="3575">
      <c r="A3575" s="1" t="s">
        <v>1347</v>
      </c>
    </row>
    <row r="3576">
      <c r="A3576" s="1" t="s">
        <v>1326</v>
      </c>
    </row>
    <row r="3577">
      <c r="A3577" s="1" t="s">
        <v>1348</v>
      </c>
    </row>
    <row r="3578">
      <c r="A3578" s="1" t="s">
        <v>7</v>
      </c>
    </row>
    <row r="3579">
      <c r="A3579" s="1" t="s">
        <v>763</v>
      </c>
    </row>
    <row r="3580">
      <c r="A3580" s="1" t="s">
        <v>1328</v>
      </c>
    </row>
    <row r="3581">
      <c r="A3581" s="1" t="s">
        <v>11</v>
      </c>
    </row>
    <row r="3582">
      <c r="A3582" s="1" t="s">
        <v>12</v>
      </c>
    </row>
    <row r="3583">
      <c r="A3583" s="1" t="s">
        <v>0</v>
      </c>
    </row>
    <row r="3584">
      <c r="A3584" s="1" t="s">
        <v>1349</v>
      </c>
    </row>
    <row r="3585">
      <c r="A3585" s="1" t="s">
        <v>1350</v>
      </c>
    </row>
    <row r="3586">
      <c r="A3586" s="1" t="s">
        <v>1351</v>
      </c>
    </row>
    <row r="3587">
      <c r="A3587" s="1" t="s">
        <v>1326</v>
      </c>
    </row>
    <row r="3588">
      <c r="A3588" s="1" t="s">
        <v>1352</v>
      </c>
    </row>
    <row r="3589">
      <c r="A3589" s="1" t="s">
        <v>7</v>
      </c>
    </row>
    <row r="3590">
      <c r="A3590" s="1" t="s">
        <v>763</v>
      </c>
    </row>
    <row r="3591">
      <c r="A3591" s="1" t="s">
        <v>1328</v>
      </c>
    </row>
    <row r="3592">
      <c r="A3592" s="1" t="s">
        <v>11</v>
      </c>
    </row>
    <row r="3593">
      <c r="A3593" s="1" t="s">
        <v>12</v>
      </c>
    </row>
    <row r="3594">
      <c r="A3594" s="1" t="s">
        <v>0</v>
      </c>
    </row>
    <row r="3595">
      <c r="A3595" s="1" t="s">
        <v>1353</v>
      </c>
    </row>
    <row r="3596">
      <c r="A3596" s="1" t="s">
        <v>1354</v>
      </c>
    </row>
    <row r="3597">
      <c r="A3597" s="1" t="s">
        <v>1355</v>
      </c>
    </row>
    <row r="3598">
      <c r="A3598" s="1" t="s">
        <v>1326</v>
      </c>
    </row>
    <row r="3599">
      <c r="A3599" s="1" t="s">
        <v>1356</v>
      </c>
    </row>
    <row r="3600">
      <c r="A3600" s="1" t="s">
        <v>7</v>
      </c>
    </row>
    <row r="3601">
      <c r="A3601" s="1" t="s">
        <v>763</v>
      </c>
    </row>
    <row r="3602">
      <c r="A3602" s="1" t="s">
        <v>809</v>
      </c>
    </row>
    <row r="3603">
      <c r="A3603" s="1" t="s">
        <v>65</v>
      </c>
    </row>
    <row r="3604">
      <c r="A3604" s="1" t="s">
        <v>259</v>
      </c>
    </row>
    <row r="3605">
      <c r="A3605" s="1" t="s">
        <v>1357</v>
      </c>
    </row>
    <row r="3606">
      <c r="A3606" s="1" t="s">
        <v>11</v>
      </c>
    </row>
    <row r="3607">
      <c r="A3607" s="1" t="s">
        <v>12</v>
      </c>
    </row>
    <row r="3608">
      <c r="A3608" s="1" t="s">
        <v>0</v>
      </c>
    </row>
    <row r="3609">
      <c r="A3609" s="1" t="s">
        <v>1358</v>
      </c>
    </row>
    <row r="3610">
      <c r="A3610" s="1" t="s">
        <v>1359</v>
      </c>
    </row>
    <row r="3611">
      <c r="A3611" s="1" t="s">
        <v>1360</v>
      </c>
    </row>
    <row r="3612">
      <c r="A3612" s="1" t="s">
        <v>1326</v>
      </c>
    </row>
    <row r="3613">
      <c r="A3613" s="1" t="s">
        <v>1361</v>
      </c>
    </row>
    <row r="3614">
      <c r="A3614" s="1" t="s">
        <v>7</v>
      </c>
    </row>
    <row r="3615">
      <c r="A3615" s="1" t="s">
        <v>763</v>
      </c>
    </row>
    <row r="3616">
      <c r="A3616" s="1" t="s">
        <v>809</v>
      </c>
    </row>
    <row r="3617">
      <c r="A3617" s="1" t="s">
        <v>65</v>
      </c>
    </row>
    <row r="3618">
      <c r="A3618" s="1" t="s">
        <v>259</v>
      </c>
    </row>
    <row r="3619">
      <c r="A3619" s="1" t="s">
        <v>239</v>
      </c>
    </row>
    <row r="3620">
      <c r="A3620" s="1" t="s">
        <v>28</v>
      </c>
    </row>
    <row r="3621">
      <c r="A3621" s="1" t="s">
        <v>281</v>
      </c>
    </row>
    <row r="3622">
      <c r="A3622" s="1" t="s">
        <v>11</v>
      </c>
    </row>
    <row r="3623">
      <c r="A3623" s="1" t="s">
        <v>12</v>
      </c>
    </row>
    <row r="3624">
      <c r="A3624" s="1" t="s">
        <v>0</v>
      </c>
    </row>
    <row r="3625">
      <c r="A3625" s="1" t="s">
        <v>1362</v>
      </c>
    </row>
    <row r="3626">
      <c r="A3626" s="1" t="s">
        <v>1363</v>
      </c>
    </row>
    <row r="3627">
      <c r="A3627" s="1" t="s">
        <v>1364</v>
      </c>
    </row>
    <row r="3628">
      <c r="A3628" s="1" t="s">
        <v>1365</v>
      </c>
    </row>
    <row r="3629">
      <c r="A3629" s="1" t="s">
        <v>1366</v>
      </c>
    </row>
    <row r="3630">
      <c r="A3630" s="1" t="s">
        <v>7</v>
      </c>
    </row>
    <row r="3631">
      <c r="A3631" s="1" t="s">
        <v>763</v>
      </c>
    </row>
    <row r="3632">
      <c r="A3632" s="1" t="s">
        <v>1367</v>
      </c>
    </row>
    <row r="3633">
      <c r="A3633" s="1" t="s">
        <v>11</v>
      </c>
    </row>
    <row r="3634">
      <c r="A3634" s="1" t="s">
        <v>12</v>
      </c>
    </row>
    <row r="3635">
      <c r="A3635" s="1" t="s">
        <v>0</v>
      </c>
    </row>
    <row r="3636">
      <c r="A3636" s="1" t="s">
        <v>1368</v>
      </c>
    </row>
    <row r="3637">
      <c r="A3637" s="1" t="s">
        <v>1369</v>
      </c>
    </row>
    <row r="3638">
      <c r="A3638" s="1" t="s">
        <v>1370</v>
      </c>
    </row>
    <row r="3639">
      <c r="A3639" s="1" t="s">
        <v>1365</v>
      </c>
    </row>
    <row r="3640">
      <c r="A3640" s="1" t="s">
        <v>1371</v>
      </c>
    </row>
    <row r="3641">
      <c r="A3641" s="1" t="s">
        <v>7</v>
      </c>
    </row>
    <row r="3642">
      <c r="A3642" s="1" t="s">
        <v>763</v>
      </c>
    </row>
    <row r="3643">
      <c r="A3643" s="1" t="s">
        <v>1367</v>
      </c>
    </row>
    <row r="3644">
      <c r="A3644" s="1" t="s">
        <v>11</v>
      </c>
    </row>
    <row r="3645">
      <c r="A3645" s="1" t="s">
        <v>1372</v>
      </c>
    </row>
    <row r="3646">
      <c r="A3646" s="1" t="s">
        <v>1373</v>
      </c>
    </row>
    <row r="3647">
      <c r="A3647" s="1" t="s">
        <v>1374</v>
      </c>
    </row>
    <row r="3648">
      <c r="A3648" s="1" t="s">
        <v>1375</v>
      </c>
    </row>
    <row r="3649">
      <c r="A3649" s="1" t="s">
        <v>1376</v>
      </c>
    </row>
    <row r="3650">
      <c r="A3650" s="1" t="s">
        <v>2</v>
      </c>
    </row>
    <row r="3651">
      <c r="A3651" s="1" t="s">
        <v>1377</v>
      </c>
    </row>
    <row r="3652">
      <c r="A3652" s="1" t="s">
        <v>1378</v>
      </c>
    </row>
    <row r="3653">
      <c r="A3653" s="1" t="s">
        <v>12</v>
      </c>
    </row>
    <row r="3654">
      <c r="A3654" s="1" t="s">
        <v>1379</v>
      </c>
    </row>
    <row r="3655">
      <c r="A3655" s="1" t="s">
        <v>1376</v>
      </c>
    </row>
    <row r="3656">
      <c r="A3656" s="1" t="s">
        <v>53</v>
      </c>
    </row>
    <row r="3657">
      <c r="A3657" s="1" t="s">
        <v>1380</v>
      </c>
    </row>
    <row r="3658">
      <c r="A3658" s="1" t="s">
        <v>1381</v>
      </c>
    </row>
    <row r="3659">
      <c r="A3659" s="1" t="s">
        <v>12</v>
      </c>
    </row>
    <row r="3660">
      <c r="A3660" s="1" t="s">
        <v>1382</v>
      </c>
    </row>
    <row r="3661">
      <c r="A3661" s="1" t="s">
        <v>1376</v>
      </c>
    </row>
    <row r="3662">
      <c r="A3662" s="1" t="s">
        <v>57</v>
      </c>
    </row>
    <row r="3663">
      <c r="A3663" s="1" t="s">
        <v>1383</v>
      </c>
    </row>
    <row r="3664">
      <c r="A3664" s="1" t="s">
        <v>1384</v>
      </c>
    </row>
    <row r="3665">
      <c r="A3665" s="1" t="s">
        <v>12</v>
      </c>
    </row>
    <row r="3666">
      <c r="A3666" s="1" t="s">
        <v>1385</v>
      </c>
    </row>
    <row r="3667">
      <c r="A3667" s="1" t="s">
        <v>1376</v>
      </c>
    </row>
    <row r="3668">
      <c r="A3668" s="1" t="s">
        <v>61</v>
      </c>
    </row>
    <row r="3669">
      <c r="A3669" s="1" t="s">
        <v>1386</v>
      </c>
    </row>
    <row r="3670">
      <c r="A3670" s="1" t="s">
        <v>1387</v>
      </c>
    </row>
    <row r="3671">
      <c r="A3671" s="1" t="s">
        <v>12</v>
      </c>
    </row>
    <row r="3672">
      <c r="A3672" s="1" t="s">
        <v>1388</v>
      </c>
    </row>
    <row r="3673">
      <c r="A3673" s="1" t="s">
        <v>1376</v>
      </c>
    </row>
    <row r="3674">
      <c r="A3674" s="1" t="s">
        <v>69</v>
      </c>
    </row>
    <row r="3675">
      <c r="A3675" s="1" t="s">
        <v>1389</v>
      </c>
    </row>
    <row r="3676">
      <c r="A3676" s="1" t="s">
        <v>1390</v>
      </c>
    </row>
    <row r="3677">
      <c r="A3677" s="1" t="s">
        <v>12</v>
      </c>
    </row>
    <row r="3678">
      <c r="A3678" s="1" t="s">
        <v>1391</v>
      </c>
    </row>
    <row r="3679">
      <c r="A3679" s="1" t="s">
        <v>1376</v>
      </c>
    </row>
    <row r="3680">
      <c r="A3680" s="1" t="s">
        <v>73</v>
      </c>
    </row>
    <row r="3681">
      <c r="A3681" s="1" t="s">
        <v>1392</v>
      </c>
    </row>
    <row r="3682">
      <c r="A3682" s="1" t="s">
        <v>1393</v>
      </c>
    </row>
    <row r="3683">
      <c r="A3683" s="1" t="s">
        <v>12</v>
      </c>
    </row>
    <row r="3684">
      <c r="A3684" s="1" t="s">
        <v>1394</v>
      </c>
    </row>
    <row r="3685">
      <c r="A3685" s="1" t="s">
        <v>1376</v>
      </c>
    </row>
    <row r="3686">
      <c r="A3686" s="1" t="s">
        <v>77</v>
      </c>
    </row>
    <row r="3687">
      <c r="A3687" s="1" t="s">
        <v>1395</v>
      </c>
    </row>
    <row r="3688">
      <c r="A3688" s="1" t="s">
        <v>1396</v>
      </c>
    </row>
    <row r="3689">
      <c r="A3689" s="1" t="s">
        <v>12</v>
      </c>
    </row>
    <row r="3690">
      <c r="A3690" s="1" t="s">
        <v>1397</v>
      </c>
    </row>
    <row r="3691">
      <c r="A3691" s="1" t="s">
        <v>1376</v>
      </c>
    </row>
    <row r="3692">
      <c r="A3692" s="1" t="s">
        <v>81</v>
      </c>
    </row>
    <row r="3693">
      <c r="A3693" s="1" t="s">
        <v>1398</v>
      </c>
    </row>
    <row r="3694">
      <c r="A3694" s="1" t="s">
        <v>1399</v>
      </c>
    </row>
    <row r="3695">
      <c r="A3695" s="1" t="s">
        <v>12</v>
      </c>
    </row>
    <row r="3696">
      <c r="A3696" s="1" t="s">
        <v>1400</v>
      </c>
    </row>
    <row r="3697">
      <c r="A3697" s="1" t="s">
        <v>1376</v>
      </c>
    </row>
    <row r="3698">
      <c r="A3698" s="1" t="s">
        <v>85</v>
      </c>
    </row>
    <row r="3699">
      <c r="A3699" s="1" t="s">
        <v>1401</v>
      </c>
    </row>
    <row r="3700">
      <c r="A3700" s="1" t="s">
        <v>1402</v>
      </c>
    </row>
    <row r="3701">
      <c r="A3701" s="1" t="s">
        <v>12</v>
      </c>
    </row>
    <row r="3702">
      <c r="A3702" s="1" t="s">
        <v>1403</v>
      </c>
    </row>
    <row r="3703">
      <c r="A3703" s="1" t="s">
        <v>1376</v>
      </c>
    </row>
    <row r="3704">
      <c r="A3704" s="1" t="s">
        <v>89</v>
      </c>
    </row>
    <row r="3705">
      <c r="A3705" s="1" t="s">
        <v>1404</v>
      </c>
    </row>
    <row r="3706">
      <c r="A3706" s="1" t="s">
        <v>1405</v>
      </c>
    </row>
    <row r="3707">
      <c r="A3707" s="1" t="s">
        <v>12</v>
      </c>
    </row>
    <row r="3708">
      <c r="A3708" s="1" t="s">
        <v>1406</v>
      </c>
    </row>
    <row r="3709">
      <c r="A3709" s="1" t="s">
        <v>1376</v>
      </c>
    </row>
    <row r="3710">
      <c r="A3710" s="1" t="s">
        <v>93</v>
      </c>
    </row>
    <row r="3711">
      <c r="A3711" s="1" t="s">
        <v>1407</v>
      </c>
    </row>
    <row r="3712">
      <c r="A3712" s="1" t="s">
        <v>1408</v>
      </c>
    </row>
    <row r="3713">
      <c r="A3713" s="1" t="s">
        <v>12</v>
      </c>
    </row>
    <row r="3714">
      <c r="A3714" s="1" t="s">
        <v>1409</v>
      </c>
    </row>
    <row r="3715">
      <c r="A3715" s="1" t="s">
        <v>1376</v>
      </c>
    </row>
    <row r="3716">
      <c r="A3716" s="1" t="s">
        <v>13</v>
      </c>
    </row>
    <row r="3717">
      <c r="A3717" s="1" t="s">
        <v>1410</v>
      </c>
    </row>
    <row r="3718">
      <c r="A3718" s="1" t="s">
        <v>1411</v>
      </c>
    </row>
    <row r="3719">
      <c r="A3719" s="1" t="s">
        <v>12</v>
      </c>
    </row>
    <row r="3720">
      <c r="A3720" s="1" t="s">
        <v>1412</v>
      </c>
    </row>
    <row r="3721">
      <c r="A3721" s="1" t="s">
        <v>1376</v>
      </c>
    </row>
    <row r="3722">
      <c r="A3722" s="1" t="s">
        <v>97</v>
      </c>
    </row>
    <row r="3723">
      <c r="A3723" s="1" t="s">
        <v>1413</v>
      </c>
    </row>
    <row r="3724">
      <c r="A3724" s="1" t="s">
        <v>1414</v>
      </c>
    </row>
    <row r="3725">
      <c r="A3725" s="1" t="s">
        <v>12</v>
      </c>
    </row>
    <row r="3726">
      <c r="A3726" s="1" t="s">
        <v>1415</v>
      </c>
    </row>
    <row r="3727">
      <c r="A3727" s="1" t="s">
        <v>1376</v>
      </c>
    </row>
    <row r="3728">
      <c r="A3728" s="1" t="s">
        <v>101</v>
      </c>
    </row>
    <row r="3729">
      <c r="A3729" s="1" t="s">
        <v>1416</v>
      </c>
    </row>
    <row r="3730">
      <c r="A3730" s="1" t="s">
        <v>1417</v>
      </c>
    </row>
    <row r="3731">
      <c r="A3731" s="1" t="s">
        <v>12</v>
      </c>
    </row>
    <row r="3732">
      <c r="A3732" s="1" t="s">
        <v>1418</v>
      </c>
    </row>
    <row r="3733">
      <c r="A3733" s="1" t="s">
        <v>1376</v>
      </c>
    </row>
    <row r="3734">
      <c r="A3734" s="1" t="s">
        <v>107</v>
      </c>
    </row>
    <row r="3735">
      <c r="A3735" s="1" t="s">
        <v>1419</v>
      </c>
    </row>
    <row r="3736">
      <c r="A3736" s="1" t="s">
        <v>1420</v>
      </c>
    </row>
    <row r="3737">
      <c r="A3737" s="1" t="s">
        <v>12</v>
      </c>
    </row>
    <row r="3738">
      <c r="A3738" s="1" t="s">
        <v>1421</v>
      </c>
    </row>
    <row r="3739">
      <c r="A3739" s="1" t="s">
        <v>1376</v>
      </c>
    </row>
    <row r="3740">
      <c r="A3740" s="1" t="s">
        <v>111</v>
      </c>
    </row>
    <row r="3741">
      <c r="A3741" s="1" t="s">
        <v>1422</v>
      </c>
    </row>
    <row r="3742">
      <c r="A3742" s="1" t="s">
        <v>1423</v>
      </c>
    </row>
    <row r="3743">
      <c r="A3743" s="1" t="s">
        <v>12</v>
      </c>
    </row>
    <row r="3744">
      <c r="A3744" s="1" t="s">
        <v>1424</v>
      </c>
    </row>
    <row r="3745">
      <c r="A3745" s="1" t="s">
        <v>1376</v>
      </c>
    </row>
    <row r="3746">
      <c r="A3746" s="1" t="s">
        <v>119</v>
      </c>
    </row>
    <row r="3747">
      <c r="A3747" s="1" t="s">
        <v>1425</v>
      </c>
    </row>
    <row r="3748">
      <c r="A3748" s="1" t="s">
        <v>1426</v>
      </c>
    </row>
    <row r="3749">
      <c r="A3749" s="1" t="s">
        <v>12</v>
      </c>
    </row>
    <row r="3750">
      <c r="A3750" s="1" t="s">
        <v>1427</v>
      </c>
    </row>
    <row r="3751">
      <c r="A3751" s="1" t="s">
        <v>1376</v>
      </c>
    </row>
    <row r="3752">
      <c r="A3752" s="1" t="s">
        <v>124</v>
      </c>
    </row>
    <row r="3753">
      <c r="A3753" s="1" t="s">
        <v>1428</v>
      </c>
    </row>
    <row r="3754">
      <c r="A3754" s="1" t="s">
        <v>1429</v>
      </c>
    </row>
    <row r="3755">
      <c r="A3755" s="1" t="s">
        <v>12</v>
      </c>
    </row>
    <row r="3756">
      <c r="A3756" s="1" t="s">
        <v>1430</v>
      </c>
    </row>
    <row r="3757">
      <c r="A3757" s="1" t="s">
        <v>1376</v>
      </c>
    </row>
    <row r="3758">
      <c r="A3758" s="1" t="s">
        <v>128</v>
      </c>
    </row>
    <row r="3759">
      <c r="A3759" s="1" t="s">
        <v>1431</v>
      </c>
    </row>
    <row r="3760">
      <c r="A3760" s="1" t="s">
        <v>1432</v>
      </c>
    </row>
    <row r="3761">
      <c r="A3761" s="1" t="s">
        <v>12</v>
      </c>
    </row>
    <row r="3762">
      <c r="A3762" s="1" t="s">
        <v>1433</v>
      </c>
    </row>
    <row r="3763">
      <c r="A3763" s="1" t="s">
        <v>1376</v>
      </c>
    </row>
    <row r="3764">
      <c r="A3764" s="1" t="s">
        <v>132</v>
      </c>
    </row>
    <row r="3765">
      <c r="A3765" s="1" t="s">
        <v>1434</v>
      </c>
    </row>
    <row r="3766">
      <c r="A3766" s="1" t="s">
        <v>1435</v>
      </c>
    </row>
    <row r="3767">
      <c r="A3767" s="1" t="s">
        <v>12</v>
      </c>
    </row>
    <row r="3768">
      <c r="A3768" s="1" t="s">
        <v>1436</v>
      </c>
    </row>
    <row r="3769">
      <c r="A3769" s="1" t="s">
        <v>1376</v>
      </c>
    </row>
    <row r="3770">
      <c r="A3770" s="1" t="s">
        <v>136</v>
      </c>
    </row>
    <row r="3771">
      <c r="A3771" s="1" t="s">
        <v>1437</v>
      </c>
    </row>
    <row r="3772">
      <c r="A3772" s="1" t="s">
        <v>1438</v>
      </c>
    </row>
    <row r="3773">
      <c r="A3773" s="1" t="s">
        <v>12</v>
      </c>
    </row>
    <row r="3774">
      <c r="A3774" s="1" t="s">
        <v>1439</v>
      </c>
    </row>
    <row r="3775">
      <c r="A3775" s="1" t="s">
        <v>1376</v>
      </c>
    </row>
    <row r="3776">
      <c r="A3776" s="1" t="s">
        <v>17</v>
      </c>
    </row>
    <row r="3777">
      <c r="A3777" s="1" t="s">
        <v>1440</v>
      </c>
    </row>
    <row r="3778">
      <c r="A3778" s="1" t="s">
        <v>1441</v>
      </c>
    </row>
    <row r="3779">
      <c r="A3779" s="1" t="s">
        <v>12</v>
      </c>
    </row>
    <row r="3780">
      <c r="A3780" s="1" t="s">
        <v>1442</v>
      </c>
    </row>
    <row r="3781">
      <c r="A3781" s="1" t="s">
        <v>1376</v>
      </c>
    </row>
    <row r="3782">
      <c r="A3782" s="1" t="s">
        <v>140</v>
      </c>
    </row>
    <row r="3783">
      <c r="A3783" s="1" t="s">
        <v>1443</v>
      </c>
    </row>
    <row r="3784">
      <c r="A3784" s="1" t="s">
        <v>1444</v>
      </c>
    </row>
    <row r="3785">
      <c r="A3785" s="1" t="s">
        <v>12</v>
      </c>
    </row>
    <row r="3786">
      <c r="A3786" s="1" t="s">
        <v>1445</v>
      </c>
    </row>
    <row r="3787">
      <c r="A3787" s="1" t="s">
        <v>1376</v>
      </c>
    </row>
    <row r="3788">
      <c r="A3788" s="1" t="s">
        <v>144</v>
      </c>
    </row>
    <row r="3789">
      <c r="A3789" s="1" t="s">
        <v>1446</v>
      </c>
    </row>
    <row r="3790">
      <c r="A3790" s="1" t="s">
        <v>1447</v>
      </c>
    </row>
    <row r="3791">
      <c r="A3791" s="1" t="s">
        <v>12</v>
      </c>
    </row>
    <row r="3792">
      <c r="A3792" s="1" t="s">
        <v>1448</v>
      </c>
    </row>
    <row r="3793">
      <c r="A3793" s="1" t="s">
        <v>1376</v>
      </c>
    </row>
    <row r="3794">
      <c r="A3794" s="1" t="s">
        <v>148</v>
      </c>
    </row>
    <row r="3795">
      <c r="A3795" s="1" t="s">
        <v>1449</v>
      </c>
    </row>
    <row r="3796">
      <c r="A3796" s="1" t="s">
        <v>1450</v>
      </c>
    </row>
    <row r="3797">
      <c r="A3797" s="1" t="s">
        <v>12</v>
      </c>
    </row>
    <row r="3798">
      <c r="A3798" s="1" t="s">
        <v>1451</v>
      </c>
    </row>
    <row r="3799">
      <c r="A3799" s="1" t="s">
        <v>1376</v>
      </c>
    </row>
    <row r="3800">
      <c r="A3800" s="1" t="s">
        <v>154</v>
      </c>
    </row>
    <row r="3801">
      <c r="A3801" s="1" t="s">
        <v>1452</v>
      </c>
    </row>
    <row r="3802">
      <c r="A3802" s="1" t="s">
        <v>1453</v>
      </c>
    </row>
    <row r="3803">
      <c r="A3803" s="1" t="s">
        <v>12</v>
      </c>
    </row>
    <row r="3804">
      <c r="A3804" s="1" t="s">
        <v>1454</v>
      </c>
    </row>
    <row r="3805">
      <c r="A3805" s="1" t="s">
        <v>1376</v>
      </c>
    </row>
    <row r="3806">
      <c r="A3806" s="1" t="s">
        <v>158</v>
      </c>
    </row>
    <row r="3807">
      <c r="A3807" s="1" t="s">
        <v>1455</v>
      </c>
    </row>
    <row r="3808">
      <c r="A3808" s="1" t="s">
        <v>1456</v>
      </c>
    </row>
    <row r="3809">
      <c r="A3809" s="1" t="s">
        <v>12</v>
      </c>
    </row>
    <row r="3810">
      <c r="A3810" s="1" t="s">
        <v>1457</v>
      </c>
    </row>
    <row r="3811">
      <c r="A3811" s="1" t="s">
        <v>1376</v>
      </c>
    </row>
    <row r="3812">
      <c r="A3812" s="1" t="s">
        <v>162</v>
      </c>
    </row>
    <row r="3813">
      <c r="A3813" s="1" t="s">
        <v>1458</v>
      </c>
    </row>
    <row r="3814">
      <c r="A3814" s="1" t="s">
        <v>1459</v>
      </c>
    </row>
    <row r="3815">
      <c r="A3815" s="1" t="s">
        <v>12</v>
      </c>
    </row>
    <row r="3816">
      <c r="A3816" s="1" t="s">
        <v>1460</v>
      </c>
    </row>
    <row r="3817">
      <c r="A3817" s="1" t="s">
        <v>1376</v>
      </c>
    </row>
    <row r="3818">
      <c r="A3818" s="1" t="s">
        <v>167</v>
      </c>
    </row>
    <row r="3819">
      <c r="A3819" s="1" t="s">
        <v>1461</v>
      </c>
    </row>
    <row r="3820">
      <c r="A3820" s="1" t="s">
        <v>1462</v>
      </c>
    </row>
    <row r="3821">
      <c r="A3821" s="1" t="s">
        <v>12</v>
      </c>
    </row>
    <row r="3822">
      <c r="A3822" s="1" t="s">
        <v>1463</v>
      </c>
    </row>
    <row r="3823">
      <c r="A3823" s="1" t="s">
        <v>1376</v>
      </c>
    </row>
    <row r="3824">
      <c r="A3824" s="1" t="s">
        <v>171</v>
      </c>
    </row>
    <row r="3825">
      <c r="A3825" s="1" t="s">
        <v>1464</v>
      </c>
    </row>
    <row r="3826">
      <c r="A3826" s="1" t="s">
        <v>1465</v>
      </c>
    </row>
    <row r="3827">
      <c r="A3827" s="1" t="s">
        <v>12</v>
      </c>
    </row>
    <row r="3828">
      <c r="A3828" s="1" t="s">
        <v>1466</v>
      </c>
    </row>
    <row r="3829">
      <c r="A3829" s="1" t="s">
        <v>1376</v>
      </c>
    </row>
    <row r="3830">
      <c r="A3830" s="1" t="s">
        <v>175</v>
      </c>
    </row>
    <row r="3831">
      <c r="A3831" s="1" t="s">
        <v>1467</v>
      </c>
    </row>
    <row r="3832">
      <c r="A3832" s="1" t="s">
        <v>1468</v>
      </c>
    </row>
    <row r="3833">
      <c r="A3833" s="1" t="s">
        <v>12</v>
      </c>
    </row>
    <row r="3834">
      <c r="A3834" s="1" t="s">
        <v>1469</v>
      </c>
    </row>
    <row r="3835">
      <c r="A3835" s="1" t="s">
        <v>1376</v>
      </c>
    </row>
    <row r="3836">
      <c r="A3836" s="1" t="s">
        <v>179</v>
      </c>
    </row>
    <row r="3837">
      <c r="A3837" s="1" t="s">
        <v>1470</v>
      </c>
    </row>
    <row r="3838">
      <c r="A3838" s="1" t="s">
        <v>1471</v>
      </c>
    </row>
    <row r="3839">
      <c r="A3839" s="1" t="s">
        <v>12</v>
      </c>
    </row>
    <row r="3840">
      <c r="A3840" s="1" t="s">
        <v>1472</v>
      </c>
    </row>
    <row r="3841">
      <c r="A3841" s="1" t="s">
        <v>1376</v>
      </c>
    </row>
    <row r="3842">
      <c r="A3842" s="1" t="s">
        <v>183</v>
      </c>
    </row>
    <row r="3843">
      <c r="A3843" s="1" t="s">
        <v>1473</v>
      </c>
    </row>
    <row r="3844">
      <c r="A3844" s="1" t="s">
        <v>1474</v>
      </c>
    </row>
    <row r="3845">
      <c r="A3845" s="1" t="s">
        <v>12</v>
      </c>
    </row>
    <row r="3846">
      <c r="A3846" s="1" t="s">
        <v>1475</v>
      </c>
    </row>
    <row r="3847">
      <c r="A3847" s="1" t="s">
        <v>1376</v>
      </c>
    </row>
    <row r="3848">
      <c r="A3848" s="1" t="s">
        <v>188</v>
      </c>
    </row>
    <row r="3849">
      <c r="A3849" s="1" t="s">
        <v>1476</v>
      </c>
    </row>
    <row r="3850">
      <c r="A3850" s="1" t="s">
        <v>1477</v>
      </c>
    </row>
    <row r="3851">
      <c r="A3851" s="1" t="s">
        <v>12</v>
      </c>
    </row>
    <row r="3852">
      <c r="A3852" s="1" t="s">
        <v>1478</v>
      </c>
    </row>
    <row r="3853">
      <c r="A3853" s="1" t="s">
        <v>1376</v>
      </c>
    </row>
    <row r="3854">
      <c r="A3854" s="1" t="s">
        <v>192</v>
      </c>
    </row>
    <row r="3855">
      <c r="A3855" s="1" t="s">
        <v>1479</v>
      </c>
    </row>
    <row r="3856">
      <c r="A3856" s="1" t="s">
        <v>1480</v>
      </c>
    </row>
    <row r="3857">
      <c r="A3857" s="1" t="s">
        <v>12</v>
      </c>
    </row>
    <row r="3858">
      <c r="A3858" s="1" t="s">
        <v>1481</v>
      </c>
    </row>
    <row r="3859">
      <c r="A3859" s="1" t="s">
        <v>1376</v>
      </c>
    </row>
    <row r="3860">
      <c r="A3860" s="1" t="s">
        <v>29</v>
      </c>
    </row>
    <row r="3861">
      <c r="A3861" s="1" t="s">
        <v>1482</v>
      </c>
    </row>
    <row r="3862">
      <c r="A3862" s="1" t="s">
        <v>1483</v>
      </c>
    </row>
    <row r="3863">
      <c r="A3863" s="1" t="s">
        <v>12</v>
      </c>
    </row>
    <row r="3864">
      <c r="A3864" s="1" t="s">
        <v>1484</v>
      </c>
    </row>
    <row r="3865">
      <c r="A3865" s="1" t="s">
        <v>1376</v>
      </c>
    </row>
    <row r="3866">
      <c r="A3866" s="1" t="s">
        <v>244</v>
      </c>
    </row>
    <row r="3867">
      <c r="A3867" s="1" t="s">
        <v>1485</v>
      </c>
    </row>
    <row r="3868">
      <c r="A3868" s="1" t="s">
        <v>1486</v>
      </c>
    </row>
    <row r="3869">
      <c r="A3869" s="1" t="s">
        <v>12</v>
      </c>
    </row>
    <row r="3870">
      <c r="A3870" s="1" t="s">
        <v>1487</v>
      </c>
    </row>
    <row r="3871">
      <c r="A3871" s="1" t="s">
        <v>1376</v>
      </c>
    </row>
    <row r="3872">
      <c r="A3872" s="1" t="s">
        <v>250</v>
      </c>
    </row>
    <row r="3873">
      <c r="A3873" s="1" t="s">
        <v>1488</v>
      </c>
    </row>
    <row r="3874">
      <c r="A3874" s="1" t="s">
        <v>1489</v>
      </c>
    </row>
    <row r="3875">
      <c r="A3875" s="1" t="s">
        <v>12</v>
      </c>
    </row>
    <row r="3876">
      <c r="A3876" s="1" t="s">
        <v>1490</v>
      </c>
    </row>
    <row r="3877">
      <c r="A3877" s="1" t="s">
        <v>1376</v>
      </c>
    </row>
    <row r="3878">
      <c r="A3878" s="1" t="s">
        <v>254</v>
      </c>
    </row>
    <row r="3879">
      <c r="A3879" s="1" t="s">
        <v>1491</v>
      </c>
    </row>
    <row r="3880">
      <c r="A3880" s="1" t="s">
        <v>1492</v>
      </c>
    </row>
    <row r="3881">
      <c r="A3881" s="1" t="s">
        <v>12</v>
      </c>
    </row>
    <row r="3882">
      <c r="A3882" s="1" t="s">
        <v>1493</v>
      </c>
    </row>
    <row r="3883">
      <c r="A3883" s="1" t="s">
        <v>1376</v>
      </c>
    </row>
    <row r="3884">
      <c r="A3884" s="1" t="s">
        <v>260</v>
      </c>
    </row>
    <row r="3885">
      <c r="A3885" s="1" t="s">
        <v>1494</v>
      </c>
    </row>
    <row r="3886">
      <c r="A3886" s="1" t="s">
        <v>1495</v>
      </c>
    </row>
    <row r="3887">
      <c r="A3887" s="1" t="s">
        <v>12</v>
      </c>
    </row>
    <row r="3888">
      <c r="A3888" s="1" t="s">
        <v>1496</v>
      </c>
    </row>
    <row r="3889">
      <c r="A3889" s="1" t="s">
        <v>1376</v>
      </c>
    </row>
    <row r="3890">
      <c r="A3890" s="1" t="s">
        <v>265</v>
      </c>
    </row>
    <row r="3891">
      <c r="A3891" s="1" t="s">
        <v>1497</v>
      </c>
    </row>
    <row r="3892">
      <c r="A3892" s="1" t="s">
        <v>1498</v>
      </c>
    </row>
    <row r="3893">
      <c r="A3893" s="1" t="s">
        <v>12</v>
      </c>
    </row>
    <row r="3894">
      <c r="A3894" s="1" t="s">
        <v>1499</v>
      </c>
    </row>
    <row r="3895">
      <c r="A3895" s="1" t="s">
        <v>1376</v>
      </c>
    </row>
    <row r="3896">
      <c r="A3896" s="1" t="s">
        <v>270</v>
      </c>
    </row>
    <row r="3897">
      <c r="A3897" s="1" t="s">
        <v>1500</v>
      </c>
    </row>
    <row r="3898">
      <c r="A3898" s="1" t="s">
        <v>1501</v>
      </c>
    </row>
    <row r="3899">
      <c r="A3899" s="1" t="s">
        <v>12</v>
      </c>
    </row>
    <row r="3900">
      <c r="A3900" s="1" t="s">
        <v>1502</v>
      </c>
    </row>
    <row r="3901">
      <c r="A3901" s="1" t="s">
        <v>1376</v>
      </c>
    </row>
    <row r="3902">
      <c r="A3902" s="1" t="s">
        <v>274</v>
      </c>
    </row>
    <row r="3903">
      <c r="A3903" s="1" t="s">
        <v>1503</v>
      </c>
    </row>
    <row r="3904">
      <c r="A3904" s="1" t="s">
        <v>1504</v>
      </c>
    </row>
    <row r="3905">
      <c r="A3905" s="1" t="s">
        <v>12</v>
      </c>
    </row>
    <row r="3906">
      <c r="A3906" s="1" t="s">
        <v>1505</v>
      </c>
    </row>
    <row r="3907">
      <c r="A3907" s="1" t="s">
        <v>1376</v>
      </c>
    </row>
    <row r="3908">
      <c r="A3908" s="1" t="s">
        <v>282</v>
      </c>
    </row>
    <row r="3909">
      <c r="A3909" s="1" t="s">
        <v>1506</v>
      </c>
    </row>
    <row r="3910">
      <c r="A3910" s="1" t="s">
        <v>1507</v>
      </c>
    </row>
    <row r="3911">
      <c r="A3911" s="1" t="s">
        <v>12</v>
      </c>
    </row>
    <row r="3912">
      <c r="A3912" s="1" t="s">
        <v>1508</v>
      </c>
    </row>
    <row r="3913">
      <c r="A3913" s="1" t="s">
        <v>1376</v>
      </c>
    </row>
    <row r="3914">
      <c r="A3914" s="1" t="s">
        <v>34</v>
      </c>
    </row>
    <row r="3915">
      <c r="A3915" s="1" t="s">
        <v>1509</v>
      </c>
    </row>
    <row r="3916">
      <c r="A3916" s="1" t="s">
        <v>1510</v>
      </c>
    </row>
    <row r="3917">
      <c r="A3917" s="1" t="s">
        <v>12</v>
      </c>
    </row>
    <row r="3918">
      <c r="A3918" s="1" t="s">
        <v>1511</v>
      </c>
    </row>
    <row r="3919">
      <c r="A3919" s="1" t="s">
        <v>1376</v>
      </c>
    </row>
    <row r="3920">
      <c r="A3920" s="1" t="s">
        <v>287</v>
      </c>
    </row>
    <row r="3921">
      <c r="A3921" s="1" t="s">
        <v>1512</v>
      </c>
    </row>
    <row r="3922">
      <c r="A3922" s="1" t="s">
        <v>1513</v>
      </c>
    </row>
    <row r="3923">
      <c r="A3923" s="1" t="s">
        <v>12</v>
      </c>
    </row>
    <row r="3924">
      <c r="A3924" s="1" t="s">
        <v>1514</v>
      </c>
    </row>
    <row r="3925">
      <c r="A3925" s="1" t="s">
        <v>1376</v>
      </c>
    </row>
    <row r="3926">
      <c r="A3926" s="1" t="s">
        <v>291</v>
      </c>
    </row>
    <row r="3927">
      <c r="A3927" s="1" t="s">
        <v>1515</v>
      </c>
    </row>
    <row r="3928">
      <c r="A3928" s="1" t="s">
        <v>1516</v>
      </c>
    </row>
    <row r="3929">
      <c r="A3929" s="1" t="s">
        <v>12</v>
      </c>
    </row>
    <row r="3930">
      <c r="A3930" s="1" t="s">
        <v>1517</v>
      </c>
    </row>
    <row r="3931">
      <c r="A3931" s="1" t="s">
        <v>1376</v>
      </c>
    </row>
    <row r="3932">
      <c r="A3932" s="1" t="s">
        <v>295</v>
      </c>
    </row>
    <row r="3933">
      <c r="A3933" s="1" t="s">
        <v>1518</v>
      </c>
    </row>
    <row r="3934">
      <c r="A3934" s="1" t="s">
        <v>1519</v>
      </c>
    </row>
    <row r="3935">
      <c r="A3935" s="1" t="s">
        <v>12</v>
      </c>
    </row>
    <row r="3936">
      <c r="A3936" s="1" t="s">
        <v>1520</v>
      </c>
    </row>
    <row r="3937">
      <c r="A3937" s="1" t="s">
        <v>1376</v>
      </c>
    </row>
    <row r="3938">
      <c r="A3938" s="1" t="s">
        <v>301</v>
      </c>
    </row>
    <row r="3939">
      <c r="A3939" s="1" t="s">
        <v>1521</v>
      </c>
    </row>
    <row r="3940">
      <c r="A3940" s="1" t="s">
        <v>1522</v>
      </c>
    </row>
    <row r="3941">
      <c r="A3941" s="1" t="s">
        <v>12</v>
      </c>
    </row>
    <row r="3942">
      <c r="A3942" s="1" t="s">
        <v>1523</v>
      </c>
    </row>
    <row r="3943">
      <c r="A3943" s="1" t="s">
        <v>1376</v>
      </c>
    </row>
    <row r="3944">
      <c r="A3944" s="1" t="s">
        <v>310</v>
      </c>
    </row>
    <row r="3945">
      <c r="A3945" s="1" t="s">
        <v>1524</v>
      </c>
    </row>
    <row r="3946">
      <c r="A3946" s="1" t="s">
        <v>1525</v>
      </c>
    </row>
    <row r="3947">
      <c r="A3947" s="1" t="s">
        <v>12</v>
      </c>
    </row>
    <row r="3948">
      <c r="A3948" s="1" t="s">
        <v>1526</v>
      </c>
    </row>
    <row r="3949">
      <c r="A3949" s="1" t="s">
        <v>1376</v>
      </c>
    </row>
    <row r="3950">
      <c r="A3950" s="1" t="s">
        <v>316</v>
      </c>
    </row>
    <row r="3951">
      <c r="A3951" s="1" t="s">
        <v>1527</v>
      </c>
    </row>
    <row r="3952">
      <c r="A3952" s="1" t="s">
        <v>1528</v>
      </c>
    </row>
    <row r="3953">
      <c r="A3953" s="1" t="s">
        <v>12</v>
      </c>
    </row>
    <row r="3954">
      <c r="A3954" s="1" t="s">
        <v>1529</v>
      </c>
    </row>
    <row r="3955">
      <c r="A3955" s="1" t="s">
        <v>1376</v>
      </c>
    </row>
    <row r="3956">
      <c r="A3956" s="1" t="s">
        <v>320</v>
      </c>
    </row>
    <row r="3957">
      <c r="A3957" s="1" t="s">
        <v>1530</v>
      </c>
    </row>
    <row r="3958">
      <c r="A3958" s="1" t="s">
        <v>1531</v>
      </c>
    </row>
    <row r="3959">
      <c r="A3959" s="1" t="s">
        <v>12</v>
      </c>
    </row>
    <row r="3960">
      <c r="A3960" s="1" t="s">
        <v>1532</v>
      </c>
    </row>
    <row r="3961">
      <c r="A3961" s="1" t="s">
        <v>1376</v>
      </c>
    </row>
    <row r="3962">
      <c r="A3962" s="1" t="s">
        <v>324</v>
      </c>
    </row>
    <row r="3963">
      <c r="A3963" s="1" t="s">
        <v>1533</v>
      </c>
    </row>
    <row r="3964">
      <c r="A3964" s="1" t="s">
        <v>1534</v>
      </c>
    </row>
    <row r="3965">
      <c r="A3965" s="1" t="s">
        <v>12</v>
      </c>
    </row>
    <row r="3966">
      <c r="A3966" s="1" t="s">
        <v>1535</v>
      </c>
    </row>
    <row r="3967">
      <c r="A3967" s="1" t="s">
        <v>1376</v>
      </c>
    </row>
    <row r="3968">
      <c r="A3968" s="1" t="s">
        <v>331</v>
      </c>
    </row>
    <row r="3969">
      <c r="A3969" s="1" t="s">
        <v>1536</v>
      </c>
    </row>
    <row r="3970">
      <c r="A3970" s="1" t="s">
        <v>1537</v>
      </c>
    </row>
    <row r="3971">
      <c r="A3971" s="1" t="s">
        <v>12</v>
      </c>
    </row>
    <row r="3972">
      <c r="A3972" s="1" t="s">
        <v>1538</v>
      </c>
    </row>
    <row r="3973">
      <c r="A3973" s="1" t="s">
        <v>1376</v>
      </c>
    </row>
    <row r="3974">
      <c r="A3974" s="1" t="s">
        <v>41</v>
      </c>
    </row>
    <row r="3975">
      <c r="A3975" s="1" t="s">
        <v>1539</v>
      </c>
    </row>
    <row r="3976">
      <c r="A3976" s="1" t="s">
        <v>1540</v>
      </c>
    </row>
    <row r="3977">
      <c r="A3977" s="1" t="s">
        <v>12</v>
      </c>
    </row>
    <row r="3978">
      <c r="A3978" s="1" t="s">
        <v>1541</v>
      </c>
    </row>
    <row r="3979">
      <c r="A3979" s="1" t="s">
        <v>1376</v>
      </c>
    </row>
    <row r="3980">
      <c r="A3980" s="1" t="s">
        <v>335</v>
      </c>
    </row>
    <row r="3981">
      <c r="A3981" s="1" t="s">
        <v>1542</v>
      </c>
    </row>
    <row r="3982">
      <c r="A3982" s="1" t="s">
        <v>1543</v>
      </c>
    </row>
    <row r="3983">
      <c r="A3983" s="1" t="s">
        <v>12</v>
      </c>
    </row>
    <row r="3984">
      <c r="A3984" s="1" t="s">
        <v>1544</v>
      </c>
    </row>
    <row r="3985">
      <c r="A3985" s="1" t="s">
        <v>1376</v>
      </c>
    </row>
    <row r="3986">
      <c r="A3986" s="1" t="s">
        <v>339</v>
      </c>
    </row>
    <row r="3987">
      <c r="A3987" s="1" t="s">
        <v>1545</v>
      </c>
    </row>
    <row r="3988">
      <c r="A3988" s="1" t="s">
        <v>1546</v>
      </c>
    </row>
    <row r="3989">
      <c r="A3989" s="1" t="s">
        <v>12</v>
      </c>
    </row>
    <row r="3990">
      <c r="A3990" s="1" t="s">
        <v>1547</v>
      </c>
    </row>
    <row r="3991">
      <c r="A3991" s="1" t="s">
        <v>1376</v>
      </c>
    </row>
    <row r="3992">
      <c r="A3992" s="1" t="s">
        <v>346</v>
      </c>
    </row>
    <row r="3993">
      <c r="A3993" s="1" t="s">
        <v>1548</v>
      </c>
    </row>
    <row r="3994">
      <c r="A3994" s="1" t="s">
        <v>1549</v>
      </c>
    </row>
    <row r="3995">
      <c r="A3995" s="1" t="s">
        <v>12</v>
      </c>
    </row>
    <row r="3996">
      <c r="A3996" s="1" t="s">
        <v>1550</v>
      </c>
    </row>
    <row r="3997">
      <c r="A3997" s="1" t="s">
        <v>1376</v>
      </c>
    </row>
    <row r="3998">
      <c r="A3998" s="1" t="s">
        <v>351</v>
      </c>
    </row>
    <row r="3999">
      <c r="A3999" s="1" t="s">
        <v>1551</v>
      </c>
    </row>
    <row r="4000">
      <c r="A4000" s="1" t="s">
        <v>1552</v>
      </c>
    </row>
    <row r="4001">
      <c r="A4001" s="1" t="s">
        <v>12</v>
      </c>
    </row>
    <row r="4002">
      <c r="A4002" s="1" t="s">
        <v>1553</v>
      </c>
    </row>
    <row r="4003">
      <c r="A4003" s="1" t="s">
        <v>1376</v>
      </c>
    </row>
    <row r="4004">
      <c r="A4004" s="1" t="s">
        <v>355</v>
      </c>
    </row>
    <row r="4005">
      <c r="A4005" s="1" t="s">
        <v>1554</v>
      </c>
    </row>
    <row r="4006">
      <c r="A4006" s="1" t="s">
        <v>1555</v>
      </c>
    </row>
    <row r="4007">
      <c r="A4007" s="1" t="s">
        <v>12</v>
      </c>
    </row>
    <row r="4008">
      <c r="A4008" s="1" t="s">
        <v>1556</v>
      </c>
    </row>
    <row r="4009">
      <c r="A4009" s="1" t="s">
        <v>1376</v>
      </c>
    </row>
    <row r="4010">
      <c r="A4010" s="1" t="s">
        <v>45</v>
      </c>
    </row>
    <row r="4011">
      <c r="A4011" s="1" t="s">
        <v>1557</v>
      </c>
    </row>
    <row r="4012">
      <c r="A4012" s="1" t="s">
        <v>1558</v>
      </c>
    </row>
    <row r="4013">
      <c r="A4013" s="1" t="s">
        <v>12</v>
      </c>
    </row>
    <row r="4014">
      <c r="A4014" s="1" t="s">
        <v>1559</v>
      </c>
    </row>
    <row r="4015">
      <c r="A4015" s="1" t="s">
        <v>1376</v>
      </c>
    </row>
    <row r="4016">
      <c r="A4016" s="1" t="s">
        <v>49</v>
      </c>
    </row>
    <row r="4017">
      <c r="A4017" s="1" t="s">
        <v>1560</v>
      </c>
    </row>
    <row r="4018">
      <c r="A4018" s="1" t="s">
        <v>1561</v>
      </c>
    </row>
    <row r="4019">
      <c r="A4019" s="1" t="s">
        <v>12</v>
      </c>
    </row>
    <row r="4020">
      <c r="A4020" s="1" t="s">
        <v>1562</v>
      </c>
    </row>
    <row r="4021">
      <c r="A4021" s="1" t="s">
        <v>1563</v>
      </c>
    </row>
    <row r="4022">
      <c r="A4022" s="1" t="s">
        <v>115</v>
      </c>
    </row>
    <row r="4023">
      <c r="A4023" s="1" t="s">
        <v>1564</v>
      </c>
    </row>
    <row r="4024">
      <c r="A4024" s="1" t="s">
        <v>1565</v>
      </c>
    </row>
    <row r="4025">
      <c r="A4025" s="1" t="s">
        <v>12</v>
      </c>
    </row>
    <row r="4026">
      <c r="A4026" s="1" t="s">
        <v>1566</v>
      </c>
    </row>
    <row r="4027">
      <c r="A4027" s="1" t="s">
        <v>1563</v>
      </c>
    </row>
    <row r="4028">
      <c r="A4028" s="1" t="s">
        <v>24</v>
      </c>
    </row>
    <row r="4029">
      <c r="A4029" s="1" t="s">
        <v>1567</v>
      </c>
    </row>
    <row r="4030">
      <c r="A4030" s="1" t="s">
        <v>1568</v>
      </c>
    </row>
    <row r="4031">
      <c r="A4031" s="1" t="s">
        <v>12</v>
      </c>
    </row>
    <row r="4032">
      <c r="A4032" s="1" t="s">
        <v>1569</v>
      </c>
    </row>
    <row r="4033">
      <c r="A4033" s="1" t="s">
        <v>1563</v>
      </c>
    </row>
    <row r="4034">
      <c r="A4034" s="1" t="s">
        <v>196</v>
      </c>
    </row>
    <row r="4035">
      <c r="A4035" s="1" t="s">
        <v>1570</v>
      </c>
    </row>
    <row r="4036">
      <c r="A4036" s="1" t="s">
        <v>1571</v>
      </c>
    </row>
    <row r="4037">
      <c r="A4037" s="1" t="s">
        <v>12</v>
      </c>
    </row>
    <row r="4038">
      <c r="A4038" s="1" t="s">
        <v>1572</v>
      </c>
    </row>
    <row r="4039">
      <c r="A4039" s="1" t="s">
        <v>1563</v>
      </c>
    </row>
    <row r="4040">
      <c r="A4040" s="1" t="s">
        <v>202</v>
      </c>
    </row>
    <row r="4041">
      <c r="A4041" s="1" t="s">
        <v>1573</v>
      </c>
    </row>
    <row r="4042">
      <c r="A4042" s="1" t="s">
        <v>1574</v>
      </c>
    </row>
    <row r="4043">
      <c r="A4043" s="1" t="s">
        <v>12</v>
      </c>
    </row>
    <row r="4044">
      <c r="A4044" s="1" t="s">
        <v>1575</v>
      </c>
    </row>
    <row r="4045">
      <c r="A4045" s="1" t="s">
        <v>1563</v>
      </c>
    </row>
    <row r="4046">
      <c r="A4046" s="1" t="s">
        <v>210</v>
      </c>
    </row>
    <row r="4047">
      <c r="A4047" s="1" t="s">
        <v>1576</v>
      </c>
    </row>
    <row r="4048">
      <c r="A4048" s="1" t="s">
        <v>1577</v>
      </c>
    </row>
    <row r="4049">
      <c r="A4049" s="1" t="s">
        <v>12</v>
      </c>
    </row>
    <row r="4050">
      <c r="A4050" s="1" t="s">
        <v>1578</v>
      </c>
    </row>
    <row r="4051">
      <c r="A4051" s="1" t="s">
        <v>1563</v>
      </c>
    </row>
    <row r="4052">
      <c r="A4052" s="1" t="s">
        <v>216</v>
      </c>
    </row>
    <row r="4053">
      <c r="A4053" s="1" t="s">
        <v>1579</v>
      </c>
    </row>
    <row r="4054">
      <c r="A4054" s="1" t="s">
        <v>1580</v>
      </c>
    </row>
    <row r="4055">
      <c r="A4055" s="1" t="s">
        <v>12</v>
      </c>
    </row>
    <row r="4056">
      <c r="A4056" s="1" t="s">
        <v>1581</v>
      </c>
    </row>
    <row r="4057">
      <c r="A4057" s="1" t="s">
        <v>1563</v>
      </c>
    </row>
    <row r="4058">
      <c r="A4058" s="1" t="s">
        <v>221</v>
      </c>
    </row>
    <row r="4059">
      <c r="A4059" s="1" t="s">
        <v>1582</v>
      </c>
    </row>
    <row r="4060">
      <c r="A4060" s="1" t="s">
        <v>1583</v>
      </c>
    </row>
    <row r="4061">
      <c r="A4061" s="1" t="s">
        <v>12</v>
      </c>
    </row>
    <row r="4062">
      <c r="A4062" s="1" t="s">
        <v>1584</v>
      </c>
    </row>
    <row r="4063">
      <c r="A4063" s="1" t="s">
        <v>1563</v>
      </c>
    </row>
    <row r="4064">
      <c r="A4064" s="1" t="s">
        <v>227</v>
      </c>
    </row>
    <row r="4065">
      <c r="A4065" s="1" t="s">
        <v>1585</v>
      </c>
    </row>
    <row r="4066">
      <c r="A4066" s="1" t="s">
        <v>1586</v>
      </c>
    </row>
    <row r="4067">
      <c r="A4067" s="1" t="s">
        <v>12</v>
      </c>
    </row>
    <row r="4068">
      <c r="A4068" s="1" t="s">
        <v>1587</v>
      </c>
    </row>
    <row r="4069">
      <c r="A4069" s="1" t="s">
        <v>1563</v>
      </c>
    </row>
    <row r="4070">
      <c r="A4070" s="1" t="s">
        <v>231</v>
      </c>
    </row>
    <row r="4071">
      <c r="A4071" s="1" t="s">
        <v>1588</v>
      </c>
    </row>
    <row r="4072">
      <c r="A4072" s="1" t="s">
        <v>1589</v>
      </c>
    </row>
    <row r="4073">
      <c r="A4073" s="1" t="s">
        <v>12</v>
      </c>
    </row>
    <row r="4074">
      <c r="A4074" s="1" t="s">
        <v>1590</v>
      </c>
    </row>
    <row r="4075">
      <c r="A4075" s="1" t="s">
        <v>1563</v>
      </c>
    </row>
    <row r="4076">
      <c r="A4076" s="1" t="s">
        <v>235</v>
      </c>
    </row>
    <row r="4077">
      <c r="A4077" s="1" t="s">
        <v>1591</v>
      </c>
    </row>
    <row r="4078">
      <c r="A4078" s="1" t="s">
        <v>1592</v>
      </c>
    </row>
    <row r="4079">
      <c r="A4079" s="1" t="s">
        <v>12</v>
      </c>
    </row>
    <row r="4080">
      <c r="A4080" s="1" t="s">
        <v>1593</v>
      </c>
    </row>
    <row r="4081">
      <c r="A4081" s="1" t="s">
        <v>1563</v>
      </c>
    </row>
    <row r="4082">
      <c r="A4082" s="1" t="s">
        <v>240</v>
      </c>
    </row>
    <row r="4083">
      <c r="A4083" s="1" t="s">
        <v>1594</v>
      </c>
    </row>
    <row r="4084">
      <c r="A4084" s="1" t="s">
        <v>1595</v>
      </c>
    </row>
    <row r="4085">
      <c r="A4085" s="1" t="s">
        <v>12</v>
      </c>
    </row>
    <row r="4086">
      <c r="A4086" s="1" t="s">
        <v>1596</v>
      </c>
    </row>
    <row r="4087">
      <c r="A4087" s="1" t="s">
        <v>1563</v>
      </c>
    </row>
    <row r="4088">
      <c r="A4088" s="1" t="s">
        <v>306</v>
      </c>
    </row>
    <row r="4089">
      <c r="A4089" s="1" t="s">
        <v>1597</v>
      </c>
    </row>
    <row r="4090">
      <c r="A4090" s="1" t="s">
        <v>1598</v>
      </c>
    </row>
    <row r="4091">
      <c r="A4091" s="1" t="s">
        <v>12</v>
      </c>
    </row>
    <row r="4092">
      <c r="A4092" s="1" t="s">
        <v>1599</v>
      </c>
    </row>
    <row r="4093">
      <c r="A4093" s="1" t="s">
        <v>1600</v>
      </c>
    </row>
    <row r="4094">
      <c r="A4094" s="1" t="s">
        <v>364</v>
      </c>
    </row>
    <row r="4095">
      <c r="A4095" s="1" t="s">
        <v>1601</v>
      </c>
    </row>
    <row r="4096">
      <c r="A4096" s="1" t="s">
        <v>1602</v>
      </c>
    </row>
    <row r="4097">
      <c r="A4097" s="1" t="s">
        <v>12</v>
      </c>
    </row>
    <row r="4098">
      <c r="A4098" s="1" t="s">
        <v>1603</v>
      </c>
    </row>
    <row r="4099">
      <c r="A4099" s="1" t="s">
        <v>1600</v>
      </c>
    </row>
    <row r="4100">
      <c r="A4100" s="1" t="s">
        <v>369</v>
      </c>
    </row>
    <row r="4101">
      <c r="A4101" s="1" t="s">
        <v>1604</v>
      </c>
    </row>
    <row r="4102">
      <c r="A4102" s="1" t="s">
        <v>1605</v>
      </c>
    </row>
    <row r="4103">
      <c r="A4103" s="1" t="s">
        <v>12</v>
      </c>
    </row>
    <row r="4104">
      <c r="A4104" s="1" t="s">
        <v>1606</v>
      </c>
    </row>
    <row r="4105">
      <c r="A4105" s="1" t="s">
        <v>1600</v>
      </c>
    </row>
    <row r="4106">
      <c r="A4106" s="1" t="s">
        <v>373</v>
      </c>
    </row>
    <row r="4107">
      <c r="A4107" s="1" t="s">
        <v>1607</v>
      </c>
    </row>
    <row r="4108">
      <c r="A4108" s="1" t="s">
        <v>1608</v>
      </c>
    </row>
    <row r="4109">
      <c r="A4109" s="1" t="s">
        <v>1372</v>
      </c>
    </row>
    <row r="4110">
      <c r="A4110" s="1" t="s">
        <v>1372</v>
      </c>
    </row>
    <row r="4111">
      <c r="A4111" s="1" t="s">
        <v>1372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sheetViews>
  <sheetFormatPr customHeight="1" defaultColWidth="12.63" defaultRowHeight="15.75" outlineLevelCol="1"/>
  <cols>
    <col hidden="1" min="1" max="1" width="12.63" outlineLevel="1"/>
    <col customWidth="1" hidden="1" min="2" max="2" width="83.5" outlineLevel="1"/>
    <col customWidth="1" hidden="1" min="3" max="3" width="19.75" outlineLevel="1"/>
    <col customWidth="1" hidden="1" min="4" max="4" width="9.0" outlineLevel="1"/>
    <col customWidth="1" hidden="1" min="5" max="5" width="108.25" outlineLevel="1"/>
    <col collapsed="1" customWidth="1" min="6" max="6" width="78.38"/>
    <col customWidth="1" min="7" max="7" width="15.5"/>
    <col customWidth="1" min="9" max="9" width="55.13"/>
  </cols>
  <sheetData>
    <row r="1">
      <c r="A1" s="2">
        <f t="array" ref="A1:A300">SEQUENCE(300)</f>
        <v>1</v>
      </c>
      <c r="B1" s="2" t="str">
        <f>IFERROR(__xludf.DUMMYFUNCTION("query(json!A:A,""select A where A contains 'title:'"")"),"title: ""รัฐธรรมนูญใหม่ทั้งฉบับ"",")</f>
        <v>title: "รัฐธรรมนูญใหม่ทั้งฉบับ",</v>
      </c>
      <c r="C1" s="2" t="s">
        <v>2</v>
      </c>
      <c r="D1" s="3">
        <f>match(C1,json!A:A,0)</f>
        <v>4</v>
      </c>
      <c r="E1" s="4" t="str">
        <f t="shared" ref="E1:E300" si="1">textjoin("",true,offset(indirect("json!A"&amp;D1),5,0,match("]",indirect("json!A"&amp;(D1+5)&amp;":A"),0),1))</f>
        <v>collections: [PolicyCategory/1,PolicyTopList/76,PolicyCategory/2]</v>
      </c>
      <c r="F1" s="2" t="s">
        <v>1609</v>
      </c>
      <c r="G1" s="3" t="s">
        <v>1610</v>
      </c>
      <c r="H1" s="5" t="s">
        <v>1611</v>
      </c>
      <c r="I1" s="6" t="s">
        <v>1612</v>
      </c>
      <c r="J1" s="3"/>
    </row>
    <row r="2">
      <c r="A2" s="2">
        <v>2.0</v>
      </c>
      <c r="B2" s="2" t="str">
        <f>IFERROR(__xludf.DUMMYFUNCTION("""COMPUTED_VALUE"""),"title: ""แก้รัฐธรรมนูญ รื้อกลไกสืบทอดอำนาจ"",")</f>
        <v>title: "แก้รัฐธรรมนูญ รื้อกลไกสืบทอดอำนาจ",</v>
      </c>
      <c r="C2" s="2" t="s">
        <v>13</v>
      </c>
      <c r="D2" s="3">
        <f>match(C2,json!A:A,0)</f>
        <v>16</v>
      </c>
      <c r="E2" s="4" t="str">
        <f t="shared" si="1"/>
        <v>collections: [PolicyCategory/1,PolicyCategory/2]</v>
      </c>
      <c r="F2" s="2" t="s">
        <v>1613</v>
      </c>
      <c r="G2" s="3" t="s">
        <v>1614</v>
      </c>
      <c r="J2" s="3"/>
    </row>
    <row r="3">
      <c r="A3" s="2">
        <v>3.0</v>
      </c>
      <c r="B3" s="2" t="str">
        <f>IFERROR(__xludf.DUMMYFUNCTION("""COMPUTED_VALUE"""),"title: ""ประชามติ จัดทำรัฐธรรมนูญฉบับใหม่"",")</f>
        <v>title: "ประชามติ จัดทำรัฐธรรมนูญฉบับใหม่",</v>
      </c>
      <c r="C3" s="2" t="s">
        <v>17</v>
      </c>
      <c r="D3" s="3">
        <f>match(C3,json!A:A,0)</f>
        <v>27</v>
      </c>
      <c r="E3" s="4" t="str">
        <f t="shared" si="1"/>
        <v>collections: [PolicyCategory/1,PolicyTopList/77,PolicyCategory/2,PolicyTopList/78]</v>
      </c>
      <c r="F3" s="2" t="s">
        <v>1615</v>
      </c>
      <c r="G3" s="3" t="s">
        <v>1616</v>
      </c>
      <c r="I3" s="2" t="str">
        <f>IFERROR(__xludf.DUMMYFUNCTION("query(F:G,""select * where F like '%""&amp;I1&amp;""%'"")"),"ปฏิรูปการศึกษาทหาร")</f>
        <v>ปฏิรูปการศึกษาทหาร</v>
      </c>
      <c r="J3" s="3" t="str">
        <f>IFERROR(__xludf.DUMMYFUNCTION("""COMPUTED_VALUE"""),"13")</f>
        <v>13</v>
      </c>
    </row>
    <row r="4">
      <c r="A4" s="2">
        <v>4.0</v>
      </c>
      <c r="B4" s="2" t="str">
        <f>IFERROR(__xludf.DUMMYFUNCTION("""COMPUTED_VALUE"""),"title: ""เลือกตั้งท้องถิ่นล่วงหน้า-นอกเขต-นอกราชอาณาจักรได้"",")</f>
        <v>title: "เลือกตั้งท้องถิ่นล่วงหน้า-นอกเขต-นอกราชอาณาจักรได้",</v>
      </c>
      <c r="C4" s="2" t="s">
        <v>24</v>
      </c>
      <c r="D4" s="3">
        <f>match(C4,json!A:A,0)</f>
        <v>40</v>
      </c>
      <c r="E4" s="4" t="str">
        <f t="shared" si="1"/>
        <v>collections: [PolicyCategory/1,PolicyOccupation/43,PolicyCategory/2]</v>
      </c>
      <c r="F4" s="2" t="s">
        <v>1617</v>
      </c>
      <c r="G4" s="3" t="s">
        <v>1618</v>
      </c>
      <c r="I4" s="2" t="str">
        <f>IFERROR(__xludf.DUMMYFUNCTION("""COMPUTED_VALUE"""),"ส่งเสริมเทคโนโลยีทางการศึกษา")</f>
        <v>ส่งเสริมเทคโนโลยีทางการศึกษา</v>
      </c>
      <c r="J4" s="3" t="str">
        <f>IFERROR(__xludf.DUMMYFUNCTION("""COMPUTED_VALUE"""),"107")</f>
        <v>107</v>
      </c>
    </row>
    <row r="5">
      <c r="A5" s="2">
        <v>5.0</v>
      </c>
      <c r="B5" s="2" t="str">
        <f>IFERROR(__xludf.DUMMYFUNCTION("""COMPUTED_VALUE"""),"title: ""เลือกตั้งตามเขตที่อาศัยอยู่จริงได้"",")</f>
        <v>title: "เลือกตั้งตามเขตที่อาศัยอยู่จริงได้",</v>
      </c>
      <c r="C5" s="2" t="s">
        <v>29</v>
      </c>
      <c r="D5" s="3">
        <f>match(C5,json!A:A,0)</f>
        <v>52</v>
      </c>
      <c r="E5" s="4" t="str">
        <f t="shared" si="1"/>
        <v>collections: [PolicyCategory/1,PolicyCategory/2,PolicyOccupation/44]</v>
      </c>
      <c r="F5" s="2" t="s">
        <v>1619</v>
      </c>
      <c r="G5" s="3" t="s">
        <v>1620</v>
      </c>
      <c r="I5" s="2" t="str">
        <f>IFERROR(__xludf.DUMMYFUNCTION("""COMPUTED_VALUE"""),"การศึกษานอกระบบ (กศน.) แบบ on-demand")</f>
        <v>การศึกษานอกระบบ (กศน.) แบบ on-demand</v>
      </c>
      <c r="J5" s="3" t="str">
        <f>IFERROR(__xludf.DUMMYFUNCTION("""COMPUTED_VALUE"""),"109")</f>
        <v>109</v>
      </c>
    </row>
    <row r="6">
      <c r="A6" s="2">
        <v>6.0</v>
      </c>
      <c r="B6" s="2" t="str">
        <f>IFERROR(__xludf.DUMMYFUNCTION("""COMPUTED_VALUE"""),"title: ""เอาทหารออกจากการเมือง"",")</f>
        <v>title: "เอาทหารออกจากการเมือง",</v>
      </c>
      <c r="C6" s="2" t="s">
        <v>34</v>
      </c>
      <c r="D6" s="3">
        <f>match(C6,json!A:A,0)</f>
        <v>64</v>
      </c>
      <c r="E6" s="4" t="str">
        <f t="shared" si="1"/>
        <v>collections: [PolicyCategory/1,PolicyOccupation/4,PolicyCategory/3]</v>
      </c>
      <c r="F6" s="2" t="s">
        <v>1621</v>
      </c>
      <c r="G6" s="3" t="s">
        <v>1622</v>
      </c>
      <c r="I6" s="2" t="str">
        <f>IFERROR(__xludf.DUMMYFUNCTION("""COMPUTED_VALUE"""),"ปฏิวัติการศึกษา")</f>
        <v>ปฏิวัติการศึกษา</v>
      </c>
      <c r="J6" s="3" t="str">
        <f>IFERROR(__xludf.DUMMYFUNCTION("""COMPUTED_VALUE"""),"PolicyCategory")</f>
        <v>PolicyCategory</v>
      </c>
    </row>
    <row r="7">
      <c r="A7" s="2">
        <v>7.0</v>
      </c>
      <c r="B7" s="2" t="str">
        <f>IFERROR(__xludf.DUMMYFUNCTION("""COMPUTED_VALUE"""),"title: ""กองทัพอยู่ใต้รัฐบาลพลเรือน ยกเลิกสภากลาโหม"",")</f>
        <v>title: "กองทัพอยู่ใต้รัฐบาลพลเรือน ยกเลิกสภากลาโหม",</v>
      </c>
      <c r="C7" s="2" t="s">
        <v>41</v>
      </c>
      <c r="D7" s="3">
        <f>match(C7,json!A:A,0)</f>
        <v>76</v>
      </c>
      <c r="E7" s="4" t="str">
        <f t="shared" si="1"/>
        <v>collections: [PolicyCategory/1,PolicyOccupation/4,PolicyCategory/3]</v>
      </c>
      <c r="F7" s="2" t="s">
        <v>1623</v>
      </c>
      <c r="G7" s="3" t="s">
        <v>1624</v>
      </c>
      <c r="I7" s="2" t="str">
        <f>IFERROR(__xludf.DUMMYFUNCTION("""COMPUTED_VALUE"""),"การศึกษาที่ฟรีจริง")</f>
        <v>การศึกษาที่ฟรีจริง</v>
      </c>
      <c r="J7" s="3" t="str">
        <f>IFERROR(__xludf.DUMMYFUNCTION("""COMPUTED_VALUE"""),"PolicyCategory")</f>
        <v>PolicyCategory</v>
      </c>
    </row>
    <row r="8">
      <c r="A8" s="2">
        <v>8.0</v>
      </c>
      <c r="B8" s="2" t="str">
        <f>IFERROR(__xludf.DUMMYFUNCTION("""COMPUTED_VALUE"""),"title: ""ตั้งผู้ตรวจการกองทัพ ประชาชนตรวจสอบกองทัพได้"",")</f>
        <v>title: "ตั้งผู้ตรวจการกองทัพ ประชาชนตรวจสอบกองทัพได้",</v>
      </c>
      <c r="C8" s="2" t="s">
        <v>45</v>
      </c>
      <c r="D8" s="3">
        <f>match(C8,json!A:A,0)</f>
        <v>88</v>
      </c>
      <c r="E8" s="4" t="str">
        <f t="shared" si="1"/>
        <v>collections: [PolicyCategory/1,PolicyCategory/3]</v>
      </c>
      <c r="F8" s="2" t="s">
        <v>1625</v>
      </c>
      <c r="G8" s="3" t="s">
        <v>1626</v>
      </c>
      <c r="I8" s="2" t="str">
        <f>IFERROR(__xludf.DUMMYFUNCTION("""COMPUTED_VALUE"""),"การศึกษาเท่าทันโลก")</f>
        <v>การศึกษาเท่าทันโลก</v>
      </c>
      <c r="J8" s="3" t="str">
        <f>IFERROR(__xludf.DUMMYFUNCTION("""COMPUTED_VALUE"""),"PolicyCategory")</f>
        <v>PolicyCategory</v>
      </c>
    </row>
    <row r="9">
      <c r="A9" s="2">
        <v>9.0</v>
      </c>
      <c r="B9" s="2" t="str">
        <f>IFERROR(__xludf.DUMMYFUNCTION("""COMPUTED_VALUE"""),"title: ""ยกเลิกศาลทหาร"",")</f>
        <v>title: "ยกเลิกศาลทหาร",</v>
      </c>
      <c r="C9" s="2" t="s">
        <v>49</v>
      </c>
      <c r="D9" s="3">
        <f>match(C9,json!A:A,0)</f>
        <v>99</v>
      </c>
      <c r="E9" s="4" t="str">
        <f t="shared" si="1"/>
        <v>collections: [PolicyCategory/1,PolicyOccupation/4,PolicyCategory/3]</v>
      </c>
      <c r="F9" s="2" t="s">
        <v>1627</v>
      </c>
      <c r="G9" s="3" t="s">
        <v>1628</v>
      </c>
      <c r="I9" s="2" t="str">
        <f>IFERROR(__xludf.DUMMYFUNCTION("""COMPUTED_VALUE"""),"กระจายอำนาจทางการศึกษา")</f>
        <v>กระจายอำนาจทางการศึกษา</v>
      </c>
      <c r="J9" s="3" t="str">
        <f>IFERROR(__xludf.DUMMYFUNCTION("""COMPUTED_VALUE"""),"PolicyCategory")</f>
        <v>PolicyCategory</v>
      </c>
    </row>
    <row r="10">
      <c r="A10" s="2">
        <v>10.0</v>
      </c>
      <c r="B10" s="2" t="str">
        <f>IFERROR(__xludf.DUMMYFUNCTION("""COMPUTED_VALUE"""),"title: ""ลดขนาดกองทัพ 30-40%"",")</f>
        <v>title: "ลดขนาดกองทัพ 30-40%",</v>
      </c>
      <c r="C10" s="2" t="s">
        <v>53</v>
      </c>
      <c r="D10" s="3">
        <f>match(C10,json!A:A,0)</f>
        <v>111</v>
      </c>
      <c r="E10" s="4" t="str">
        <f t="shared" si="1"/>
        <v>collections: [PolicyCategory/1,PolicyCategory/3]</v>
      </c>
      <c r="F10" s="2" t="s">
        <v>1629</v>
      </c>
      <c r="G10" s="3" t="s">
        <v>1630</v>
      </c>
      <c r="J10" s="3"/>
    </row>
    <row r="11">
      <c r="A11" s="2">
        <v>11.0</v>
      </c>
      <c r="B11" s="2" t="str">
        <f>IFERROR(__xludf.DUMMYFUNCTION("""COMPUTED_VALUE"""),"title: ""ลดจำนวนนายพล ตัดสิทธิพิเศษที่ไม่เป็นธรรม"",")</f>
        <v>title: "ลดจำนวนนายพล ตัดสิทธิพิเศษที่ไม่เป็นธรรม",</v>
      </c>
      <c r="C11" s="2" t="s">
        <v>57</v>
      </c>
      <c r="D11" s="3">
        <f>match(C11,json!A:A,0)</f>
        <v>122</v>
      </c>
      <c r="E11" s="4" t="str">
        <f t="shared" si="1"/>
        <v>collections: [PolicyCategory/1,PolicyCategory/3]</v>
      </c>
      <c r="F11" s="2" t="s">
        <v>1631</v>
      </c>
      <c r="G11" s="3" t="s">
        <v>1632</v>
      </c>
      <c r="J11" s="3"/>
    </row>
    <row r="12">
      <c r="A12" s="2">
        <v>12.0</v>
      </c>
      <c r="B12" s="2" t="str">
        <f>IFERROR(__xludf.DUMMYFUNCTION("""COMPUTED_VALUE"""),"title: ""ยกเลิกบังคับเกณฑ์ทหาร"",")</f>
        <v>title: "ยกเลิกบังคับเกณฑ์ทหาร",</v>
      </c>
      <c r="C12" s="2" t="s">
        <v>61</v>
      </c>
      <c r="D12" s="3">
        <f>match(C12,json!A:A,0)</f>
        <v>133</v>
      </c>
      <c r="E12" s="4" t="str">
        <f t="shared" si="1"/>
        <v>collections: [PolicyCategory/1,PolicyOccupation/4,PolicyCategory/5,PolicyOccupation/45,PolicyCategory/3,PolicyTopList/76,PolicyCategory/6]</v>
      </c>
      <c r="F12" s="2" t="s">
        <v>1633</v>
      </c>
      <c r="G12" s="3" t="s">
        <v>1634</v>
      </c>
      <c r="J12" s="3"/>
    </row>
    <row r="13">
      <c r="A13" s="2">
        <v>13.0</v>
      </c>
      <c r="B13" s="2" t="str">
        <f>IFERROR(__xludf.DUMMYFUNCTION("""COMPUTED_VALUE"""),"title: ""ปฏิรูปการศึกษาทหาร"",")</f>
        <v>title: "ปฏิรูปการศึกษาทหาร",</v>
      </c>
      <c r="C13" s="2" t="s">
        <v>69</v>
      </c>
      <c r="D13" s="3">
        <f>match(C13,json!A:A,0)</f>
        <v>149</v>
      </c>
      <c r="E13" s="4" t="str">
        <f t="shared" si="1"/>
        <v>collections: [PolicyCategory/1,PolicyOccupation/4,PolicyCategory/3]</v>
      </c>
      <c r="F13" s="2" t="s">
        <v>1635</v>
      </c>
      <c r="G13" s="3" t="s">
        <v>1636</v>
      </c>
      <c r="J13" s="3"/>
    </row>
    <row r="14">
      <c r="A14" s="2">
        <v>14.0</v>
      </c>
      <c r="B14" s="2" t="str">
        <f>IFERROR(__xludf.DUMMYFUNCTION("""COMPUTED_VALUE"""),"title: ""นำเข้ายุทโธปกรณ์ ต้องจ้างงาน-โอนถ่ายเทคโนโลยี (Defence Offset)"",")</f>
        <v>title: "นำเข้ายุทโธปกรณ์ ต้องจ้างงาน-โอนถ่ายเทคโนโลยี (Defence Offset)",</v>
      </c>
      <c r="C14" s="2" t="s">
        <v>73</v>
      </c>
      <c r="D14" s="3">
        <f>match(C14,json!A:A,0)</f>
        <v>161</v>
      </c>
      <c r="E14" s="4" t="str">
        <f t="shared" si="1"/>
        <v>collections: [PolicyCategory/1,PolicyOccupation/4,PolicyCategory/3]</v>
      </c>
      <c r="F14" s="2" t="s">
        <v>1637</v>
      </c>
      <c r="G14" s="3" t="s">
        <v>1638</v>
      </c>
      <c r="J14" s="3"/>
    </row>
    <row r="15">
      <c r="A15" s="2">
        <v>15.0</v>
      </c>
      <c r="B15" s="2" t="str">
        <f>IFERROR(__xludf.DUMMYFUNCTION("""COMPUTED_VALUE"""),"title: ""คืนที่ดินกองทัพให้ประชาชน"",")</f>
        <v>title: "คืนที่ดินกองทัพให้ประชาชน",</v>
      </c>
      <c r="C15" s="2" t="s">
        <v>77</v>
      </c>
      <c r="D15" s="3">
        <f>match(C15,json!A:A,0)</f>
        <v>173</v>
      </c>
      <c r="E15" s="4" t="str">
        <f t="shared" si="1"/>
        <v>collections: [PolicyCategory/1,PolicyCategory/3]</v>
      </c>
      <c r="F15" s="2" t="s">
        <v>1639</v>
      </c>
      <c r="G15" s="3" t="s">
        <v>1640</v>
      </c>
      <c r="J15" s="3"/>
    </row>
    <row r="16">
      <c r="A16" s="2">
        <v>16.0</v>
      </c>
      <c r="B16" s="2" t="str">
        <f>IFERROR(__xludf.DUMMYFUNCTION("""COMPUTED_VALUE"""),"title: ""คืนธุรกิจกองทัพให้รัฐบาล"",")</f>
        <v>title: "คืนธุรกิจกองทัพให้รัฐบาล",</v>
      </c>
      <c r="C16" s="2" t="s">
        <v>81</v>
      </c>
      <c r="D16" s="3">
        <f>match(C16,json!A:A,0)</f>
        <v>184</v>
      </c>
      <c r="E16" s="4" t="str">
        <f t="shared" si="1"/>
        <v>collections: [PolicyCategory/1,PolicyCategory/3]</v>
      </c>
      <c r="F16" s="2" t="s">
        <v>1641</v>
      </c>
      <c r="G16" s="3" t="s">
        <v>1642</v>
      </c>
      <c r="J16" s="3"/>
    </row>
    <row r="17">
      <c r="A17" s="2">
        <v>17.0</v>
      </c>
      <c r="B17" s="2" t="str">
        <f>IFERROR(__xludf.DUMMYFUNCTION("""COMPUTED_VALUE"""),"title: ""เพิ่มสวัสดิการทหารชั้นผู้น้อย ปลอดภัย-มั่นคง-มีอนาคต"",")</f>
        <v>title: "เพิ่มสวัสดิการทหารชั้นผู้น้อย ปลอดภัย-มั่นคง-มีอนาคต",</v>
      </c>
      <c r="C17" s="2" t="s">
        <v>85</v>
      </c>
      <c r="D17" s="3">
        <f>match(C17,json!A:A,0)</f>
        <v>195</v>
      </c>
      <c r="E17" s="4" t="str">
        <f t="shared" si="1"/>
        <v>collections: [PolicyCategory/1,PolicyOccupation/4,PolicyCategory/3]</v>
      </c>
      <c r="F17" s="2" t="s">
        <v>1643</v>
      </c>
      <c r="G17" s="3" t="s">
        <v>1644</v>
      </c>
      <c r="J17" s="3"/>
    </row>
    <row r="18">
      <c r="A18" s="2">
        <v>18.0</v>
      </c>
      <c r="B18" s="2" t="str">
        <f>IFERROR(__xludf.DUMMYFUNCTION("""COMPUTED_VALUE"""),"title: ""ยุบ กอ.รมน."",")</f>
        <v>title: "ยุบ กอ.รมน.",</v>
      </c>
      <c r="C18" s="2" t="s">
        <v>89</v>
      </c>
      <c r="D18" s="3">
        <f>match(C18,json!A:A,0)</f>
        <v>207</v>
      </c>
      <c r="E18" s="4" t="str">
        <f t="shared" si="1"/>
        <v>collections: [PolicyCategory/1,PolicyCategory/3]</v>
      </c>
      <c r="F18" s="2" t="s">
        <v>1645</v>
      </c>
      <c r="G18" s="3" t="s">
        <v>1646</v>
      </c>
      <c r="J18" s="3"/>
    </row>
    <row r="19">
      <c r="A19" s="2">
        <v>19.0</v>
      </c>
      <c r="B19" s="2" t="str">
        <f>IFERROR(__xludf.DUMMYFUNCTION("""COMPUTED_VALUE"""),"title: ""ยกเลิกการประกาศกฎอัยการศึกในชายแดนใต้"",")</f>
        <v>title: "ยกเลิกการประกาศกฎอัยการศึกในชายแดนใต้",</v>
      </c>
      <c r="C19" s="2" t="s">
        <v>93</v>
      </c>
      <c r="D19" s="3">
        <f>match(C19,json!A:A,0)</f>
        <v>218</v>
      </c>
      <c r="E19" s="4" t="str">
        <f t="shared" si="1"/>
        <v>collections: [PolicyCategory/1,PolicyTopList/77,PolicyCategory/3]</v>
      </c>
      <c r="F19" s="2" t="s">
        <v>1647</v>
      </c>
      <c r="G19" s="3" t="s">
        <v>1648</v>
      </c>
      <c r="J19" s="3"/>
    </row>
    <row r="20">
      <c r="A20" s="2">
        <v>20.0</v>
      </c>
      <c r="B20" s="2" t="str">
        <f>IFERROR(__xludf.DUMMYFUNCTION("""COMPUTED_VALUE"""),"title: ""แก้ไขกฎหมายความมั่นคงพิเศษ"",")</f>
        <v>title: "แก้ไขกฎหมายความมั่นคงพิเศษ",</v>
      </c>
      <c r="C20" s="2" t="s">
        <v>97</v>
      </c>
      <c r="D20" s="3">
        <f>match(C20,json!A:A,0)</f>
        <v>230</v>
      </c>
      <c r="E20" s="4" t="str">
        <f t="shared" si="1"/>
        <v>collections: [PolicyCategory/1,PolicyCategory/3,PolicyTopList/78]</v>
      </c>
      <c r="F20" s="2" t="s">
        <v>1649</v>
      </c>
      <c r="G20" s="3" t="s">
        <v>1650</v>
      </c>
      <c r="J20" s="3"/>
    </row>
    <row r="21">
      <c r="A21" s="2">
        <v>21.0</v>
      </c>
      <c r="B21" s="2" t="str">
        <f>IFERROR(__xludf.DUMMYFUNCTION("""COMPUTED_VALUE"""),"title: ""แก้ไขมาตรา 112"",")</f>
        <v>title: "แก้ไขมาตรา 112",</v>
      </c>
      <c r="C21" s="2" t="s">
        <v>101</v>
      </c>
      <c r="D21" s="3">
        <f>match(C21,json!A:A,0)</f>
        <v>242</v>
      </c>
      <c r="E21" s="4" t="str">
        <f t="shared" si="1"/>
        <v>collections: [PolicyCategory/1,PolicyCategory/7,PolicyTopList/78]</v>
      </c>
      <c r="F21" s="2" t="s">
        <v>1651</v>
      </c>
      <c r="G21" s="3" t="s">
        <v>1652</v>
      </c>
      <c r="J21" s="3"/>
    </row>
    <row r="22">
      <c r="A22" s="2">
        <v>22.0</v>
      </c>
      <c r="B22" s="2" t="str">
        <f>IFERROR(__xludf.DUMMYFUNCTION("""COMPUTED_VALUE"""),"title: ""แก้ไขกฏหมายที่เป็นอุปสรรคต่อเสรีภาพในการแสดงออก (มาตรา 116 / พ.ร.บ. คอมฯ)"",")</f>
        <v>title: "แก้ไขกฏหมายที่เป็นอุปสรรคต่อเสรีภาพในการแสดงออก (มาตรา 116 / พ.ร.บ. คอมฯ)",</v>
      </c>
      <c r="C22" s="2" t="s">
        <v>107</v>
      </c>
      <c r="D22" s="3">
        <f>match(C22,json!A:A,0)</f>
        <v>254</v>
      </c>
      <c r="E22" s="4" t="str">
        <f t="shared" si="1"/>
        <v>collections: [PolicyCategory/1,PolicyCategory/7,PolicyTopList/78]</v>
      </c>
      <c r="F22" s="2" t="s">
        <v>1653</v>
      </c>
      <c r="G22" s="3" t="s">
        <v>1654</v>
      </c>
      <c r="J22" s="3"/>
    </row>
    <row r="23">
      <c r="A23" s="2">
        <v>23.0</v>
      </c>
      <c r="B23" s="2" t="str">
        <f>IFERROR(__xludf.DUMMYFUNCTION("""COMPUTED_VALUE"""),"title: ""ออกกฎหมายต่อต้านการฟ้องปิดปาก (SLAPP)"",")</f>
        <v>title: "ออกกฎหมายต่อต้านการฟ้องปิดปาก (SLAPP)",</v>
      </c>
      <c r="C23" s="2" t="s">
        <v>111</v>
      </c>
      <c r="D23" s="3">
        <f>match(C23,json!A:A,0)</f>
        <v>266</v>
      </c>
      <c r="E23" s="4" t="str">
        <f t="shared" si="1"/>
        <v>collections: [PolicyCategory/1,PolicyCategory/7,PolicyTopList/78]</v>
      </c>
      <c r="F23" s="2" t="s">
        <v>1655</v>
      </c>
      <c r="G23" s="3" t="s">
        <v>1656</v>
      </c>
      <c r="J23" s="3"/>
    </row>
    <row r="24">
      <c r="A24" s="2">
        <v>24.0</v>
      </c>
      <c r="B24" s="2" t="str">
        <f>IFERROR(__xludf.DUMMYFUNCTION("""COMPUTED_VALUE"""),"title: ""คุ้มครองสิทธิในการชุมนุม (แก้ พ.ร.บ. ชุมนุม)"",")</f>
        <v>title: "คุ้มครองสิทธิในการชุมนุม (แก้ พ.ร.บ. ชุมนุม)",</v>
      </c>
      <c r="C24" s="2" t="s">
        <v>115</v>
      </c>
      <c r="D24" s="3">
        <f>match(C24,json!A:A,0)</f>
        <v>278</v>
      </c>
      <c r="E24" s="4" t="str">
        <f t="shared" si="1"/>
        <v>collections: [PolicyCategory/1,PolicyCategory/7,PolicyTopList/78]</v>
      </c>
      <c r="F24" s="2" t="s">
        <v>1657</v>
      </c>
      <c r="G24" s="3" t="s">
        <v>1658</v>
      </c>
      <c r="J24" s="3"/>
    </row>
    <row r="25">
      <c r="A25" s="2">
        <v>25.0</v>
      </c>
      <c r="B25" s="2" t="str">
        <f>IFERROR(__xludf.DUMMYFUNCTION("""COMPUTED_VALUE"""),"title: ""คุ้มครองสิทธิในกระบวนการยุติธรรม"",")</f>
        <v>title: "คุ้มครองสิทธิในกระบวนการยุติธรรม",</v>
      </c>
      <c r="C25" s="2" t="s">
        <v>119</v>
      </c>
      <c r="D25" s="3">
        <f>match(C25,json!A:A,0)</f>
        <v>290</v>
      </c>
      <c r="E25" s="4" t="str">
        <f t="shared" si="1"/>
        <v>collections: [PolicyCategory/1,PolicyCategory/7]</v>
      </c>
      <c r="F25" s="2" t="s">
        <v>1659</v>
      </c>
      <c r="G25" s="3" t="s">
        <v>1660</v>
      </c>
      <c r="J25" s="3"/>
    </row>
    <row r="26">
      <c r="A26" s="2">
        <v>26.0</v>
      </c>
      <c r="B26" s="2" t="str">
        <f>IFERROR(__xludf.DUMMYFUNCTION("""COMPUTED_VALUE"""),"title: ""ยุบศูนย์ต่อต้านข่าวปลอมของรัฐ"",")</f>
        <v>title: "ยุบศูนย์ต่อต้านข่าวปลอมของรัฐ",</v>
      </c>
      <c r="C26" s="2" t="s">
        <v>124</v>
      </c>
      <c r="D26" s="3">
        <f>match(C26,json!A:A,0)</f>
        <v>301</v>
      </c>
      <c r="E26" s="4" t="str">
        <f t="shared" si="1"/>
        <v>collections: [PolicyCategory/1,PolicyCategory/7]</v>
      </c>
      <c r="F26" s="2" t="s">
        <v>1661</v>
      </c>
      <c r="G26" s="3" t="s">
        <v>1662</v>
      </c>
      <c r="J26" s="3"/>
    </row>
    <row r="27">
      <c r="A27" s="2">
        <v>27.0</v>
      </c>
      <c r="B27" s="2" t="str">
        <f>IFERROR(__xludf.DUMMYFUNCTION("""COMPUTED_VALUE"""),"title: ""โทษปรับ ขยับขึ้น-ลงตามฐานรายได้"",")</f>
        <v>title: "โทษปรับ ขยับขึ้น-ลงตามฐานรายได้",</v>
      </c>
      <c r="C27" s="2" t="s">
        <v>128</v>
      </c>
      <c r="D27" s="3">
        <f>match(C27,json!A:A,0)</f>
        <v>312</v>
      </c>
      <c r="E27" s="4" t="str">
        <f t="shared" si="1"/>
        <v>collections: [PolicyCategory/1,PolicyCategory/7]</v>
      </c>
      <c r="F27" s="2" t="s">
        <v>1663</v>
      </c>
      <c r="G27" s="3" t="s">
        <v>1664</v>
      </c>
      <c r="J27" s="3"/>
    </row>
    <row r="28">
      <c r="A28" s="2">
        <v>28.0</v>
      </c>
      <c r="B28" s="2" t="str">
        <f>IFERROR(__xludf.DUMMYFUNCTION("""COMPUTED_VALUE"""),"title: ""ปฏิรูปเรือนจำ เน้นการฟื้นฟู-ลดทำผิดซ้ำ"",")</f>
        <v>title: "ปฏิรูปเรือนจำ เน้นการฟื้นฟู-ลดทำผิดซ้ำ",</v>
      </c>
      <c r="C28" s="2" t="s">
        <v>132</v>
      </c>
      <c r="D28" s="3">
        <f>match(C28,json!A:A,0)</f>
        <v>323</v>
      </c>
      <c r="E28" s="4" t="str">
        <f t="shared" si="1"/>
        <v>collections: [PolicyCategory/1,PolicyCategory/7]</v>
      </c>
      <c r="F28" s="2" t="s">
        <v>1665</v>
      </c>
      <c r="G28" s="3" t="s">
        <v>1666</v>
      </c>
      <c r="J28" s="3"/>
    </row>
    <row r="29">
      <c r="A29" s="2">
        <v>29.0</v>
      </c>
      <c r="B29" s="2" t="str">
        <f>IFERROR(__xludf.DUMMYFUNCTION("""COMPUTED_VALUE"""),"title: ""ศาลโปร่งใส ตรวจสอบได้ เป็นของประชาชน"",")</f>
        <v>title: "ศาลโปร่งใส ตรวจสอบได้ เป็นของประชาชน",</v>
      </c>
      <c r="C29" s="2" t="s">
        <v>136</v>
      </c>
      <c r="D29" s="3">
        <f>match(C29,json!A:A,0)</f>
        <v>334</v>
      </c>
      <c r="E29" s="4" t="str">
        <f t="shared" si="1"/>
        <v>collections: [PolicyCategory/1,PolicyCategory/7]</v>
      </c>
      <c r="F29" s="2" t="s">
        <v>1667</v>
      </c>
      <c r="G29" s="3" t="s">
        <v>1668</v>
      </c>
      <c r="J29" s="3"/>
    </row>
    <row r="30">
      <c r="A30" s="2">
        <v>30.0</v>
      </c>
      <c r="B30" s="2" t="str">
        <f>IFERROR(__xludf.DUMMYFUNCTION("""COMPUTED_VALUE"""),"title: ""ลงนาม ICC ศาลอาญาระหว่างประเทศ"",")</f>
        <v>title: "ลงนาม ICC ศาลอาญาระหว่างประเทศ",</v>
      </c>
      <c r="C30" s="2" t="s">
        <v>140</v>
      </c>
      <c r="D30" s="3">
        <f>match(C30,json!A:A,0)</f>
        <v>345</v>
      </c>
      <c r="E30" s="4" t="str">
        <f t="shared" si="1"/>
        <v>collections: [PolicyCategory/1,PolicyCategory/7]</v>
      </c>
      <c r="F30" s="2" t="s">
        <v>1669</v>
      </c>
      <c r="G30" s="3" t="s">
        <v>1670</v>
      </c>
      <c r="J30" s="3"/>
    </row>
    <row r="31">
      <c r="A31" s="2">
        <v>31.0</v>
      </c>
      <c r="B31" s="2" t="str">
        <f>IFERROR(__xludf.DUMMYFUNCTION("""COMPUTED_VALUE"""),"title: ""นิรโทษกรรมคดีการเมือง"",")</f>
        <v>title: "นิรโทษกรรมคดีการเมือง",</v>
      </c>
      <c r="C31" s="2" t="s">
        <v>144</v>
      </c>
      <c r="D31" s="3">
        <f>match(C31,json!A:A,0)</f>
        <v>356</v>
      </c>
      <c r="E31" s="4" t="str">
        <f t="shared" si="1"/>
        <v>collections: [PolicyCategory/1,PolicyCategory/7]</v>
      </c>
      <c r="F31" s="2" t="s">
        <v>1671</v>
      </c>
      <c r="G31" s="3" t="s">
        <v>1672</v>
      </c>
      <c r="J31" s="3"/>
    </row>
    <row r="32">
      <c r="A32" s="2">
        <v>32.0</v>
      </c>
      <c r="B32" s="2" t="str">
        <f>IFERROR(__xludf.DUMMYFUNCTION("""COMPUTED_VALUE"""),"title: ""มีตำรวจหญิงทุกสถานี"",")</f>
        <v>title: "มีตำรวจหญิงทุกสถานี",</v>
      </c>
      <c r="C32" s="2" t="s">
        <v>148</v>
      </c>
      <c r="D32" s="3">
        <f>match(C32,json!A:A,0)</f>
        <v>367</v>
      </c>
      <c r="E32" s="4" t="str">
        <f t="shared" si="1"/>
        <v>collections: [PolicyCategory/1,PolicyCategory/8]</v>
      </c>
      <c r="F32" s="2" t="s">
        <v>1673</v>
      </c>
      <c r="G32" s="3" t="s">
        <v>1674</v>
      </c>
      <c r="J32" s="3"/>
    </row>
    <row r="33">
      <c r="A33" s="2">
        <v>33.0</v>
      </c>
      <c r="B33" s="2" t="str">
        <f>IFERROR(__xludf.DUMMYFUNCTION("""COMPUTED_VALUE"""),"title: ""ปรับปรุงกฎหมายต่อต้านความรุนแรงทางเพศ"",")</f>
        <v>title: "ปรับปรุงกฎหมายต่อต้านความรุนแรงทางเพศ",</v>
      </c>
      <c r="C33" s="2" t="s">
        <v>154</v>
      </c>
      <c r="D33" s="3">
        <f>match(C33,json!A:A,0)</f>
        <v>378</v>
      </c>
      <c r="E33" s="4" t="str">
        <f t="shared" si="1"/>
        <v>collections: [PolicyCategory/1,PolicyCategory/8]</v>
      </c>
      <c r="F33" s="2" t="s">
        <v>1675</v>
      </c>
      <c r="G33" s="3" t="s">
        <v>1676</v>
      </c>
      <c r="J33" s="3"/>
    </row>
    <row r="34">
      <c r="A34" s="2">
        <v>34.0</v>
      </c>
      <c r="B34" s="2" t="str">
        <f>IFERROR(__xludf.DUMMYFUNCTION("""COMPUTED_VALUE"""),"title: ""รณรงค์ความรู้เรื่องเพศให้สังคม เริ่มต้นจากหน่วยงานรัฐ"",")</f>
        <v>title: "รณรงค์ความรู้เรื่องเพศให้สังคม เริ่มต้นจากหน่วยงานรัฐ",</v>
      </c>
      <c r="C34" s="2" t="s">
        <v>158</v>
      </c>
      <c r="D34" s="3">
        <f>match(C34,json!A:A,0)</f>
        <v>389</v>
      </c>
      <c r="E34" s="4" t="str">
        <f t="shared" si="1"/>
        <v>collections: [PolicyCategory/1,PolicyCategory/8]</v>
      </c>
      <c r="F34" s="2" t="s">
        <v>1677</v>
      </c>
      <c r="G34" s="3" t="s">
        <v>1678</v>
      </c>
      <c r="J34" s="3"/>
    </row>
    <row r="35">
      <c r="A35" s="2">
        <v>35.0</v>
      </c>
      <c r="B35" s="2" t="str">
        <f>IFERROR(__xludf.DUMMYFUNCTION("""COMPUTED_VALUE"""),"title: ""ผ้าอนามัยไม่เก็บ VAT แจกฟรีในโรงเรียน"",")</f>
        <v>title: "ผ้าอนามัยไม่เก็บ VAT แจกฟรีในโรงเรียน",</v>
      </c>
      <c r="C35" s="2" t="s">
        <v>162</v>
      </c>
      <c r="D35" s="3">
        <f>match(C35,json!A:A,0)</f>
        <v>400</v>
      </c>
      <c r="E35" s="4" t="str">
        <f t="shared" si="1"/>
        <v>collections: [PolicyCategory/1,PolicyCategory/5,PolicyOccupation/45,PolicyCategory/8,PolicyCategory/6]</v>
      </c>
      <c r="F35" s="2" t="s">
        <v>1679</v>
      </c>
      <c r="G35" s="3" t="s">
        <v>1680</v>
      </c>
      <c r="J35" s="3"/>
    </row>
    <row r="36">
      <c r="A36" s="2">
        <v>36.0</v>
      </c>
      <c r="B36" s="2" t="str">
        <f>IFERROR(__xludf.DUMMYFUNCTION("""COMPUTED_VALUE"""),"title: ""สมรสเท่าเทียม คู่รักทุกเพศแต่งงานกันได้"",")</f>
        <v>title: "สมรสเท่าเทียม คู่รักทุกเพศแต่งงานกันได้",</v>
      </c>
      <c r="C36" s="2" t="s">
        <v>167</v>
      </c>
      <c r="D36" s="3">
        <f>match(C36,json!A:A,0)</f>
        <v>414</v>
      </c>
      <c r="E36" s="4" t="str">
        <f t="shared" si="1"/>
        <v>collections: [PolicyCategory/1,PolicyCategory/8,PolicyTopList/78]</v>
      </c>
      <c r="F36" s="2" t="s">
        <v>1681</v>
      </c>
      <c r="G36" s="3" t="s">
        <v>1682</v>
      </c>
      <c r="J36" s="3"/>
    </row>
    <row r="37">
      <c r="A37" s="2">
        <v>37.0</v>
      </c>
      <c r="B37" s="2" t="str">
        <f>IFERROR(__xludf.DUMMYFUNCTION("""COMPUTED_VALUE"""),"title: ""รับรองทุกเพศสภาพ คำนำหน้าตามสมัครใจ"",")</f>
        <v>title: "รับรองทุกเพศสภาพ คำนำหน้าตามสมัครใจ",</v>
      </c>
      <c r="C37" s="2" t="s">
        <v>171</v>
      </c>
      <c r="D37" s="3">
        <f>match(C37,json!A:A,0)</f>
        <v>426</v>
      </c>
      <c r="E37" s="4" t="str">
        <f t="shared" si="1"/>
        <v>collections: [PolicyCategory/1,PolicyCategory/8]</v>
      </c>
      <c r="F37" s="2" t="s">
        <v>1683</v>
      </c>
      <c r="G37" s="3" t="s">
        <v>1684</v>
      </c>
      <c r="J37" s="3"/>
    </row>
    <row r="38">
      <c r="A38" s="2">
        <v>38.0</v>
      </c>
      <c r="B38" s="2" t="str">
        <f>IFERROR(__xludf.DUMMYFUNCTION("""COMPUTED_VALUE"""),"title: ""พระเลือกตั้งได้"",")</f>
        <v>title: "พระเลือกตั้งได้",</v>
      </c>
      <c r="C38" s="2" t="s">
        <v>175</v>
      </c>
      <c r="D38" s="3">
        <f>match(C38,json!A:A,0)</f>
        <v>437</v>
      </c>
      <c r="E38" s="4" t="str">
        <f t="shared" si="1"/>
        <v>collections: [PolicyCategory/1,PolicyCategory/8]</v>
      </c>
      <c r="F38" s="2" t="s">
        <v>1685</v>
      </c>
      <c r="G38" s="3" t="s">
        <v>1686</v>
      </c>
      <c r="J38" s="3"/>
    </row>
    <row r="39">
      <c r="A39" s="2">
        <v>39.0</v>
      </c>
      <c r="B39" s="2" t="str">
        <f>IFERROR(__xludf.DUMMYFUNCTION("""COMPUTED_VALUE"""),"title: ""ขายเหล้าได้ตลอดวัน ยกเลิกการห้ามขายเหล้า-ฆ่าสัตว์ในวันพระ"",")</f>
        <v>title: "ขายเหล้าได้ตลอดวัน ยกเลิกการห้ามขายเหล้า-ฆ่าสัตว์ในวันพระ",</v>
      </c>
      <c r="C39" s="2" t="s">
        <v>179</v>
      </c>
      <c r="D39" s="3">
        <f>match(C39,json!A:A,0)</f>
        <v>448</v>
      </c>
      <c r="E39" s="4" t="str">
        <f t="shared" si="1"/>
        <v>collections: [PolicyCategory/1,PolicyCategory/8]</v>
      </c>
      <c r="F39" s="2" t="s">
        <v>1687</v>
      </c>
      <c r="G39" s="3" t="s">
        <v>1688</v>
      </c>
      <c r="J39" s="3"/>
    </row>
    <row r="40">
      <c r="A40" s="2">
        <v>40.0</v>
      </c>
      <c r="B40" s="2" t="str">
        <f>IFERROR(__xludf.DUMMYFUNCTION("""COMPUTED_VALUE"""),"title: ""รัฐต้องจ้างงานคนพิการ 20,000 คน"",")</f>
        <v>title: "รัฐต้องจ้างงานคนพิการ 20,000 คน",</v>
      </c>
      <c r="C40" s="2" t="s">
        <v>183</v>
      </c>
      <c r="D40" s="3">
        <f>match(C40,json!A:A,0)</f>
        <v>459</v>
      </c>
      <c r="E40" s="4" t="str">
        <f t="shared" si="1"/>
        <v>collections: [PolicyCategory/1,PolicyCategory/8]</v>
      </c>
      <c r="F40" s="2" t="s">
        <v>1689</v>
      </c>
      <c r="G40" s="3" t="s">
        <v>1690</v>
      </c>
      <c r="J40" s="3"/>
    </row>
    <row r="41">
      <c r="A41" s="2">
        <v>41.0</v>
      </c>
      <c r="B41" s="2" t="str">
        <f>IFERROR(__xludf.DUMMYFUNCTION("""COMPUTED_VALUE"""),"title: ""อาคาร-สิ่งก่อสร้างยึดหลักการออกแบบเพื่อทุกคน"",")</f>
        <v>title: "อาคาร-สิ่งก่อสร้างยึดหลักการออกแบบเพื่อทุกคน",</v>
      </c>
      <c r="C41" s="2" t="s">
        <v>188</v>
      </c>
      <c r="D41" s="3">
        <f>match(C41,json!A:A,0)</f>
        <v>470</v>
      </c>
      <c r="E41" s="4" t="str">
        <f t="shared" si="1"/>
        <v>collections: [PolicyCategory/1,PolicyCategory/8]</v>
      </c>
      <c r="F41" s="2" t="s">
        <v>1691</v>
      </c>
      <c r="G41" s="3" t="s">
        <v>1692</v>
      </c>
      <c r="J41" s="3"/>
    </row>
    <row r="42">
      <c r="A42" s="2">
        <v>42.0</v>
      </c>
      <c r="B42" s="2" t="str">
        <f>IFERROR(__xludf.DUMMYFUNCTION("""COMPUTED_VALUE"""),"title: ""เงินคนพิการเดือนละ 3,000 บาท"",")</f>
        <v>title: "เงินคนพิการเดือนละ 3,000 บาท",</v>
      </c>
      <c r="C42" s="2" t="s">
        <v>192</v>
      </c>
      <c r="D42" s="3">
        <f>match(C42,json!A:A,0)</f>
        <v>481</v>
      </c>
      <c r="E42" s="4" t="str">
        <f t="shared" si="1"/>
        <v>collections: [PolicyCategory/1,PolicyCategory/8]</v>
      </c>
      <c r="F42" s="2" t="s">
        <v>1693</v>
      </c>
      <c r="G42" s="3" t="s">
        <v>1694</v>
      </c>
      <c r="J42" s="3"/>
    </row>
    <row r="43">
      <c r="A43" s="2">
        <v>43.0</v>
      </c>
      <c r="B43" s="2" t="str">
        <f>IFERROR(__xludf.DUMMYFUNCTION("""COMPUTED_VALUE"""),"title: ""ของขวัญแรกเกิด 3,000 บาท ซื้อของเลี้ยงลูก"",")</f>
        <v>title: "ของขวัญแรกเกิด 3,000 บาท ซื้อของเลี้ยงลูก",</v>
      </c>
      <c r="C43" s="2" t="s">
        <v>196</v>
      </c>
      <c r="D43" s="3">
        <f>match(C43,json!A:A,0)</f>
        <v>492</v>
      </c>
      <c r="E43" s="4" t="str">
        <f t="shared" si="1"/>
        <v>collections: [PolicyCategory/1,PolicyCategory/8,PolicyCategory/9]</v>
      </c>
      <c r="F43" s="2" t="s">
        <v>1695</v>
      </c>
      <c r="G43" s="3" t="s">
        <v>1696</v>
      </c>
      <c r="J43" s="3"/>
    </row>
    <row r="44">
      <c r="A44" s="2">
        <v>44.0</v>
      </c>
      <c r="B44" s="2" t="str">
        <f>IFERROR(__xludf.DUMMYFUNCTION("""COMPUTED_VALUE"""),"title: ""เงินเด็กเล็ก เดือนละ 1,200 บาท"",")</f>
        <v>title: "เงินเด็กเล็ก เดือนละ 1,200 บาท",</v>
      </c>
      <c r="C44" s="2" t="s">
        <v>202</v>
      </c>
      <c r="D44" s="3">
        <f>match(C44,json!A:A,0)</f>
        <v>504</v>
      </c>
      <c r="E44" s="4" t="str">
        <f t="shared" si="1"/>
        <v>collections: [PolicyOccupation/49,PolicyTopList/76,PolicyCategory/1,PolicyOccupation/4,PolicyOccupation/46,PolicyOccupation/47,PolicyCategory/8,PolicyOccupation/48,PolicyCategory/9]</v>
      </c>
      <c r="F44" s="2" t="s">
        <v>1697</v>
      </c>
      <c r="G44" s="3" t="s">
        <v>1698</v>
      </c>
      <c r="J44" s="3"/>
    </row>
    <row r="45">
      <c r="A45" s="2">
        <v>45.0</v>
      </c>
      <c r="B45" s="2" t="str">
        <f>IFERROR(__xludf.DUMMYFUNCTION("""COMPUTED_VALUE"""),"title: ""สิทธิลาคลอด 180 วัน พ่อแม่แบ่งกันได้"",")</f>
        <v>title: "สิทธิลาคลอด 180 วัน พ่อแม่แบ่งกันได้",</v>
      </c>
      <c r="C45" s="2" t="s">
        <v>210</v>
      </c>
      <c r="D45" s="3">
        <f>match(C45,json!A:A,0)</f>
        <v>522</v>
      </c>
      <c r="E45" s="4" t="str">
        <f t="shared" si="1"/>
        <v>collections: [PolicyCategory/5,PolicyCategory/9,PolicyCategory/1,PolicyCategory/8,PolicyOccupation/44,PolicyTopList/78]</v>
      </c>
      <c r="F45" s="2" t="s">
        <v>1699</v>
      </c>
      <c r="G45" s="3" t="s">
        <v>1700</v>
      </c>
      <c r="J45" s="3"/>
    </row>
    <row r="46">
      <c r="A46" s="2">
        <v>46.0</v>
      </c>
      <c r="B46" s="2" t="str">
        <f>IFERROR(__xludf.DUMMYFUNCTION("""COMPUTED_VALUE"""),"title: ""ศูนย์เลี้ยงเด็กอ่อน-เด็กก่อนวัยเรียนใกล้บ้าน ห้องปั๊มนมในที่ทำงาน"",")</f>
        <v>title: "ศูนย์เลี้ยงเด็กอ่อน-เด็กก่อนวัยเรียนใกล้บ้าน ห้องปั๊มนมในที่ทำงาน",</v>
      </c>
      <c r="C46" s="2" t="s">
        <v>216</v>
      </c>
      <c r="D46" s="3">
        <f>match(C46,json!A:A,0)</f>
        <v>537</v>
      </c>
      <c r="E46" s="4" t="str">
        <f t="shared" si="1"/>
        <v>collections: [PolicyOccupation/4,PolicyOccupation/43,PolicyOccupation/46,PolicyOccupation/49,PolicyCategory/5,PolicyCategory/9,PolicyOccupation/47,PolicyOccupation/44,PolicyOccupation/48]</v>
      </c>
      <c r="F46" s="2" t="s">
        <v>1701</v>
      </c>
      <c r="G46" s="3" t="s">
        <v>1702</v>
      </c>
      <c r="J46" s="3"/>
    </row>
    <row r="47">
      <c r="A47" s="2">
        <v>47.0</v>
      </c>
      <c r="B47" s="2" t="str">
        <f>IFERROR(__xludf.DUMMYFUNCTION("""COMPUTED_VALUE"""),"title: ""ปรับขึ้นค่าแรงขั้นต่ำทุกปี เริ่มทันทีวันละ 450 บาท"",")</f>
        <v>title: "ปรับขึ้นค่าแรงขั้นต่ำทุกปี เริ่มทันทีวันละ 450 บาท",</v>
      </c>
      <c r="C47" s="2" t="s">
        <v>221</v>
      </c>
      <c r="D47" s="3">
        <f>match(C47,json!A:A,0)</f>
        <v>555</v>
      </c>
      <c r="E47" s="4" t="str">
        <f t="shared" si="1"/>
        <v>collections: [PolicyCategory/5,PolicyCategory/10,PolicyTopList/76,PolicyOccupation/44,PolicyTopList/78]</v>
      </c>
      <c r="F47" s="2" t="s">
        <v>1703</v>
      </c>
      <c r="G47" s="3" t="s">
        <v>1704</v>
      </c>
      <c r="J47" s="3"/>
    </row>
    <row r="48">
      <c r="A48" s="2">
        <v>48.0</v>
      </c>
      <c r="B48" s="2" t="str">
        <f>IFERROR(__xludf.DUMMYFUNCTION("""COMPUTED_VALUE"""),"title: ""ทำงานไม่เกิน 40 ชั่วโมง/สัปดาห์ หากเกิน ต้องได้ OT"",")</f>
        <v>title: "ทำงานไม่เกิน 40 ชั่วโมง/สัปดาห์ หากเกิน ต้องได้ OT",</v>
      </c>
      <c r="C48" s="2" t="s">
        <v>227</v>
      </c>
      <c r="D48" s="3">
        <f>match(C48,json!A:A,0)</f>
        <v>569</v>
      </c>
      <c r="E48" s="4" t="str">
        <f t="shared" si="1"/>
        <v>collections: [PolicyOccupation/46,PolicyCategory/5,PolicyCategory/10,PolicyOccupation/44,PolicyTopList/78]</v>
      </c>
      <c r="F48" s="2" t="s">
        <v>1705</v>
      </c>
      <c r="G48" s="3" t="s">
        <v>1706</v>
      </c>
      <c r="J48" s="3"/>
    </row>
    <row r="49">
      <c r="A49" s="2">
        <v>49.0</v>
      </c>
      <c r="B49" s="2" t="str">
        <f>IFERROR(__xludf.DUMMYFUNCTION("""COMPUTED_VALUE"""),"title: ""สัญญาจ้างเป็นธรรม แรงงานรัฐได้รับการคุ้มครอง"",")</f>
        <v>title: "สัญญาจ้างเป็นธรรม แรงงานรัฐได้รับการคุ้มครอง",</v>
      </c>
      <c r="C49" s="2" t="s">
        <v>231</v>
      </c>
      <c r="D49" s="3">
        <f>match(C49,json!A:A,0)</f>
        <v>583</v>
      </c>
      <c r="E49" s="4" t="str">
        <f t="shared" si="1"/>
        <v>collections: [PolicyCategory/5,PolicyOccupation/46,PolicyCategory/10,PolicyOccupation/44,PolicyTopList/78]</v>
      </c>
      <c r="F49" s="2" t="s">
        <v>1707</v>
      </c>
      <c r="G49" s="3" t="s">
        <v>1708</v>
      </c>
      <c r="J49" s="3"/>
    </row>
    <row r="50">
      <c r="A50" s="2">
        <v>50.0</v>
      </c>
      <c r="B50" s="2" t="str">
        <f>IFERROR(__xludf.DUMMYFUNCTION("""COMPUTED_VALUE"""),"title: ""แรงงานทุกกลุ่มตั้งสหภาพได้ สอดคล้องหลัก ILO 87 และ 98"",")</f>
        <v>title: "แรงงานทุกกลุ่มตั้งสหภาพได้ สอดคล้องหลัก ILO 87 และ 98",</v>
      </c>
      <c r="C50" s="2" t="s">
        <v>235</v>
      </c>
      <c r="D50" s="3">
        <f>match(C50,json!A:A,0)</f>
        <v>597</v>
      </c>
      <c r="E50" s="4" t="str">
        <f t="shared" si="1"/>
        <v>collections: [PolicyOccupation/50,PolicyOccupation/46,PolicyCategory/5,PolicyCategory/10,PolicyOccupation/44,PolicyTopList/78]</v>
      </c>
      <c r="F50" s="2" t="s">
        <v>1709</v>
      </c>
      <c r="G50" s="3" t="s">
        <v>1710</v>
      </c>
      <c r="J50" s="3"/>
    </row>
    <row r="51">
      <c r="A51" s="2">
        <v>51.0</v>
      </c>
      <c r="B51" s="2" t="str">
        <f>IFERROR(__xludf.DUMMYFUNCTION("""COMPUTED_VALUE"""),"title: ""ประกันสังคมถ้วนหน้า เจ็บป่วยได้เงินชดเชย-ค่าเดินทางหาหมอ"",")</f>
        <v>title: "ประกันสังคมถ้วนหน้า เจ็บป่วยได้เงินชดเชย-ค่าเดินทางหาหมอ",</v>
      </c>
      <c r="C51" s="2" t="s">
        <v>240</v>
      </c>
      <c r="D51" s="3">
        <f>match(C51,json!A:A,0)</f>
        <v>612</v>
      </c>
      <c r="E51" s="4" t="str">
        <f t="shared" si="1"/>
        <v>collections: [PolicyCategory/5,PolicyOccupation/46,PolicyOccupation/49,PolicyCategory/10,PolicyOccupation/44,PolicyOccupation/48]</v>
      </c>
      <c r="F51" s="2" t="s">
        <v>1711</v>
      </c>
      <c r="G51" s="3" t="s">
        <v>1712</v>
      </c>
      <c r="J51" s="3"/>
    </row>
    <row r="52">
      <c r="A52" s="2">
        <v>52.0</v>
      </c>
      <c r="B52" s="2" t="str">
        <f>IFERROR(__xludf.DUMMYFUNCTION("""COMPUTED_VALUE"""),"title: ""เงินผู้สูงวัยเดือนละ 3,000 บาท"",")</f>
        <v>title: "เงินผู้สูงวัยเดือนละ 3,000 บาท",</v>
      </c>
      <c r="C52" s="2" t="s">
        <v>244</v>
      </c>
      <c r="D52" s="3">
        <f>match(C52,json!A:A,0)</f>
        <v>627</v>
      </c>
      <c r="E52" s="4" t="str">
        <f t="shared" si="1"/>
        <v>collections: [PolicyOccupation/4,PolicyCategory/5,PolicyOccupation/46,PolicyOccupation/49,PolicyCategory/11,PolicyOccupation/47,PolicyTopList/76,PolicyOccupation/44,PolicyOccupation/48]</v>
      </c>
      <c r="F52" s="2" t="s">
        <v>1713</v>
      </c>
      <c r="G52" s="3" t="s">
        <v>1714</v>
      </c>
      <c r="J52" s="3"/>
    </row>
    <row r="53">
      <c r="A53" s="2">
        <v>53.0</v>
      </c>
      <c r="B53" s="2" t="str">
        <f>IFERROR(__xludf.DUMMYFUNCTION("""COMPUTED_VALUE"""),"title: ""เจ็บ-ป่วยติดเตียง มีระบบดูแล"",")</f>
        <v>title: "เจ็บ-ป่วยติดเตียง มีระบบดูแล",</v>
      </c>
      <c r="C53" s="2" t="s">
        <v>250</v>
      </c>
      <c r="D53" s="3">
        <f>match(C53,json!A:A,0)</f>
        <v>645</v>
      </c>
      <c r="E53" s="4" t="str">
        <f t="shared" si="1"/>
        <v>collections: [PolicyOccupation/4,PolicyOccupation/43,PolicyOccupation/46,PolicyOccupation/49,PolicyCategory/5,PolicyCategory/11,PolicyOccupation/47,PolicyOccupation/44,PolicyOccupation/48]</v>
      </c>
      <c r="F53" s="2" t="s">
        <v>1715</v>
      </c>
      <c r="G53" s="3" t="s">
        <v>1716</v>
      </c>
      <c r="J53" s="3"/>
    </row>
    <row r="54">
      <c r="A54" s="2">
        <v>54.0</v>
      </c>
      <c r="B54" s="2" t="str">
        <f>IFERROR(__xludf.DUMMYFUNCTION("""COMPUTED_VALUE"""),"title: ""บ้านตั้งตัว 350,000 หลัง รัฐช่วยผ่อน-เช่า"",")</f>
        <v>title: "บ้านตั้งตัว 350,000 หลัง รัฐช่วยผ่อน-เช่า",</v>
      </c>
      <c r="C54" s="2" t="s">
        <v>254</v>
      </c>
      <c r="D54" s="3">
        <f>match(C54,json!A:A,0)</f>
        <v>663</v>
      </c>
      <c r="E54" s="4" t="str">
        <f t="shared" si="1"/>
        <v>collections: [PolicyOccupation/50,PolicyCategory/5,PolicyCategory/12,PolicyOccupation/44]</v>
      </c>
      <c r="F54" s="2" t="s">
        <v>1717</v>
      </c>
      <c r="G54" s="3" t="s">
        <v>1718</v>
      </c>
      <c r="J54" s="3"/>
    </row>
    <row r="55">
      <c r="A55" s="2">
        <v>55.0</v>
      </c>
      <c r="B55" s="2" t="str">
        <f>IFERROR(__xludf.DUMMYFUNCTION("""COMPUTED_VALUE"""),"title: ""น้ำประปาดื่มได้ทุกพื้นที่"",")</f>
        <v>title: "น้ำประปาดื่มได้ทุกพื้นที่",</v>
      </c>
      <c r="C55" s="2" t="s">
        <v>260</v>
      </c>
      <c r="D55" s="3">
        <f>match(C55,json!A:A,0)</f>
        <v>676</v>
      </c>
      <c r="E55" s="4" t="str">
        <f t="shared" si="1"/>
        <v>collections: [PolicyOccupation/43,PolicyTopList/76,PolicyOccupation/50,PolicyOccupation/44,PolicyCategory/5,PolicyCategory/12]</v>
      </c>
      <c r="F55" s="2" t="s">
        <v>1719</v>
      </c>
      <c r="G55" s="3" t="s">
        <v>1720</v>
      </c>
      <c r="J55" s="3"/>
    </row>
    <row r="56">
      <c r="A56" s="2">
        <v>56.0</v>
      </c>
      <c r="B56" s="2" t="str">
        <f>IFERROR(__xludf.DUMMYFUNCTION("""COMPUTED_VALUE"""),"title: ""เติมเน็ตฟรี 1 GB ต่อเดือน"",")</f>
        <v>title: "เติมเน็ตฟรี 1 GB ต่อเดือน",</v>
      </c>
      <c r="C56" s="2" t="s">
        <v>265</v>
      </c>
      <c r="D56" s="3">
        <f>match(C56,json!A:A,0)</f>
        <v>691</v>
      </c>
      <c r="E56" s="4" t="str">
        <f t="shared" si="1"/>
        <v>collections: [PolicyCategory/5,PolicyOccupation/24,PolicyCategory/12,PolicyOccupation/50,PolicyOccupation/44]</v>
      </c>
      <c r="F56" s="2" t="s">
        <v>1721</v>
      </c>
      <c r="G56" s="3" t="s">
        <v>1722</v>
      </c>
      <c r="J56" s="3"/>
    </row>
    <row r="57">
      <c r="A57" s="2">
        <v>57.0</v>
      </c>
      <c r="B57" s="2" t="str">
        <f>IFERROR(__xludf.DUMMYFUNCTION("""COMPUTED_VALUE"""),"title: ""ค่าทำศพถ้วนหน้า 10,000 บาท"",")</f>
        <v>title: "ค่าทำศพถ้วนหน้า 10,000 บาท",</v>
      </c>
      <c r="C57" s="2" t="s">
        <v>270</v>
      </c>
      <c r="D57" s="3">
        <f>match(C57,json!A:A,0)</f>
        <v>705</v>
      </c>
      <c r="E57" s="4" t="str">
        <f t="shared" si="1"/>
        <v>collections: [PolicyCategory/5,PolicyCategory/12]</v>
      </c>
      <c r="F57" s="2" t="s">
        <v>1723</v>
      </c>
      <c r="G57" s="3" t="s">
        <v>1724</v>
      </c>
      <c r="J57" s="3"/>
    </row>
    <row r="58">
      <c r="A58" s="2">
        <v>58.0</v>
      </c>
      <c r="B58" s="2" t="str">
        <f>IFERROR(__xludf.DUMMYFUNCTION("""COMPUTED_VALUE"""),"title: ""เลือกตั้งผู้ว่าฯ ทุกจังหวัด"",")</f>
        <v>title: "เลือกตั้งผู้ว่าฯ ทุกจังหวัด",</v>
      </c>
      <c r="C58" s="2" t="s">
        <v>274</v>
      </c>
      <c r="D58" s="3">
        <f>match(C58,json!A:A,0)</f>
        <v>716</v>
      </c>
      <c r="E58" s="4" t="str">
        <f t="shared" si="1"/>
        <v>collections: [PolicyCategory/13,PolicyOccupation/43,PolicyCategory/14,PolicyTopList/76]</v>
      </c>
      <c r="F58" s="2" t="s">
        <v>1725</v>
      </c>
      <c r="G58" s="3" t="s">
        <v>1726</v>
      </c>
      <c r="J58" s="3"/>
    </row>
    <row r="59">
      <c r="A59" s="2">
        <v>59.0</v>
      </c>
      <c r="B59" s="2" t="str">
        <f>IFERROR(__xludf.DUMMYFUNCTION("""COMPUTED_VALUE"""),"title: ""ประชามติยกเลิกราชการส่วนภูมิภาค ไม่มีใครตกงาน-เสียประโยชน์"",")</f>
        <v>title: "ประชามติยกเลิกราชการส่วนภูมิภาค ไม่มีใครตกงาน-เสียประโยชน์",</v>
      </c>
      <c r="C59" s="2" t="s">
        <v>282</v>
      </c>
      <c r="D59" s="3">
        <f>match(C59,json!A:A,0)</f>
        <v>729</v>
      </c>
      <c r="E59" s="4" t="str">
        <f t="shared" si="1"/>
        <v>collections: [PolicyCategory/13,PolicyOccupation/43,PolicyTopList/77,PolicyCategory/14]</v>
      </c>
      <c r="F59" s="2" t="s">
        <v>1727</v>
      </c>
      <c r="G59" s="3" t="s">
        <v>1728</v>
      </c>
      <c r="J59" s="3"/>
    </row>
    <row r="60">
      <c r="A60" s="2">
        <v>60.0</v>
      </c>
      <c r="B60" s="2" t="str">
        <f>IFERROR(__xludf.DUMMYFUNCTION("""COMPUTED_VALUE"""),"title: ""ข้าราชการทุกสังกัด ศักดิ์และสิทธิเท่ากัน โยกย้ายก้าวหน้าได้"",")</f>
        <v>title: "ข้าราชการทุกสังกัด ศักดิ์และสิทธิเท่ากัน โยกย้ายก้าวหน้าได้",</v>
      </c>
      <c r="C60" s="2" t="s">
        <v>287</v>
      </c>
      <c r="D60" s="3">
        <f>match(C60,json!A:A,0)</f>
        <v>742</v>
      </c>
      <c r="E60" s="4" t="str">
        <f t="shared" si="1"/>
        <v>collections: [PolicyCategory/13,PolicyOccupation/43,PolicyCategory/14]</v>
      </c>
      <c r="F60" s="2" t="s">
        <v>1729</v>
      </c>
      <c r="G60" s="3" t="s">
        <v>1730</v>
      </c>
      <c r="J60" s="3"/>
    </row>
    <row r="61">
      <c r="A61" s="2">
        <v>61.0</v>
      </c>
      <c r="B61" s="2" t="str">
        <f>IFERROR(__xludf.DUMMYFUNCTION("""COMPUTED_VALUE"""),"title: ""เลือกตั้งนายกเขต ทุกเขตใน กทม."",")</f>
        <v>title: "เลือกตั้งนายกเขต ทุกเขตใน กทม.",</v>
      </c>
      <c r="C61" s="2" t="s">
        <v>291</v>
      </c>
      <c r="D61" s="3">
        <f>match(C61,json!A:A,0)</f>
        <v>754</v>
      </c>
      <c r="E61" s="4" t="str">
        <f t="shared" si="1"/>
        <v>collections: [PolicyCategory/13,PolicyOccupation/43,PolicyCategory/14]</v>
      </c>
      <c r="F61" s="2" t="s">
        <v>1731</v>
      </c>
      <c r="G61" s="3" t="s">
        <v>1732</v>
      </c>
      <c r="J61" s="3"/>
    </row>
    <row r="62">
      <c r="A62" s="2">
        <v>62.0</v>
      </c>
      <c r="B62" s="2" t="str">
        <f>IFERROR(__xludf.DUMMYFUNCTION("""COMPUTED_VALUE"""),"title: ""เพิ่มงบท้องถิ่น (จังหวัดละ +250 ล้านบาท/ปี | เมืองละ +100 ล้านบาท/ปี | ตำบลละ 20 ล้านบาท/ปี)"",")</f>
        <v>title: "เพิ่มงบท้องถิ่น (จังหวัดละ +250 ล้านบาท/ปี | เมืองละ +100 ล้านบาท/ปี | ตำบลละ 20 ล้านบาท/ปี)",</v>
      </c>
      <c r="C62" s="2" t="s">
        <v>295</v>
      </c>
      <c r="D62" s="3">
        <f>match(C62,json!A:A,0)</f>
        <v>766</v>
      </c>
      <c r="E62" s="4" t="str">
        <f t="shared" si="1"/>
        <v>collections: [PolicyCategory/13,PolicyOccupation/43,PolicyCategory/15]</v>
      </c>
      <c r="F62" s="2" t="s">
        <v>1733</v>
      </c>
      <c r="G62" s="3" t="s">
        <v>1734</v>
      </c>
      <c r="J62" s="3"/>
    </row>
    <row r="63">
      <c r="A63" s="2">
        <v>63.0</v>
      </c>
      <c r="B63" s="2" t="str">
        <f>IFERROR(__xludf.DUMMYFUNCTION("""COMPUTED_VALUE"""),"title: ""ท้องถิ่นมีช่องทางหารายได้ใหม่ กู้เงิน-ออกพันธบัตร"",")</f>
        <v>title: "ท้องถิ่นมีช่องทางหารายได้ใหม่ กู้เงิน-ออกพันธบัตร",</v>
      </c>
      <c r="C63" s="2" t="s">
        <v>301</v>
      </c>
      <c r="D63" s="3">
        <f>match(C63,json!A:A,0)</f>
        <v>778</v>
      </c>
      <c r="E63" s="4" t="str">
        <f t="shared" si="1"/>
        <v>collections: [PolicyCategory/13,PolicyOccupation/43,PolicyCategory/16]</v>
      </c>
      <c r="F63" s="2" t="s">
        <v>1735</v>
      </c>
      <c r="G63" s="3" t="s">
        <v>1736</v>
      </c>
      <c r="J63" s="3"/>
    </row>
    <row r="64">
      <c r="A64" s="2">
        <v>64.0</v>
      </c>
      <c r="B64" s="2" t="str">
        <f>IFERROR(__xludf.DUMMYFUNCTION("""COMPUTED_VALUE"""),"title: ""ปรับสูตรกระจายงบให้เป็นธรรม ลดความเหลื่อมล้ำระหว่างพื้นที่"",")</f>
        <v>title: "ปรับสูตรกระจายงบให้เป็นธรรม ลดความเหลื่อมล้ำระหว่างพื้นที่",</v>
      </c>
      <c r="C64" s="2" t="s">
        <v>306</v>
      </c>
      <c r="D64" s="3">
        <f>match(C64,json!A:A,0)</f>
        <v>790</v>
      </c>
      <c r="E64" s="4" t="str">
        <f t="shared" si="1"/>
        <v>collections: [PolicyCategory/13,PolicyOccupation/43,PolicyCategory/16]</v>
      </c>
      <c r="F64" s="2" t="s">
        <v>1737</v>
      </c>
      <c r="G64" s="3" t="s">
        <v>1738</v>
      </c>
      <c r="J64" s="3"/>
    </row>
    <row r="65">
      <c r="A65" s="2">
        <v>65.0</v>
      </c>
      <c r="B65" s="2" t="str">
        <f>IFERROR(__xludf.DUMMYFUNCTION("""COMPUTED_VALUE"""),"title: ""ท้องถิ่นจัดทำบริการสาธารณะได้ทั้งหมด ยกเว้น ทหาร-ศาล-เงินตรา-การต่างประเทศ"",")</f>
        <v>title: "ท้องถิ่นจัดทำบริการสาธารณะได้ทั้งหมด ยกเว้น ทหาร-ศาล-เงินตรา-การต่างประเทศ",</v>
      </c>
      <c r="C65" s="2" t="s">
        <v>310</v>
      </c>
      <c r="D65" s="3">
        <f>match(C65,json!A:A,0)</f>
        <v>802</v>
      </c>
      <c r="E65" s="4" t="str">
        <f t="shared" si="1"/>
        <v>collections: [PolicyCategory/13,PolicyOccupation/43,PolicyCategory/16,PolicyTopList/78]</v>
      </c>
      <c r="F65" s="2" t="s">
        <v>1739</v>
      </c>
      <c r="G65" s="3" t="s">
        <v>1740</v>
      </c>
      <c r="J65" s="3"/>
    </row>
    <row r="66">
      <c r="A66" s="2">
        <v>66.0</v>
      </c>
      <c r="B66" s="2" t="str">
        <f>IFERROR(__xludf.DUMMYFUNCTION("""COMPUTED_VALUE"""),"title: ""ถ่ายโอนอำนาจให้ท้องถิ่น (ถนน-คูคลอง-แหล่งน้ำ-ขนส่ง-สิ่งแวดล้อม-พิสูจน์ที่ดิน-โรงงาน-โรงแรม-สถานบริการ)"",")</f>
        <v>title: "ถ่ายโอนอำนาจให้ท้องถิ่น (ถนน-คูคลอง-แหล่งน้ำ-ขนส่ง-สิ่งแวดล้อม-พิสูจน์ที่ดิน-โรงงาน-โรงแรม-สถานบริการ)",</v>
      </c>
      <c r="C66" s="2" t="s">
        <v>316</v>
      </c>
      <c r="D66" s="3">
        <f>match(C66,json!A:A,0)</f>
        <v>815</v>
      </c>
      <c r="E66" s="4" t="str">
        <f t="shared" si="1"/>
        <v>collections: [PolicyCategory/13,PolicyOccupation/43,PolicyCategory/16]</v>
      </c>
      <c r="F66" s="2" t="s">
        <v>1741</v>
      </c>
      <c r="G66" s="3" t="s">
        <v>1742</v>
      </c>
      <c r="J66" s="3"/>
    </row>
    <row r="67">
      <c r="A67" s="2">
        <v>67.0</v>
      </c>
      <c r="B67" s="2" t="str">
        <f>IFERROR(__xludf.DUMMYFUNCTION("""COMPUTED_VALUE"""),"title: ""ยกเลิกกฎระเบียบและคำสั่ง คสช. ที่ล็อกคอ-ล้วงลูกท้องถิ่น"",")</f>
        <v>title: "ยกเลิกกฎระเบียบและคำสั่ง คสช. ที่ล็อกคอ-ล้วงลูกท้องถิ่น",</v>
      </c>
      <c r="C67" s="2" t="s">
        <v>320</v>
      </c>
      <c r="D67" s="3">
        <f>match(C67,json!A:A,0)</f>
        <v>827</v>
      </c>
      <c r="E67" s="4" t="str">
        <f t="shared" si="1"/>
        <v>collections: [PolicyCategory/13,PolicyOccupation/43,PolicyTopList/77,PolicyCategory/16,PolicyTopList/78]</v>
      </c>
      <c r="F67" s="2" t="s">
        <v>1743</v>
      </c>
      <c r="G67" s="3" t="s">
        <v>1744</v>
      </c>
      <c r="J67" s="3"/>
    </row>
    <row r="68">
      <c r="A68" s="2">
        <v>68.0</v>
      </c>
      <c r="B68" s="2" t="str">
        <f>IFERROR(__xludf.DUMMYFUNCTION("""COMPUTED_VALUE"""),"title: ""ท้องถิ่นโปร่งใส เปิดเผยข้อมูลงบทุกบาท-จัดซื้อจัดจ้างทุกขั้นตอน"",")</f>
        <v>title: "ท้องถิ่นโปร่งใส เปิดเผยข้อมูลงบทุกบาท-จัดซื้อจัดจ้างทุกขั้นตอน",</v>
      </c>
      <c r="C68" s="2" t="s">
        <v>324</v>
      </c>
      <c r="D68" s="3">
        <f>match(C68,json!A:A,0)</f>
        <v>841</v>
      </c>
      <c r="E68" s="4" t="str">
        <f t="shared" si="1"/>
        <v>collections: [PolicyCategory/13,PolicyOccupation/43,PolicyOccupation/51,PolicyCategory/17,PolicyTopList/78]</v>
      </c>
      <c r="F68" s="2" t="s">
        <v>1745</v>
      </c>
      <c r="G68" s="3" t="s">
        <v>1746</v>
      </c>
      <c r="J68" s="3"/>
    </row>
    <row r="69">
      <c r="A69" s="2">
        <v>69.0</v>
      </c>
      <c r="B69" s="2" t="str">
        <f>IFERROR(__xludf.DUMMYFUNCTION("""COMPUTED_VALUE"""),"title: ""ประชุมสภาพลเมือง ทุกคนมีส่วนร่วม ทุกท้องถิ่น ทุกไตรมาส"",")</f>
        <v>title: "ประชุมสภาพลเมือง ทุกคนมีส่วนร่วม ทุกท้องถิ่น ทุกไตรมาส",</v>
      </c>
      <c r="C69" s="2" t="s">
        <v>331</v>
      </c>
      <c r="D69" s="3">
        <f>match(C69,json!A:A,0)</f>
        <v>855</v>
      </c>
      <c r="E69" s="4" t="str">
        <f t="shared" si="1"/>
        <v>collections: [PolicyCategory/13,PolicyOccupation/43,PolicyCategory/17,PolicyTopList/78]</v>
      </c>
      <c r="F69" s="2" t="s">
        <v>1747</v>
      </c>
      <c r="G69" s="3" t="s">
        <v>1748</v>
      </c>
      <c r="J69" s="3"/>
    </row>
    <row r="70">
      <c r="A70" s="2">
        <v>70.0</v>
      </c>
      <c r="B70" s="2" t="str">
        <f>IFERROR(__xludf.DUMMYFUNCTION("""COMPUTED_VALUE"""),"title: ""ประชาชนเข้าชื่อออนไลน์ เสนอโครงการ-ข้อบัญญัติ ถอดถอนท้องถิ่นได้"",")</f>
        <v>title: "ประชาชนเข้าชื่อออนไลน์ เสนอโครงการ-ข้อบัญญัติ ถอดถอนท้องถิ่นได้",</v>
      </c>
      <c r="C70" s="2" t="s">
        <v>335</v>
      </c>
      <c r="D70" s="3">
        <f>match(C70,json!A:A,0)</f>
        <v>868</v>
      </c>
      <c r="E70" s="4" t="str">
        <f t="shared" si="1"/>
        <v>collections: [PolicyCategory/13,PolicyOccupation/43,PolicyCategory/17,PolicyTopList/78]</v>
      </c>
      <c r="F70" s="2" t="s">
        <v>1749</v>
      </c>
      <c r="G70" s="3" t="s">
        <v>1750</v>
      </c>
      <c r="J70" s="3"/>
    </row>
    <row r="71">
      <c r="A71" s="2">
        <v>71.0</v>
      </c>
      <c r="B71" s="2" t="str">
        <f>IFERROR(__xludf.DUMMYFUNCTION("""COMPUTED_VALUE"""),"title: ""เปิดข้อมูลรัฐทันที ประชาชนเป็นเจ้าของ"",")</f>
        <v>title: "เปิดข้อมูลรัฐทันที ประชาชนเป็นเจ้าของ",</v>
      </c>
      <c r="C71" s="2" t="s">
        <v>339</v>
      </c>
      <c r="D71" s="3">
        <f>match(C71,json!A:A,0)</f>
        <v>881</v>
      </c>
      <c r="E71" s="4" t="str">
        <f t="shared" si="1"/>
        <v>collections: [PolicyCategory/18,PolicyTopList/76,PolicyCategory/19,PolicyOccupation/43,PolicyTopList/78]</v>
      </c>
      <c r="F71" s="2" t="s">
        <v>1751</v>
      </c>
      <c r="G71" s="3" t="s">
        <v>1752</v>
      </c>
      <c r="J71" s="3"/>
    </row>
    <row r="72">
      <c r="A72" s="2">
        <v>72.0</v>
      </c>
      <c r="B72" s="2" t="str">
        <f>IFERROR(__xludf.DUMMYFUNCTION("""COMPUTED_VALUE"""),"title: ""ระบบ AI จับโกง"",")</f>
        <v>title: "ระบบ AI จับโกง",</v>
      </c>
      <c r="C72" s="2" t="s">
        <v>346</v>
      </c>
      <c r="D72" s="3">
        <f>match(C72,json!A:A,0)</f>
        <v>895</v>
      </c>
      <c r="E72" s="4" t="str">
        <f t="shared" si="1"/>
        <v>collections: [PolicyOccupation/50,PolicyCategory/18,PolicyOccupation/51,PolicyCategory/19]</v>
      </c>
      <c r="F72" s="2" t="s">
        <v>1753</v>
      </c>
      <c r="G72" s="3" t="s">
        <v>1754</v>
      </c>
      <c r="J72" s="3"/>
    </row>
    <row r="73">
      <c r="A73" s="2">
        <v>73.0</v>
      </c>
      <c r="B73" s="2" t="str">
        <f>IFERROR(__xludf.DUMMYFUNCTION("""COMPUTED_VALUE"""),"title: ""โครงการ “คนโกงวงแตก” จูงใจให้คนที่คิดจะโกง ระแวงกันเอง"",")</f>
        <v>title: "โครงการ “คนโกงวงแตก” จูงใจให้คนที่คิดจะโกง ระแวงกันเอง",</v>
      </c>
      <c r="C73" s="2" t="s">
        <v>351</v>
      </c>
      <c r="D73" s="3">
        <f>match(C73,json!A:A,0)</f>
        <v>908</v>
      </c>
      <c r="E73" s="4" t="str">
        <f t="shared" si="1"/>
        <v>collections: [PolicyCategory/18,PolicyCategory/19]</v>
      </c>
      <c r="F73" s="2" t="s">
        <v>1755</v>
      </c>
      <c r="G73" s="3" t="s">
        <v>1756</v>
      </c>
      <c r="J73" s="3"/>
    </row>
    <row r="74">
      <c r="A74" s="2">
        <v>74.0</v>
      </c>
      <c r="B74" s="2" t="str">
        <f>IFERROR(__xludf.DUMMYFUNCTION("""COMPUTED_VALUE"""),"title: ""โครงการ “แฉโกง ปลอดภัย ได้เงิน”"",")</f>
        <v>title: "โครงการ “แฉโกง ปลอดภัย ได้เงิน”",</v>
      </c>
      <c r="C74" s="2" t="s">
        <v>355</v>
      </c>
      <c r="D74" s="3">
        <f>match(C74,json!A:A,0)</f>
        <v>919</v>
      </c>
      <c r="E74" s="4" t="str">
        <f t="shared" si="1"/>
        <v>collections: [PolicyOccupation/4,PolicyCategory/18,PolicyOccupation/50,PolicyCategory/19,PolicyOccupation/47,PolicyOccupation/24]</v>
      </c>
      <c r="F74" s="2" t="s">
        <v>1757</v>
      </c>
      <c r="G74" s="3" t="s">
        <v>1758</v>
      </c>
      <c r="J74" s="3"/>
    </row>
    <row r="75">
      <c r="A75" s="2">
        <v>75.0</v>
      </c>
      <c r="B75" s="2" t="str">
        <f>IFERROR(__xludf.DUMMYFUNCTION("""COMPUTED_VALUE"""),"title: ""ตัวแทนจับโกงจากประชาชน ในโครงการมูลค่าสูง (Integrity Pact)"",")</f>
        <v>title: "ตัวแทนจับโกงจากประชาชน ในโครงการมูลค่าสูง (Integrity Pact)",</v>
      </c>
      <c r="C75" s="2" t="s">
        <v>360</v>
      </c>
      <c r="D75" s="3">
        <f>match(C75,json!A:A,0)</f>
        <v>934</v>
      </c>
      <c r="E75" s="4" t="str">
        <f t="shared" si="1"/>
        <v>collections: [PolicyCategory/18,PolicyCategory/19]</v>
      </c>
      <c r="F75" s="2" t="s">
        <v>1759</v>
      </c>
      <c r="G75" s="3" t="s">
        <v>1760</v>
      </c>
      <c r="J75" s="3"/>
    </row>
    <row r="76">
      <c r="A76" s="2">
        <v>76.0</v>
      </c>
      <c r="B76" s="2" t="str">
        <f>IFERROR(__xludf.DUMMYFUNCTION("""COMPUTED_VALUE"""),"title: ""ห้ามใช้เงินหลวง โปรโมทตัวเอง"",")</f>
        <v>title: "ห้ามใช้เงินหลวง โปรโมทตัวเอง",</v>
      </c>
      <c r="C76" s="2" t="s">
        <v>364</v>
      </c>
      <c r="D76" s="3">
        <f>match(C76,json!A:A,0)</f>
        <v>945</v>
      </c>
      <c r="E76" s="4" t="str">
        <f t="shared" si="1"/>
        <v>collections: [PolicyCategory/18,PolicyOccupation/50,PolicyCategory/19,PolicyTopList/77]</v>
      </c>
      <c r="F76" s="2" t="s">
        <v>1761</v>
      </c>
      <c r="G76" s="3" t="s">
        <v>1762</v>
      </c>
      <c r="J76" s="3"/>
    </row>
    <row r="77">
      <c r="A77" s="2">
        <v>77.0</v>
      </c>
      <c r="B77" s="2" t="str">
        <f>IFERROR(__xludf.DUMMYFUNCTION("""COMPUTED_VALUE"""),"title: ""ป.ป.ช. ยึดโยงประชาชน"",")</f>
        <v>title: "ป.ป.ช. ยึดโยงประชาชน",</v>
      </c>
      <c r="C77" s="2" t="s">
        <v>369</v>
      </c>
      <c r="D77" s="3">
        <f>match(C77,json!A:A,0)</f>
        <v>958</v>
      </c>
      <c r="E77" s="4" t="str">
        <f t="shared" si="1"/>
        <v>collections: [PolicyCategory/18,PolicyCategory/19]</v>
      </c>
      <c r="F77" s="2" t="s">
        <v>1763</v>
      </c>
      <c r="G77" s="3" t="s">
        <v>1764</v>
      </c>
      <c r="J77" s="3"/>
    </row>
    <row r="78">
      <c r="A78" s="2">
        <v>78.0</v>
      </c>
      <c r="B78" s="2" t="str">
        <f>IFERROR(__xludf.DUMMYFUNCTION("""COMPUTED_VALUE"""),"title: ""ทุกบริการภาครัฐ ทำได้ผ่านมือถือ"",")</f>
        <v>title: "ทุกบริการภาครัฐ ทำได้ผ่านมือถือ",</v>
      </c>
      <c r="C78" s="2" t="s">
        <v>373</v>
      </c>
      <c r="D78" s="3">
        <f>match(C78,json!A:A,0)</f>
        <v>969</v>
      </c>
      <c r="E78" s="4" t="str">
        <f t="shared" si="1"/>
        <v>collections: [PolicyCategory/18,PolicyOccupation/50,PolicyOccupation/51,PolicyCategory/20]</v>
      </c>
      <c r="F78" s="2" t="s">
        <v>1765</v>
      </c>
      <c r="G78" s="3" t="s">
        <v>1766</v>
      </c>
      <c r="J78" s="3"/>
    </row>
    <row r="79">
      <c r="A79" s="2">
        <v>79.0</v>
      </c>
      <c r="B79" s="2" t="str">
        <f>IFERROR(__xludf.DUMMYFUNCTION("""COMPUTED_VALUE"""),"title: ""ร้องเรียนไป ต้องไม่เงียบ อัปเดตทุกขั้นตอน"",")</f>
        <v>title: "ร้องเรียนไป ต้องไม่เงียบ อัปเดตทุกขั้นตอน",</v>
      </c>
      <c r="C79" s="2" t="s">
        <v>379</v>
      </c>
      <c r="D79" s="3">
        <f>match(C79,json!A:A,0)</f>
        <v>982</v>
      </c>
      <c r="E79" s="4" t="str">
        <f t="shared" si="1"/>
        <v>collections: [PolicyCategory/18,PolicyOccupation/50,PolicyCategory/20]</v>
      </c>
      <c r="F79" s="2" t="s">
        <v>1767</v>
      </c>
      <c r="G79" s="3" t="s">
        <v>1768</v>
      </c>
      <c r="J79" s="3"/>
    </row>
    <row r="80">
      <c r="A80" s="2">
        <v>80.0</v>
      </c>
      <c r="B80" s="2" t="str">
        <f>IFERROR(__xludf.DUMMYFUNCTION("""COMPUTED_VALUE"""),"title: ""สวัสดิการโอนเข้าอัตโนมัติ ไม่ต้องรอ ไม่ต้องลงทะเบียน"",")</f>
        <v>title: "สวัสดิการโอนเข้าอัตโนมัติ ไม่ต้องรอ ไม่ต้องลงทะเบียน",</v>
      </c>
      <c r="C80" s="2" t="s">
        <v>383</v>
      </c>
      <c r="D80" s="3">
        <f>match(C80,json!A:A,0)</f>
        <v>994</v>
      </c>
      <c r="E80" s="4" t="str">
        <f t="shared" si="1"/>
        <v>collections: [PolicyCategory/18,PolicyCategory/20]</v>
      </c>
      <c r="F80" s="2" t="s">
        <v>1769</v>
      </c>
      <c r="G80" s="3" t="s">
        <v>1770</v>
      </c>
      <c r="J80" s="3"/>
    </row>
    <row r="81">
      <c r="A81" s="2">
        <v>81.0</v>
      </c>
      <c r="B81" s="2" t="str">
        <f>IFERROR(__xludf.DUMMYFUNCTION("""COMPUTED_VALUE"""),"title: ""ยกเลิกใบอนุญาต 50% ยกเลิกทุกกฎหมายที่เป็นอุปสรรค"",")</f>
        <v>title: "ยกเลิกใบอนุญาต 50% ยกเลิกทุกกฎหมายที่เป็นอุปสรรค",</v>
      </c>
      <c r="C81" s="2" t="s">
        <v>387</v>
      </c>
      <c r="D81" s="3">
        <f>match(C81,json!A:A,0)</f>
        <v>1005</v>
      </c>
      <c r="E81" s="4" t="str">
        <f t="shared" si="1"/>
        <v>collections: [PolicyCategory/18,PolicyOccupation/50,PolicyOccupation/51,PolicyCategory/20]</v>
      </c>
      <c r="F81" s="2" t="s">
        <v>1771</v>
      </c>
      <c r="G81" s="3" t="s">
        <v>1772</v>
      </c>
      <c r="J81" s="3"/>
    </row>
    <row r="82">
      <c r="A82" s="2">
        <v>82.0</v>
      </c>
      <c r="B82" s="2" t="str">
        <f>IFERROR(__xludf.DUMMYFUNCTION("""COMPUTED_VALUE"""),"title: ""รู้ผลใบอนุญาตใน 15 วัน"",")</f>
        <v>title: "รู้ผลใบอนุญาตใน 15 วัน",</v>
      </c>
      <c r="C82" s="2" t="s">
        <v>391</v>
      </c>
      <c r="D82" s="3">
        <f>match(C82,json!A:A,0)</f>
        <v>1018</v>
      </c>
      <c r="E82" s="4" t="str">
        <f t="shared" si="1"/>
        <v>collections: [PolicyCategory/18,PolicyOccupation/50,PolicyOccupation/51,PolicyCategory/20]</v>
      </c>
      <c r="F82" s="2" t="s">
        <v>1773</v>
      </c>
      <c r="G82" s="3" t="s">
        <v>1774</v>
      </c>
      <c r="J82" s="3"/>
    </row>
    <row r="83">
      <c r="A83" s="2">
        <v>83.0</v>
      </c>
      <c r="B83" s="2" t="str">
        <f>IFERROR(__xludf.DUMMYFUNCTION("""COMPUTED_VALUE"""),"title: ""ยกเครื่องประเมินข้าราชการ ทำงานดี ข้าราชการได้ดี ประชาชนได้ดี"",")</f>
        <v>title: "ยกเครื่องประเมินข้าราชการ ทำงานดี ข้าราชการได้ดี ประชาชนได้ดี",</v>
      </c>
      <c r="C83" s="2" t="s">
        <v>395</v>
      </c>
      <c r="D83" s="3">
        <f>match(C83,json!A:A,0)</f>
        <v>1031</v>
      </c>
      <c r="E83" s="4" t="str">
        <f t="shared" si="1"/>
        <v>collections: [PolicyOccupation/4,PolicyCategory/18,PolicyOccupation/50,PolicyCategory/20,PolicyOccupation/47,PolicyOccupation/24]</v>
      </c>
      <c r="F83" s="2" t="s">
        <v>1775</v>
      </c>
      <c r="G83" s="3" t="s">
        <v>1776</v>
      </c>
      <c r="J83" s="3"/>
    </row>
    <row r="84">
      <c r="A84" s="2">
        <v>84.0</v>
      </c>
      <c r="B84" s="2" t="str">
        <f>IFERROR(__xludf.DUMMYFUNCTION("""COMPUTED_VALUE"""),"title: ""ปลดล็อกส่วนกลาง ข้าราชการทีมไทยแลนด์ ทลายกำแพงระหว่างกระทรวง-กรม"",")</f>
        <v>title: "ปลดล็อกส่วนกลาง ข้าราชการทีมไทยแลนด์ ทลายกำแพงระหว่างกระทรวง-กรม",</v>
      </c>
      <c r="C84" s="2" t="s">
        <v>400</v>
      </c>
      <c r="D84" s="3">
        <f>match(C84,json!A:A,0)</f>
        <v>1046</v>
      </c>
      <c r="E84" s="4" t="str">
        <f t="shared" si="1"/>
        <v>collections: [PolicyCategory/18,PolicyOccupation/50,PolicyCategory/20]</v>
      </c>
      <c r="F84" s="2" t="s">
        <v>1777</v>
      </c>
      <c r="G84" s="3" t="s">
        <v>1778</v>
      </c>
      <c r="J84" s="3"/>
    </row>
    <row r="85">
      <c r="A85" s="2">
        <v>85.0</v>
      </c>
      <c r="B85" s="2" t="str">
        <f>IFERROR(__xludf.DUMMYFUNCTION("""COMPUTED_VALUE"""),"title: ""งบประมาณปรับทันใจ จัดทำใหม่จากศูนย์ในทุกๆปี (zero-based budgeting)"",")</f>
        <v>title: "งบประมาณปรับทันใจ จัดทำใหม่จากศูนย์ในทุกๆปี (zero-based budgeting)",</v>
      </c>
      <c r="C85" s="2" t="s">
        <v>404</v>
      </c>
      <c r="D85" s="3">
        <f>match(C85,json!A:A,0)</f>
        <v>1058</v>
      </c>
      <c r="E85" s="4" t="str">
        <f t="shared" si="1"/>
        <v>collections: [PolicyCategory/18,PolicyCategory/20]</v>
      </c>
      <c r="F85" s="2" t="s">
        <v>1779</v>
      </c>
      <c r="G85" s="3" t="s">
        <v>1780</v>
      </c>
      <c r="J85" s="3"/>
    </row>
    <row r="86">
      <c r="A86" s="2">
        <v>86.0</v>
      </c>
      <c r="B86" s="2" t="str">
        <f>IFERROR(__xludf.DUMMYFUNCTION("""COMPUTED_VALUE"""),"title: ""ผบ.ตร. ยึดโยงประชาชน"",")</f>
        <v>title: "ผบ.ตร. ยึดโยงประชาชน",</v>
      </c>
      <c r="C86" s="2" t="s">
        <v>408</v>
      </c>
      <c r="D86" s="3">
        <f>match(C86,json!A:A,0)</f>
        <v>1069</v>
      </c>
      <c r="E86" s="4" t="str">
        <f t="shared" si="1"/>
        <v>collections: [PolicyCategory/18,PolicyOccupation/47,PolicyCategory/21,PolicyTopList/78]</v>
      </c>
      <c r="F86" s="2" t="s">
        <v>1781</v>
      </c>
      <c r="G86" s="3" t="s">
        <v>1782</v>
      </c>
      <c r="J86" s="3"/>
    </row>
    <row r="87">
      <c r="A87" s="2">
        <v>87.0</v>
      </c>
      <c r="B87" s="2" t="str">
        <f>IFERROR(__xludf.DUMMYFUNCTION("""COMPUTED_VALUE"""),"title: ""จังหวัด-ตำรวจ ร่วมรับใช้ประชาชน"",")</f>
        <v>title: "จังหวัด-ตำรวจ ร่วมรับใช้ประชาชน",</v>
      </c>
      <c r="C87" s="2" t="s">
        <v>414</v>
      </c>
      <c r="D87" s="3">
        <f>match(C87,json!A:A,0)</f>
        <v>1082</v>
      </c>
      <c r="E87" s="4" t="str">
        <f t="shared" si="1"/>
        <v>collections: [PolicyCategory/18,PolicyOccupation/43,PolicyOccupation/47,PolicyCategory/21,PolicyTopList/78]</v>
      </c>
      <c r="F87" s="2" t="s">
        <v>1783</v>
      </c>
      <c r="G87" s="3" t="s">
        <v>1784</v>
      </c>
      <c r="J87" s="3"/>
    </row>
    <row r="88">
      <c r="A88" s="2">
        <v>88.0</v>
      </c>
      <c r="B88" s="2" t="str">
        <f>IFERROR(__xludf.DUMMYFUNCTION("""COMPUTED_VALUE"""),"title: ""ผู้ตรวจการตำรวจ ประชาชนมีช่องร้องเรียนตำรวจ"",")</f>
        <v>title: "ผู้ตรวจการตำรวจ ประชาชนมีช่องร้องเรียนตำรวจ",</v>
      </c>
      <c r="C88" s="2" t="s">
        <v>418</v>
      </c>
      <c r="D88" s="3">
        <f>match(C88,json!A:A,0)</f>
        <v>1096</v>
      </c>
      <c r="E88" s="4" t="str">
        <f t="shared" si="1"/>
        <v>collections: [PolicyCategory/18,PolicyOccupation/47,PolicyCategory/21,PolicyTopList/78]</v>
      </c>
      <c r="F88" s="2" t="s">
        <v>1785</v>
      </c>
      <c r="G88" s="3" t="s">
        <v>1786</v>
      </c>
      <c r="J88" s="3"/>
    </row>
    <row r="89">
      <c r="A89" s="2">
        <v>89.0</v>
      </c>
      <c r="B89" s="2" t="str">
        <f>IFERROR(__xludf.DUMMYFUNCTION("""COMPUTED_VALUE"""),"title: ""คืนผมให้ตำรวจ ไม่บังคับเกรียน"",")</f>
        <v>title: "คืนผมให้ตำรวจ ไม่บังคับเกรียน",</v>
      </c>
      <c r="C89" s="2" t="s">
        <v>422</v>
      </c>
      <c r="D89" s="3">
        <f>match(C89,json!A:A,0)</f>
        <v>1109</v>
      </c>
      <c r="E89" s="4" t="str">
        <f t="shared" si="1"/>
        <v>collections: [PolicyCategory/18,PolicyOccupation/47,PolicyCategory/21,PolicyTopList/78]</v>
      </c>
      <c r="F89" s="2" t="s">
        <v>1787</v>
      </c>
      <c r="G89" s="3" t="s">
        <v>1788</v>
      </c>
      <c r="J89" s="3"/>
    </row>
    <row r="90">
      <c r="A90" s="2">
        <v>90.0</v>
      </c>
      <c r="B90" s="2" t="str">
        <f>IFERROR(__xludf.DUMMYFUNCTION("""COMPUTED_VALUE"""),"title: ""เติบโต-โยกย้ายเป็นธรรม ปราศจากตั๋ว-เส้นสาย"",")</f>
        <v>title: "เติบโต-โยกย้ายเป็นธรรม ปราศจากตั๋ว-เส้นสาย",</v>
      </c>
      <c r="C90" s="2" t="s">
        <v>426</v>
      </c>
      <c r="D90" s="3">
        <f>match(C90,json!A:A,0)</f>
        <v>1122</v>
      </c>
      <c r="E90" s="4" t="str">
        <f t="shared" si="1"/>
        <v>collections: [PolicyCategory/18,PolicyOccupation/47,PolicyOccupation/51,PolicyCategory/21,PolicyTopList/78]</v>
      </c>
      <c r="F90" s="2" t="s">
        <v>1789</v>
      </c>
      <c r="G90" s="3" t="s">
        <v>1790</v>
      </c>
      <c r="J90" s="3"/>
    </row>
    <row r="91">
      <c r="A91" s="2">
        <v>91.0</v>
      </c>
      <c r="B91" s="2" t="str">
        <f>IFERROR(__xludf.DUMMYFUNCTION("""COMPUTED_VALUE"""),"title: ""ตำรวจหญิงทุกสถานี เติบโตเป็น ผบ.ตร. ได้"",")</f>
        <v>title: "ตำรวจหญิงทุกสถานี เติบโตเป็น ผบ.ตร. ได้",</v>
      </c>
      <c r="C91" s="2" t="s">
        <v>430</v>
      </c>
      <c r="D91" s="3">
        <f>match(C91,json!A:A,0)</f>
        <v>1136</v>
      </c>
      <c r="E91" s="4" t="str">
        <f t="shared" si="1"/>
        <v>collections: [PolicyCategory/18,PolicyOccupation/47,PolicyCategory/21]</v>
      </c>
      <c r="F91" s="2" t="s">
        <v>1791</v>
      </c>
      <c r="G91" s="3" t="s">
        <v>1792</v>
      </c>
      <c r="J91" s="3"/>
    </row>
    <row r="92">
      <c r="A92" s="2">
        <v>92.0</v>
      </c>
      <c r="B92" s="2" t="str">
        <f>IFERROR(__xludf.DUMMYFUNCTION("""COMPUTED_VALUE"""),"title: ""ลดภาระพนักงานสอบสวน แบ่งงานให้ตำรวจสายอื่น"",")</f>
        <v>title: "ลดภาระพนักงานสอบสวน แบ่งงานให้ตำรวจสายอื่น",</v>
      </c>
      <c r="C92" s="2" t="s">
        <v>435</v>
      </c>
      <c r="D92" s="3">
        <f>match(C92,json!A:A,0)</f>
        <v>1148</v>
      </c>
      <c r="E92" s="4" t="str">
        <f t="shared" si="1"/>
        <v>collections: [PolicyCategory/18,PolicyOccupation/47,PolicyCategory/21]</v>
      </c>
      <c r="F92" s="2" t="s">
        <v>1793</v>
      </c>
      <c r="G92" s="3" t="s">
        <v>1794</v>
      </c>
      <c r="J92" s="3"/>
    </row>
    <row r="93">
      <c r="A93" s="2">
        <v>93.0</v>
      </c>
      <c r="B93" s="2" t="str">
        <f>IFERROR(__xludf.DUMMYFUNCTION("""COMPUTED_VALUE"""),"title: ""เรียนฟรี อาหารฟรี มีรถรับส่ง"",")</f>
        <v>title: "เรียนฟรี อาหารฟรี มีรถรับส่ง",</v>
      </c>
      <c r="C93" s="2" t="s">
        <v>439</v>
      </c>
      <c r="D93" s="3">
        <f>match(C93,json!A:A,0)</f>
        <v>1160</v>
      </c>
      <c r="E93" s="4" t="str">
        <f t="shared" si="1"/>
        <v>collections: [PolicyCategory/22,PolicyCategory/5,PolicyCategory/23,PolicyCategory/6,PolicyOccupation/45]</v>
      </c>
      <c r="F93" s="2" t="s">
        <v>1795</v>
      </c>
      <c r="G93" s="3" t="s">
        <v>1796</v>
      </c>
      <c r="J93" s="3"/>
    </row>
    <row r="94">
      <c r="A94" s="2">
        <v>94.0</v>
      </c>
      <c r="B94" s="2" t="str">
        <f>IFERROR(__xludf.DUMMYFUNCTION("""COMPUTED_VALUE"""),"title: ""ทุกโรงเรียนมีงบพอ"",")</f>
        <v>title: "ทุกโรงเรียนมีงบพอ",</v>
      </c>
      <c r="C94" s="2" t="s">
        <v>448</v>
      </c>
      <c r="D94" s="3">
        <f>match(C94,json!A:A,0)</f>
        <v>1174</v>
      </c>
      <c r="E94" s="4" t="str">
        <f t="shared" si="1"/>
        <v>collections: [PolicyCategory/22,PolicyOccupation/24,PolicyCategory/23]</v>
      </c>
      <c r="F94" s="2" t="s">
        <v>1797</v>
      </c>
      <c r="G94" s="3" t="s">
        <v>1798</v>
      </c>
      <c r="J94" s="3"/>
    </row>
    <row r="95">
      <c r="A95" s="2">
        <v>95.0</v>
      </c>
      <c r="B95" s="2" t="str">
        <f>IFERROR(__xludf.DUMMYFUNCTION("""COMPUTED_VALUE"""),"title: ""โรงเรียนโปร่งใส ปราศจากทุจริต"",")</f>
        <v>title: "โรงเรียนโปร่งใส ปราศจากทุจริต",</v>
      </c>
      <c r="C95" s="2" t="s">
        <v>453</v>
      </c>
      <c r="D95" s="3">
        <f>match(C95,json!A:A,0)</f>
        <v>1186</v>
      </c>
      <c r="E95" s="4" t="str">
        <f t="shared" si="1"/>
        <v>collections: [PolicyCategory/22,PolicyOccupation/24,PolicyOccupation/45,PolicyCategory/23]</v>
      </c>
      <c r="F95" s="2" t="s">
        <v>1799</v>
      </c>
      <c r="G95" s="3" t="s">
        <v>1800</v>
      </c>
      <c r="J95" s="3"/>
    </row>
    <row r="96">
      <c r="A96" s="2">
        <v>96.0</v>
      </c>
      <c r="B96" s="2" t="str">
        <f>IFERROR(__xludf.DUMMYFUNCTION("""COMPUTED_VALUE"""),"title: ""ส้วมสะอาด อาคารสถานที่ปลอดภัย"",")</f>
        <v>title: "ส้วมสะอาด อาคารสถานที่ปลอดภัย",</v>
      </c>
      <c r="C96" s="2" t="s">
        <v>457</v>
      </c>
      <c r="D96" s="3">
        <f>match(C96,json!A:A,0)</f>
        <v>1199</v>
      </c>
      <c r="E96" s="4" t="str">
        <f t="shared" si="1"/>
        <v>collections: [PolicyCategory/22,PolicyOccupation/45,PolicyCategory/25]</v>
      </c>
      <c r="F96" s="2" t="s">
        <v>1801</v>
      </c>
      <c r="G96" s="3" t="s">
        <v>1802</v>
      </c>
      <c r="J96" s="3"/>
    </row>
    <row r="97">
      <c r="A97" s="2">
        <v>97.0</v>
      </c>
      <c r="B97" s="2" t="str">
        <f>IFERROR(__xludf.DUMMYFUNCTION("""COMPUTED_VALUE"""),"title: ""นักเรียนเครียด-ซึมเศร้ามีที่ปรึกษา"",")</f>
        <v>title: "นักเรียนเครียด-ซึมเศร้ามีที่ปรึกษา",</v>
      </c>
      <c r="C97" s="2" t="s">
        <v>463</v>
      </c>
      <c r="D97" s="3">
        <f>match(C97,json!A:A,0)</f>
        <v>1211</v>
      </c>
      <c r="E97" s="4" t="str">
        <f t="shared" si="1"/>
        <v>collections: [PolicyCategory/22,PolicyOccupation/45,PolicyCategory/25]</v>
      </c>
      <c r="F97" s="2" t="s">
        <v>1803</v>
      </c>
      <c r="G97" s="3" t="s">
        <v>1804</v>
      </c>
      <c r="J97" s="3"/>
    </row>
    <row r="98">
      <c r="A98" s="2">
        <v>98.0</v>
      </c>
      <c r="B98" s="2" t="str">
        <f>IFERROR(__xludf.DUMMYFUNCTION("""COMPUTED_VALUE"""),"title: ""กฎโรงเรียนต้องไม่ขัดหลักสิทธิมนุษยชน"",")</f>
        <v>title: "กฎโรงเรียนต้องไม่ขัดหลักสิทธิมนุษยชน",</v>
      </c>
      <c r="C98" s="2" t="s">
        <v>467</v>
      </c>
      <c r="D98" s="3">
        <f>match(C98,json!A:A,0)</f>
        <v>1223</v>
      </c>
      <c r="E98" s="4" t="str">
        <f t="shared" si="1"/>
        <v>collections: [PolicyCategory/22,PolicyOccupation/45,PolicyCategory/25,PolicyTopList/77]</v>
      </c>
      <c r="F98" s="2" t="s">
        <v>1805</v>
      </c>
      <c r="G98" s="3" t="s">
        <v>1806</v>
      </c>
      <c r="J98" s="3"/>
    </row>
    <row r="99">
      <c r="A99" s="2">
        <v>99.0</v>
      </c>
      <c r="B99" s="2" t="str">
        <f>IFERROR(__xludf.DUMMYFUNCTION("""COMPUTED_VALUE"""),"title: ""ครูละเมิดสิทธิ พักใบประกอบทันที"",")</f>
        <v>title: "ครูละเมิดสิทธิ พักใบประกอบทันที",</v>
      </c>
      <c r="C99" s="2" t="s">
        <v>472</v>
      </c>
      <c r="D99" s="3">
        <f>match(C99,json!A:A,0)</f>
        <v>1236</v>
      </c>
      <c r="E99" s="4" t="str">
        <f t="shared" si="1"/>
        <v>collections: [PolicyCategory/22,PolicyOccupation/45,PolicyCategory/25,PolicyTopList/77]</v>
      </c>
      <c r="F99" s="2" t="s">
        <v>1807</v>
      </c>
      <c r="G99" s="3" t="s">
        <v>1808</v>
      </c>
      <c r="J99" s="3"/>
    </row>
    <row r="100">
      <c r="A100" s="2">
        <v>100.0</v>
      </c>
      <c r="B100" s="2" t="str">
        <f>IFERROR(__xludf.DUMMYFUNCTION("""COMPUTED_VALUE"""),"title: ""ยกเลิกตั้งแถว ใช้เวลาอัปเดตเหตุการณ์บ้านเมือง"",")</f>
        <v>title: "ยกเลิกตั้งแถว ใช้เวลาอัปเดตเหตุการณ์บ้านเมือง",</v>
      </c>
      <c r="C100" s="2" t="s">
        <v>476</v>
      </c>
      <c r="D100" s="3">
        <f>match(C100,json!A:A,0)</f>
        <v>1249</v>
      </c>
      <c r="E100" s="4" t="str">
        <f t="shared" si="1"/>
        <v>collections: [PolicyCategory/22,PolicyOccupation/45,PolicyCategory/25]</v>
      </c>
      <c r="F100" s="2" t="s">
        <v>1809</v>
      </c>
      <c r="G100" s="3" t="s">
        <v>1810</v>
      </c>
      <c r="J100" s="3"/>
    </row>
    <row r="101">
      <c r="A101" s="2">
        <v>101.0</v>
      </c>
      <c r="B101" s="2" t="str">
        <f>IFERROR(__xludf.DUMMYFUNCTION("""COMPUTED_VALUE"""),"title: ""ไม่บังคับชุดนักเรียน ผู้ปกครองใช้งบกับอย่างอื่นได้"",")</f>
        <v>title: "ไม่บังคับชุดนักเรียน ผู้ปกครองใช้งบกับอย่างอื่นได้",</v>
      </c>
      <c r="C101" s="2" t="s">
        <v>480</v>
      </c>
      <c r="D101" s="3">
        <f>match(C101,json!A:A,0)</f>
        <v>1261</v>
      </c>
      <c r="E101" s="4" t="str">
        <f t="shared" si="1"/>
        <v>collections: [PolicyCategory/22,PolicyOccupation/45,PolicyCategory/25]</v>
      </c>
      <c r="F101" s="2" t="s">
        <v>1811</v>
      </c>
      <c r="G101" s="3" t="s">
        <v>1812</v>
      </c>
      <c r="J101" s="3"/>
    </row>
    <row r="102">
      <c r="A102" s="2">
        <v>102.0</v>
      </c>
      <c r="B102" s="2" t="str">
        <f>IFERROR(__xludf.DUMMYFUNCTION("""COMPUTED_VALUE"""),"title: ""ออกแบบหลักสูตรใหม่ เน้นทักษะที่ได้ใช้จริง"",")</f>
        <v>title: "ออกแบบหลักสูตรใหม่ เน้นทักษะที่ได้ใช้จริง",</v>
      </c>
      <c r="C102" s="2" t="s">
        <v>484</v>
      </c>
      <c r="D102" s="3">
        <f>match(C102,json!A:A,0)</f>
        <v>1273</v>
      </c>
      <c r="E102" s="4" t="str">
        <f t="shared" si="1"/>
        <v>collections: [PolicyCategory/22,PolicyOccupation/24,PolicyOccupation/45,PolicyOccupation/51,PolicyTopList/76,PolicyCategory/26]</v>
      </c>
      <c r="F102" s="2" t="s">
        <v>1813</v>
      </c>
      <c r="G102" s="3" t="s">
        <v>1814</v>
      </c>
      <c r="J102" s="3"/>
    </row>
    <row r="103">
      <c r="A103" s="2">
        <v>103.0</v>
      </c>
      <c r="B103" s="2" t="str">
        <f>IFERROR(__xludf.DUMMYFUNCTION("""COMPUTED_VALUE"""),"title: ""ชั่วโมงเรียนดีมีคุณภาพ ลดคาบเรียน-การบ้าน-การสอบ"",")</f>
        <v>title: "ชั่วโมงเรียนดีมีคุณภาพ ลดคาบเรียน-การบ้าน-การสอบ",</v>
      </c>
      <c r="C103" s="2" t="s">
        <v>490</v>
      </c>
      <c r="D103" s="3">
        <f>match(C103,json!A:A,0)</f>
        <v>1288</v>
      </c>
      <c r="E103" s="4" t="str">
        <f t="shared" si="1"/>
        <v>collections: [PolicyCategory/22,PolicyOccupation/45,PolicyCategory/26]</v>
      </c>
      <c r="F103" s="2" t="s">
        <v>1815</v>
      </c>
      <c r="G103" s="3" t="s">
        <v>1816</v>
      </c>
      <c r="J103" s="3"/>
    </row>
    <row r="104">
      <c r="A104" s="2">
        <v>104.0</v>
      </c>
      <c r="B104" s="2" t="str">
        <f>IFERROR(__xludf.DUMMYFUNCTION("""COMPUTED_VALUE"""),"title: ""ลดวิชาบังคับ เพิ่มวิชาทางเลือก"",")</f>
        <v>title: "ลดวิชาบังคับ เพิ่มวิชาทางเลือก",</v>
      </c>
      <c r="C104" s="2" t="s">
        <v>494</v>
      </c>
      <c r="D104" s="3">
        <f>match(C104,json!A:A,0)</f>
        <v>1300</v>
      </c>
      <c r="E104" s="4" t="str">
        <f t="shared" si="1"/>
        <v>collections: [PolicyCategory/22,PolicyOccupation/45,PolicyOccupation/46,PolicyCategory/26]</v>
      </c>
      <c r="F104" s="2" t="s">
        <v>1817</v>
      </c>
      <c r="G104" s="3" t="s">
        <v>1818</v>
      </c>
      <c r="J104" s="3"/>
    </row>
    <row r="105">
      <c r="A105" s="2">
        <v>105.0</v>
      </c>
      <c r="B105" s="2" t="str">
        <f>IFERROR(__xludf.DUMMYFUNCTION("""COMPUTED_VALUE"""),"title: ""โรงเรียน 2 ภาษา นักเรียนพูดภาษาอังกฤษได้"",")</f>
        <v>title: "โรงเรียน 2 ภาษา นักเรียนพูดภาษาอังกฤษได้",</v>
      </c>
      <c r="C105" s="2" t="s">
        <v>498</v>
      </c>
      <c r="D105" s="3">
        <f>match(C105,json!A:A,0)</f>
        <v>1313</v>
      </c>
      <c r="E105" s="4" t="str">
        <f t="shared" si="1"/>
        <v>collections: [PolicyCategory/22,PolicyOccupation/45,PolicyCategory/26]</v>
      </c>
      <c r="F105" s="2" t="s">
        <v>1819</v>
      </c>
      <c r="G105" s="3" t="s">
        <v>1820</v>
      </c>
      <c r="J105" s="3"/>
    </row>
    <row r="106">
      <c r="A106" s="2">
        <v>106.0</v>
      </c>
      <c r="B106" s="2" t="str">
        <f>IFERROR(__xludf.DUMMYFUNCTION("""COMPUTED_VALUE"""),"title: ""วิชาประวัติศาสตร์ เน้นวิเคราะห์-แลกเปลี่ยน"",")</f>
        <v>title: "วิชาประวัติศาสตร์ เน้นวิเคราะห์-แลกเปลี่ยน",</v>
      </c>
      <c r="C106" s="2" t="s">
        <v>502</v>
      </c>
      <c r="D106" s="3">
        <f>match(C106,json!A:A,0)</f>
        <v>1325</v>
      </c>
      <c r="E106" s="4" t="str">
        <f t="shared" si="1"/>
        <v>collections: [PolicyCategory/22,PolicyOccupation/45,PolicyCategory/26]</v>
      </c>
      <c r="F106" s="2" t="s">
        <v>1821</v>
      </c>
      <c r="G106" s="3" t="s">
        <v>1822</v>
      </c>
      <c r="J106" s="3"/>
    </row>
    <row r="107">
      <c r="A107" s="2">
        <v>107.0</v>
      </c>
      <c r="B107" s="2" t="str">
        <f>IFERROR(__xludf.DUMMYFUNCTION("""COMPUTED_VALUE"""),"title: ""ส่งเสริมเทคโนโลยีทางการศึกษา"",")</f>
        <v>title: "ส่งเสริมเทคโนโลยีทางการศึกษา",</v>
      </c>
      <c r="C107" s="2" t="s">
        <v>506</v>
      </c>
      <c r="D107" s="3">
        <f>match(C107,json!A:A,0)</f>
        <v>1337</v>
      </c>
      <c r="E107" s="4" t="str">
        <f t="shared" si="1"/>
        <v>collections: [PolicyCategory/22,PolicyOccupation/24,PolicyOccupation/45,PolicyCategory/26]</v>
      </c>
      <c r="F107" s="2" t="s">
        <v>1823</v>
      </c>
      <c r="G107" s="3" t="s">
        <v>1824</v>
      </c>
      <c r="J107" s="3"/>
    </row>
    <row r="108">
      <c r="A108" s="2">
        <v>108.0</v>
      </c>
      <c r="B108" s="2" t="str">
        <f>IFERROR(__xludf.DUMMYFUNCTION("""COMPUTED_VALUE"""),"title: ""สร้างแพลตฟอร์มตรวจสอบเนื้อหาหนังสือเรียน"",")</f>
        <v>title: "สร้างแพลตฟอร์มตรวจสอบเนื้อหาหนังสือเรียน",</v>
      </c>
      <c r="C108" s="2" t="s">
        <v>510</v>
      </c>
      <c r="D108" s="3">
        <f>match(C108,json!A:A,0)</f>
        <v>1350</v>
      </c>
      <c r="E108" s="4" t="str">
        <f t="shared" si="1"/>
        <v>collections: [PolicyCategory/22,PolicyOccupation/45,PolicyCategory/26]</v>
      </c>
      <c r="F108" s="2" t="s">
        <v>1825</v>
      </c>
      <c r="G108" s="3" t="s">
        <v>1826</v>
      </c>
      <c r="J108" s="3"/>
    </row>
    <row r="109">
      <c r="A109" s="2">
        <v>109.0</v>
      </c>
      <c r="B109" s="2" t="str">
        <f>IFERROR(__xludf.DUMMYFUNCTION("""COMPUTED_VALUE"""),"title: ""การศึกษานอกระบบ (กศน.) แบบ on-demand"",")</f>
        <v>title: "การศึกษานอกระบบ (กศน.) แบบ on-demand",</v>
      </c>
      <c r="C109" s="2" t="s">
        <v>514</v>
      </c>
      <c r="D109" s="3">
        <f>match(C109,json!A:A,0)</f>
        <v>1362</v>
      </c>
      <c r="E109" s="4" t="str">
        <f t="shared" si="1"/>
        <v>collections: [PolicyCategory/22,PolicyCategory/26]</v>
      </c>
      <c r="F109" s="2" t="s">
        <v>1827</v>
      </c>
      <c r="G109" s="3" t="s">
        <v>1828</v>
      </c>
      <c r="J109" s="3"/>
    </row>
    <row r="110">
      <c r="A110" s="2">
        <v>110.0</v>
      </c>
      <c r="B110" s="2" t="str">
        <f>IFERROR(__xludf.DUMMYFUNCTION("""COMPUTED_VALUE"""),"title: ""อำนวยความสะดวกในการทำ Home School"",")</f>
        <v>title: "อำนวยความสะดวกในการทำ Home School",</v>
      </c>
      <c r="C110" s="2" t="s">
        <v>518</v>
      </c>
      <c r="D110" s="3">
        <f>match(C110,json!A:A,0)</f>
        <v>1373</v>
      </c>
      <c r="E110" s="4" t="str">
        <f t="shared" si="1"/>
        <v>collections: [PolicyCategory/22,PolicyCategory/26]</v>
      </c>
      <c r="F110" s="2" t="s">
        <v>1829</v>
      </c>
      <c r="G110" s="3" t="s">
        <v>1830</v>
      </c>
      <c r="J110" s="3"/>
    </row>
    <row r="111">
      <c r="A111" s="2">
        <v>111.0</v>
      </c>
      <c r="B111" s="2" t="str">
        <f>IFERROR(__xludf.DUMMYFUNCTION("""COMPUTED_VALUE"""),"title: ""เปิดข้อสอบ TCAS ย้อนหลังทั้งหมดพร้อมเฉลยทันที"",")</f>
        <v>title: "เปิดข้อสอบ TCAS ย้อนหลังทั้งหมดพร้อมเฉลยทันที",</v>
      </c>
      <c r="C111" s="2" t="s">
        <v>522</v>
      </c>
      <c r="D111" s="3">
        <f>match(C111,json!A:A,0)</f>
        <v>1384</v>
      </c>
      <c r="E111" s="4" t="str">
        <f t="shared" si="1"/>
        <v>collections: [PolicyCategory/22,PolicyOccupation/45,PolicyCategory/26]</v>
      </c>
      <c r="F111" s="2" t="s">
        <v>1831</v>
      </c>
      <c r="G111" s="3" t="s">
        <v>1832</v>
      </c>
      <c r="J111" s="3"/>
    </row>
    <row r="112">
      <c r="A112" s="2">
        <v>112.0</v>
      </c>
      <c r="B112" s="2" t="str">
        <f>IFERROR(__xludf.DUMMYFUNCTION("""COMPUTED_VALUE"""),"title: ""ค่าใช้จ่าย TCAS อัตราเดียว ไม่เกิน 500 บาท"",")</f>
        <v>title: "ค่าใช้จ่าย TCAS อัตราเดียว ไม่เกิน 500 บาท",</v>
      </c>
      <c r="C112" s="2" t="s">
        <v>526</v>
      </c>
      <c r="D112" s="3">
        <f>match(C112,json!A:A,0)</f>
        <v>1396</v>
      </c>
      <c r="E112" s="4" t="str">
        <f t="shared" si="1"/>
        <v>collections: [PolicyCategory/22,PolicyOccupation/45,PolicyCategory/26]</v>
      </c>
      <c r="F112" s="2" t="s">
        <v>1833</v>
      </c>
      <c r="G112" s="3" t="s">
        <v>1834</v>
      </c>
      <c r="J112" s="3"/>
    </row>
    <row r="113">
      <c r="A113" s="2">
        <v>113.0</v>
      </c>
      <c r="B113" s="2" t="str">
        <f>IFERROR(__xludf.DUMMYFUNCTION("""COMPUTED_VALUE"""),"title: ""เลิกให้ครูนอนเวร"",")</f>
        <v>title: "เลิกให้ครูนอนเวร",</v>
      </c>
      <c r="C113" s="2" t="s">
        <v>530</v>
      </c>
      <c r="D113" s="3">
        <f>match(C113,json!A:A,0)</f>
        <v>1408</v>
      </c>
      <c r="E113" s="4" t="str">
        <f t="shared" si="1"/>
        <v>collections: [PolicyCategory/22,PolicyOccupation/24,PolicyCategory/27,PolicyTopList/77]</v>
      </c>
      <c r="F113" s="2" t="s">
        <v>1835</v>
      </c>
      <c r="G113" s="3" t="s">
        <v>1836</v>
      </c>
      <c r="J113" s="3"/>
    </row>
    <row r="114">
      <c r="A114" s="2">
        <v>114.0</v>
      </c>
      <c r="B114" s="2" t="str">
        <f>IFERROR(__xludf.DUMMYFUNCTION("""COMPUTED_VALUE"""),"title: ""ลดงานเอกสาร-งานธุรการครู"",")</f>
        <v>title: "ลดงานเอกสาร-งานธุรการครู",</v>
      </c>
      <c r="C114" s="2" t="s">
        <v>536</v>
      </c>
      <c r="D114" s="3">
        <f>match(C114,json!A:A,0)</f>
        <v>1421</v>
      </c>
      <c r="E114" s="4" t="str">
        <f t="shared" si="1"/>
        <v>collections: [PolicyCategory/22,PolicyOccupation/24,PolicyOccupation/45,PolicyCategory/27]</v>
      </c>
      <c r="F114" s="2" t="s">
        <v>1837</v>
      </c>
      <c r="G114" s="3" t="s">
        <v>1838</v>
      </c>
      <c r="J114" s="3"/>
    </row>
    <row r="115">
      <c r="A115" s="2">
        <v>115.0</v>
      </c>
      <c r="B115" s="2" t="str">
        <f>IFERROR(__xludf.DUMMYFUNCTION("""COMPUTED_VALUE"""),"title: ""ยกเลิกพิธีรีตองในการประเมินครู-รับแขก"",")</f>
        <v>title: "ยกเลิกพิธีรีตองในการประเมินครู-รับแขก",</v>
      </c>
      <c r="C115" s="2" t="s">
        <v>541</v>
      </c>
      <c r="D115" s="3">
        <f>match(C115,json!A:A,0)</f>
        <v>1434</v>
      </c>
      <c r="E115" s="4" t="str">
        <f t="shared" si="1"/>
        <v>collections: [PolicyCategory/22,PolicyOccupation/24,PolicyOccupation/45,PolicyCategory/27,PolicyTopList/77]</v>
      </c>
      <c r="F115" s="2" t="s">
        <v>1839</v>
      </c>
      <c r="G115" s="3" t="s">
        <v>1840</v>
      </c>
      <c r="J115" s="3"/>
    </row>
    <row r="116">
      <c r="A116" s="2">
        <v>116.0</v>
      </c>
      <c r="B116" s="2" t="str">
        <f>IFERROR(__xludf.DUMMYFUNCTION("""COMPUTED_VALUE"""),"title: ""นักเรียนประเมินครู ครูประเมิน ผอ."",")</f>
        <v>title: "นักเรียนประเมินครู ครูประเมิน ผอ.",</v>
      </c>
      <c r="C116" s="2" t="s">
        <v>545</v>
      </c>
      <c r="D116" s="3">
        <f>match(C116,json!A:A,0)</f>
        <v>1448</v>
      </c>
      <c r="E116" s="4" t="str">
        <f t="shared" si="1"/>
        <v>collections: [PolicyCategory/22,PolicyOccupation/24,PolicyOccupation/45,PolicyCategory/27]</v>
      </c>
      <c r="F116" s="2" t="s">
        <v>1841</v>
      </c>
      <c r="G116" s="3" t="s">
        <v>1842</v>
      </c>
      <c r="J116" s="3"/>
    </row>
    <row r="117">
      <c r="A117" s="2">
        <v>117.0</v>
      </c>
      <c r="B117" s="2" t="str">
        <f>IFERROR(__xludf.DUMMYFUNCTION("""COMPUTED_VALUE"""),"title: ""งบอบรมให้ครู-โรงเรียน ตัดสินใจเองว่าจะเรียนรู้อะไร"",")</f>
        <v>title: "งบอบรมให้ครู-โรงเรียน ตัดสินใจเองว่าจะเรียนรู้อะไร",</v>
      </c>
      <c r="C117" s="2" t="s">
        <v>549</v>
      </c>
      <c r="D117" s="3">
        <f>match(C117,json!A:A,0)</f>
        <v>1461</v>
      </c>
      <c r="E117" s="4" t="str">
        <f t="shared" si="1"/>
        <v>collections: [PolicyCategory/22,PolicyOccupation/24,PolicyCategory/27]</v>
      </c>
      <c r="F117" s="2" t="s">
        <v>1843</v>
      </c>
      <c r="G117" s="3" t="s">
        <v>1844</v>
      </c>
      <c r="J117" s="3"/>
    </row>
    <row r="118">
      <c r="A118" s="2">
        <v>118.0</v>
      </c>
      <c r="B118" s="2" t="str">
        <f>IFERROR(__xludf.DUMMYFUNCTION("""COMPUTED_VALUE"""),"title: ""เพิ่มค่าตอบแทนครูบรรจุใหม่ เป็น 20,000+ ต่อเดือน"",")</f>
        <v>title: "เพิ่มค่าตอบแทนครูบรรจุใหม่ เป็น 20,000+ ต่อเดือน",</v>
      </c>
      <c r="C118" s="2" t="s">
        <v>553</v>
      </c>
      <c r="D118" s="3">
        <f>match(C118,json!A:A,0)</f>
        <v>1473</v>
      </c>
      <c r="E118" s="4" t="str">
        <f t="shared" si="1"/>
        <v>collections: [PolicyCategory/22,PolicyOccupation/24,PolicyCategory/27]</v>
      </c>
      <c r="F118" s="2" t="s">
        <v>1845</v>
      </c>
      <c r="G118" s="3" t="s">
        <v>1846</v>
      </c>
      <c r="J118" s="3"/>
    </row>
    <row r="119">
      <c r="A119" s="2">
        <v>119.0</v>
      </c>
      <c r="B119" s="2" t="str">
        <f>IFERROR(__xludf.DUMMYFUNCTION("""COMPUTED_VALUE"""),"title: ""ยกระดับสถาบันผลิตครู เพิ่มทักษะ-ความเชี่ยวชาญครู"",")</f>
        <v>title: "ยกระดับสถาบันผลิตครู เพิ่มทักษะ-ความเชี่ยวชาญครู",</v>
      </c>
      <c r="C119" s="2" t="s">
        <v>557</v>
      </c>
      <c r="D119" s="3">
        <f>match(C119,json!A:A,0)</f>
        <v>1485</v>
      </c>
      <c r="E119" s="4" t="str">
        <f t="shared" si="1"/>
        <v>collections: [PolicyCategory/22,PolicyCategory/27]</v>
      </c>
      <c r="F119" s="2" t="s">
        <v>1847</v>
      </c>
      <c r="G119" s="3" t="s">
        <v>1848</v>
      </c>
      <c r="J119" s="3"/>
    </row>
    <row r="120">
      <c r="A120" s="2">
        <v>120.0</v>
      </c>
      <c r="B120" s="2" t="str">
        <f>IFERROR(__xludf.DUMMYFUNCTION("""COMPUTED_VALUE"""),"title: ""แก้ปัญหาหนี้สินครู กำหนดเพดานหักเงินเดือน"",")</f>
        <v>title: "แก้ปัญหาหนี้สินครู กำหนดเพดานหักเงินเดือน",</v>
      </c>
      <c r="C120" s="2" t="s">
        <v>561</v>
      </c>
      <c r="D120" s="3">
        <f>match(C120,json!A:A,0)</f>
        <v>1496</v>
      </c>
      <c r="E120" s="4" t="str">
        <f t="shared" si="1"/>
        <v>collections: [PolicyCategory/22,PolicyOccupation/24,PolicyCategory/27]</v>
      </c>
      <c r="F120" s="2" t="s">
        <v>1849</v>
      </c>
      <c r="G120" s="3" t="s">
        <v>1850</v>
      </c>
      <c r="J120" s="3"/>
    </row>
    <row r="121">
      <c r="A121" s="2">
        <v>121.0</v>
      </c>
      <c r="B121" s="2" t="str">
        <f>IFERROR(__xludf.DUMMYFUNCTION("""COMPUTED_VALUE"""),"title: ""คูปองเปิดโลกเรียนรู้นอกห้องเรียน สูงสุด 2,000 บาทต่อปี"",")</f>
        <v>title: "คูปองเปิดโลกเรียนรู้นอกห้องเรียน สูงสุด 2,000 บาทต่อปี",</v>
      </c>
      <c r="C121" s="2" t="s">
        <v>565</v>
      </c>
      <c r="D121" s="3">
        <f>match(C121,json!A:A,0)</f>
        <v>1508</v>
      </c>
      <c r="E121" s="4" t="str">
        <f t="shared" si="1"/>
        <v>collections: [PolicyCategory/5,PolicyCategory/22,PolicyOccupation/45,PolicyOccupation/46,PolicyCategory/28,PolicyCategory/6]</v>
      </c>
      <c r="F121" s="2" t="s">
        <v>1851</v>
      </c>
      <c r="G121" s="3" t="s">
        <v>1852</v>
      </c>
      <c r="J121" s="3"/>
    </row>
    <row r="122">
      <c r="A122" s="2">
        <v>122.0</v>
      </c>
      <c r="B122" s="2" t="str">
        <f>IFERROR(__xludf.DUMMYFUNCTION("""COMPUTED_VALUE"""),"title: ""เรียนฟรีอาชีวะถึง ปวส. จบแล้วมีงานทำ"",")</f>
        <v>title: "เรียนฟรีอาชีวะถึง ปวส. จบแล้วมีงานทำ",</v>
      </c>
      <c r="C122" s="2" t="s">
        <v>571</v>
      </c>
      <c r="D122" s="3">
        <f>match(C122,json!A:A,0)</f>
        <v>1523</v>
      </c>
      <c r="E122" s="4" t="str">
        <f t="shared" si="1"/>
        <v>collections: [PolicyCategory/22,PolicyOccupation/45,PolicyCategory/28]</v>
      </c>
      <c r="F122" s="2" t="s">
        <v>1853</v>
      </c>
      <c r="G122" s="3" t="s">
        <v>1854</v>
      </c>
      <c r="J122" s="3"/>
    </row>
    <row r="123">
      <c r="A123" s="2">
        <v>123.0</v>
      </c>
      <c r="B123" s="2" t="str">
        <f>IFERROR(__xludf.DUMMYFUNCTION("""COMPUTED_VALUE"""),"title: ""เพิ่มงบพัฒนาคุณภาพสถาบันอาชีวศึกษา แห่งละ 10 ล้านบาทต่อปี"",")</f>
        <v>title: "เพิ่มงบพัฒนาคุณภาพสถาบันอาชีวศึกษา แห่งละ 10 ล้านบาทต่อปี",</v>
      </c>
      <c r="C123" s="2" t="s">
        <v>576</v>
      </c>
      <c r="D123" s="3">
        <f>match(C123,json!A:A,0)</f>
        <v>1535</v>
      </c>
      <c r="E123" s="4" t="str">
        <f t="shared" si="1"/>
        <v>collections: [PolicyCategory/22,PolicyOccupation/24,PolicyCategory/28]</v>
      </c>
      <c r="F123" s="2" t="s">
        <v>1855</v>
      </c>
      <c r="G123" s="3" t="s">
        <v>1856</v>
      </c>
      <c r="J123" s="3"/>
    </row>
    <row r="124">
      <c r="A124" s="2">
        <v>124.0</v>
      </c>
      <c r="B124" s="2" t="str">
        <f>IFERROR(__xludf.DUMMYFUNCTION("""COMPUTED_VALUE"""),"title: ""ส่งเสริมอาชีวศึกษาระบบทวิภาคี"",")</f>
        <v>title: "ส่งเสริมอาชีวศึกษาระบบทวิภาคี",</v>
      </c>
      <c r="C124" s="2" t="s">
        <v>580</v>
      </c>
      <c r="D124" s="3">
        <f>match(C124,json!A:A,0)</f>
        <v>1547</v>
      </c>
      <c r="E124" s="4" t="str">
        <f t="shared" si="1"/>
        <v>collections: [PolicyCategory/22,PolicyOccupation/45,PolicyCategory/28,PolicyOccupation/44]</v>
      </c>
      <c r="F124" s="2" t="s">
        <v>1857</v>
      </c>
      <c r="G124" s="3" t="s">
        <v>1858</v>
      </c>
      <c r="J124" s="3"/>
    </row>
    <row r="125">
      <c r="A125" s="2">
        <v>125.0</v>
      </c>
      <c r="B125" s="2" t="str">
        <f>IFERROR(__xludf.DUMMYFUNCTION("""COMPUTED_VALUE"""),"title: ""ส่งเสริมสหกิจศึกษา (เรียน+ฝึกงาน) ในมหาวิทยาลัย"",")</f>
        <v>title: "ส่งเสริมสหกิจศึกษา (เรียน+ฝึกงาน) ในมหาวิทยาลัย",</v>
      </c>
      <c r="C125" s="2" t="s">
        <v>584</v>
      </c>
      <c r="D125" s="3">
        <f>match(C125,json!A:A,0)</f>
        <v>1560</v>
      </c>
      <c r="E125" s="4" t="str">
        <f t="shared" si="1"/>
        <v>collections: [PolicyCategory/22,PolicyOccupation/45,PolicyCategory/28,PolicyOccupation/44]</v>
      </c>
      <c r="F125" s="2" t="s">
        <v>1859</v>
      </c>
      <c r="G125" s="3" t="s">
        <v>1860</v>
      </c>
      <c r="J125" s="3"/>
    </row>
    <row r="126">
      <c r="A126" s="2">
        <v>126.0</v>
      </c>
      <c r="B126" s="2" t="str">
        <f>IFERROR(__xludf.DUMMYFUNCTION("""COMPUTED_VALUE"""),"title: ""ยกระดับ กยศ. ทุกคนกู้ได้ ยกเลิกกิจกรรมจิตอาสา จ่ายคืนเมื่อจ่ายไหวเท่านั้น"",")</f>
        <v>title: "ยกระดับ กยศ. ทุกคนกู้ได้ ยกเลิกกิจกรรมจิตอาสา จ่ายคืนเมื่อจ่ายไหวเท่านั้น",</v>
      </c>
      <c r="C126" s="2" t="s">
        <v>588</v>
      </c>
      <c r="D126" s="3">
        <f>match(C126,json!A:A,0)</f>
        <v>1573</v>
      </c>
      <c r="E126" s="4" t="str">
        <f t="shared" si="1"/>
        <v>collections: [PolicyCategory/22,PolicyOccupation/45,PolicyCategory/28]</v>
      </c>
      <c r="F126" s="2" t="s">
        <v>1861</v>
      </c>
      <c r="G126" s="3" t="s">
        <v>1862</v>
      </c>
      <c r="J126" s="3"/>
    </row>
    <row r="127">
      <c r="A127" s="2">
        <v>127.0</v>
      </c>
      <c r="B127" s="2" t="str">
        <f>IFERROR(__xludf.DUMMYFUNCTION("""COMPUTED_VALUE"""),"title: ""แพลตฟอร์มเรียนรู้ตลอดชีวิต เรียนฟรีไม่จำกัด มีระบบจัดหางาน"",")</f>
        <v>title: "แพลตฟอร์มเรียนรู้ตลอดชีวิต เรียนฟรีไม่จำกัด มีระบบจัดหางาน",</v>
      </c>
      <c r="C127" s="2" t="s">
        <v>592</v>
      </c>
      <c r="D127" s="3">
        <f>match(C127,json!A:A,0)</f>
        <v>1585</v>
      </c>
      <c r="E127" s="4" t="str">
        <f t="shared" si="1"/>
        <v>collections: [PolicyCategory/5,PolicyCategory/22,PolicyOccupation/45,PolicyOccupation/46,PolicyOccupation/51,PolicyCategory/28,PolicyCategory/10,PolicyOccupation/44]</v>
      </c>
      <c r="F127" s="2" t="s">
        <v>1863</v>
      </c>
      <c r="G127" s="3" t="s">
        <v>1864</v>
      </c>
      <c r="J127" s="3"/>
    </row>
    <row r="128">
      <c r="A128" s="2">
        <v>128.0</v>
      </c>
      <c r="B128" s="2" t="str">
        <f>IFERROR(__xludf.DUMMYFUNCTION("""COMPUTED_VALUE"""),"title: ""ทำงานเทียบวุฒิได้ ยกระดับสถาบันคุณวุฒิวิชาชีพ"",")</f>
        <v>title: "ทำงานเทียบวุฒิได้ ยกระดับสถาบันคุณวุฒิวิชาชีพ",</v>
      </c>
      <c r="C128" s="2" t="s">
        <v>596</v>
      </c>
      <c r="D128" s="3">
        <f>match(C128,json!A:A,0)</f>
        <v>1602</v>
      </c>
      <c r="E128" s="4" t="str">
        <f t="shared" si="1"/>
        <v>collections: [PolicyCategory/22,PolicyOccupation/46,PolicyOccupation/51,PolicyCategory/28,PolicyOccupation/44]</v>
      </c>
      <c r="F128" s="2" t="s">
        <v>1865</v>
      </c>
      <c r="G128" s="3" t="s">
        <v>1866</v>
      </c>
      <c r="J128" s="3"/>
    </row>
    <row r="129">
      <c r="A129" s="2">
        <v>129.0</v>
      </c>
      <c r="B129" s="2" t="str">
        <f>IFERROR(__xludf.DUMMYFUNCTION("""COMPUTED_VALUE"""),"title: ""คูปองเรียนเสริมทักษะ-เปลี่ยนอาชีพ 5,000 บาท/ปี"",")</f>
        <v>title: "คูปองเรียนเสริมทักษะ-เปลี่ยนอาชีพ 5,000 บาท/ปี",</v>
      </c>
      <c r="C129" s="2" t="s">
        <v>600</v>
      </c>
      <c r="D129" s="3">
        <f>match(C129,json!A:A,0)</f>
        <v>1616</v>
      </c>
      <c r="E129" s="4" t="str">
        <f t="shared" si="1"/>
        <v>collections: [PolicyCategory/5,PolicyCategory/22,PolicyOccupation/46,PolicyOccupation/51,PolicyCategory/28,PolicyCategory/10,PolicyOccupation/44]</v>
      </c>
      <c r="F129" s="2" t="s">
        <v>1867</v>
      </c>
      <c r="G129" s="3" t="s">
        <v>1868</v>
      </c>
      <c r="J129" s="3"/>
    </row>
    <row r="130">
      <c r="A130" s="2">
        <v>130.0</v>
      </c>
      <c r="B130" s="2" t="str">
        <f>IFERROR(__xludf.DUMMYFUNCTION("""COMPUTED_VALUE"""),"title: ""กระจายอำนาจให้โรงเรียน เติบโตได้ภายใต้ท้องถิ่น"",")</f>
        <v>title: "กระจายอำนาจให้โรงเรียน เติบโตได้ภายใต้ท้องถิ่น",</v>
      </c>
      <c r="C130" s="2" t="s">
        <v>604</v>
      </c>
      <c r="D130" s="3">
        <f>match(C130,json!A:A,0)</f>
        <v>1632</v>
      </c>
      <c r="E130" s="4" t="str">
        <f t="shared" si="1"/>
        <v>collections: [PolicyCategory/22,PolicyOccupation/24,PolicyOccupation/43,PolicyCategory/29]</v>
      </c>
      <c r="F130" s="2" t="s">
        <v>1869</v>
      </c>
      <c r="G130" s="3" t="s">
        <v>1870</v>
      </c>
      <c r="J130" s="3"/>
    </row>
    <row r="131">
      <c r="A131" s="2">
        <v>131.0</v>
      </c>
      <c r="B131" s="2" t="str">
        <f>IFERROR(__xludf.DUMMYFUNCTION("""COMPUTED_VALUE"""),"title: ""บอร์ดโรงเรียน ต้องมีตัวแทนนักเรียน"",")</f>
        <v>title: "บอร์ดโรงเรียน ต้องมีตัวแทนนักเรียน",</v>
      </c>
      <c r="C131" s="2" t="s">
        <v>610</v>
      </c>
      <c r="D131" s="3">
        <f>match(C131,json!A:A,0)</f>
        <v>1645</v>
      </c>
      <c r="E131" s="4" t="str">
        <f t="shared" si="1"/>
        <v>collections: [PolicyCategory/22,PolicyOccupation/45,PolicyCategory/29]</v>
      </c>
      <c r="F131" s="2" t="s">
        <v>1871</v>
      </c>
      <c r="G131" s="3" t="s">
        <v>1872</v>
      </c>
      <c r="J131" s="3"/>
    </row>
    <row r="132">
      <c r="A132" s="2">
        <v>132.0</v>
      </c>
      <c r="B132" s="2" t="str">
        <f>IFERROR(__xludf.DUMMYFUNCTION("""COMPUTED_VALUE"""),"title: ""งบที่สภานักเรียนเลือกใช้เองได้"",")</f>
        <v>title: "งบที่สภานักเรียนเลือกใช้เองได้",</v>
      </c>
      <c r="C132" s="2" t="s">
        <v>614</v>
      </c>
      <c r="D132" s="3">
        <f>match(C132,json!A:A,0)</f>
        <v>1657</v>
      </c>
      <c r="E132" s="4" t="str">
        <f t="shared" si="1"/>
        <v>collections: [PolicyCategory/22,PolicyOccupation/45,PolicyCategory/29]</v>
      </c>
      <c r="F132" s="2" t="s">
        <v>1873</v>
      </c>
      <c r="G132" s="3" t="s">
        <v>1874</v>
      </c>
      <c r="J132" s="3"/>
    </row>
    <row r="133">
      <c r="A133" s="2">
        <v>133.0</v>
      </c>
      <c r="B133" s="2" t="str">
        <f>IFERROR(__xludf.DUMMYFUNCTION("""COMPUTED_VALUE"""),"title: ""สภาเยาวชนมาจากการเลือกตั้ง เสนอกฎหมายไปที่รัฐสภาได้"",")</f>
        <v>title: "สภาเยาวชนมาจากการเลือกตั้ง เสนอกฎหมายไปที่รัฐสภาได้",</v>
      </c>
      <c r="C133" s="2" t="s">
        <v>618</v>
      </c>
      <c r="D133" s="3">
        <f>match(C133,json!A:A,0)</f>
        <v>1669</v>
      </c>
      <c r="E133" s="4" t="str">
        <f t="shared" si="1"/>
        <v>collections: [PolicyCategory/22,PolicyOccupation/45,PolicyCategory/29]</v>
      </c>
      <c r="F133" s="2" t="s">
        <v>1875</v>
      </c>
      <c r="G133" s="3" t="s">
        <v>1876</v>
      </c>
      <c r="J133" s="3"/>
    </row>
    <row r="134">
      <c r="A134" s="2">
        <v>134.0</v>
      </c>
      <c r="B134" s="2" t="str">
        <f>IFERROR(__xludf.DUMMYFUNCTION("""COMPUTED_VALUE"""),"title: ""กองทุนพิสูจน์สิทธิ 10,000 ล้านบาท ยุติข้อพิพาท-ออกเอกสารสิทธิให้เกษตรกร"",")</f>
        <v>title: "กองทุนพิสูจน์สิทธิ 10,000 ล้านบาท ยุติข้อพิพาท-ออกเอกสารสิทธิให้เกษตรกร",</v>
      </c>
      <c r="C134" s="2" t="s">
        <v>622</v>
      </c>
      <c r="D134" s="3">
        <f>match(C134,json!A:A,0)</f>
        <v>1681</v>
      </c>
      <c r="E134" s="4" t="str">
        <f t="shared" si="1"/>
        <v>collections: [PolicyCategory/30,PolicyTopList/76,PolicyCategory/31,PolicyOccupation/48]</v>
      </c>
      <c r="F134" s="2" t="s">
        <v>1877</v>
      </c>
      <c r="G134" s="3" t="s">
        <v>1878</v>
      </c>
      <c r="J134" s="3"/>
    </row>
    <row r="135">
      <c r="A135" s="2">
        <v>135.0</v>
      </c>
      <c r="B135" s="2" t="str">
        <f>IFERROR(__xludf.DUMMYFUNCTION("""COMPUTED_VALUE"""),"title: ""เปลี่ยน สปก. เป็นโฉนดอย่างเป็นธรรม"",")</f>
        <v>title: "เปลี่ยน สปก. เป็นโฉนดอย่างเป็นธรรม",</v>
      </c>
      <c r="C135" s="2" t="s">
        <v>629</v>
      </c>
      <c r="D135" s="3">
        <f>match(C135,json!A:A,0)</f>
        <v>1694</v>
      </c>
      <c r="E135" s="4" t="str">
        <f t="shared" si="1"/>
        <v>collections: [PolicyCategory/30,PolicyCategory/31,PolicyOccupation/48]</v>
      </c>
      <c r="F135" s="2" t="s">
        <v>1879</v>
      </c>
      <c r="G135" s="3" t="s">
        <v>1880</v>
      </c>
      <c r="J135" s="3"/>
    </row>
    <row r="136">
      <c r="A136" s="2">
        <v>136.0</v>
      </c>
      <c r="B136" s="2" t="str">
        <f>IFERROR(__xludf.DUMMYFUNCTION("""COMPUTED_VALUE"""),"title: ""เปลี่ยนนิคมสหกรณ์เป็นโฉนดทันที"",")</f>
        <v>title: "เปลี่ยนนิคมสหกรณ์เป็นโฉนดทันที",</v>
      </c>
      <c r="C136" s="2" t="s">
        <v>633</v>
      </c>
      <c r="D136" s="3">
        <f>match(C136,json!A:A,0)</f>
        <v>1706</v>
      </c>
      <c r="E136" s="4" t="str">
        <f t="shared" si="1"/>
        <v>collections: [PolicyCategory/30,PolicyTopList/77,PolicyCategory/31,PolicyOccupation/48]</v>
      </c>
      <c r="F136" s="2" t="s">
        <v>1881</v>
      </c>
      <c r="G136" s="3" t="s">
        <v>1882</v>
      </c>
      <c r="J136" s="3"/>
    </row>
    <row r="137">
      <c r="A137" s="2">
        <v>137.0</v>
      </c>
      <c r="B137" s="2" t="str">
        <f>IFERROR(__xludf.DUMMYFUNCTION("""COMPUTED_VALUE"""),"title: ""ตั้งธนาคารที่ดิน กระจายการถือครองที่ดินให้ประชาชน"",")</f>
        <v>title: "ตั้งธนาคารที่ดิน กระจายการถือครองที่ดินให้ประชาชน",</v>
      </c>
      <c r="C137" s="2" t="s">
        <v>637</v>
      </c>
      <c r="D137" s="3">
        <f>match(C137,json!A:A,0)</f>
        <v>1719</v>
      </c>
      <c r="E137" s="4" t="str">
        <f t="shared" si="1"/>
        <v>collections: [PolicyCategory/30,PolicyCategory/31,PolicyOccupation/48]</v>
      </c>
      <c r="F137" s="2" t="s">
        <v>1883</v>
      </c>
      <c r="G137" s="3" t="s">
        <v>1884</v>
      </c>
      <c r="J137" s="3"/>
    </row>
    <row r="138">
      <c r="A138" s="2">
        <v>138.0</v>
      </c>
      <c r="B138" s="2" t="str">
        <f>IFERROR(__xludf.DUMMYFUNCTION("""COMPUTED_VALUE"""),"title: ""เปลี่ยนระบบภาษีที่ดิน ลดความเหลื่อมล้ำในการถือครองที่ดิน"",")</f>
        <v>title: "เปลี่ยนระบบภาษีที่ดิน ลดความเหลื่อมล้ำในการถือครองที่ดิน",</v>
      </c>
      <c r="C138" s="2" t="s">
        <v>641</v>
      </c>
      <c r="D138" s="3">
        <f>match(C138,json!A:A,0)</f>
        <v>1731</v>
      </c>
      <c r="E138" s="4" t="str">
        <f t="shared" si="1"/>
        <v>collections: [PolicyCategory/30,PolicyCategory/31,PolicyOccupation/48]</v>
      </c>
      <c r="F138" s="2" t="s">
        <v>1885</v>
      </c>
      <c r="G138" s="3" t="s">
        <v>1886</v>
      </c>
      <c r="J138" s="3"/>
    </row>
    <row r="139">
      <c r="A139" s="2">
        <v>139.0</v>
      </c>
      <c r="B139" s="2" t="str">
        <f>IFERROR(__xludf.DUMMYFUNCTION("""COMPUTED_VALUE"""),"title: ""ปลดหนี้ ธ.ก.ส. เกษตรกรสูงวัย จ่ายหนี้ถึงครึ่ง รัฐยกอีกครึ่งให้ทันที"",")</f>
        <v>title: "ปลดหนี้ ธ.ก.ส. เกษตรกรสูงวัย จ่ายหนี้ถึงครึ่ง รัฐยกอีกครึ่งให้ทันที",</v>
      </c>
      <c r="C139" s="2" t="s">
        <v>645</v>
      </c>
      <c r="D139" s="3">
        <f>match(C139,json!A:A,0)</f>
        <v>1743</v>
      </c>
      <c r="E139" s="4" t="str">
        <f t="shared" si="1"/>
        <v>collections: [PolicyCategory/30,PolicyCategory/32,PolicyOccupation/48]</v>
      </c>
      <c r="F139" s="2" t="s">
        <v>1887</v>
      </c>
      <c r="G139" s="3" t="s">
        <v>1888</v>
      </c>
      <c r="J139" s="3"/>
    </row>
    <row r="140">
      <c r="A140" s="2">
        <v>140.0</v>
      </c>
      <c r="B140" s="2" t="str">
        <f>IFERROR(__xludf.DUMMYFUNCTION("""COMPUTED_VALUE"""),"title: ""ต้นไม้ปลดหนี้ - รัฐเช่าที่เกษตรกรปลูกไม้มีค่า ปลดหนี้ตั้งแต่วันแรก แถมต้นไม้ใน 20 ปี"",")</f>
        <v>title: "ต้นไม้ปลดหนี้ - รัฐเช่าที่เกษตรกรปลูกไม้มีค่า ปลดหนี้ตั้งแต่วันแรก แถมต้นไม้ใน 20 ปี",</v>
      </c>
      <c r="C140" s="2" t="s">
        <v>651</v>
      </c>
      <c r="D140" s="3">
        <f>match(C140,json!A:A,0)</f>
        <v>1755</v>
      </c>
      <c r="E140" s="4" t="str">
        <f t="shared" si="1"/>
        <v>collections: [PolicyCategory/30,PolicyCategory/32,PolicyOccupation/48]</v>
      </c>
      <c r="F140" s="2" t="s">
        <v>1889</v>
      </c>
      <c r="G140" s="3" t="s">
        <v>1890</v>
      </c>
      <c r="J140" s="3"/>
    </row>
    <row r="141">
      <c r="A141" s="2">
        <v>141.0</v>
      </c>
      <c r="B141" s="2" t="str">
        <f>IFERROR(__xludf.DUMMYFUNCTION("""COMPUTED_VALUE"""),"title: ""หลังคาปลดหนี้ - รัฐติดแผงโซลาร์ให้ฟรี เกษตรกรขายไฟฟ้าปลดหนี้"",")</f>
        <v>title: "หลังคาปลดหนี้ - รัฐติดแผงโซลาร์ให้ฟรี เกษตรกรขายไฟฟ้าปลดหนี้",</v>
      </c>
      <c r="C141" s="2" t="s">
        <v>655</v>
      </c>
      <c r="D141" s="3">
        <f>match(C141,json!A:A,0)</f>
        <v>1767</v>
      </c>
      <c r="E141" s="4" t="str">
        <f t="shared" si="1"/>
        <v>collections: [PolicyCategory/30,PolicyCategory/32,PolicyOccupation/48]</v>
      </c>
      <c r="F141" s="2" t="s">
        <v>1891</v>
      </c>
      <c r="G141" s="3" t="s">
        <v>1892</v>
      </c>
      <c r="J141" s="3"/>
    </row>
    <row r="142">
      <c r="A142" s="2">
        <v>142.0</v>
      </c>
      <c r="B142" s="2" t="str">
        <f>IFERROR(__xludf.DUMMYFUNCTION("""COMPUTED_VALUE"""),"title: ""หมดยุคหาเงินจ่ายดอก ทุกบาทที่จ่ายหนี้ต้องลดเงินต้นก่อนดอกเบี้ย"",")</f>
        <v>title: "หมดยุคหาเงินจ่ายดอก ทุกบาทที่จ่ายหนี้ต้องลดเงินต้นก่อนดอกเบี้ย",</v>
      </c>
      <c r="C142" s="2" t="s">
        <v>659</v>
      </c>
      <c r="D142" s="3">
        <f>match(C142,json!A:A,0)</f>
        <v>1779</v>
      </c>
      <c r="E142" s="4" t="str">
        <f t="shared" si="1"/>
        <v>collections: [PolicyCategory/30,PolicyCategory/32,PolicyOccupation/48]</v>
      </c>
      <c r="F142" s="2" t="s">
        <v>1893</v>
      </c>
      <c r="G142" s="3" t="s">
        <v>1894</v>
      </c>
      <c r="J142" s="3"/>
    </row>
    <row r="143">
      <c r="A143" s="2">
        <v>143.0</v>
      </c>
      <c r="B143" s="2" t="str">
        <f>IFERROR(__xludf.DUMMYFUNCTION("""COMPUTED_VALUE"""),"title: ""กระจายงบพัฒนาแหล่งน้ำให้ท้องถิ่น ครอบคลุมพื้นที่นอกเขตชลประทาน"",")</f>
        <v>title: "กระจายงบพัฒนาแหล่งน้ำให้ท้องถิ่น ครอบคลุมพื้นที่นอกเขตชลประทาน",</v>
      </c>
      <c r="C143" s="2" t="s">
        <v>663</v>
      </c>
      <c r="D143" s="3">
        <f>match(C143,json!A:A,0)</f>
        <v>1791</v>
      </c>
      <c r="E143" s="4" t="str">
        <f t="shared" si="1"/>
        <v>collections: [PolicyCategory/30,PolicyOccupation/43,PolicyCategory/33,PolicyOccupation/48]</v>
      </c>
      <c r="F143" s="2" t="s">
        <v>1895</v>
      </c>
      <c r="G143" s="3" t="s">
        <v>1896</v>
      </c>
      <c r="J143" s="3"/>
    </row>
    <row r="144">
      <c r="A144" s="2">
        <v>144.0</v>
      </c>
      <c r="B144" s="2" t="str">
        <f>IFERROR(__xludf.DUMMYFUNCTION("""COMPUTED_VALUE"""),"title: ""ซื้อ 1 แถม 1 ปุ๋ยสั่งตัด - แม่ปุ๋ยราคาถูก ผ่านสหกรณ์-กลุ่มเกษตร-วิสาหกิจชุมชน"",")</f>
        <v>title: "ซื้อ 1 แถม 1 ปุ๋ยสั่งตัด - แม่ปุ๋ยราคาถูก ผ่านสหกรณ์-กลุ่มเกษตร-วิสาหกิจชุมชน",</v>
      </c>
      <c r="C144" s="2" t="s">
        <v>669</v>
      </c>
      <c r="D144" s="3">
        <f>match(C144,json!A:A,0)</f>
        <v>1804</v>
      </c>
      <c r="E144" s="4" t="str">
        <f t="shared" si="1"/>
        <v>collections: [PolicyCategory/30,PolicyCategory/33,PolicyOccupation/48]</v>
      </c>
      <c r="F144" s="2" t="s">
        <v>1897</v>
      </c>
      <c r="G144" s="3" t="s">
        <v>1898</v>
      </c>
      <c r="J144" s="3"/>
    </row>
    <row r="145">
      <c r="A145" s="2">
        <v>145.0</v>
      </c>
      <c r="B145" s="2" t="str">
        <f>IFERROR(__xludf.DUMMYFUNCTION("""COMPUTED_VALUE"""),"title: ""สนับสนุนการเลี้ยงสัตว์ ลดต้นทุน เพิ่มเงินทุน ขยายตลาด"",")</f>
        <v>title: "สนับสนุนการเลี้ยงสัตว์ ลดต้นทุน เพิ่มเงินทุน ขยายตลาด",</v>
      </c>
      <c r="C145" s="2" t="s">
        <v>673</v>
      </c>
      <c r="D145" s="3">
        <f>match(C145,json!A:A,0)</f>
        <v>1816</v>
      </c>
      <c r="E145" s="4" t="str">
        <f t="shared" si="1"/>
        <v>collections: [PolicyCategory/30,PolicyCategory/33,PolicyOccupation/48]</v>
      </c>
      <c r="F145" s="2" t="s">
        <v>1899</v>
      </c>
      <c r="G145" s="3" t="s">
        <v>1900</v>
      </c>
      <c r="J145" s="3"/>
    </row>
    <row r="146">
      <c r="A146" s="2">
        <v>146.0</v>
      </c>
      <c r="B146" s="2" t="str">
        <f>IFERROR(__xludf.DUMMYFUNCTION("""COMPUTED_VALUE"""),"title: ""ดอกเบี้ย 0% ผ่อนโดรน รถไถ รถดำนา เครื่องจักรการเกษตร"",")</f>
        <v>title: "ดอกเบี้ย 0% ผ่อนโดรน รถไถ รถดำนา เครื่องจักรการเกษตร",</v>
      </c>
      <c r="C146" s="2" t="s">
        <v>677</v>
      </c>
      <c r="D146" s="3">
        <f>match(C146,json!A:A,0)</f>
        <v>1828</v>
      </c>
      <c r="E146" s="4" t="str">
        <f t="shared" si="1"/>
        <v>collections: [PolicyCategory/30,PolicyCategory/33,PolicyOccupation/48]</v>
      </c>
      <c r="F146" s="2" t="s">
        <v>1901</v>
      </c>
      <c r="G146" s="3" t="s">
        <v>1902</v>
      </c>
      <c r="J146" s="3"/>
    </row>
    <row r="147">
      <c r="A147" s="2">
        <v>147.0</v>
      </c>
      <c r="B147" s="2" t="str">
        <f>IFERROR(__xludf.DUMMYFUNCTION("""COMPUTED_VALUE"""),"title: ""สุราก้าวหน้า เพิ่มมูลค่าสินค้าเกษตร"",")</f>
        <v>title: "สุราก้าวหน้า เพิ่มมูลค่าสินค้าเกษตร",</v>
      </c>
      <c r="C147" s="2" t="s">
        <v>681</v>
      </c>
      <c r="D147" s="3">
        <f>match(C147,json!A:A,0)</f>
        <v>1840</v>
      </c>
      <c r="E147" s="4" t="str">
        <f t="shared" si="1"/>
        <v>collections: [PolicyCategory/30,PolicyCategory/34,PolicyOccupation/48,PolicyTopList/78,PolicyCategory/71]</v>
      </c>
      <c r="F147" s="2" t="s">
        <v>1903</v>
      </c>
      <c r="G147" s="3" t="s">
        <v>1904</v>
      </c>
      <c r="J147" s="3"/>
    </row>
    <row r="148">
      <c r="A148" s="2">
        <v>148.0</v>
      </c>
      <c r="B148" s="2" t="str">
        <f>IFERROR(__xludf.DUMMYFUNCTION("""COMPUTED_VALUE"""),"title: ""พัฒนาสินค้าชุมชน - 1 ท้องถิ่น 1 โรงงานแปรรูปสินค้าเกษตร"",")</f>
        <v>title: "พัฒนาสินค้าชุมชน - 1 ท้องถิ่น 1 โรงงานแปรรูปสินค้าเกษตร",</v>
      </c>
      <c r="C148" s="2" t="s">
        <v>689</v>
      </c>
      <c r="D148" s="3">
        <f>match(C148,json!A:A,0)</f>
        <v>1854</v>
      </c>
      <c r="E148" s="4" t="str">
        <f t="shared" si="1"/>
        <v>collections: [PolicyCategory/30,PolicyOccupation/43,PolicyCategory/34,PolicyOccupation/48]</v>
      </c>
      <c r="F148" s="2" t="s">
        <v>1905</v>
      </c>
      <c r="G148" s="3" t="s">
        <v>1906</v>
      </c>
      <c r="J148" s="3"/>
    </row>
    <row r="149">
      <c r="A149" s="2">
        <v>149.0</v>
      </c>
      <c r="B149" s="2" t="str">
        <f>IFERROR(__xludf.DUMMYFUNCTION("""COMPUTED_VALUE"""),"title: ""อาหารโรงเรียน-โรงพยาบาลจากชุมชน ตัดวงจรสินค้าเกษตร ไม่ผ่านพ่อค้าคนกลาง"",")</f>
        <v>title: "อาหารโรงเรียน-โรงพยาบาลจากชุมชน ตัดวงจรสินค้าเกษตร ไม่ผ่านพ่อค้าคนกลาง",</v>
      </c>
      <c r="C149" s="2" t="s">
        <v>693</v>
      </c>
      <c r="D149" s="3">
        <f>match(C149,json!A:A,0)</f>
        <v>1867</v>
      </c>
      <c r="E149" s="4" t="str">
        <f t="shared" si="1"/>
        <v>collections: [PolicyCategory/30,PolicyCategory/34,PolicyOccupation/48]</v>
      </c>
      <c r="F149" s="2" t="s">
        <v>1907</v>
      </c>
      <c r="G149" s="3" t="s">
        <v>1908</v>
      </c>
      <c r="J149" s="3"/>
    </row>
    <row r="150">
      <c r="A150" s="2">
        <v>150.0</v>
      </c>
      <c r="B150" s="2" t="str">
        <f>IFERROR(__xludf.DUMMYFUNCTION("""COMPUTED_VALUE"""),"title: ""เปิดตลาดโลก เดินสาย-เจรจาประเทศคู่ค้า สร้างโอกาสเกษตรกรไทย"",")</f>
        <v>title: "เปิดตลาดโลก เดินสาย-เจรจาประเทศคู่ค้า สร้างโอกาสเกษตรกรไทย",</v>
      </c>
      <c r="C150" s="2" t="s">
        <v>697</v>
      </c>
      <c r="D150" s="3">
        <f>match(C150,json!A:A,0)</f>
        <v>1879</v>
      </c>
      <c r="E150" s="4" t="str">
        <f t="shared" si="1"/>
        <v>collections: [PolicyCategory/30,PolicyCategory/34,PolicyOccupation/48]</v>
      </c>
      <c r="F150" s="2" t="s">
        <v>1909</v>
      </c>
      <c r="G150" s="3" t="s">
        <v>1910</v>
      </c>
      <c r="J150" s="3"/>
    </row>
    <row r="151">
      <c r="A151" s="2">
        <v>151.0</v>
      </c>
      <c r="B151" s="2" t="str">
        <f>IFERROR(__xludf.DUMMYFUNCTION("""COMPUTED_VALUE"""),"title: ""รับรองมาตรฐาน GAP-GMP-เกษตรอินทรีย์ ฟรี! ส่งสินค้าเกษตรคุณภาพดีไปทั่วโลก"",")</f>
        <v>title: "รับรองมาตรฐาน GAP-GMP-เกษตรอินทรีย์ ฟรี! ส่งสินค้าเกษตรคุณภาพดีไปทั่วโลก",</v>
      </c>
      <c r="C151" s="2" t="s">
        <v>701</v>
      </c>
      <c r="D151" s="3">
        <f>match(C151,json!A:A,0)</f>
        <v>1891</v>
      </c>
      <c r="E151" s="4" t="str">
        <f t="shared" si="1"/>
        <v>collections: [PolicyCategory/30,PolicyCategory/35,PolicyOccupation/48]</v>
      </c>
      <c r="F151" s="2" t="s">
        <v>1911</v>
      </c>
      <c r="G151" s="3" t="s">
        <v>1912</v>
      </c>
      <c r="J151" s="3"/>
    </row>
    <row r="152">
      <c r="A152" s="2">
        <v>152.0</v>
      </c>
      <c r="B152" s="2" t="str">
        <f>IFERROR(__xludf.DUMMYFUNCTION("""COMPUTED_VALUE"""),"title: ""“เกษตรข้ามรุ่น” - จ้างเกษตรกรรุ่นใหม่ สอนเกษตรกรวัยเก๋าใช้เทคโนโลยี"",")</f>
        <v>title: "“เกษตรข้ามรุ่น” - จ้างเกษตรกรรุ่นใหม่ สอนเกษตรกรวัยเก๋าใช้เทคโนโลยี",</v>
      </c>
      <c r="C152" s="2" t="s">
        <v>707</v>
      </c>
      <c r="D152" s="3">
        <f>match(C152,json!A:A,0)</f>
        <v>1903</v>
      </c>
      <c r="E152" s="4" t="str">
        <f t="shared" si="1"/>
        <v>collections: [PolicyCategory/30,PolicyCategory/35,PolicyOccupation/48]</v>
      </c>
      <c r="F152" s="2" t="s">
        <v>1913</v>
      </c>
      <c r="G152" s="3" t="s">
        <v>1914</v>
      </c>
      <c r="J152" s="3"/>
    </row>
    <row r="153">
      <c r="A153" s="2">
        <v>153.0</v>
      </c>
      <c r="B153" s="2" t="str">
        <f>IFERROR(__xludf.DUMMYFUNCTION("""COMPUTED_VALUE"""),"title: ""ปลดล็อกฟาร์มสเตย์ เปลี่ยนไร่นาเป็นรายได้ สร้างอุตสาหกรรมท่องเที่ยวเชิงเกษตร"",")</f>
        <v>title: "ปลดล็อกฟาร์มสเตย์ เปลี่ยนไร่นาเป็นรายได้ สร้างอุตสาหกรรมท่องเที่ยวเชิงเกษตร",</v>
      </c>
      <c r="C153" s="2" t="s">
        <v>711</v>
      </c>
      <c r="D153" s="3">
        <f>match(C153,json!A:A,0)</f>
        <v>1915</v>
      </c>
      <c r="E153" s="4" t="str">
        <f t="shared" si="1"/>
        <v>collections: [PolicyCategory/30,PolicyCategory/35,PolicyOccupation/48]</v>
      </c>
      <c r="F153" s="2" t="s">
        <v>1915</v>
      </c>
      <c r="G153" s="3" t="s">
        <v>1916</v>
      </c>
      <c r="J153" s="3"/>
    </row>
    <row r="154">
      <c r="A154" s="2">
        <v>154.0</v>
      </c>
      <c r="B154" s="2" t="str">
        <f>IFERROR(__xludf.DUMMYFUNCTION("""COMPUTED_VALUE"""),"title: ""ดูแลกลไกการตลาดสินค้าเกษตรให้มีความเป็นธรรม"",")</f>
        <v>title: "ดูแลกลไกการตลาดสินค้าเกษตรให้มีความเป็นธรรม",</v>
      </c>
      <c r="C154" s="2" t="s">
        <v>715</v>
      </c>
      <c r="D154" s="3">
        <f>match(C154,json!A:A,0)</f>
        <v>1927</v>
      </c>
      <c r="E154" s="4" t="str">
        <f t="shared" si="1"/>
        <v>collections: [PolicyCategory/30,PolicyCategory/35,PolicyOccupation/48]</v>
      </c>
      <c r="F154" s="2" t="s">
        <v>1917</v>
      </c>
      <c r="G154" s="3" t="s">
        <v>1918</v>
      </c>
      <c r="J154" s="3"/>
    </row>
    <row r="155">
      <c r="A155" s="2">
        <v>155.0</v>
      </c>
      <c r="B155" s="2" t="str">
        <f>IFERROR(__xludf.DUMMYFUNCTION("""COMPUTED_VALUE"""),"title: ""จดทะเบียน-ต่อทะเบียนเรือได้ผ่านมือถือ"",")</f>
        <v>title: "จดทะเบียน-ต่อทะเบียนเรือได้ผ่านมือถือ",</v>
      </c>
      <c r="C155" s="2" t="s">
        <v>719</v>
      </c>
      <c r="D155" s="3">
        <f>match(C155,json!A:A,0)</f>
        <v>1939</v>
      </c>
      <c r="E155" s="4" t="str">
        <f t="shared" si="1"/>
        <v>collections: [PolicyCategory/30,PolicyCategory/36,PolicyOccupation/49]</v>
      </c>
      <c r="F155" s="2" t="s">
        <v>1919</v>
      </c>
      <c r="G155" s="3" t="s">
        <v>1920</v>
      </c>
      <c r="J155" s="3"/>
    </row>
    <row r="156">
      <c r="A156" s="2">
        <v>156.0</v>
      </c>
      <c r="B156" s="2" t="str">
        <f>IFERROR(__xludf.DUMMYFUNCTION("""COMPUTED_VALUE"""),"title: ""ฟรีประกันภัยเรือล่มเอกชน"",")</f>
        <v>title: "ฟรีประกันภัยเรือล่มเอกชน",</v>
      </c>
      <c r="C156" s="2" t="s">
        <v>726</v>
      </c>
      <c r="D156" s="3">
        <f>match(C156,json!A:A,0)</f>
        <v>1951</v>
      </c>
      <c r="E156" s="4" t="str">
        <f t="shared" si="1"/>
        <v>collections: [PolicyCategory/30,PolicyCategory/36,PolicyOccupation/49]</v>
      </c>
      <c r="F156" s="2" t="s">
        <v>1921</v>
      </c>
      <c r="G156" s="3" t="s">
        <v>1922</v>
      </c>
      <c r="J156" s="3"/>
    </row>
    <row r="157">
      <c r="A157" s="2">
        <v>157.0</v>
      </c>
      <c r="B157" s="2" t="str">
        <f>IFERROR(__xludf.DUMMYFUNCTION("""COMPUTED_VALUE"""),"title: ""บัตรชมพู และ Seabook ทดแทนกันได้ ใบเดียวจบ"",")</f>
        <v>title: "บัตรชมพู และ Seabook ทดแทนกันได้ ใบเดียวจบ",</v>
      </c>
      <c r="C157" s="2" t="s">
        <v>730</v>
      </c>
      <c r="D157" s="3">
        <f>match(C157,json!A:A,0)</f>
        <v>1963</v>
      </c>
      <c r="E157" s="4" t="str">
        <f t="shared" si="1"/>
        <v>collections: [PolicyCategory/30,PolicyCategory/36,PolicyOccupation/49]</v>
      </c>
      <c r="F157" s="2" t="s">
        <v>1923</v>
      </c>
      <c r="G157" s="3" t="s">
        <v>1924</v>
      </c>
      <c r="J157" s="3"/>
    </row>
    <row r="158">
      <c r="A158" s="2">
        <v>158.0</v>
      </c>
      <c r="B158" s="2" t="str">
        <f>IFERROR(__xludf.DUMMYFUNCTION("""COMPUTED_VALUE"""),"title: ""หยุดบังคับติดตั้งระบบ AIS"",")</f>
        <v>title: "หยุดบังคับติดตั้งระบบ AIS",</v>
      </c>
      <c r="C158" s="2" t="s">
        <v>734</v>
      </c>
      <c r="D158" s="3">
        <f>match(C158,json!A:A,0)</f>
        <v>1975</v>
      </c>
      <c r="E158" s="4" t="str">
        <f t="shared" si="1"/>
        <v>collections: [PolicyCategory/30,PolicyTopList/77,PolicyCategory/36,PolicyOccupation/49]</v>
      </c>
      <c r="F158" s="2" t="s">
        <v>1925</v>
      </c>
      <c r="G158" s="3" t="s">
        <v>1926</v>
      </c>
      <c r="J158" s="3"/>
    </row>
    <row r="159">
      <c r="A159" s="2">
        <v>159.0</v>
      </c>
      <c r="B159" s="2" t="str">
        <f>IFERROR(__xludf.DUMMYFUNCTION("""COMPUTED_VALUE"""),"title: ""กระจายอำนาจการประมงให้ท้องถิ่น-ชาวประมง"",")</f>
        <v>title: "กระจายอำนาจการประมงให้ท้องถิ่น-ชาวประมง",</v>
      </c>
      <c r="C159" s="2" t="s">
        <v>738</v>
      </c>
      <c r="D159" s="3">
        <f>match(C159,json!A:A,0)</f>
        <v>1988</v>
      </c>
      <c r="E159" s="4" t="str">
        <f t="shared" si="1"/>
        <v>collections: [PolicyCategory/30,PolicyOccupation/43,PolicyCategory/36,PolicyOccupation/49,PolicyTopList/78]</v>
      </c>
      <c r="F159" s="2" t="s">
        <v>1927</v>
      </c>
      <c r="G159" s="3" t="s">
        <v>1928</v>
      </c>
      <c r="J159" s="3"/>
    </row>
    <row r="160">
      <c r="A160" s="2">
        <v>160.0</v>
      </c>
      <c r="B160" s="2" t="str">
        <f>IFERROR(__xludf.DUMMYFUNCTION("""COMPUTED_VALUE"""),"title: ""คืนชีวิตให้ประมงพื้นบ้าน"",")</f>
        <v>title: "คืนชีวิตให้ประมงพื้นบ้าน",</v>
      </c>
      <c r="C160" s="2" t="s">
        <v>742</v>
      </c>
      <c r="D160" s="3">
        <f>match(C160,json!A:A,0)</f>
        <v>2002</v>
      </c>
      <c r="E160" s="4" t="str">
        <f t="shared" si="1"/>
        <v>collections: [PolicyCategory/30,PolicyCategory/36,PolicyOccupation/49]</v>
      </c>
      <c r="F160" s="2" t="s">
        <v>1929</v>
      </c>
      <c r="G160" s="3" t="s">
        <v>1930</v>
      </c>
      <c r="J160" s="3"/>
    </row>
    <row r="161">
      <c r="A161" s="2">
        <v>161.0</v>
      </c>
      <c r="B161" s="2" t="str">
        <f>IFERROR(__xludf.DUMMYFUNCTION("""COMPUTED_VALUE"""),"title: ""เปลี่ยนบทลงโทษที่ไม่เป็นธรรมกับผู้ประกอบอาชีพประมง"",")</f>
        <v>title: "เปลี่ยนบทลงโทษที่ไม่เป็นธรรมกับผู้ประกอบอาชีพประมง",</v>
      </c>
      <c r="C161" s="2" t="s">
        <v>746</v>
      </c>
      <c r="D161" s="3">
        <f>match(C161,json!A:A,0)</f>
        <v>2014</v>
      </c>
      <c r="E161" s="4" t="str">
        <f t="shared" si="1"/>
        <v>collections: [PolicyCategory/30,PolicyCategory/36,PolicyOccupation/49,PolicyTopList/78]</v>
      </c>
      <c r="F161" s="2" t="s">
        <v>1931</v>
      </c>
      <c r="G161" s="3" t="s">
        <v>1932</v>
      </c>
      <c r="J161" s="3"/>
    </row>
    <row r="162">
      <c r="A162" s="2">
        <v>162.0</v>
      </c>
      <c r="B162" s="2" t="str">
        <f>IFERROR(__xludf.DUMMYFUNCTION("""COMPUTED_VALUE"""),"title: ""รักษาสัญญา ซื้อเรือประมงที่ยังไม่ซื้อคืนทั้งหมด (เหลืออีก 3,000 ลำ)"",")</f>
        <v>title: "รักษาสัญญา ซื้อเรือประมงที่ยังไม่ซื้อคืนทั้งหมด (เหลืออีก 3,000 ลำ)",</v>
      </c>
      <c r="C162" s="2" t="s">
        <v>750</v>
      </c>
      <c r="D162" s="3">
        <f>match(C162,json!A:A,0)</f>
        <v>2027</v>
      </c>
      <c r="E162" s="4" t="str">
        <f t="shared" si="1"/>
        <v>collections: [PolicyCategory/30,PolicyCategory/36,PolicyOccupation/49]</v>
      </c>
      <c r="F162" s="2" t="s">
        <v>1933</v>
      </c>
      <c r="G162" s="3" t="s">
        <v>1934</v>
      </c>
      <c r="J162" s="3"/>
    </row>
    <row r="163">
      <c r="A163" s="2">
        <v>163.0</v>
      </c>
      <c r="B163" s="2" t="str">
        <f>IFERROR(__xludf.DUMMYFUNCTION("""COMPUTED_VALUE"""),"title: ""คืนชีวิตเรือประมงนอกน่านน้ำ ภายใต้กติกาสากล"",")</f>
        <v>title: "คืนชีวิตเรือประมงนอกน่านน้ำ ภายใต้กติกาสากล",</v>
      </c>
      <c r="C163" s="2" t="s">
        <v>754</v>
      </c>
      <c r="D163" s="3">
        <f>match(C163,json!A:A,0)</f>
        <v>2039</v>
      </c>
      <c r="E163" s="4" t="str">
        <f t="shared" si="1"/>
        <v>collections: [PolicyCategory/30,PolicyCategory/36,PolicyOccupation/49,PolicyTopList/78]</v>
      </c>
      <c r="F163" s="2" t="s">
        <v>1935</v>
      </c>
      <c r="G163" s="3" t="s">
        <v>1936</v>
      </c>
      <c r="J163" s="3"/>
    </row>
    <row r="164">
      <c r="A164" s="2">
        <v>164.0</v>
      </c>
      <c r="B164" s="2" t="str">
        <f>IFERROR(__xludf.DUMMYFUNCTION("""COMPUTED_VALUE"""),"title: ""เปิดตลาดซื้อ-ขายไฟฟ้าเสรี รัฐดูแลระบบสายส่ง"",")</f>
        <v>title: "เปิดตลาดซื้อ-ขายไฟฟ้าเสรี รัฐดูแลระบบสายส่ง",</v>
      </c>
      <c r="C164" s="2" t="s">
        <v>758</v>
      </c>
      <c r="D164" s="3">
        <f>match(C164,json!A:A,0)</f>
        <v>2052</v>
      </c>
      <c r="E164" s="4" t="str">
        <f t="shared" si="1"/>
        <v>collections: [PolicyCategory/37,PolicyCategory/38,PolicyCategory/52,PolicyCategory/53,PolicyCategory/71]</v>
      </c>
      <c r="F164" s="2" t="s">
        <v>1937</v>
      </c>
      <c r="G164" s="3" t="s">
        <v>1938</v>
      </c>
      <c r="J164" s="3"/>
    </row>
    <row r="165">
      <c r="A165" s="2">
        <v>165.0</v>
      </c>
      <c r="B165" s="2" t="str">
        <f>IFERROR(__xludf.DUMMYFUNCTION("""COMPUTED_VALUE"""),"title: ""“ค่าไฟแฟร์” ถูกและเป็นธรรมสำหรับประชาชน"",")</f>
        <v>title: "“ค่าไฟแฟร์” ถูกและเป็นธรรมสำหรับประชาชน",</v>
      </c>
      <c r="C165" s="2" t="s">
        <v>767</v>
      </c>
      <c r="D165" s="3">
        <f>match(C165,json!A:A,0)</f>
        <v>2066</v>
      </c>
      <c r="E165" s="4" t="str">
        <f t="shared" si="1"/>
        <v>collections: [PolicyCategory/37,PolicyCategory/38,PolicyCategory/52,PolicyTopList/76,PolicyCategory/53,PolicyTopList/77,PolicyCategory/71]</v>
      </c>
      <c r="F165" s="2" t="s">
        <v>1939</v>
      </c>
      <c r="G165" s="3" t="s">
        <v>1940</v>
      </c>
      <c r="J165" s="3"/>
    </row>
    <row r="166">
      <c r="A166" s="2">
        <v>166.0</v>
      </c>
      <c r="B166" s="2" t="str">
        <f>IFERROR(__xludf.DUMMYFUNCTION("""COMPUTED_VALUE"""),"title: ""“หลังคาสร้างรายได้” เปิดเสรีโซลาร์เซลล์ ประกันราคาซื้อพลังงานสะอาดสำหรับครัวเรือน"",")</f>
        <v>title: "“หลังคาสร้างรายได้” เปิดเสรีโซลาร์เซลล์ ประกันราคาซื้อพลังงานสะอาดสำหรับครัวเรือน",</v>
      </c>
      <c r="C166" s="2" t="s">
        <v>772</v>
      </c>
      <c r="D166" s="3">
        <f>match(C166,json!A:A,0)</f>
        <v>2082</v>
      </c>
      <c r="E166" s="4" t="str">
        <f t="shared" si="1"/>
        <v>collections: [PolicyCategory/37,PolicyCategory/38,PolicyCategory/52,PolicyCategory/53,PolicyTopList/77]</v>
      </c>
      <c r="F166" s="2" t="s">
        <v>1941</v>
      </c>
      <c r="G166" s="3" t="s">
        <v>1942</v>
      </c>
      <c r="J166" s="3"/>
    </row>
    <row r="167">
      <c r="A167" s="2">
        <v>167.0</v>
      </c>
      <c r="B167" s="2" t="str">
        <f>IFERROR(__xludf.DUMMYFUNCTION("""COMPUTED_VALUE"""),"title: ""เลิกโรงไฟฟ้าถ่านหินทั้งหมดภายใน 2035"",")</f>
        <v>title: "เลิกโรงไฟฟ้าถ่านหินทั้งหมดภายใน 2035",</v>
      </c>
      <c r="C167" s="2" t="s">
        <v>776</v>
      </c>
      <c r="D167" s="3">
        <f>match(C167,json!A:A,0)</f>
        <v>2096</v>
      </c>
      <c r="E167" s="4" t="str">
        <f t="shared" si="1"/>
        <v>collections: [PolicyCategory/52,PolicyCategory/53]</v>
      </c>
      <c r="F167" s="2" t="s">
        <v>1943</v>
      </c>
      <c r="G167" s="3" t="s">
        <v>1944</v>
      </c>
      <c r="J167" s="3"/>
    </row>
    <row r="168">
      <c r="A168" s="2">
        <v>168.0</v>
      </c>
      <c r="B168" s="2" t="str">
        <f>IFERROR(__xludf.DUMMYFUNCTION("""COMPUTED_VALUE"""),"title: ""กำจัดการเผาภาคเกษตรภายใน 3 ปี พร้อมงบปรับตัว 3 ล้านบาทต่อตำบล (1,000 ตำบลเสี่ยง)"",")</f>
        <v>title: "กำจัดการเผาภาคเกษตรภายใน 3 ปี พร้อมงบปรับตัว 3 ล้านบาทต่อตำบล (1,000 ตำบลเสี่ยง)",</v>
      </c>
      <c r="C168" s="2" t="s">
        <v>781</v>
      </c>
      <c r="D168" s="3">
        <f>match(C168,json!A:A,0)</f>
        <v>2107</v>
      </c>
      <c r="E168" s="4" t="str">
        <f t="shared" si="1"/>
        <v>collections: [PolicyCategory/52,PolicyCategory/53]</v>
      </c>
      <c r="F168" s="2" t="s">
        <v>1945</v>
      </c>
      <c r="G168" s="3" t="s">
        <v>1946</v>
      </c>
      <c r="J168" s="3"/>
    </row>
    <row r="169">
      <c r="A169" s="2">
        <v>169.0</v>
      </c>
      <c r="B169" s="2" t="str">
        <f>IFERROR(__xludf.DUMMYFUNCTION("""COMPUTED_VALUE"""),"title: ""ส่งเสริมแปรรูปฟางข้าวหรือซังข้าวโพด เกษตรกรขายแทนเผา"",")</f>
        <v>title: "ส่งเสริมแปรรูปฟางข้าวหรือซังข้าวโพด เกษตรกรขายแทนเผา",</v>
      </c>
      <c r="C169" s="2" t="s">
        <v>785</v>
      </c>
      <c r="D169" s="3">
        <f>match(C169,json!A:A,0)</f>
        <v>2118</v>
      </c>
      <c r="E169" s="4" t="str">
        <f t="shared" si="1"/>
        <v>collections: [PolicyCategory/52,PolicyCategory/53]</v>
      </c>
      <c r="F169" s="2" t="s">
        <v>1947</v>
      </c>
      <c r="G169" s="3" t="s">
        <v>1948</v>
      </c>
      <c r="J169" s="3"/>
    </row>
    <row r="170">
      <c r="A170" s="2">
        <v>170.0</v>
      </c>
      <c r="B170" s="2" t="str">
        <f>IFERROR(__xludf.DUMMYFUNCTION("""COMPUTED_VALUE"""),"title: ""ปลูกข้าว “เปียกสลับแห้ง” ได้ครบวงจร"",")</f>
        <v>title: "ปลูกข้าว “เปียกสลับแห้ง” ได้ครบวงจร",</v>
      </c>
      <c r="C170" s="2" t="s">
        <v>789</v>
      </c>
      <c r="D170" s="3">
        <f>match(C170,json!A:A,0)</f>
        <v>2129</v>
      </c>
      <c r="E170" s="4" t="str">
        <f t="shared" si="1"/>
        <v>collections: [PolicyCategory/52,PolicyCategory/53]</v>
      </c>
      <c r="F170" s="2" t="s">
        <v>1949</v>
      </c>
      <c r="G170" s="3" t="s">
        <v>1950</v>
      </c>
      <c r="J170" s="3"/>
    </row>
    <row r="171">
      <c r="A171" s="2">
        <v>171.0</v>
      </c>
      <c r="B171" s="2" t="str">
        <f>IFERROR(__xludf.DUMMYFUNCTION("""COMPUTED_VALUE"""),"title: ""เพิ่มบ่อหมักก๊าซชีวภาพสำหรับฟาร์มปศุสัตว์"",")</f>
        <v>title: "เพิ่มบ่อหมักก๊าซชีวภาพสำหรับฟาร์มปศุสัตว์",</v>
      </c>
      <c r="C171" s="2" t="s">
        <v>793</v>
      </c>
      <c r="D171" s="3">
        <f>match(C171,json!A:A,0)</f>
        <v>2140</v>
      </c>
      <c r="E171" s="4" t="str">
        <f t="shared" si="1"/>
        <v>collections: [PolicyCategory/52,PolicyCategory/53]</v>
      </c>
      <c r="F171" s="2" t="s">
        <v>1951</v>
      </c>
      <c r="G171" s="3" t="s">
        <v>1952</v>
      </c>
      <c r="J171" s="3"/>
    </row>
    <row r="172">
      <c r="A172" s="2">
        <v>172.0</v>
      </c>
      <c r="B172" s="2" t="str">
        <f>IFERROR(__xludf.DUMMYFUNCTION("""COMPUTED_VALUE"""),"title: ""กำหนดเพดานปล่อยก๊าซเรือนกระจกรายอุตสาหกรรม เปิดตลาดค้าขายแลกเปลี่ยน (cap &amp; trade)"",")</f>
        <v>title: "กำหนดเพดานปล่อยก๊าซเรือนกระจกรายอุตสาหกรรม เปิดตลาดค้าขายแลกเปลี่ยน (cap &amp; trade)",</v>
      </c>
      <c r="C172" s="2" t="s">
        <v>797</v>
      </c>
      <c r="D172" s="3">
        <f>match(C172,json!A:A,0)</f>
        <v>2151</v>
      </c>
      <c r="E172" s="4" t="str">
        <f t="shared" si="1"/>
        <v>collections: [PolicyCategory/52,PolicyTopList/76,PolicyCategory/53]</v>
      </c>
      <c r="F172" s="2" t="s">
        <v>1953</v>
      </c>
      <c r="G172" s="3" t="s">
        <v>1954</v>
      </c>
      <c r="J172" s="3"/>
    </row>
    <row r="173">
      <c r="A173" s="2">
        <v>173.0</v>
      </c>
      <c r="B173" s="2" t="str">
        <f>IFERROR(__xludf.DUMMYFUNCTION("""COMPUTED_VALUE"""),"title: ""เปิดเผยข้อมูลมลพิษและก๊าซเรือนกระจก (PRTR)"",")</f>
        <v>title: "เปิดเผยข้อมูลมลพิษและก๊าซเรือนกระจก (PRTR)",</v>
      </c>
      <c r="C173" s="2" t="s">
        <v>801</v>
      </c>
      <c r="D173" s="3">
        <f>match(C173,json!A:A,0)</f>
        <v>2163</v>
      </c>
      <c r="E173" s="4" t="str">
        <f t="shared" si="1"/>
        <v>collections: [PolicyCategory/52,PolicyCategory/53,PolicyTopList/78]</v>
      </c>
      <c r="F173" s="2" t="s">
        <v>1955</v>
      </c>
      <c r="G173" s="3" t="s">
        <v>1956</v>
      </c>
      <c r="J173" s="3"/>
    </row>
    <row r="174">
      <c r="A174" s="2">
        <v>174.0</v>
      </c>
      <c r="B174" s="2" t="str">
        <f>IFERROR(__xludf.DUMMYFUNCTION("""COMPUTED_VALUE"""),"title: ""รถเมล์ไฟฟ้าทุกคันภายใน 7 ปี"",")</f>
        <v>title: "รถเมล์ไฟฟ้าทุกคันภายใน 7 ปี",</v>
      </c>
      <c r="C174" s="2" t="s">
        <v>805</v>
      </c>
      <c r="D174" s="3">
        <f>match(C174,json!A:A,0)</f>
        <v>2175</v>
      </c>
      <c r="E174" s="4" t="str">
        <f t="shared" si="1"/>
        <v>collections: [PolicyCategory/37,PolicyCategory/42,PolicyCategory/52,PolicyCategory/53]</v>
      </c>
      <c r="F174" s="2" t="s">
        <v>1957</v>
      </c>
      <c r="G174" s="3" t="s">
        <v>1958</v>
      </c>
      <c r="J174" s="3"/>
    </row>
    <row r="175">
      <c r="A175" s="2">
        <v>175.0</v>
      </c>
      <c r="B175" s="2" t="str">
        <f>IFERROR(__xludf.DUMMYFUNCTION("""COMPUTED_VALUE"""),"title: ""“วันขึ้นขนส่งมวลชนฟรี” ลดใช้รถส่วนตัว"",")</f>
        <v>title: "“วันขึ้นขนส่งมวลชนฟรี” ลดใช้รถส่วนตัว",</v>
      </c>
      <c r="C175" s="2" t="s">
        <v>810</v>
      </c>
      <c r="D175" s="3">
        <f>match(C175,json!A:A,0)</f>
        <v>2188</v>
      </c>
      <c r="E175" s="4" t="str">
        <f t="shared" si="1"/>
        <v>collections: [PolicyCategory/52,PolicyCategory/53]</v>
      </c>
      <c r="F175" s="2" t="s">
        <v>1959</v>
      </c>
      <c r="G175" s="3" t="s">
        <v>1960</v>
      </c>
      <c r="J175" s="3"/>
    </row>
    <row r="176">
      <c r="A176" s="2">
        <v>176.0</v>
      </c>
      <c r="B176" s="2" t="str">
        <f>IFERROR(__xludf.DUMMYFUNCTION("""COMPUTED_VALUE"""),"title: ""เปลี่ยนรถไฟดีเซลเป็นรถไฟไฟฟ้า"",")</f>
        <v>title: "เปลี่ยนรถไฟดีเซลเป็นรถไฟไฟฟ้า",</v>
      </c>
      <c r="C176" s="2" t="s">
        <v>814</v>
      </c>
      <c r="D176" s="3">
        <f>match(C176,json!A:A,0)</f>
        <v>2199</v>
      </c>
      <c r="E176" s="4" t="str">
        <f t="shared" si="1"/>
        <v>collections: [PolicyCategory/52,PolicyCategory/53]</v>
      </c>
      <c r="F176" s="2" t="s">
        <v>1961</v>
      </c>
      <c r="G176" s="3" t="s">
        <v>1962</v>
      </c>
      <c r="J176" s="3"/>
    </row>
    <row r="177">
      <c r="A177" s="2">
        <v>177.0</v>
      </c>
      <c r="B177" s="2" t="str">
        <f>IFERROR(__xludf.DUMMYFUNCTION("""COMPUTED_VALUE"""),"title: ""ตรวจเช็คสภาพรถยนต์ส่วนตัวฟรี ในช่วง 3 เดือนสุดท้ายของทุกปี"",")</f>
        <v>title: "ตรวจเช็คสภาพรถยนต์ส่วนตัวฟรี ในช่วง 3 เดือนสุดท้ายของทุกปี",</v>
      </c>
      <c r="C177" s="2" t="s">
        <v>818</v>
      </c>
      <c r="D177" s="3">
        <f>match(C177,json!A:A,0)</f>
        <v>2210</v>
      </c>
      <c r="E177" s="4" t="str">
        <f t="shared" si="1"/>
        <v>collections: [PolicyCategory/52,PolicyCategory/53]</v>
      </c>
      <c r="F177" s="2" t="s">
        <v>1963</v>
      </c>
      <c r="G177" s="3" t="s">
        <v>1964</v>
      </c>
      <c r="J177" s="3"/>
    </row>
    <row r="178">
      <c r="A178" s="2">
        <v>178.0</v>
      </c>
      <c r="B178" s="2" t="str">
        <f>IFERROR(__xludf.DUMMYFUNCTION("""COMPUTED_VALUE"""),"title: ""ควบคุมปริมาณรถบรรทุกที่เข้ามาในเขตเมือง"",")</f>
        <v>title: "ควบคุมปริมาณรถบรรทุกที่เข้ามาในเขตเมือง",</v>
      </c>
      <c r="C178" s="2" t="s">
        <v>822</v>
      </c>
      <c r="D178" s="3">
        <f>match(C178,json!A:A,0)</f>
        <v>2221</v>
      </c>
      <c r="E178" s="4" t="str">
        <f t="shared" si="1"/>
        <v>collections: [PolicyCategory/52,PolicyCategory/53]</v>
      </c>
      <c r="F178" s="2" t="s">
        <v>1965</v>
      </c>
      <c r="G178" s="3" t="s">
        <v>1966</v>
      </c>
      <c r="J178" s="3"/>
    </row>
    <row r="179">
      <c r="A179" s="2">
        <v>179.0</v>
      </c>
      <c r="B179" s="2" t="str">
        <f>IFERROR(__xludf.DUMMYFUNCTION("""COMPUTED_VALUE"""),"title: ""เพิ่มค่าบริการขยะอาหารสำหรับห้างใหญ่ บังคับแยกขยะ-เก็บข้อมูล-ทำบัญชีขยะอาหาร"",")</f>
        <v>title: "เพิ่มค่าบริการขยะอาหารสำหรับห้างใหญ่ บังคับแยกขยะ-เก็บข้อมูล-ทำบัญชีขยะอาหาร",</v>
      </c>
      <c r="C179" s="2" t="s">
        <v>826</v>
      </c>
      <c r="D179" s="3">
        <f>match(C179,json!A:A,0)</f>
        <v>2232</v>
      </c>
      <c r="E179" s="4" t="str">
        <f t="shared" si="1"/>
        <v>collections: [PolicyCategory/52,PolicyCategory/53]</v>
      </c>
      <c r="F179" s="2" t="s">
        <v>1967</v>
      </c>
      <c r="G179" s="3" t="s">
        <v>1968</v>
      </c>
      <c r="J179" s="3"/>
    </row>
    <row r="180">
      <c r="A180" s="2">
        <v>180.0</v>
      </c>
      <c r="B180" s="2" t="str">
        <f>IFERROR(__xludf.DUMMYFUNCTION("""COMPUTED_VALUE"""),"title: ""เปลี่ยนอาหารเหลือทิ้งเป็นเงิน - ลด 1 กิโล ได้ 1 บาท แถมคูปองอาหารอินทรีย์"",")</f>
        <v>title: "เปลี่ยนอาหารเหลือทิ้งเป็นเงิน - ลด 1 กิโล ได้ 1 บาท แถมคูปองอาหารอินทรีย์",</v>
      </c>
      <c r="C180" s="2" t="s">
        <v>830</v>
      </c>
      <c r="D180" s="3">
        <f>match(C180,json!A:A,0)</f>
        <v>2243</v>
      </c>
      <c r="E180" s="4" t="str">
        <f t="shared" si="1"/>
        <v>collections: [PolicyCategory/52,PolicyCategory/53]</v>
      </c>
      <c r="F180" s="2" t="s">
        <v>1969</v>
      </c>
      <c r="G180" s="3" t="s">
        <v>1970</v>
      </c>
      <c r="J180" s="3"/>
    </row>
    <row r="181">
      <c r="A181" s="2">
        <v>181.0</v>
      </c>
      <c r="B181" s="2" t="str">
        <f>IFERROR(__xludf.DUMMYFUNCTION("""COMPUTED_VALUE"""),"title: ""ต้นไม้ปลดหนี้ (เพิ่มป่า 1 ล้านไร่)"",")</f>
        <v>title: "ต้นไม้ปลดหนี้ (เพิ่มป่า 1 ล้านไร่)",</v>
      </c>
      <c r="C181" s="2" t="s">
        <v>834</v>
      </c>
      <c r="D181" s="3">
        <f>match(C181,json!A:A,0)</f>
        <v>2254</v>
      </c>
      <c r="E181" s="4" t="str">
        <f t="shared" si="1"/>
        <v>collections: [PolicyCategory/52,PolicyCategory/53]</v>
      </c>
      <c r="F181" s="2" t="s">
        <v>1971</v>
      </c>
      <c r="G181" s="3" t="s">
        <v>1972</v>
      </c>
      <c r="J181" s="3"/>
    </row>
    <row r="182">
      <c r="A182" s="2">
        <v>182.0</v>
      </c>
      <c r="B182" s="2" t="str">
        <f>IFERROR(__xludf.DUMMYFUNCTION("""COMPUTED_VALUE"""),"title: ""ต้นไม้บำนาญ (เพิ่มป่า 1.5 ล้านไร่)"",")</f>
        <v>title: "ต้นไม้บำนาญ (เพิ่มป่า 1.5 ล้านไร่)",</v>
      </c>
      <c r="C182" s="2" t="s">
        <v>838</v>
      </c>
      <c r="D182" s="3">
        <f>match(C182,json!A:A,0)</f>
        <v>2265</v>
      </c>
      <c r="E182" s="4" t="str">
        <f t="shared" si="1"/>
        <v>collections: [PolicyCategory/52,PolicyCategory/53]</v>
      </c>
      <c r="F182" s="2" t="s">
        <v>1973</v>
      </c>
      <c r="G182" s="3" t="s">
        <v>1974</v>
      </c>
      <c r="J182" s="3"/>
    </row>
    <row r="183">
      <c r="A183" s="2">
        <v>183.0</v>
      </c>
      <c r="B183" s="2" t="str">
        <f>IFERROR(__xludf.DUMMYFUNCTION("""COMPUTED_VALUE"""),"title: ""ต้นไม้ทุนรัฐบาล (เพิ่มป่า 1.5 ล้านไร่)"",")</f>
        <v>title: "ต้นไม้ทุนรัฐบาล (เพิ่มป่า 1.5 ล้านไร่)",</v>
      </c>
      <c r="C183" s="2" t="s">
        <v>842</v>
      </c>
      <c r="D183" s="3">
        <f>match(C183,json!A:A,0)</f>
        <v>2276</v>
      </c>
      <c r="E183" s="4" t="str">
        <f t="shared" si="1"/>
        <v>collections: [PolicyCategory/52,PolicyCategory/53]</v>
      </c>
      <c r="F183" s="2" t="s">
        <v>1975</v>
      </c>
      <c r="G183" s="3" t="s">
        <v>1976</v>
      </c>
      <c r="J183" s="3"/>
    </row>
    <row r="184">
      <c r="A184" s="2">
        <v>184.0</v>
      </c>
      <c r="B184" s="2" t="str">
        <f>IFERROR(__xludf.DUMMYFUNCTION("""COMPUTED_VALUE"""),"title: ""ต้นไม้ชุมชน (เพิ่มป่า 1 ล้านไร่)"",")</f>
        <v>title: "ต้นไม้ชุมชน (เพิ่มป่า 1 ล้านไร่)",</v>
      </c>
      <c r="C184" s="2" t="s">
        <v>846</v>
      </c>
      <c r="D184" s="3">
        <f>match(C184,json!A:A,0)</f>
        <v>2287</v>
      </c>
      <c r="E184" s="4" t="str">
        <f t="shared" si="1"/>
        <v>collections: [PolicyCategory/52,PolicyCategory/53]</v>
      </c>
      <c r="F184" s="2" t="s">
        <v>1977</v>
      </c>
      <c r="G184" s="3" t="s">
        <v>1978</v>
      </c>
      <c r="J184" s="3"/>
    </row>
    <row r="185">
      <c r="A185" s="2">
        <v>185.0</v>
      </c>
      <c r="B185" s="2" t="str">
        <f>IFERROR(__xludf.DUMMYFUNCTION("""COMPUTED_VALUE"""),"title: ""เพิ่มพื้นที่สีเขียวในเมือง"",")</f>
        <v>title: "เพิ่มพื้นที่สีเขียวในเมือง",</v>
      </c>
      <c r="C185" s="2" t="s">
        <v>850</v>
      </c>
      <c r="D185" s="3">
        <f>match(C185,json!A:A,0)</f>
        <v>2298</v>
      </c>
      <c r="E185" s="4" t="str">
        <f t="shared" si="1"/>
        <v>collections: [PolicyCategory/52,PolicyCategory/53]</v>
      </c>
      <c r="F185" s="2" t="s">
        <v>1979</v>
      </c>
      <c r="G185" s="3" t="s">
        <v>1980</v>
      </c>
      <c r="J185" s="3"/>
    </row>
    <row r="186">
      <c r="A186" s="2">
        <v>186.0</v>
      </c>
      <c r="B186" s="2" t="str">
        <f>IFERROR(__xludf.DUMMYFUNCTION("""COMPUTED_VALUE"""),"title: ""สร้างงานสีเขียวเกิน 1 แสนตำแหน่ง"",")</f>
        <v>title: "สร้างงานสีเขียวเกิน 1 แสนตำแหน่ง",</v>
      </c>
      <c r="C186" s="2" t="s">
        <v>854</v>
      </c>
      <c r="D186" s="3">
        <f>match(C186,json!A:A,0)</f>
        <v>2309</v>
      </c>
      <c r="E186" s="4" t="str">
        <f t="shared" si="1"/>
        <v>collections: [PolicyCategory/52,PolicyCategory/53]</v>
      </c>
      <c r="F186" s="2" t="s">
        <v>1981</v>
      </c>
      <c r="G186" s="3" t="s">
        <v>1982</v>
      </c>
      <c r="J186" s="3"/>
    </row>
    <row r="187">
      <c r="A187" s="2">
        <v>187.0</v>
      </c>
      <c r="B187" s="2" t="str">
        <f>IFERROR(__xludf.DUMMYFUNCTION("""COMPUTED_VALUE"""),"title: ""งบวิจัย &amp; พัฒนา (R&amp;D) เทคโนโลยีลดโลกร้อน"",")</f>
        <v>title: "งบวิจัย &amp; พัฒนา (R&amp;D) เทคโนโลยีลดโลกร้อน",</v>
      </c>
      <c r="C187" s="2" t="s">
        <v>858</v>
      </c>
      <c r="D187" s="3">
        <f>match(C187,json!A:A,0)</f>
        <v>2320</v>
      </c>
      <c r="E187" s="4" t="str">
        <f t="shared" si="1"/>
        <v>collections: [PolicyCategory/52,PolicyCategory/53]</v>
      </c>
      <c r="F187" s="2" t="s">
        <v>1983</v>
      </c>
      <c r="G187" s="3" t="s">
        <v>1984</v>
      </c>
      <c r="J187" s="3"/>
    </row>
    <row r="188">
      <c r="A188" s="2">
        <v>188.0</v>
      </c>
      <c r="B188" s="2" t="str">
        <f>IFERROR(__xludf.DUMMYFUNCTION("""COMPUTED_VALUE"""),"title: ""กองทุนปรับตัวรับมือภัยพิบัติ-น้ำท่วม"",")</f>
        <v>title: "กองทุนปรับตัวรับมือภัยพิบัติ-น้ำท่วม",</v>
      </c>
      <c r="C188" s="2" t="s">
        <v>862</v>
      </c>
      <c r="D188" s="3">
        <f>match(C188,json!A:A,0)</f>
        <v>2331</v>
      </c>
      <c r="E188" s="4" t="str">
        <f t="shared" si="1"/>
        <v>collections: [PolicyCategory/52,PolicyCategory/54]</v>
      </c>
      <c r="F188" s="2" t="s">
        <v>1985</v>
      </c>
      <c r="G188" s="3" t="s">
        <v>1986</v>
      </c>
      <c r="J188" s="3"/>
    </row>
    <row r="189">
      <c r="A189" s="2">
        <v>189.0</v>
      </c>
      <c r="B189" s="2" t="str">
        <f>IFERROR(__xludf.DUMMYFUNCTION("""COMPUTED_VALUE"""),"title: ""เตือนภัยธรรมชาติทั่วถึง ครอบคลุมทุกพื้นที่"",")</f>
        <v>title: "เตือนภัยธรรมชาติทั่วถึง ครอบคลุมทุกพื้นที่",</v>
      </c>
      <c r="C189" s="2" t="s">
        <v>868</v>
      </c>
      <c r="D189" s="3">
        <f>match(C189,json!A:A,0)</f>
        <v>2342</v>
      </c>
      <c r="E189" s="4" t="str">
        <f t="shared" si="1"/>
        <v>collections: [PolicyCategory/52,PolicyCategory/54]</v>
      </c>
      <c r="F189" s="2" t="s">
        <v>1987</v>
      </c>
      <c r="G189" s="3" t="s">
        <v>1988</v>
      </c>
      <c r="J189" s="3"/>
    </row>
    <row r="190">
      <c r="A190" s="2">
        <v>190.0</v>
      </c>
      <c r="B190" s="2" t="str">
        <f>IFERROR(__xludf.DUMMYFUNCTION("""COMPUTED_VALUE"""),"title: ""ท้องถิ่นประกาศเขตพื้นที่ภัยพิบัติได้"",")</f>
        <v>title: "ท้องถิ่นประกาศเขตพื้นที่ภัยพิบัติได้",</v>
      </c>
      <c r="C190" s="2" t="s">
        <v>872</v>
      </c>
      <c r="D190" s="3">
        <f>match(C190,json!A:A,0)</f>
        <v>2353</v>
      </c>
      <c r="E190" s="4" t="str">
        <f t="shared" si="1"/>
        <v>collections: [PolicyOccupation/43,PolicyCategory/52,PolicyCategory/54]</v>
      </c>
      <c r="F190" s="2" t="s">
        <v>1989</v>
      </c>
      <c r="G190" s="3" t="s">
        <v>1990</v>
      </c>
      <c r="J190" s="3"/>
    </row>
    <row r="191">
      <c r="A191" s="2">
        <v>191.0</v>
      </c>
      <c r="B191" s="2" t="str">
        <f>IFERROR(__xludf.DUMMYFUNCTION("""COMPUTED_VALUE"""),"title: ""ทบทวนแผนการบริหารจัดการน้ำทั้งหมดรายลุ่มน้ำ"",")</f>
        <v>title: "ทบทวนแผนการบริหารจัดการน้ำทั้งหมดรายลุ่มน้ำ",</v>
      </c>
      <c r="C191" s="2" t="s">
        <v>876</v>
      </c>
      <c r="D191" s="3">
        <f>match(C191,json!A:A,0)</f>
        <v>2365</v>
      </c>
      <c r="E191" s="4" t="str">
        <f t="shared" si="1"/>
        <v>collections: [PolicyCategory/52,PolicyCategory/54]</v>
      </c>
      <c r="F191" s="2" t="s">
        <v>1991</v>
      </c>
      <c r="G191" s="3" t="s">
        <v>1992</v>
      </c>
      <c r="J191" s="3"/>
    </row>
    <row r="192">
      <c r="A192" s="2">
        <v>192.0</v>
      </c>
      <c r="B192" s="2" t="str">
        <f>IFERROR(__xludf.DUMMYFUNCTION("""COMPUTED_VALUE"""),"title: ""ศูนย์พักพิง-อพยพมีมาตรฐาน ท้องถิ่นมีอำนาจและงบประมาณ"",")</f>
        <v>title: "ศูนย์พักพิง-อพยพมีมาตรฐาน ท้องถิ่นมีอำนาจและงบประมาณ",</v>
      </c>
      <c r="C192" s="2" t="s">
        <v>880</v>
      </c>
      <c r="D192" s="3">
        <f>match(C192,json!A:A,0)</f>
        <v>2376</v>
      </c>
      <c r="E192" s="4" t="str">
        <f t="shared" si="1"/>
        <v>collections: [PolicyOccupation/43,PolicyCategory/52,PolicyCategory/54]</v>
      </c>
      <c r="F192" s="2" t="s">
        <v>1993</v>
      </c>
      <c r="G192" s="3" t="s">
        <v>1994</v>
      </c>
      <c r="J192" s="3"/>
    </row>
    <row r="193">
      <c r="A193" s="2">
        <v>193.0</v>
      </c>
      <c r="B193" s="2" t="str">
        <f>IFERROR(__xludf.DUMMYFUNCTION("""COMPUTED_VALUE"""),"title: ""ชดเชย-เยียวยาน้ำท่วม เป็นธรรมและทันควัน"",")</f>
        <v>title: "ชดเชย-เยียวยาน้ำท่วม เป็นธรรมและทันควัน",</v>
      </c>
      <c r="C193" s="2" t="s">
        <v>884</v>
      </c>
      <c r="D193" s="3">
        <f>match(C193,json!A:A,0)</f>
        <v>2388</v>
      </c>
      <c r="E193" s="4" t="str">
        <f t="shared" si="1"/>
        <v>collections: [PolicyCategory/52,PolicyCategory/54]</v>
      </c>
      <c r="F193" s="2" t="s">
        <v>1995</v>
      </c>
      <c r="G193" s="3" t="s">
        <v>1996</v>
      </c>
      <c r="J193" s="3"/>
    </row>
    <row r="194">
      <c r="A194" s="2">
        <v>194.0</v>
      </c>
      <c r="B194" s="2" t="str">
        <f>IFERROR(__xludf.DUMMYFUNCTION("""COMPUTED_VALUE"""),"title: ""ประกันภัยพืชผล ฟรี ในทุกพื้นที่รับน้ำ"",")</f>
        <v>title: "ประกันภัยพืชผล ฟรี ในทุกพื้นที่รับน้ำ",</v>
      </c>
      <c r="C194" s="2" t="s">
        <v>888</v>
      </c>
      <c r="D194" s="3">
        <f>match(C194,json!A:A,0)</f>
        <v>2399</v>
      </c>
      <c r="E194" s="4" t="str">
        <f t="shared" si="1"/>
        <v>collections: [PolicyCategory/52,PolicyCategory/54]</v>
      </c>
      <c r="F194" s="2" t="s">
        <v>1997</v>
      </c>
      <c r="G194" s="3" t="s">
        <v>1998</v>
      </c>
      <c r="J194" s="3"/>
    </row>
    <row r="195">
      <c r="A195" s="2">
        <v>195.0</v>
      </c>
      <c r="B195" s="2" t="str">
        <f>IFERROR(__xludf.DUMMYFUNCTION("""COMPUTED_VALUE"""),"title: ""แบนโฟม และ หลอด-แก้ว-ถุงพลาสติกที่ใช้ครั้งเดียวทิ้ง"",")</f>
        <v>title: "แบนโฟม และ หลอด-แก้ว-ถุงพลาสติกที่ใช้ครั้งเดียวทิ้ง",</v>
      </c>
      <c r="C195" s="2" t="s">
        <v>892</v>
      </c>
      <c r="D195" s="3">
        <f>match(C195,json!A:A,0)</f>
        <v>2410</v>
      </c>
      <c r="E195" s="4" t="str">
        <f t="shared" si="1"/>
        <v>collections: [PolicyCategory/52,PolicyCategory/55]</v>
      </c>
      <c r="F195" s="2" t="s">
        <v>1999</v>
      </c>
      <c r="G195" s="3" t="s">
        <v>2000</v>
      </c>
      <c r="J195" s="3"/>
    </row>
    <row r="196">
      <c r="A196" s="2">
        <v>196.0</v>
      </c>
      <c r="B196" s="2" t="str">
        <f>IFERROR(__xludf.DUMMYFUNCTION("""COMPUTED_VALUE"""),"title: ""เก็บภาษีถุงพลาสติกเข้ากองทุนสิ่งแวดล้อม"",")</f>
        <v>title: "เก็บภาษีถุงพลาสติกเข้ากองทุนสิ่งแวดล้อม",</v>
      </c>
      <c r="C196" s="2" t="s">
        <v>898</v>
      </c>
      <c r="D196" s="3">
        <f>match(C196,json!A:A,0)</f>
        <v>2421</v>
      </c>
      <c r="E196" s="4" t="str">
        <f t="shared" si="1"/>
        <v>collections: [PolicyCategory/52,PolicyCategory/55]</v>
      </c>
      <c r="F196" s="2" t="s">
        <v>2001</v>
      </c>
      <c r="G196" s="3" t="s">
        <v>2002</v>
      </c>
      <c r="J196" s="3"/>
    </row>
    <row r="197">
      <c r="A197" s="2">
        <v>197.0</v>
      </c>
      <c r="B197" s="2" t="str">
        <f>IFERROR(__xludf.DUMMYFUNCTION("""COMPUTED_VALUE"""),"title: ""ยกเลิกคำสั่ง คสช. ด้านขยะอุตสาหกรรม ให้อำนาจท้องถิ่นปิดโรงงานชั่วคราว"",")</f>
        <v>title: "ยกเลิกคำสั่ง คสช. ด้านขยะอุตสาหกรรม ให้อำนาจท้องถิ่นปิดโรงงานชั่วคราว",</v>
      </c>
      <c r="C197" s="2" t="s">
        <v>902</v>
      </c>
      <c r="D197" s="3">
        <f>match(C197,json!A:A,0)</f>
        <v>2432</v>
      </c>
      <c r="E197" s="4" t="str">
        <f t="shared" si="1"/>
        <v>collections: [PolicyOccupation/43,PolicyCategory/52,PolicyCategory/55]</v>
      </c>
      <c r="F197" s="2" t="s">
        <v>2003</v>
      </c>
      <c r="G197" s="3" t="s">
        <v>2004</v>
      </c>
      <c r="J197" s="3"/>
    </row>
    <row r="198">
      <c r="A198" s="2">
        <v>198.0</v>
      </c>
      <c r="B198" s="2" t="str">
        <f>IFERROR(__xludf.DUMMYFUNCTION("""COMPUTED_VALUE"""),"title: ""ยกเลิกการนำเข้าขยะจากต่างประเทศ"",")</f>
        <v>title: "ยกเลิกการนำเข้าขยะจากต่างประเทศ",</v>
      </c>
      <c r="C198" s="2" t="s">
        <v>906</v>
      </c>
      <c r="D198" s="3">
        <f>match(C198,json!A:A,0)</f>
        <v>2444</v>
      </c>
      <c r="E198" s="4" t="str">
        <f t="shared" si="1"/>
        <v>collections: [PolicyCategory/52,PolicyCategory/55]</v>
      </c>
      <c r="F198" s="2" t="s">
        <v>2005</v>
      </c>
      <c r="G198" s="3" t="s">
        <v>2006</v>
      </c>
      <c r="J198" s="3"/>
    </row>
    <row r="199">
      <c r="A199" s="2">
        <v>199.0</v>
      </c>
      <c r="B199" s="2" t="str">
        <f>IFERROR(__xludf.DUMMYFUNCTION("""COMPUTED_VALUE"""),"title: ""ออกธรรมนูญจัดการขยะ กำหนดมาตรฐานทั่วประเทศ"",")</f>
        <v>title: "ออกธรรมนูญจัดการขยะ กำหนดมาตรฐานทั่วประเทศ",</v>
      </c>
      <c r="C199" s="2" t="s">
        <v>910</v>
      </c>
      <c r="D199" s="3">
        <f>match(C199,json!A:A,0)</f>
        <v>2455</v>
      </c>
      <c r="E199" s="4" t="str">
        <f t="shared" si="1"/>
        <v>collections: [PolicyCategory/52,PolicyCategory/55]</v>
      </c>
      <c r="F199" s="2" t="s">
        <v>2007</v>
      </c>
      <c r="G199" s="3" t="s">
        <v>2008</v>
      </c>
      <c r="J199" s="3"/>
    </row>
    <row r="200">
      <c r="A200" s="2">
        <v>200.0</v>
      </c>
      <c r="B200" s="2" t="str">
        <f>IFERROR(__xludf.DUMMYFUNCTION("""COMPUTED_VALUE"""),"title: ""เครือข่ายเฝ้าระวัง (watchdog) และระบบร้องเรียน (hotline) ด้านสิ่งแวดล้อม"",")</f>
        <v>title: "เครือข่ายเฝ้าระวัง (watchdog) และระบบร้องเรียน (hotline) ด้านสิ่งแวดล้อม",</v>
      </c>
      <c r="C200" s="2" t="s">
        <v>914</v>
      </c>
      <c r="D200" s="3">
        <f>match(C200,json!A:A,0)</f>
        <v>2466</v>
      </c>
      <c r="E200" s="4" t="str">
        <f t="shared" si="1"/>
        <v>collections: [PolicyCategory/52,PolicyCategory/55]</v>
      </c>
      <c r="F200" s="2" t="s">
        <v>2009</v>
      </c>
      <c r="G200" s="3" t="s">
        <v>2010</v>
      </c>
      <c r="J200" s="3"/>
    </row>
    <row r="201">
      <c r="A201" s="2">
        <v>201.0</v>
      </c>
      <c r="B201" s="2" t="str">
        <f>IFERROR(__xludf.DUMMYFUNCTION("""COMPUTED_VALUE"""),"title: ""ออก ‘กฎหมายหมอกควันข้ามพรมแดน’ ควบคุมการรับซื้อหรือนำเข้าสินค้าเกษตรที่มาจากการเผาในประเทศเพื่อนบ้าน"",")</f>
        <v>title: "ออก ‘กฎหมายหมอกควันข้ามพรมแดน’ ควบคุมการรับซื้อหรือนำเข้าสินค้าเกษตรที่มาจากการเผาในประเทศเพื่อนบ้าน",</v>
      </c>
      <c r="C201" s="2" t="s">
        <v>918</v>
      </c>
      <c r="D201" s="3">
        <f>match(C201,json!A:A,0)</f>
        <v>2477</v>
      </c>
      <c r="E201" s="4" t="str">
        <f t="shared" si="1"/>
        <v>collections: [PolicyCategory/52,PolicyCategory/56]</v>
      </c>
      <c r="F201" s="2" t="s">
        <v>2011</v>
      </c>
      <c r="G201" s="3" t="s">
        <v>2012</v>
      </c>
      <c r="J201" s="3"/>
    </row>
    <row r="202">
      <c r="A202" s="2">
        <v>202.0</v>
      </c>
      <c r="B202" s="2" t="str">
        <f>IFERROR(__xludf.DUMMYFUNCTION("""COMPUTED_VALUE"""),"title: ""เพิ่มแรงจูงใจให้เกษตรกรในการลดการเผา"",")</f>
        <v>title: "เพิ่มแรงจูงใจให้เกษตรกรในการลดการเผา",</v>
      </c>
      <c r="C202" s="2" t="s">
        <v>924</v>
      </c>
      <c r="D202" s="3">
        <f>match(C202,json!A:A,0)</f>
        <v>2488</v>
      </c>
      <c r="E202" s="4" t="str">
        <f t="shared" si="1"/>
        <v>collections: [PolicyCategory/52,PolicyCategory/56]</v>
      </c>
      <c r="F202" s="2" t="s">
        <v>2013</v>
      </c>
      <c r="G202" s="3" t="s">
        <v>2014</v>
      </c>
      <c r="J202" s="3"/>
    </row>
    <row r="203">
      <c r="A203" s="2">
        <v>203.0</v>
      </c>
      <c r="B203" s="2" t="str">
        <f>IFERROR(__xludf.DUMMYFUNCTION("""COMPUTED_VALUE"""),"title: ""เพิ่มเป้าหมายค่ามาตรฐานคุณภาพอากาศของประเทศไทย"",")</f>
        <v>title: "เพิ่มเป้าหมายค่ามาตรฐานคุณภาพอากาศของประเทศไทย",</v>
      </c>
      <c r="C203" s="2" t="s">
        <v>928</v>
      </c>
      <c r="D203" s="3">
        <f>match(C203,json!A:A,0)</f>
        <v>2499</v>
      </c>
      <c r="E203" s="4" t="str">
        <f t="shared" si="1"/>
        <v>collections: [PolicyCategory/52,PolicyCategory/56]</v>
      </c>
      <c r="F203" s="2" t="s">
        <v>2015</v>
      </c>
      <c r="G203" s="3" t="s">
        <v>2016</v>
      </c>
      <c r="J203" s="3"/>
    </row>
    <row r="204">
      <c r="A204" s="2">
        <v>204.0</v>
      </c>
      <c r="B204" s="2" t="str">
        <f>IFERROR(__xludf.DUMMYFUNCTION("""COMPUTED_VALUE"""),"title: ""เพิ่มประสิทธิภาพการตรวจวัด-แจ้งเตือน-ตรวจสอบเรื่องฝุ่น"",")</f>
        <v>title: "เพิ่มประสิทธิภาพการตรวจวัด-แจ้งเตือน-ตรวจสอบเรื่องฝุ่น",</v>
      </c>
      <c r="C204" s="2" t="s">
        <v>932</v>
      </c>
      <c r="D204" s="3">
        <f>match(C204,json!A:A,0)</f>
        <v>2510</v>
      </c>
      <c r="E204" s="4" t="str">
        <f t="shared" si="1"/>
        <v>collections: [PolicyCategory/52,PolicyCategory/56]</v>
      </c>
      <c r="F204" s="2" t="s">
        <v>2017</v>
      </c>
      <c r="G204" s="3" t="s">
        <v>2018</v>
      </c>
      <c r="J204" s="3"/>
    </row>
    <row r="205">
      <c r="A205" s="2">
        <v>205.0</v>
      </c>
      <c r="B205" s="2" t="str">
        <f>IFERROR(__xludf.DUMMYFUNCTION("""COMPUTED_VALUE"""),"title: ""สนับสนุน พ.ร.บ. อากาศสะอาด"",")</f>
        <v>title: "สนับสนุน พ.ร.บ. อากาศสะอาด",</v>
      </c>
      <c r="C205" s="2" t="s">
        <v>937</v>
      </c>
      <c r="D205" s="3">
        <f>match(C205,json!A:A,0)</f>
        <v>2521</v>
      </c>
      <c r="E205" s="4" t="str">
        <f t="shared" si="1"/>
        <v>collections: [PolicyCategory/52,PolicyCategory/56]</v>
      </c>
      <c r="F205" s="2" t="s">
        <v>2019</v>
      </c>
      <c r="G205" s="3" t="s">
        <v>2020</v>
      </c>
      <c r="J205" s="3"/>
    </row>
    <row r="206">
      <c r="A206" s="2">
        <v>206.0</v>
      </c>
      <c r="B206" s="2" t="str">
        <f>IFERROR(__xludf.DUMMYFUNCTION("""COMPUTED_VALUE"""),"title: ""กำหนดมาตรฐานเกี่ยวกับการติดป้ายโฆษณา"",")</f>
        <v>title: "กำหนดมาตรฐานเกี่ยวกับการติดป้ายโฆษณา",</v>
      </c>
      <c r="C206" s="2" t="s">
        <v>941</v>
      </c>
      <c r="D206" s="3">
        <f>match(C206,json!A:A,0)</f>
        <v>2532</v>
      </c>
      <c r="E206" s="4" t="str">
        <f t="shared" si="1"/>
        <v>collections: [PolicyCategory/52,PolicyCategory/57]</v>
      </c>
      <c r="F206" s="2" t="s">
        <v>2021</v>
      </c>
      <c r="G206" s="3" t="s">
        <v>2022</v>
      </c>
      <c r="J206" s="3"/>
    </row>
    <row r="207">
      <c r="A207" s="2">
        <v>207.0</v>
      </c>
      <c r="B207" s="2" t="str">
        <f>IFERROR(__xludf.DUMMYFUNCTION("""COMPUTED_VALUE"""),"title: ""ส่งเสริม “พื้นที่อนุรักษ์ด้านความมืด”"",")</f>
        <v>title: "ส่งเสริม “พื้นที่อนุรักษ์ด้านความมืด”",</v>
      </c>
      <c r="C207" s="2" t="s">
        <v>947</v>
      </c>
      <c r="D207" s="3">
        <f>match(C207,json!A:A,0)</f>
        <v>2543</v>
      </c>
      <c r="E207" s="4" t="str">
        <f t="shared" si="1"/>
        <v>collections: [PolicyCategory/52,PolicyCategory/57]</v>
      </c>
      <c r="F207" s="2" t="s">
        <v>2023</v>
      </c>
      <c r="G207" s="3" t="s">
        <v>2024</v>
      </c>
      <c r="J207" s="3"/>
    </row>
    <row r="208">
      <c r="A208" s="2">
        <v>208.0</v>
      </c>
      <c r="B208" s="2" t="str">
        <f>IFERROR(__xludf.DUMMYFUNCTION("""COMPUTED_VALUE"""),"title: ""แก้ปัญหากัดเซาะชายฝั่ง สนับสนุนมาตรการสีขาว-สีเขียว"",")</f>
        <v>title: "แก้ปัญหากัดเซาะชายฝั่ง สนับสนุนมาตรการสีขาว-สีเขียว",</v>
      </c>
      <c r="C208" s="2" t="s">
        <v>951</v>
      </c>
      <c r="D208" s="3">
        <f>match(C208,json!A:A,0)</f>
        <v>2554</v>
      </c>
      <c r="E208" s="4" t="str">
        <f t="shared" si="1"/>
        <v>collections: [PolicyCategory/52,PolicyCategory/58]</v>
      </c>
      <c r="F208" s="2" t="s">
        <v>2025</v>
      </c>
      <c r="G208" s="3" t="s">
        <v>2026</v>
      </c>
      <c r="J208" s="3"/>
    </row>
    <row r="209">
      <c r="A209" s="2">
        <v>209.0</v>
      </c>
      <c r="B209" s="2" t="str">
        <f>IFERROR(__xludf.DUMMYFUNCTION("""COMPUTED_VALUE"""),"title: ""แก้ปัญหากัดเซาะชายฝั่ง มาตรการสีเทาทุกโครงการต้องผ่าน EIA"",")</f>
        <v>title: "แก้ปัญหากัดเซาะชายฝั่ง มาตรการสีเทาทุกโครงการต้องผ่าน EIA",</v>
      </c>
      <c r="C209" s="2" t="s">
        <v>957</v>
      </c>
      <c r="D209" s="3">
        <f>match(C209,json!A:A,0)</f>
        <v>2565</v>
      </c>
      <c r="E209" s="4" t="str">
        <f t="shared" si="1"/>
        <v>collections: [PolicyCategory/52,PolicyCategory/58]</v>
      </c>
      <c r="F209" s="2" t="s">
        <v>2027</v>
      </c>
      <c r="G209" s="3" t="s">
        <v>2028</v>
      </c>
      <c r="J209" s="3"/>
    </row>
    <row r="210">
      <c r="A210" s="2">
        <v>210.0</v>
      </c>
      <c r="B210" s="2" t="str">
        <f>IFERROR(__xludf.DUMMYFUNCTION("""COMPUTED_VALUE"""),"title: ""ชดเชย-เยียวยาเหยื่อช้างป่า เป็นธรรมและทันควัน"",")</f>
        <v>title: "ชดเชย-เยียวยาเหยื่อช้างป่า เป็นธรรมและทันควัน",</v>
      </c>
      <c r="C210" s="2" t="s">
        <v>961</v>
      </c>
      <c r="D210" s="3">
        <f>match(C210,json!A:A,0)</f>
        <v>2576</v>
      </c>
      <c r="E210" s="4" t="str">
        <f t="shared" si="1"/>
        <v>collections: [PolicyCategory/52,PolicyCategory/59]</v>
      </c>
      <c r="F210" s="2" t="s">
        <v>2029</v>
      </c>
      <c r="G210" s="3" t="s">
        <v>2030</v>
      </c>
      <c r="J210" s="3"/>
    </row>
    <row r="211">
      <c r="A211" s="2">
        <v>211.0</v>
      </c>
      <c r="B211" s="2" t="str">
        <f>IFERROR(__xludf.DUMMYFUNCTION("""COMPUTED_VALUE"""),"title: ""จัดตั้งทีมอาสาป้องกันช้างป่าในทุกหมู่บ้านเสี่ยง (300 หมู่บ้าน)"",")</f>
        <v>title: "จัดตั้งทีมอาสาป้องกันช้างป่าในทุกหมู่บ้านเสี่ยง (300 หมู่บ้าน)",</v>
      </c>
      <c r="C211" s="2" t="s">
        <v>967</v>
      </c>
      <c r="D211" s="3">
        <f>match(C211,json!A:A,0)</f>
        <v>2587</v>
      </c>
      <c r="E211" s="4" t="str">
        <f t="shared" si="1"/>
        <v>collections: [PolicyCategory/52,PolicyCategory/59]</v>
      </c>
      <c r="F211" s="2" t="s">
        <v>2031</v>
      </c>
      <c r="G211" s="3" t="s">
        <v>2032</v>
      </c>
      <c r="J211" s="3"/>
    </row>
    <row r="212">
      <c r="A212" s="2">
        <v>212.0</v>
      </c>
      <c r="B212" s="2" t="str">
        <f>IFERROR(__xludf.DUMMYFUNCTION("""COMPUTED_VALUE"""),"title: ""จัดตั้งศูนย์บัญชาการการป้องกันช้างป่า (war room)"",")</f>
        <v>title: "จัดตั้งศูนย์บัญชาการการป้องกันช้างป่า (war room)",</v>
      </c>
      <c r="C212" s="2" t="s">
        <v>971</v>
      </c>
      <c r="D212" s="3">
        <f>match(C212,json!A:A,0)</f>
        <v>2598</v>
      </c>
      <c r="E212" s="4" t="str">
        <f t="shared" si="1"/>
        <v>collections: [PolicyCategory/52,PolicyCategory/59]</v>
      </c>
      <c r="F212" s="2" t="s">
        <v>2033</v>
      </c>
      <c r="G212" s="3" t="s">
        <v>2034</v>
      </c>
      <c r="J212" s="3"/>
    </row>
    <row r="213">
      <c r="A213" s="2">
        <v>213.0</v>
      </c>
      <c r="B213" s="2" t="str">
        <f>IFERROR(__xludf.DUMMYFUNCTION("""COMPUTED_VALUE"""),"title: ""พัฒนาเทคโนโลยีระบบติดตามเฝ้าระวังช้างป่า (ปลอกคอ GPS / กล้องดักภาพ AI / โดรน)"",")</f>
        <v>title: "พัฒนาเทคโนโลยีระบบติดตามเฝ้าระวังช้างป่า (ปลอกคอ GPS / กล้องดักภาพ AI / โดรน)",</v>
      </c>
      <c r="C213" s="2" t="s">
        <v>975</v>
      </c>
      <c r="D213" s="3">
        <f>match(C213,json!A:A,0)</f>
        <v>2609</v>
      </c>
      <c r="E213" s="4" t="str">
        <f t="shared" si="1"/>
        <v>collections: [PolicyCategory/52,PolicyCategory/59]</v>
      </c>
      <c r="F213" s="2" t="s">
        <v>2035</v>
      </c>
      <c r="G213" s="3" t="s">
        <v>2036</v>
      </c>
      <c r="J213" s="3"/>
    </row>
    <row r="214">
      <c r="A214" s="2">
        <v>214.0</v>
      </c>
      <c r="B214" s="2" t="str">
        <f>IFERROR(__xludf.DUMMYFUNCTION("""COMPUTED_VALUE"""),"title: ""ล่อช้างกลับป่า-พื้นที่อาศัยเฉพาะของช้าง และทดลองแนว-คูกันช้าง"",")</f>
        <v>title: "ล่อช้างกลับป่า-พื้นที่อาศัยเฉพาะของช้าง และทดลองแนว-คูกันช้าง",</v>
      </c>
      <c r="C214" s="2" t="s">
        <v>979</v>
      </c>
      <c r="D214" s="3">
        <f>match(C214,json!A:A,0)</f>
        <v>2620</v>
      </c>
      <c r="E214" s="4" t="str">
        <f t="shared" si="1"/>
        <v>collections: [PolicyCategory/52,PolicyCategory/59]</v>
      </c>
      <c r="F214" s="2" t="s">
        <v>2037</v>
      </c>
      <c r="G214" s="3" t="s">
        <v>2038</v>
      </c>
      <c r="J214" s="3"/>
    </row>
    <row r="215">
      <c r="A215" s="2">
        <v>215.0</v>
      </c>
      <c r="B215" s="2" t="str">
        <f>IFERROR(__xludf.DUMMYFUNCTION("""COMPUTED_VALUE"""),"title: ""ลดกิจกรรมมนุษย์-ราชการ เพื่อลดการสัญจรในพื้นที่อาศัยของช้างป่า"",")</f>
        <v>title: "ลดกิจกรรมมนุษย์-ราชการ เพื่อลดการสัญจรในพื้นที่อาศัยของช้างป่า",</v>
      </c>
      <c r="C215" s="2" t="s">
        <v>983</v>
      </c>
      <c r="D215" s="3">
        <f>match(C215,json!A:A,0)</f>
        <v>2631</v>
      </c>
      <c r="E215" s="4" t="str">
        <f t="shared" si="1"/>
        <v>collections: [PolicyCategory/52,PolicyCategory/59]</v>
      </c>
      <c r="F215" s="2" t="s">
        <v>2039</v>
      </c>
      <c r="G215" s="3" t="s">
        <v>2040</v>
      </c>
      <c r="J215" s="3"/>
    </row>
    <row r="216">
      <c r="A216" s="2">
        <v>216.0</v>
      </c>
      <c r="B216" s="2" t="str">
        <f>IFERROR(__xludf.DUMMYFUNCTION("""COMPUTED_VALUE"""),"title: ""จัดทำพื้นที่อาศัยถาวรสำหรับช้างป่า"",")</f>
        <v>title: "จัดทำพื้นที่อาศัยถาวรสำหรับช้างป่า",</v>
      </c>
      <c r="C216" s="2" t="s">
        <v>987</v>
      </c>
      <c r="D216" s="3">
        <f>match(C216,json!A:A,0)</f>
        <v>2642</v>
      </c>
      <c r="E216" s="4" t="str">
        <f t="shared" si="1"/>
        <v>collections: [PolicyCategory/52,PolicyCategory/59]</v>
      </c>
      <c r="F216" s="2" t="s">
        <v>2041</v>
      </c>
      <c r="G216" s="3" t="s">
        <v>2042</v>
      </c>
      <c r="J216" s="3"/>
    </row>
    <row r="217">
      <c r="A217" s="2">
        <v>217.0</v>
      </c>
      <c r="B217" s="2" t="str">
        <f>IFERROR(__xludf.DUMMYFUNCTION("""COMPUTED_VALUE"""),"title: ""ทดลองนำร่องการท่องเที่ยวแนวซาฟารี ในพื้นที่ช้างป่า"",")</f>
        <v>title: "ทดลองนำร่องการท่องเที่ยวแนวซาฟารี ในพื้นที่ช้างป่า",</v>
      </c>
      <c r="C217" s="2" t="s">
        <v>991</v>
      </c>
      <c r="D217" s="3">
        <f>match(C217,json!A:A,0)</f>
        <v>2653</v>
      </c>
      <c r="E217" s="4" t="str">
        <f t="shared" si="1"/>
        <v>collections: [PolicyCategory/52,PolicyCategory/59]</v>
      </c>
      <c r="F217" s="2" t="s">
        <v>2043</v>
      </c>
      <c r="G217" s="3" t="s">
        <v>2044</v>
      </c>
      <c r="J217" s="3"/>
    </row>
    <row r="218">
      <c r="A218" s="2">
        <v>218.0</v>
      </c>
      <c r="B218" s="2" t="str">
        <f>IFERROR(__xludf.DUMMYFUNCTION("""COMPUTED_VALUE"""),"title: ""ฉีดวัคซีน-ทำหมัน ให้ทั้งหมาแมวบ้านและหมาแมวจรในพื้นที่"",")</f>
        <v>title: "ฉีดวัคซีน-ทำหมัน ให้ทั้งหมาแมวบ้านและหมาแมวจรในพื้นที่",</v>
      </c>
      <c r="C218" s="2" t="s">
        <v>995</v>
      </c>
      <c r="D218" s="3">
        <f>match(C218,json!A:A,0)</f>
        <v>2664</v>
      </c>
      <c r="E218" s="4" t="str">
        <f t="shared" si="1"/>
        <v>collections: [PolicyCategory/52,PolicyCategory/60]</v>
      </c>
      <c r="F218" s="2" t="s">
        <v>2045</v>
      </c>
      <c r="G218" s="3" t="s">
        <v>2046</v>
      </c>
      <c r="J218" s="3"/>
    </row>
    <row r="219">
      <c r="A219" s="2">
        <v>219.0</v>
      </c>
      <c r="B219" s="2" t="str">
        <f>IFERROR(__xludf.DUMMYFUNCTION("""COMPUTED_VALUE"""),"title: ""บัตรประชาชน หมา-แมว"",")</f>
        <v>title: "บัตรประชาชน หมา-แมว",</v>
      </c>
      <c r="C219" s="2" t="s">
        <v>1001</v>
      </c>
      <c r="D219" s="3">
        <f>match(C219,json!A:A,0)</f>
        <v>2675</v>
      </c>
      <c r="E219" s="4" t="str">
        <f t="shared" si="1"/>
        <v>collections: [PolicyCategory/52,PolicyCategory/60]</v>
      </c>
      <c r="F219" s="2" t="s">
        <v>2047</v>
      </c>
      <c r="G219" s="3" t="s">
        <v>2048</v>
      </c>
      <c r="J219" s="3"/>
    </row>
    <row r="220">
      <c r="A220" s="2">
        <v>220.0</v>
      </c>
      <c r="B220" s="2" t="str">
        <f>IFERROR(__xludf.DUMMYFUNCTION("""COMPUTED_VALUE"""),"title: ""สถานพักพิงหมาแมวจรมีมาตรฐาน"",")</f>
        <v>title: "สถานพักพิงหมาแมวจรมีมาตรฐาน",</v>
      </c>
      <c r="C220" s="2" t="s">
        <v>1005</v>
      </c>
      <c r="D220" s="3">
        <f>match(C220,json!A:A,0)</f>
        <v>2686</v>
      </c>
      <c r="E220" s="4" t="str">
        <f t="shared" si="1"/>
        <v>collections: [PolicyCategory/52,PolicyCategory/60]</v>
      </c>
      <c r="F220" s="2" t="s">
        <v>2049</v>
      </c>
      <c r="G220" s="3" t="s">
        <v>2050</v>
      </c>
      <c r="J220" s="3"/>
    </row>
    <row r="221">
      <c r="A221" s="2">
        <v>221.0</v>
      </c>
      <c r="B221" s="2" t="str">
        <f>IFERROR(__xludf.DUMMYFUNCTION("""COMPUTED_VALUE"""),"title: ""รับเลี้ยงหมาแมวจร แถมฟรีประกันสุขภาพสัตว์"",")</f>
        <v>title: "รับเลี้ยงหมาแมวจร แถมฟรีประกันสุขภาพสัตว์",</v>
      </c>
      <c r="C221" s="2" t="s">
        <v>1009</v>
      </c>
      <c r="D221" s="3">
        <f>match(C221,json!A:A,0)</f>
        <v>2697</v>
      </c>
      <c r="E221" s="4" t="str">
        <f t="shared" si="1"/>
        <v>collections: [PolicyCategory/52,PolicyCategory/60]</v>
      </c>
      <c r="F221" s="2" t="s">
        <v>2051</v>
      </c>
      <c r="G221" s="3" t="s">
        <v>2052</v>
      </c>
      <c r="J221" s="3"/>
    </row>
    <row r="222">
      <c r="A222" s="2">
        <v>222.0</v>
      </c>
      <c r="B222" s="2" t="str">
        <f>IFERROR(__xludf.DUMMYFUNCTION("""COMPUTED_VALUE"""),"title: ""ส่งเสริมการประเมินผลกระทบสิ่งแวดล้อมเชิงยุทธศาสตร์ (SEA) ของโครงการ"",")</f>
        <v>title: "ส่งเสริมการประเมินผลกระทบสิ่งแวดล้อมเชิงยุทธศาสตร์ (SEA) ของโครงการ",</v>
      </c>
      <c r="C222" s="2" t="s">
        <v>1013</v>
      </c>
      <c r="D222" s="3">
        <f>match(C222,json!A:A,0)</f>
        <v>2708</v>
      </c>
      <c r="E222" s="4" t="str">
        <f t="shared" si="1"/>
        <v>collections: [PolicyCategory/52,PolicyCategory/61]</v>
      </c>
      <c r="F222" s="2" t="s">
        <v>2053</v>
      </c>
      <c r="G222" s="3" t="s">
        <v>2054</v>
      </c>
      <c r="J222" s="3"/>
    </row>
    <row r="223">
      <c r="A223" s="2">
        <v>223.0</v>
      </c>
      <c r="B223" s="2" t="str">
        <f>IFERROR(__xludf.DUMMYFUNCTION("""COMPUTED_VALUE"""),"title: ""ตรวจสุขภาพประจำปี ฟรีทั้งค่าตรวจ-ค่าเดินทาง"",")</f>
        <v>title: "ตรวจสุขภาพประจำปี ฟรีทั้งค่าตรวจ-ค่าเดินทาง",</v>
      </c>
      <c r="C223" s="2" t="s">
        <v>1019</v>
      </c>
      <c r="D223" s="3">
        <f>match(C223,json!A:A,0)</f>
        <v>2719</v>
      </c>
      <c r="E223" s="4" t="str">
        <f t="shared" si="1"/>
        <v>collections: [PolicyOccupation/4,PolicyCategory/62,PolicyOccupation/64,PolicyTopList/76,PolicyOccupation/47,PolicyCategory/63]</v>
      </c>
      <c r="F223" s="2" t="s">
        <v>2055</v>
      </c>
      <c r="G223" s="3" t="s">
        <v>2056</v>
      </c>
      <c r="J223" s="3"/>
    </row>
    <row r="224">
      <c r="A224" s="2">
        <v>224.0</v>
      </c>
      <c r="B224" s="2" t="str">
        <f>IFERROR(__xludf.DUMMYFUNCTION("""COMPUTED_VALUE"""),"title: ""ตรวจสุขภาพประจำปี รวมคัดกรองมะเร็ง 6 ชนิดฟรี  สำหรับกลุ่มเสี่ยง"",")</f>
        <v>title: "ตรวจสุขภาพประจำปี รวมคัดกรองมะเร็ง 6 ชนิดฟรี  สำหรับกลุ่มเสี่ยง",</v>
      </c>
      <c r="C224" s="2" t="s">
        <v>1027</v>
      </c>
      <c r="D224" s="3">
        <f>match(C224,json!A:A,0)</f>
        <v>2734</v>
      </c>
      <c r="E224" s="4" t="str">
        <f t="shared" si="1"/>
        <v>collections: [PolicyCategory/62,PolicyOccupation/64,PolicyCategory/63]</v>
      </c>
      <c r="F224" s="2" t="s">
        <v>2057</v>
      </c>
      <c r="G224" s="3" t="s">
        <v>2058</v>
      </c>
      <c r="J224" s="3"/>
    </row>
    <row r="225">
      <c r="A225" s="2">
        <v>225.0</v>
      </c>
      <c r="B225" s="2" t="str">
        <f>IFERROR(__xludf.DUMMYFUNCTION("""COMPUTED_VALUE"""),"title: ""วัคซีนเพิ่มเติมฟรีในเด็กและผู้ใหญ่"",")</f>
        <v>title: "วัคซีนเพิ่มเติมฟรีในเด็กและผู้ใหญ่",</v>
      </c>
      <c r="C225" s="2" t="s">
        <v>1031</v>
      </c>
      <c r="D225" s="3">
        <f>match(C225,json!A:A,0)</f>
        <v>2746</v>
      </c>
      <c r="E225" s="4" t="str">
        <f t="shared" si="1"/>
        <v>collections: [PolicyCategory/62,PolicyCategory/63]</v>
      </c>
      <c r="F225" s="2" t="s">
        <v>2059</v>
      </c>
      <c r="G225" s="3" t="s">
        <v>2060</v>
      </c>
      <c r="J225" s="3"/>
    </row>
    <row r="226">
      <c r="A226" s="2">
        <v>226.0</v>
      </c>
      <c r="B226" s="2" t="str">
        <f>IFERROR(__xludf.DUMMYFUNCTION("""COMPUTED_VALUE"""),"title: ""แว่นตาฟรีถึง 18 ปี"",")</f>
        <v>title: "แว่นตาฟรีถึง 18 ปี",</v>
      </c>
      <c r="C226" s="2" t="s">
        <v>1035</v>
      </c>
      <c r="D226" s="3">
        <f>match(C226,json!A:A,0)</f>
        <v>2757</v>
      </c>
      <c r="E226" s="4" t="str">
        <f t="shared" si="1"/>
        <v>collections: [PolicyOccupation/45,PolicyCategory/62,PolicyCategory/63]</v>
      </c>
      <c r="F226" s="2" t="s">
        <v>2061</v>
      </c>
      <c r="G226" s="3" t="s">
        <v>2062</v>
      </c>
      <c r="J226" s="3"/>
    </row>
    <row r="227">
      <c r="A227" s="2">
        <v>227.0</v>
      </c>
      <c r="B227" s="2" t="str">
        <f>IFERROR(__xludf.DUMMYFUNCTION("""COMPUTED_VALUE"""),"title: ""สุขภาพดี มีรางวัล (Health Score)"",")</f>
        <v>title: "สุขภาพดี มีรางวัล (Health Score)",</v>
      </c>
      <c r="C227" s="2" t="s">
        <v>1039</v>
      </c>
      <c r="D227" s="3">
        <f>match(C227,json!A:A,0)</f>
        <v>2769</v>
      </c>
      <c r="E227" s="4" t="str">
        <f t="shared" si="1"/>
        <v>collections: [PolicyCategory/62,PolicyOccupation/64,PolicyCategory/63]</v>
      </c>
      <c r="F227" s="2" t="s">
        <v>2063</v>
      </c>
      <c r="G227" s="3" t="s">
        <v>2064</v>
      </c>
      <c r="J227" s="3"/>
    </row>
    <row r="228">
      <c r="A228" s="2">
        <v>228.0</v>
      </c>
      <c r="B228" s="2" t="str">
        <f>IFERROR(__xludf.DUMMYFUNCTION("""COMPUTED_VALUE"""),"title: ""ทบทวนสิทธิประโยชน์ของกองทุนหลักประกันสุขภาพ และกองทุนประกันสังคม"",")</f>
        <v>title: "ทบทวนสิทธิประโยชน์ของกองทุนหลักประกันสุขภาพ และกองทุนประกันสังคม",</v>
      </c>
      <c r="C228" s="2" t="s">
        <v>1043</v>
      </c>
      <c r="D228" s="3">
        <f>match(C228,json!A:A,0)</f>
        <v>2781</v>
      </c>
      <c r="E228" s="4" t="str">
        <f t="shared" si="1"/>
        <v>collections: [PolicyCategory/62,PolicyCategory/63]</v>
      </c>
      <c r="F228" s="2" t="s">
        <v>2065</v>
      </c>
      <c r="G228" s="3" t="s">
        <v>2066</v>
      </c>
      <c r="J228" s="3"/>
    </row>
    <row r="229">
      <c r="A229" s="2">
        <v>229.0</v>
      </c>
      <c r="B229" s="2" t="str">
        <f>IFERROR(__xludf.DUMMYFUNCTION("""COMPUTED_VALUE"""),"title: ""ตรวจสุขภาพประจำปี ต้องมีตรวจสุขภาพจิตด้วย"",")</f>
        <v>title: "ตรวจสุขภาพประจำปี ต้องมีตรวจสุขภาพจิตด้วย",</v>
      </c>
      <c r="C229" s="2" t="s">
        <v>1048</v>
      </c>
      <c r="D229" s="3">
        <f>match(C229,json!A:A,0)</f>
        <v>2792</v>
      </c>
      <c r="E229" s="4" t="str">
        <f t="shared" si="1"/>
        <v>collections: [PolicyCategory/62,PolicyOccupation/64,PolicyCategory/65]</v>
      </c>
      <c r="F229" s="2" t="s">
        <v>2067</v>
      </c>
      <c r="G229" s="3" t="s">
        <v>2068</v>
      </c>
      <c r="J229" s="3"/>
    </row>
    <row r="230">
      <c r="A230" s="2">
        <v>230.0</v>
      </c>
      <c r="B230" s="2" t="str">
        <f>IFERROR(__xludf.DUMMYFUNCTION("""COMPUTED_VALUE"""),"title: ""ดูแลสุขภาพจิตครบวงจร เพิ่มบุคลากร-ขยายบัญชียา-ใช้เทคโนโลยี"",")</f>
        <v>title: "ดูแลสุขภาพจิตครบวงจร เพิ่มบุคลากร-ขยายบัญชียา-ใช้เทคโนโลยี",</v>
      </c>
      <c r="C230" s="2" t="s">
        <v>1054</v>
      </c>
      <c r="D230" s="3">
        <f>match(C230,json!A:A,0)</f>
        <v>2804</v>
      </c>
      <c r="E230" s="4" t="str">
        <f t="shared" si="1"/>
        <v>collections: [PolicyCategory/62,PolicyOccupation/64,PolicyCategory/65]</v>
      </c>
      <c r="F230" s="2" t="s">
        <v>2069</v>
      </c>
      <c r="G230" s="3" t="s">
        <v>2070</v>
      </c>
      <c r="J230" s="3"/>
    </row>
    <row r="231">
      <c r="A231" s="2">
        <v>231.0</v>
      </c>
      <c r="B231" s="2" t="str">
        <f>IFERROR(__xludf.DUMMYFUNCTION("""COMPUTED_VALUE"""),"title: ""คลินิกเยาวชน ปรึกษาได้ ไม่ต้องรายงานผู้ปกครอง-โรงเรียน"",")</f>
        <v>title: "คลินิกเยาวชน ปรึกษาได้ ไม่ต้องรายงานผู้ปกครอง-โรงเรียน",</v>
      </c>
      <c r="C231" s="2" t="s">
        <v>1058</v>
      </c>
      <c r="D231" s="3">
        <f>match(C231,json!A:A,0)</f>
        <v>2816</v>
      </c>
      <c r="E231" s="4" t="str">
        <f t="shared" si="1"/>
        <v>collections: [PolicyOccupation/45,PolicyCategory/62,PolicyCategory/65]</v>
      </c>
      <c r="F231" s="2" t="s">
        <v>2071</v>
      </c>
      <c r="G231" s="3" t="s">
        <v>2072</v>
      </c>
      <c r="J231" s="3"/>
    </row>
    <row r="232">
      <c r="A232" s="2">
        <v>232.0</v>
      </c>
      <c r="B232" s="2" t="str">
        <f>IFERROR(__xludf.DUMMYFUNCTION("""COMPUTED_VALUE"""),"title: ""สร้างสังคมที่เอื้อต่อการมีสุขภาพจิตที่ดี"",")</f>
        <v>title: "สร้างสังคมที่เอื้อต่อการมีสุขภาพจิตที่ดี",</v>
      </c>
      <c r="C232" s="2" t="s">
        <v>1062</v>
      </c>
      <c r="D232" s="3">
        <f>match(C232,json!A:A,0)</f>
        <v>2828</v>
      </c>
      <c r="E232" s="4" t="str">
        <f t="shared" si="1"/>
        <v>collections: [PolicyOccupation/4,PolicyOccupation/45,PolicyCategory/62,PolicyOccupation/47,PolicyCategory/65]</v>
      </c>
      <c r="F232" s="2" t="s">
        <v>2073</v>
      </c>
      <c r="G232" s="3" t="s">
        <v>2074</v>
      </c>
      <c r="J232" s="3"/>
    </row>
    <row r="233">
      <c r="A233" s="2">
        <v>233.0</v>
      </c>
      <c r="B233" s="2" t="str">
        <f>IFERROR(__xludf.DUMMYFUNCTION("""COMPUTED_VALUE"""),"title: ""สร้างแนวหน้าสุขภาพจิต ช่วยดูแล-บำบัด-ฟื้นฟูสุขภาพจิตของคนใกล้ตัว"",")</f>
        <v>title: "สร้างแนวหน้าสุขภาพจิต ช่วยดูแล-บำบัด-ฟื้นฟูสุขภาพจิตของคนใกล้ตัว",</v>
      </c>
      <c r="C233" s="2" t="s">
        <v>1066</v>
      </c>
      <c r="D233" s="3">
        <f>match(C233,json!A:A,0)</f>
        <v>2842</v>
      </c>
      <c r="E233" s="4" t="str">
        <f t="shared" si="1"/>
        <v>collections: [PolicyOccupation/4,PolicyCategory/62,PolicyOccupation/64,PolicyOccupation/47,PolicyCategory/65]</v>
      </c>
      <c r="F233" s="2" t="s">
        <v>2075</v>
      </c>
      <c r="G233" s="3" t="s">
        <v>2076</v>
      </c>
      <c r="J233" s="3"/>
    </row>
    <row r="234">
      <c r="A234" s="2">
        <v>234.0</v>
      </c>
      <c r="B234" s="2" t="str">
        <f>IFERROR(__xludf.DUMMYFUNCTION("""COMPUTED_VALUE"""),"title: ""ยกระดับ รพ. สต. และศูนย์สาธารณสุขชุมชน Primary Care Unit (PCU)"",")</f>
        <v>title: "ยกระดับ รพ. สต. และศูนย์สาธารณสุขชุมชน Primary Care Unit (PCU)",</v>
      </c>
      <c r="C234" s="2" t="s">
        <v>1070</v>
      </c>
      <c r="D234" s="3">
        <f>match(C234,json!A:A,0)</f>
        <v>2856</v>
      </c>
      <c r="E234" s="4" t="str">
        <f t="shared" si="1"/>
        <v>collections: [PolicyCategory/62,PolicyOccupation/64,PolicyCategory/66]</v>
      </c>
      <c r="F234" s="2" t="s">
        <v>2077</v>
      </c>
      <c r="G234" s="3" t="s">
        <v>2078</v>
      </c>
      <c r="J234" s="3"/>
    </row>
    <row r="235">
      <c r="A235" s="2">
        <v>235.0</v>
      </c>
      <c r="B235" s="2" t="str">
        <f>IFERROR(__xludf.DUMMYFUNCTION("""COMPUTED_VALUE"""),"title: ""ปลดล็อกระบบการแพทย์ออนไลน์ Telemedicine"",")</f>
        <v>title: "ปลดล็อกระบบการแพทย์ออนไลน์ Telemedicine",</v>
      </c>
      <c r="C235" s="2" t="s">
        <v>1076</v>
      </c>
      <c r="D235" s="3">
        <f>match(C235,json!A:A,0)</f>
        <v>2868</v>
      </c>
      <c r="E235" s="4" t="str">
        <f t="shared" si="1"/>
        <v>collections: [PolicyCategory/62,PolicyOccupation/64,PolicyCategory/66]</v>
      </c>
      <c r="F235" s="2" t="s">
        <v>2079</v>
      </c>
      <c r="G235" s="3" t="s">
        <v>2080</v>
      </c>
      <c r="J235" s="3"/>
    </row>
    <row r="236">
      <c r="A236" s="2">
        <v>236.0</v>
      </c>
      <c r="B236" s="2" t="str">
        <f>IFERROR(__xludf.DUMMYFUNCTION("""COMPUTED_VALUE"""),"title: ""ยุติการตั้งครรภ์ไม่เกิน 12 สัปดาห์ รับยาฟรี ทุก รพ.สต."",")</f>
        <v>title: "ยุติการตั้งครรภ์ไม่เกิน 12 สัปดาห์ รับยาฟรี ทุก รพ.สต.",</v>
      </c>
      <c r="C236" s="2" t="s">
        <v>1080</v>
      </c>
      <c r="D236" s="3">
        <f>match(C236,json!A:A,0)</f>
        <v>2880</v>
      </c>
      <c r="E236" s="4" t="str">
        <f t="shared" si="1"/>
        <v>collections: [PolicyCategory/62,PolicyCategory/66]</v>
      </c>
      <c r="F236" s="2" t="s">
        <v>2081</v>
      </c>
      <c r="G236" s="3" t="s">
        <v>2082</v>
      </c>
      <c r="J236" s="3"/>
    </row>
    <row r="237">
      <c r="A237" s="2">
        <v>237.0</v>
      </c>
      <c r="B237" s="2" t="str">
        <f>IFERROR(__xludf.DUMMYFUNCTION("""COMPUTED_VALUE"""),"title: ""ลดความแออัดในโรงพยาบาล - ห้องฉุกเฉิน (ER) กันไว้สำหรับกรณีฉุกเฉิน"",")</f>
        <v>title: "ลดความแออัดในโรงพยาบาล - ห้องฉุกเฉิน (ER) กันไว้สำหรับกรณีฉุกเฉิน",</v>
      </c>
      <c r="C237" s="2" t="s">
        <v>1084</v>
      </c>
      <c r="D237" s="3">
        <f>match(C237,json!A:A,0)</f>
        <v>2891</v>
      </c>
      <c r="E237" s="4" t="str">
        <f t="shared" si="1"/>
        <v>collections: [PolicyCategory/62,PolicyOccupation/64,PolicyCategory/67]</v>
      </c>
      <c r="F237" s="2" t="s">
        <v>2083</v>
      </c>
      <c r="G237" s="3" t="s">
        <v>2084</v>
      </c>
      <c r="J237" s="3"/>
    </row>
    <row r="238">
      <c r="A238" s="2">
        <v>238.0</v>
      </c>
      <c r="B238" s="2" t="str">
        <f>IFERROR(__xludf.DUMMYFUNCTION("""COMPUTED_VALUE"""),"title: ""ส่งต่อ-หาเตียงแบบไร้รอยต่อ ด้วยศูนย์รวมเตียง-ระบบเชื่อมข้อมูลสุขภาพ"",")</f>
        <v>title: "ส่งต่อ-หาเตียงแบบไร้รอยต่อ ด้วยศูนย์รวมเตียง-ระบบเชื่อมข้อมูลสุขภาพ",</v>
      </c>
      <c r="C238" s="2" t="s">
        <v>1090</v>
      </c>
      <c r="D238" s="3">
        <f>match(C238,json!A:A,0)</f>
        <v>2903</v>
      </c>
      <c r="E238" s="4" t="str">
        <f t="shared" si="1"/>
        <v>collections: [PolicyCategory/62,PolicyOccupation/64,PolicyCategory/67]</v>
      </c>
      <c r="F238" s="2" t="s">
        <v>2085</v>
      </c>
      <c r="G238" s="3" t="s">
        <v>2086</v>
      </c>
      <c r="J238" s="3"/>
    </row>
    <row r="239">
      <c r="A239" s="2">
        <v>239.0</v>
      </c>
      <c r="B239" s="2" t="str">
        <f>IFERROR(__xludf.DUMMYFUNCTION("""COMPUTED_VALUE"""),"title: ""เพิ่มยอดบริจาคอวัยวะเชิงรุก ถามทุกครั้งที่ทำบัตรประจำตัวประชาชน"",")</f>
        <v>title: "เพิ่มยอดบริจาคอวัยวะเชิงรุก ถามทุกครั้งที่ทำบัตรประจำตัวประชาชน",</v>
      </c>
      <c r="C239" s="2" t="s">
        <v>1094</v>
      </c>
      <c r="D239" s="3">
        <f>match(C239,json!A:A,0)</f>
        <v>2915</v>
      </c>
      <c r="E239" s="4" t="str">
        <f t="shared" si="1"/>
        <v>collections: [PolicyCategory/62,PolicyOccupation/64,PolicyCategory/67]</v>
      </c>
      <c r="F239" s="2" t="s">
        <v>2087</v>
      </c>
      <c r="G239" s="3" t="s">
        <v>2088</v>
      </c>
      <c r="J239" s="3"/>
    </row>
    <row r="240">
      <c r="A240" s="2">
        <v>240.0</v>
      </c>
      <c r="B240" s="2" t="str">
        <f>IFERROR(__xludf.DUMMYFUNCTION("""COMPUTED_VALUE"""),"title: ""กองทุนดูแลผู้สูงอายุ-ผู้ป่วยติดเตียง งบประมาณเฉลี่ย 9,000 บาท/คน/เดือน"",")</f>
        <v>title: "กองทุนดูแลผู้สูงอายุ-ผู้ป่วยติดเตียง งบประมาณเฉลี่ย 9,000 บาท/คน/เดือน",</v>
      </c>
      <c r="C240" s="2" t="s">
        <v>1098</v>
      </c>
      <c r="D240" s="3">
        <f>match(C240,json!A:A,0)</f>
        <v>2927</v>
      </c>
      <c r="E240" s="4" t="str">
        <f t="shared" si="1"/>
        <v>collections: [PolicyCategory/62,PolicyOccupation/64,PolicyCategory/68]</v>
      </c>
      <c r="F240" s="2" t="s">
        <v>2089</v>
      </c>
      <c r="G240" s="3" t="s">
        <v>2090</v>
      </c>
      <c r="J240" s="3"/>
    </row>
    <row r="241">
      <c r="A241" s="2">
        <v>241.0</v>
      </c>
      <c r="B241" s="2" t="str">
        <f>IFERROR(__xludf.DUMMYFUNCTION("""COMPUTED_VALUE"""),"title: ""ศูนย์ดูแลผู้ป่วยแบบประคับประคองในชุมชน อย่างน้อยอำเภอละหนึ่งแห่ง"",")</f>
        <v>title: "ศูนย์ดูแลผู้ป่วยแบบประคับประคองในชุมชน อย่างน้อยอำเภอละหนึ่งแห่ง",</v>
      </c>
      <c r="C241" s="2" t="s">
        <v>1104</v>
      </c>
      <c r="D241" s="3">
        <f>match(C241,json!A:A,0)</f>
        <v>2939</v>
      </c>
      <c r="E241" s="4" t="str">
        <f t="shared" si="1"/>
        <v>collections: [PolicyCategory/62,PolicyOccupation/64,PolicyCategory/68]</v>
      </c>
      <c r="F241" s="2" t="s">
        <v>2091</v>
      </c>
      <c r="G241" s="3" t="s">
        <v>2092</v>
      </c>
      <c r="J241" s="3"/>
    </row>
    <row r="242">
      <c r="A242" s="2">
        <v>242.0</v>
      </c>
      <c r="B242" s="2" t="str">
        <f>IFERROR(__xludf.DUMMYFUNCTION("""COMPUTED_VALUE"""),"title: ""ธนาคารอุปกรณ์ดูแลผู้ป่วยที่บ้าน"",")</f>
        <v>title: "ธนาคารอุปกรณ์ดูแลผู้ป่วยที่บ้าน",</v>
      </c>
      <c r="C242" s="2" t="s">
        <v>1108</v>
      </c>
      <c r="D242" s="3">
        <f>match(C242,json!A:A,0)</f>
        <v>2951</v>
      </c>
      <c r="E242" s="4" t="str">
        <f t="shared" si="1"/>
        <v>collections: [PolicyCategory/62,PolicyOccupation/64,PolicyCategory/68]</v>
      </c>
      <c r="F242" s="2" t="s">
        <v>2093</v>
      </c>
      <c r="G242" s="3" t="s">
        <v>2094</v>
      </c>
      <c r="J242" s="3"/>
    </row>
    <row r="243">
      <c r="A243" s="2">
        <v>243.0</v>
      </c>
      <c r="B243" s="2" t="str">
        <f>IFERROR(__xludf.DUMMYFUNCTION("""COMPUTED_VALUE"""),"title: ""ลาไปบอกลา - เพิ่มสิทธิวันลาดูแลพ่อ-แม่ที่ป่วยระยะสุดท้าย"",")</f>
        <v>title: "ลาไปบอกลา - เพิ่มสิทธิวันลาดูแลพ่อ-แม่ที่ป่วยระยะสุดท้าย",</v>
      </c>
      <c r="C243" s="2" t="s">
        <v>1112</v>
      </c>
      <c r="D243" s="3">
        <f>match(C243,json!A:A,0)</f>
        <v>2963</v>
      </c>
      <c r="E243" s="4" t="str">
        <f t="shared" si="1"/>
        <v>collections: [PolicyCategory/62,PolicyCategory/68]</v>
      </c>
      <c r="F243" s="2" t="s">
        <v>2095</v>
      </c>
      <c r="G243" s="3" t="s">
        <v>2096</v>
      </c>
      <c r="J243" s="3"/>
    </row>
    <row r="244">
      <c r="A244" s="2">
        <v>244.0</v>
      </c>
      <c r="B244" s="2" t="str">
        <f>IFERROR(__xludf.DUMMYFUNCTION("""COMPUTED_VALUE"""),"title: ""ตายดี - สิทธิยุติชีวิตตนเองอย่างมีศักดิ์ศรี สำหรับคนที่ป่วยจากโรคทางกายที่รักษาไม่ได้"",")</f>
        <v>title: "ตายดี - สิทธิยุติชีวิตตนเองอย่างมีศักดิ์ศรี สำหรับคนที่ป่วยจากโรคทางกายที่รักษาไม่ได้",</v>
      </c>
      <c r="C244" s="2" t="s">
        <v>1116</v>
      </c>
      <c r="D244" s="3">
        <f>match(C244,json!A:A,0)</f>
        <v>2974</v>
      </c>
      <c r="E244" s="4" t="str">
        <f t="shared" si="1"/>
        <v>collections: [PolicyCategory/62,PolicyCategory/68]</v>
      </c>
      <c r="F244" s="2" t="s">
        <v>2097</v>
      </c>
      <c r="G244" s="3" t="s">
        <v>2098</v>
      </c>
      <c r="J244" s="3"/>
    </row>
    <row r="245">
      <c r="A245" s="2">
        <v>245.0</v>
      </c>
      <c r="B245" s="2" t="str">
        <f>IFERROR(__xludf.DUMMYFUNCTION("""COMPUTED_VALUE"""),"title: ""ลดชั่วโมงการทำงานบุคลากรทางการแพทย์"",")</f>
        <v>title: "ลดชั่วโมงการทำงานบุคลากรทางการแพทย์",</v>
      </c>
      <c r="C245" s="2" t="s">
        <v>1120</v>
      </c>
      <c r="D245" s="3">
        <f>match(C245,json!A:A,0)</f>
        <v>2985</v>
      </c>
      <c r="E245" s="4" t="str">
        <f t="shared" si="1"/>
        <v>collections: [PolicyCategory/62,PolicyCategory/69,PolicyOccupation/64]</v>
      </c>
      <c r="F245" s="2" t="s">
        <v>2099</v>
      </c>
      <c r="G245" s="3" t="s">
        <v>2100</v>
      </c>
      <c r="J245" s="3"/>
    </row>
    <row r="246">
      <c r="A246" s="2">
        <v>246.0</v>
      </c>
      <c r="B246" s="2" t="str">
        <f>IFERROR(__xludf.DUMMYFUNCTION("""COMPUTED_VALUE"""),"title: ""ค่าตอบแทนบุคลากรทางการแพทย์เป็นธรรม"",")</f>
        <v>title: "ค่าตอบแทนบุคลากรทางการแพทย์เป็นธรรม",</v>
      </c>
      <c r="C246" s="2" t="s">
        <v>1127</v>
      </c>
      <c r="D246" s="3">
        <f>match(C246,json!A:A,0)</f>
        <v>2997</v>
      </c>
      <c r="E246" s="4" t="str">
        <f t="shared" si="1"/>
        <v>collections: [PolicyCategory/62,PolicyCategory/69,PolicyOccupation/64]</v>
      </c>
      <c r="F246" s="2" t="s">
        <v>2101</v>
      </c>
      <c r="G246" s="3" t="s">
        <v>2102</v>
      </c>
      <c r="J246" s="3"/>
    </row>
    <row r="247">
      <c r="A247" s="2">
        <v>247.0</v>
      </c>
      <c r="B247" s="2" t="str">
        <f>IFERROR(__xludf.DUMMYFUNCTION("""COMPUTED_VALUE"""),"title: ""พัฒนา อสม. เฉพาะทาง"",")</f>
        <v>title: "พัฒนา อสม. เฉพาะทาง",</v>
      </c>
      <c r="C247" s="2" t="s">
        <v>1131</v>
      </c>
      <c r="D247" s="3">
        <f>match(C247,json!A:A,0)</f>
        <v>3009</v>
      </c>
      <c r="E247" s="4" t="str">
        <f t="shared" si="1"/>
        <v>collections: [PolicyCategory/62,PolicyCategory/69,PolicyOccupation/64]</v>
      </c>
      <c r="F247" s="2" t="s">
        <v>2103</v>
      </c>
      <c r="G247" s="3" t="s">
        <v>2104</v>
      </c>
      <c r="J247" s="3"/>
    </row>
    <row r="248">
      <c r="A248" s="2">
        <v>248.0</v>
      </c>
      <c r="B248" s="2" t="str">
        <f>IFERROR(__xludf.DUMMYFUNCTION("""COMPUTED_VALUE"""),"title: ""เปลี่ยนอาสากู้ชีพเป็นอาชีพ มีทุนพัฒนาทักษะ-สวัสดิการ"",")</f>
        <v>title: "เปลี่ยนอาสากู้ชีพเป็นอาชีพ มีทุนพัฒนาทักษะ-สวัสดิการ",</v>
      </c>
      <c r="C248" s="2" t="s">
        <v>1135</v>
      </c>
      <c r="D248" s="3">
        <f>match(C248,json!A:A,0)</f>
        <v>3021</v>
      </c>
      <c r="E248" s="4" t="str">
        <f t="shared" si="1"/>
        <v>collections: [PolicyCategory/62,PolicyCategory/69,PolicyOccupation/64]</v>
      </c>
      <c r="F248" s="2" t="s">
        <v>2105</v>
      </c>
      <c r="G248" s="3" t="s">
        <v>2106</v>
      </c>
      <c r="J248" s="3"/>
    </row>
    <row r="249">
      <c r="A249" s="2">
        <v>249.0</v>
      </c>
      <c r="B249" s="2" t="str">
        <f>IFERROR(__xludf.DUMMYFUNCTION("""COMPUTED_VALUE"""),"title: ""เปลี่ยนปัญหาเป็นอาชีพ สร้างงาน ซ่อมประเทศ"",")</f>
        <v>title: "เปลี่ยนปัญหาเป็นอาชีพ สร้างงาน ซ่อมประเทศ",</v>
      </c>
      <c r="C249" s="2" t="s">
        <v>1139</v>
      </c>
      <c r="D249" s="3">
        <f>match(C249,json!A:A,0)</f>
        <v>3033</v>
      </c>
      <c r="E249" s="4" t="str">
        <f t="shared" si="1"/>
        <v>collections: [PolicyCategory/37,PolicyCategory/70]</v>
      </c>
      <c r="F249" s="2" t="s">
        <v>2107</v>
      </c>
      <c r="G249" s="3" t="s">
        <v>2108</v>
      </c>
      <c r="J249" s="3"/>
    </row>
    <row r="250">
      <c r="A250" s="2">
        <v>250.0</v>
      </c>
      <c r="B250" s="2" t="str">
        <f>IFERROR(__xludf.DUMMYFUNCTION("""COMPUTED_VALUE"""),"title: ""สร้างความมั่นคงทางพลังงานภายในประเทศ"",")</f>
        <v>title: "สร้างความมั่นคงทางพลังงานภายในประเทศ",</v>
      </c>
      <c r="C250" s="2" t="s">
        <v>1145</v>
      </c>
      <c r="D250" s="3">
        <f>match(C250,json!A:A,0)</f>
        <v>3044</v>
      </c>
      <c r="E250" s="4" t="str">
        <f t="shared" si="1"/>
        <v>collections: [PolicyCategory/37,PolicyCategory/38]</v>
      </c>
      <c r="F250" s="2" t="s">
        <v>2109</v>
      </c>
      <c r="G250" s="3" t="s">
        <v>2110</v>
      </c>
      <c r="J250" s="3"/>
    </row>
    <row r="251">
      <c r="A251" s="2">
        <v>251.0</v>
      </c>
      <c r="B251" s="2" t="str">
        <f>IFERROR(__xludf.DUMMYFUNCTION("""COMPUTED_VALUE"""),"title: ""เพิ่มรายได้รัฐจากโรงแยกก๊าซ"",")</f>
        <v>title: "เพิ่มรายได้รัฐจากโรงแยกก๊าซ",</v>
      </c>
      <c r="C251" s="2" t="s">
        <v>1151</v>
      </c>
      <c r="D251" s="3">
        <f>match(C251,json!A:A,0)</f>
        <v>3055</v>
      </c>
      <c r="E251" s="4" t="str">
        <f t="shared" si="1"/>
        <v>collections: [PolicyCategory/37,PolicyCategory/38]</v>
      </c>
      <c r="F251" s="2" t="s">
        <v>2111</v>
      </c>
      <c r="G251" s="3" t="s">
        <v>2112</v>
      </c>
      <c r="J251" s="3"/>
    </row>
    <row r="252">
      <c r="A252" s="2">
        <v>252.0</v>
      </c>
      <c r="B252" s="2" t="str">
        <f>IFERROR(__xludf.DUMMYFUNCTION("""COMPUTED_VALUE"""),"title: ""ลดความแปรปรวนของราคาน้ำมัน"",")</f>
        <v>title: "ลดความแปรปรวนของราคาน้ำมัน",</v>
      </c>
      <c r="C252" s="2" t="s">
        <v>1155</v>
      </c>
      <c r="D252" s="3">
        <f>match(C252,json!A:A,0)</f>
        <v>3066</v>
      </c>
      <c r="E252" s="4" t="str">
        <f t="shared" si="1"/>
        <v>collections: [PolicyCategory/37,PolicyCategory/38]</v>
      </c>
      <c r="F252" s="2" t="s">
        <v>2113</v>
      </c>
      <c r="G252" s="3" t="s">
        <v>2114</v>
      </c>
      <c r="J252" s="3"/>
    </row>
    <row r="253">
      <c r="A253" s="2">
        <v>253.0</v>
      </c>
      <c r="B253" s="2" t="str">
        <f>IFERROR(__xludf.DUMMYFUNCTION("""COMPUTED_VALUE"""),"title: ""หนี้สินธนาคารรัฐ จ่ายดี ลดดอกเบี้ย"",")</f>
        <v>title: "หนี้สินธนาคารรัฐ จ่ายดี ลดดอกเบี้ย",</v>
      </c>
      <c r="C253" s="2" t="s">
        <v>1159</v>
      </c>
      <c r="D253" s="3">
        <f>match(C253,json!A:A,0)</f>
        <v>3077</v>
      </c>
      <c r="E253" s="4" t="str">
        <f t="shared" si="1"/>
        <v>collections: [PolicyOccupation/24,PolicyCategory/37,PolicyOccupation/50,PolicyOccupation/4,PolicyCategory/39,PolicyOccupation/47]</v>
      </c>
      <c r="F253" s="2" t="s">
        <v>2115</v>
      </c>
      <c r="G253" s="3" t="s">
        <v>2116</v>
      </c>
      <c r="J253" s="3"/>
    </row>
    <row r="254">
      <c r="A254" s="2">
        <v>254.0</v>
      </c>
      <c r="B254" s="2" t="str">
        <f>IFERROR(__xludf.DUMMYFUNCTION("""COMPUTED_VALUE"""),"title: ""ดอกเบี้ยเงินกู้เป็นธรรม ผ่านการวิเคราะห์ข้อมูลการชำระเงิน"",")</f>
        <v>title: "ดอกเบี้ยเงินกู้เป็นธรรม ผ่านการวิเคราะห์ข้อมูลการชำระเงิน",</v>
      </c>
      <c r="C254" s="2" t="s">
        <v>1166</v>
      </c>
      <c r="D254" s="3">
        <f>match(C254,json!A:A,0)</f>
        <v>3092</v>
      </c>
      <c r="E254" s="4" t="str">
        <f t="shared" si="1"/>
        <v>collections: [PolicyCategory/37,PolicyCategory/39]</v>
      </c>
      <c r="F254" s="2" t="s">
        <v>2117</v>
      </c>
      <c r="G254" s="3" t="s">
        <v>2118</v>
      </c>
      <c r="J254" s="3"/>
    </row>
    <row r="255">
      <c r="A255" s="2">
        <v>255.0</v>
      </c>
      <c r="B255" s="2" t="str">
        <f>IFERROR(__xludf.DUMMYFUNCTION("""COMPUTED_VALUE"""),"title: ""ประกาศสงครามหนี้นอกระบบ ตั้งงบปรับโครงสร้างหนี้ 1 หมื่นล้านบาท"",")</f>
        <v>title: "ประกาศสงครามหนี้นอกระบบ ตั้งงบปรับโครงสร้างหนี้ 1 หมื่นล้านบาท",</v>
      </c>
      <c r="C255" s="2" t="s">
        <v>1171</v>
      </c>
      <c r="D255" s="3">
        <f>match(C255,json!A:A,0)</f>
        <v>3103</v>
      </c>
      <c r="E255" s="4" t="str">
        <f t="shared" si="1"/>
        <v>collections: [PolicyCategory/37,PolicyCategory/39]</v>
      </c>
      <c r="F255" s="2" t="s">
        <v>2119</v>
      </c>
      <c r="G255" s="3" t="s">
        <v>2120</v>
      </c>
      <c r="J255" s="3"/>
    </row>
    <row r="256">
      <c r="A256" s="2">
        <v>256.0</v>
      </c>
      <c r="B256" s="2" t="str">
        <f>IFERROR(__xludf.DUMMYFUNCTION("""COMPUTED_VALUE"""),"title: ""หนี้ราชการไม่ท่วมหัว หักไม่เกิน 70% ของเงินเดือน"",")</f>
        <v>title: "หนี้ราชการไม่ท่วมหัว หักไม่เกิน 70% ของเงินเดือน",</v>
      </c>
      <c r="C256" s="2" t="s">
        <v>1175</v>
      </c>
      <c r="D256" s="3">
        <f>match(C256,json!A:A,0)</f>
        <v>3114</v>
      </c>
      <c r="E256" s="4" t="str">
        <f t="shared" si="1"/>
        <v>collections: [PolicyCategory/37,PolicyOccupation/50,PolicyCategory/39,PolicyOccupation/24,PolicyOccupation/4,PolicyOccupation/47]</v>
      </c>
      <c r="F256" s="2" t="s">
        <v>2121</v>
      </c>
      <c r="G256" s="3" t="s">
        <v>2122</v>
      </c>
      <c r="J256" s="3"/>
    </row>
    <row r="257">
      <c r="A257" s="2">
        <v>257.0</v>
      </c>
      <c r="B257" s="2" t="str">
        <f>IFERROR(__xludf.DUMMYFUNCTION("""COMPUTED_VALUE"""),"title: ""ลดรายจ่าย SME: บรรเทาผลกระทบจากการขึ้นค่าแรงขั้นต่ำ"",")</f>
        <v>title: "ลดรายจ่าย SME: บรรเทาผลกระทบจากการขึ้นค่าแรงขั้นต่ำ",</v>
      </c>
      <c r="C257" s="2" t="s">
        <v>1179</v>
      </c>
      <c r="D257" s="3">
        <f>match(C257,json!A:A,0)</f>
        <v>3129</v>
      </c>
      <c r="E257" s="4" t="str">
        <f t="shared" si="1"/>
        <v>collections: [PolicyCategory/37,PolicyCategory/40,PolicyOccupation/51]</v>
      </c>
      <c r="F257" s="2" t="s">
        <v>2123</v>
      </c>
      <c r="G257" s="3" t="s">
        <v>2124</v>
      </c>
      <c r="J257" s="3"/>
    </row>
    <row r="258">
      <c r="A258" s="2">
        <v>258.0</v>
      </c>
      <c r="B258" s="2" t="str">
        <f>IFERROR(__xludf.DUMMYFUNCTION("""COMPUTED_VALUE"""),"title: ""ลดรายจ่าย SME: ลดภาษีนิติบุคคล SME ให้เหลือ 0-15%"",")</f>
        <v>title: "ลดรายจ่าย SME: ลดภาษีนิติบุคคล SME ให้เหลือ 0-15%",</v>
      </c>
      <c r="C258" s="2" t="s">
        <v>1186</v>
      </c>
      <c r="D258" s="3">
        <f>match(C258,json!A:A,0)</f>
        <v>3141</v>
      </c>
      <c r="E258" s="4" t="str">
        <f t="shared" si="1"/>
        <v>collections: [PolicyCategory/37,PolicyCategory/40,PolicyOccupation/51]</v>
      </c>
      <c r="F258" s="2" t="s">
        <v>2125</v>
      </c>
      <c r="G258" s="3" t="s">
        <v>2126</v>
      </c>
      <c r="J258" s="3"/>
    </row>
    <row r="259">
      <c r="A259" s="2">
        <v>259.0</v>
      </c>
      <c r="B259" s="2" t="str">
        <f>IFERROR(__xludf.DUMMYFUNCTION("""COMPUTED_VALUE"""),"title: ""ลดรายจ่าย SME: หักค่าใช้จ่ายเหมาภาษี เพิ่มจาก 60% เป็น 90%"",")</f>
        <v>title: "ลดรายจ่าย SME: หักค่าใช้จ่ายเหมาภาษี เพิ่มจาก 60% เป็น 90%",</v>
      </c>
      <c r="C259" s="2" t="s">
        <v>1190</v>
      </c>
      <c r="D259" s="3">
        <f>match(C259,json!A:A,0)</f>
        <v>3153</v>
      </c>
      <c r="E259" s="4" t="str">
        <f t="shared" si="1"/>
        <v>collections: [PolicyCategory/37,PolicyTopList/77,PolicyCategory/40,PolicyOccupation/51]</v>
      </c>
      <c r="F259" s="2" t="s">
        <v>2127</v>
      </c>
      <c r="G259" s="3" t="s">
        <v>2128</v>
      </c>
      <c r="J259" s="3"/>
    </row>
    <row r="260">
      <c r="A260" s="2">
        <v>260.0</v>
      </c>
      <c r="B260" s="2" t="str">
        <f>IFERROR(__xludf.DUMMYFUNCTION("""COMPUTED_VALUE"""),"title: ""เพิ่มแต้มต่อให้ SME: หวยใบเสร็จ ซื้อของร้านค้ารายย่อย ทั้งคนซื้อคนขายได้หวย ลุ้นรวยเงินล้าน"",")</f>
        <v>title: "เพิ่มแต้มต่อให้ SME: หวยใบเสร็จ ซื้อของร้านค้ารายย่อย ทั้งคนซื้อคนขายได้หวย ลุ้นรวยเงินล้าน",</v>
      </c>
      <c r="C260" s="2" t="s">
        <v>1194</v>
      </c>
      <c r="D260" s="3">
        <f>match(C260,json!A:A,0)</f>
        <v>3166</v>
      </c>
      <c r="E260" s="4" t="str">
        <f t="shared" si="1"/>
        <v>collections: [PolicyCategory/37,PolicyTopList/76,PolicyTopList/77,PolicyCategory/40,PolicyOccupation/51]</v>
      </c>
      <c r="F260" s="2" t="s">
        <v>2129</v>
      </c>
      <c r="G260" s="3" t="s">
        <v>2130</v>
      </c>
      <c r="J260" s="3"/>
    </row>
    <row r="261">
      <c r="A261" s="2">
        <v>261.0</v>
      </c>
      <c r="B261" s="2" t="str">
        <f>IFERROR(__xludf.DUMMYFUNCTION("""COMPUTED_VALUE"""),"title: ""เพิ่มแต้มต่อให้ SME: ลดหย่อนภาษีให้ธุรกิจที่ซื้อจาก SME"",")</f>
        <v>title: "เพิ่มแต้มต่อให้ SME: ลดหย่อนภาษีให้ธุรกิจที่ซื้อจาก SME",</v>
      </c>
      <c r="C261" s="2" t="s">
        <v>1198</v>
      </c>
      <c r="D261" s="3">
        <f>match(C261,json!A:A,0)</f>
        <v>3180</v>
      </c>
      <c r="E261" s="4" t="str">
        <f t="shared" si="1"/>
        <v>collections: [PolicyCategory/37,PolicyCategory/40,PolicyOccupation/51]</v>
      </c>
      <c r="F261" s="2" t="s">
        <v>2131</v>
      </c>
      <c r="G261" s="3" t="s">
        <v>2132</v>
      </c>
      <c r="J261" s="3"/>
    </row>
    <row r="262">
      <c r="A262" s="2">
        <v>262.0</v>
      </c>
      <c r="B262" s="2" t="str">
        <f>IFERROR(__xludf.DUMMYFUNCTION("""COMPUTED_VALUE"""),"title: ""เติมตลาดให้ SME: โควตาชั้นวางสำหรับสินค้า SME ในห้างใหญ่"",")</f>
        <v>title: "เติมตลาดให้ SME: โควตาชั้นวางสำหรับสินค้า SME ในห้างใหญ่",</v>
      </c>
      <c r="C262" s="2" t="s">
        <v>1202</v>
      </c>
      <c r="D262" s="3">
        <f>match(C262,json!A:A,0)</f>
        <v>3192</v>
      </c>
      <c r="E262" s="4" t="str">
        <f t="shared" si="1"/>
        <v>collections: [PolicyCategory/37,PolicyCategory/40,PolicyOccupation/51]</v>
      </c>
      <c r="F262" s="2" t="s">
        <v>2133</v>
      </c>
      <c r="G262" s="3" t="s">
        <v>2134</v>
      </c>
      <c r="J262" s="3"/>
    </row>
    <row r="263">
      <c r="A263" s="2">
        <v>263.0</v>
      </c>
      <c r="B263" s="2" t="str">
        <f>IFERROR(__xludf.DUMMYFUNCTION("""COMPUTED_VALUE"""),"title: ""เติมตลาดให้ SME: คูปองแลกซื้อสินค้าท้องถิ่น"",")</f>
        <v>title: "เติมตลาดให้ SME: คูปองแลกซื้อสินค้าท้องถิ่น",</v>
      </c>
      <c r="C263" s="2" t="s">
        <v>1206</v>
      </c>
      <c r="D263" s="3">
        <f>match(C263,json!A:A,0)</f>
        <v>3204</v>
      </c>
      <c r="E263" s="4" t="str">
        <f t="shared" si="1"/>
        <v>collections: [PolicyCategory/37,PolicyCategory/40,PolicyOccupation/51]</v>
      </c>
      <c r="F263" s="2" t="s">
        <v>2135</v>
      </c>
      <c r="G263" s="3" t="s">
        <v>2136</v>
      </c>
      <c r="J263" s="3"/>
    </row>
    <row r="264">
      <c r="A264" s="2">
        <v>264.0</v>
      </c>
      <c r="B264" s="2" t="str">
        <f>IFERROR(__xludf.DUMMYFUNCTION("""COMPUTED_VALUE"""),"title: ""เติมทุนให้ SME: ทุนแสนตั้งตัว 2 แสนราย/ปี &amp; ทุนล้านตั้งตัว 2.5 หมื่นราย/ปี ไม่ต้องวางหลักประกัน"",")</f>
        <v>title: "เติมทุนให้ SME: ทุนแสนตั้งตัว 2 แสนราย/ปี &amp; ทุนล้านตั้งตัว 2.5 หมื่นราย/ปี ไม่ต้องวางหลักประกัน",</v>
      </c>
      <c r="C264" s="2" t="s">
        <v>1210</v>
      </c>
      <c r="D264" s="3">
        <f>match(C264,json!A:A,0)</f>
        <v>3216</v>
      </c>
      <c r="E264" s="4" t="str">
        <f t="shared" si="1"/>
        <v>collections: [PolicyCategory/37,PolicyCategory/40,PolicyOccupation/51]</v>
      </c>
      <c r="F264" s="2" t="s">
        <v>2137</v>
      </c>
      <c r="G264" s="3" t="s">
        <v>2138</v>
      </c>
      <c r="J264" s="3"/>
    </row>
    <row r="265">
      <c r="A265" s="2">
        <v>265.0</v>
      </c>
      <c r="B265" s="2" t="str">
        <f>IFERROR(__xludf.DUMMYFUNCTION("""COMPUTED_VALUE"""),"title: ""รวมกลุ่ม SME: จัดตั้งสภา SMEs ทุกจังหวัด"",")</f>
        <v>title: "รวมกลุ่ม SME: จัดตั้งสภา SMEs ทุกจังหวัด",</v>
      </c>
      <c r="C265" s="2" t="s">
        <v>1214</v>
      </c>
      <c r="D265" s="3">
        <f>match(C265,json!A:A,0)</f>
        <v>3228</v>
      </c>
      <c r="E265" s="4" t="str">
        <f t="shared" si="1"/>
        <v>collections: [PolicyCategory/37,PolicyCategory/40,PolicyOccupation/51]</v>
      </c>
      <c r="F265" s="2" t="s">
        <v>2139</v>
      </c>
      <c r="G265" s="3" t="s">
        <v>2140</v>
      </c>
      <c r="J265" s="3"/>
    </row>
    <row r="266">
      <c r="A266" s="2">
        <v>266.0</v>
      </c>
      <c r="B266" s="2" t="str">
        <f>IFERROR(__xludf.DUMMYFUNCTION("""COMPUTED_VALUE"""),"title: ""ปรับปรุงกฎหมายแข่งขันทางการค้า ทลายทุนผูกขาด"",")</f>
        <v>title: "ปรับปรุงกฎหมายแข่งขันทางการค้า ทลายทุนผูกขาด",</v>
      </c>
      <c r="C266" s="2" t="s">
        <v>1218</v>
      </c>
      <c r="D266" s="3">
        <f>match(C266,json!A:A,0)</f>
        <v>3240</v>
      </c>
      <c r="E266" s="4" t="str">
        <f t="shared" si="1"/>
        <v>collections: [PolicyCategory/37,PolicyCategory/71,PolicyOccupation/51]</v>
      </c>
      <c r="F266" s="2" t="s">
        <v>2141</v>
      </c>
      <c r="G266" s="3" t="s">
        <v>2142</v>
      </c>
      <c r="J266" s="3"/>
    </row>
    <row r="267">
      <c r="A267" s="2">
        <v>267.0</v>
      </c>
      <c r="B267" s="2" t="str">
        <f>IFERROR(__xludf.DUMMYFUNCTION("""COMPUTED_VALUE"""),"title: ""เพิ่มการแข่งขันในธุรกิจการเงิน เพิ่มจำนวนใบอนุญาต Virtual Bank อย่างน้อย 3 เท่า"",")</f>
        <v>title: "เพิ่มการแข่งขันในธุรกิจการเงิน เพิ่มจำนวนใบอนุญาต Virtual Bank อย่างน้อย 3 เท่า",</v>
      </c>
      <c r="C267" s="2" t="s">
        <v>1224</v>
      </c>
      <c r="D267" s="3">
        <f>match(C267,json!A:A,0)</f>
        <v>3252</v>
      </c>
      <c r="E267" s="4" t="str">
        <f t="shared" si="1"/>
        <v>collections: [PolicyCategory/37,PolicyCategory/71]</v>
      </c>
      <c r="F267" s="2" t="s">
        <v>2143</v>
      </c>
      <c r="G267" s="3" t="s">
        <v>2144</v>
      </c>
      <c r="J267" s="3"/>
    </row>
    <row r="268">
      <c r="A268" s="2">
        <v>268.0</v>
      </c>
      <c r="B268" s="2" t="str">
        <f>IFERROR(__xludf.DUMMYFUNCTION("""COMPUTED_VALUE"""),"title: ""ส่งเสริมและยกระดับการท่องเที่ยวเชิงสุขภาพ (Health &amp; Wellness Tourism)"",")</f>
        <v>title: "ส่งเสริมและยกระดับการท่องเที่ยวเชิงสุขภาพ (Health &amp; Wellness Tourism)",</v>
      </c>
      <c r="C268" s="2" t="s">
        <v>1228</v>
      </c>
      <c r="D268" s="3">
        <f>match(C268,json!A:A,0)</f>
        <v>3263</v>
      </c>
      <c r="E268" s="4" t="str">
        <f t="shared" si="1"/>
        <v>collections: [PolicyCategory/37,PolicyCategory/72]</v>
      </c>
      <c r="F268" s="2" t="s">
        <v>2145</v>
      </c>
      <c r="G268" s="3" t="s">
        <v>2146</v>
      </c>
      <c r="J268" s="3"/>
    </row>
    <row r="269">
      <c r="A269" s="2">
        <v>269.0</v>
      </c>
      <c r="B269" s="2" t="str">
        <f>IFERROR(__xludf.DUMMYFUNCTION("""COMPUTED_VALUE"""),"title: ""ส่งเสริมและยกระดับการท่องเที่ยวสีเขียว (Green Tourism)"",")</f>
        <v>title: "ส่งเสริมและยกระดับการท่องเที่ยวสีเขียว (Green Tourism)",</v>
      </c>
      <c r="C269" s="2" t="s">
        <v>1234</v>
      </c>
      <c r="D269" s="3">
        <f>match(C269,json!A:A,0)</f>
        <v>3274</v>
      </c>
      <c r="E269" s="4" t="str">
        <f t="shared" si="1"/>
        <v>collections: [PolicyCategory/37,PolicyCategory/72]</v>
      </c>
      <c r="F269" s="2" t="s">
        <v>2147</v>
      </c>
      <c r="G269" s="3" t="s">
        <v>2148</v>
      </c>
      <c r="J269" s="3"/>
    </row>
    <row r="270">
      <c r="A270" s="2">
        <v>270.0</v>
      </c>
      <c r="B270" s="2" t="str">
        <f>IFERROR(__xludf.DUMMYFUNCTION("""COMPUTED_VALUE"""),"title: ""ส่งเสริมและยกระดับการท่องเที่ยว-ทำงาน (Workation)"",")</f>
        <v>title: "ส่งเสริมและยกระดับการท่องเที่ยว-ทำงาน (Workation)",</v>
      </c>
      <c r="C270" s="2" t="s">
        <v>1238</v>
      </c>
      <c r="D270" s="3">
        <f>match(C270,json!A:A,0)</f>
        <v>3285</v>
      </c>
      <c r="E270" s="4" t="str">
        <f t="shared" si="1"/>
        <v>collections: [PolicyCategory/37,PolicyCategory/72]</v>
      </c>
      <c r="F270" s="2" t="s">
        <v>2149</v>
      </c>
      <c r="G270" s="3" t="s">
        <v>2150</v>
      </c>
      <c r="J270" s="3"/>
    </row>
    <row r="271">
      <c r="A271" s="2">
        <v>271.0</v>
      </c>
      <c r="B271" s="2" t="str">
        <f>IFERROR(__xludf.DUMMYFUNCTION("""COMPUTED_VALUE"""),"title: ""ปลดล็อกผู้ประกอบการรายย่อยด้านการท่องเที่ยว"",")</f>
        <v>title: "ปลดล็อกผู้ประกอบการรายย่อยด้านการท่องเที่ยว",</v>
      </c>
      <c r="C271" s="2" t="s">
        <v>1242</v>
      </c>
      <c r="D271" s="3">
        <f>match(C271,json!A:A,0)</f>
        <v>3296</v>
      </c>
      <c r="E271" s="4" t="str">
        <f t="shared" si="1"/>
        <v>collections: [PolicyCategory/37,PolicyCategory/72]</v>
      </c>
      <c r="F271" s="2" t="s">
        <v>2151</v>
      </c>
      <c r="G271" s="3" t="s">
        <v>2152</v>
      </c>
      <c r="J271" s="3"/>
    </row>
    <row r="272">
      <c r="A272" s="2">
        <v>272.0</v>
      </c>
      <c r="B272" s="2" t="str">
        <f>IFERROR(__xludf.DUMMYFUNCTION("""COMPUTED_VALUE"""),"title: ""1 เมือง 1 พิพิธภัณฑ์"",")</f>
        <v>title: "1 เมือง 1 พิพิธภัณฑ์",</v>
      </c>
      <c r="C272" s="2" t="s">
        <v>1246</v>
      </c>
      <c r="D272" s="3">
        <f>match(C272,json!A:A,0)</f>
        <v>3307</v>
      </c>
      <c r="E272" s="4" t="str">
        <f t="shared" si="1"/>
        <v>collections: [PolicyCategory/37,PolicyCategory/72]</v>
      </c>
      <c r="F272" s="2" t="s">
        <v>2153</v>
      </c>
      <c r="G272" s="3" t="s">
        <v>2154</v>
      </c>
      <c r="J272" s="3"/>
    </row>
    <row r="273">
      <c r="A273" s="2">
        <v>273.0</v>
      </c>
      <c r="B273" s="2" t="str">
        <f>IFERROR(__xludf.DUMMYFUNCTION("""COMPUTED_VALUE"""),"title: ""ส่งเสริมเทศกาลดึงดูดนักท่องเที่ยวตลอดปี"",")</f>
        <v>title: "ส่งเสริมเทศกาลดึงดูดนักท่องเที่ยวตลอดปี",</v>
      </c>
      <c r="C273" s="2" t="s">
        <v>1250</v>
      </c>
      <c r="D273" s="3">
        <f>match(C273,json!A:A,0)</f>
        <v>3318</v>
      </c>
      <c r="E273" s="4" t="str">
        <f t="shared" si="1"/>
        <v>collections: [PolicyCategory/37,PolicyCategory/72]</v>
      </c>
      <c r="F273" s="2" t="s">
        <v>2155</v>
      </c>
      <c r="G273" s="3" t="s">
        <v>2156</v>
      </c>
      <c r="J273" s="3"/>
    </row>
    <row r="274">
      <c r="A274" s="2">
        <v>274.0</v>
      </c>
      <c r="B274" s="2" t="str">
        <f>IFERROR(__xludf.DUMMYFUNCTION("""COMPUTED_VALUE"""),"title: ""คุ้มครองเสรีภาพทางศิลปะ ยกเลิกการเซนเซอร์"",")</f>
        <v>title: "คุ้มครองเสรีภาพทางศิลปะ ยกเลิกการเซนเซอร์",</v>
      </c>
      <c r="C274" s="2" t="s">
        <v>1254</v>
      </c>
      <c r="D274" s="3">
        <f>match(C274,json!A:A,0)</f>
        <v>3329</v>
      </c>
      <c r="E274" s="4" t="str">
        <f t="shared" si="1"/>
        <v>collections: [PolicyCategory/37,PolicyCategory/41,PolicyOccupation/46]</v>
      </c>
      <c r="F274" s="2" t="s">
        <v>2157</v>
      </c>
      <c r="G274" s="3" t="s">
        <v>2158</v>
      </c>
      <c r="J274" s="3"/>
    </row>
    <row r="275">
      <c r="A275" s="2">
        <v>275.0</v>
      </c>
      <c r="B275" s="2" t="str">
        <f>IFERROR(__xludf.DUMMYFUNCTION("""COMPUTED_VALUE"""),"title: ""เพิ่มความหลากหลายทางศิลปะ รัฐไม่แทรกแซง-ไม่ทำตัวเป็นตำรวจศีลธรรม-ไม่แช่แข็งวัฒนธรรม"",")</f>
        <v>title: "เพิ่มความหลากหลายทางศิลปะ รัฐไม่แทรกแซง-ไม่ทำตัวเป็นตำรวจศีลธรรม-ไม่แช่แข็งวัฒนธรรม",</v>
      </c>
      <c r="C275" s="2" t="s">
        <v>1261</v>
      </c>
      <c r="D275" s="3">
        <f>match(C275,json!A:A,0)</f>
        <v>3341</v>
      </c>
      <c r="E275" s="4" t="str">
        <f t="shared" si="1"/>
        <v>collections: [PolicyCategory/37,PolicyCategory/41,PolicyOccupation/46]</v>
      </c>
      <c r="F275" s="2" t="s">
        <v>2159</v>
      </c>
      <c r="G275" s="3" t="s">
        <v>2160</v>
      </c>
      <c r="J275" s="3"/>
    </row>
    <row r="276">
      <c r="A276" s="2">
        <v>276.0</v>
      </c>
      <c r="B276" s="2" t="str">
        <f>IFERROR(__xludf.DUMMYFUNCTION("""COMPUTED_VALUE"""),"title: ""เปลี่ยนกระทรวงวัฒนธรรม เป็นกระทรวงเศรษฐกิจและวัฒนธรรมสร้างสรรค์"",")</f>
        <v>title: "เปลี่ยนกระทรวงวัฒนธรรม เป็นกระทรวงเศรษฐกิจและวัฒนธรรมสร้างสรรค์",</v>
      </c>
      <c r="C276" s="2" t="s">
        <v>1265</v>
      </c>
      <c r="D276" s="3">
        <f>match(C276,json!A:A,0)</f>
        <v>3353</v>
      </c>
      <c r="E276" s="4" t="str">
        <f t="shared" si="1"/>
        <v>collections: [PolicyCategory/37,PolicyCategory/41,PolicyOccupation/46]</v>
      </c>
      <c r="F276" s="2" t="s">
        <v>2161</v>
      </c>
      <c r="G276" s="3" t="s">
        <v>2162</v>
      </c>
      <c r="J276" s="3"/>
    </row>
    <row r="277">
      <c r="A277" s="2">
        <v>277.0</v>
      </c>
      <c r="B277" s="2" t="str">
        <f>IFERROR(__xludf.DUMMYFUNCTION("""COMPUTED_VALUE"""),"title: ""เพิ่มงบสนับสนุนเศรษฐกิจสร้างสรรค์ 10 เท่า"",")</f>
        <v>title: "เพิ่มงบสนับสนุนเศรษฐกิจสร้างสรรค์ 10 เท่า",</v>
      </c>
      <c r="C277" s="2" t="s">
        <v>1269</v>
      </c>
      <c r="D277" s="3">
        <f>match(C277,json!A:A,0)</f>
        <v>3365</v>
      </c>
      <c r="E277" s="4" t="str">
        <f t="shared" si="1"/>
        <v>collections: [PolicyCategory/37,PolicyCategory/41,PolicyOccupation/46]</v>
      </c>
      <c r="F277" s="2" t="s">
        <v>2163</v>
      </c>
      <c r="G277" s="3" t="s">
        <v>2164</v>
      </c>
      <c r="J277" s="3"/>
    </row>
    <row r="278">
      <c r="A278" s="2">
        <v>278.0</v>
      </c>
      <c r="B278" s="2" t="str">
        <f>IFERROR(__xludf.DUMMYFUNCTION("""COMPUTED_VALUE"""),"title: ""“ส่งออกได้ รัฐให้ bonus” รัฐส่งเสริมงานสร้างสรรค์ที่เจาะตลาดเวทีโลกได้"",")</f>
        <v>title: "“ส่งออกได้ รัฐให้ bonus” รัฐส่งเสริมงานสร้างสรรค์ที่เจาะตลาดเวทีโลกได้",</v>
      </c>
      <c r="C278" s="2" t="s">
        <v>1273</v>
      </c>
      <c r="D278" s="3">
        <f>match(C278,json!A:A,0)</f>
        <v>3377</v>
      </c>
      <c r="E278" s="4" t="str">
        <f t="shared" si="1"/>
        <v>collections: [PolicyCategory/37,PolicyCategory/41,PolicyOccupation/46]</v>
      </c>
      <c r="F278" s="2" t="s">
        <v>2165</v>
      </c>
      <c r="G278" s="3" t="s">
        <v>2166</v>
      </c>
      <c r="J278" s="3"/>
    </row>
    <row r="279">
      <c r="A279" s="2">
        <v>279.0</v>
      </c>
      <c r="B279" s="2" t="str">
        <f>IFERROR(__xludf.DUMMYFUNCTION("""COMPUTED_VALUE"""),"title: ""รื้อกฎระเบียบ-ใบอนุญาต ถ่ายทำหนังในไทยได้สะดวก ตั้งเงื่อนไขส่งเสริมคนไทย"",")</f>
        <v>title: "รื้อกฎระเบียบ-ใบอนุญาต ถ่ายทำหนังในไทยได้สะดวก ตั้งเงื่อนไขส่งเสริมคนไทย",</v>
      </c>
      <c r="C279" s="2" t="s">
        <v>1277</v>
      </c>
      <c r="D279" s="3">
        <f>match(C279,json!A:A,0)</f>
        <v>3389</v>
      </c>
      <c r="E279" s="4" t="str">
        <f t="shared" si="1"/>
        <v>collections: [PolicyCategory/37,PolicyCategory/41,PolicyOccupation/46]</v>
      </c>
      <c r="F279" s="2" t="s">
        <v>2167</v>
      </c>
      <c r="G279" s="3" t="s">
        <v>2168</v>
      </c>
      <c r="J279" s="3"/>
    </row>
    <row r="280">
      <c r="A280" s="2">
        <v>280.0</v>
      </c>
      <c r="B280" s="2" t="str">
        <f>IFERROR(__xludf.DUMMYFUNCTION("""COMPUTED_VALUE"""),"title: ""เพิ่มพื้นที่ผลิตและแสดงงานสร้างสรรค์ (เช่น co-studio แกลเลอรี่)"",")</f>
        <v>title: "เพิ่มพื้นที่ผลิตและแสดงงานสร้างสรรค์ (เช่น co-studio แกลเลอรี่)",</v>
      </c>
      <c r="C280" s="2" t="s">
        <v>1281</v>
      </c>
      <c r="D280" s="3">
        <f>match(C280,json!A:A,0)</f>
        <v>3401</v>
      </c>
      <c r="E280" s="4" t="str">
        <f t="shared" si="1"/>
        <v>collections: [PolicyCategory/37,PolicyCategory/41,PolicyOccupation/45,PolicyOccupation/46]</v>
      </c>
      <c r="F280" s="2" t="s">
        <v>2169</v>
      </c>
      <c r="G280" s="3" t="s">
        <v>2170</v>
      </c>
      <c r="J280" s="3"/>
    </row>
    <row r="281">
      <c r="A281" s="2">
        <v>281.0</v>
      </c>
      <c r="B281" s="2" t="str">
        <f>IFERROR(__xludf.DUMMYFUNCTION("""COMPUTED_VALUE"""),"title: ""กองทุนภาพยนตร์ เพื่อสนับสนุนผู้ผลิตหนังหน้าใหม่"",")</f>
        <v>title: "กองทุนภาพยนตร์ เพื่อสนับสนุนผู้ผลิตหนังหน้าใหม่",</v>
      </c>
      <c r="C281" s="2" t="s">
        <v>1285</v>
      </c>
      <c r="D281" s="3">
        <f>match(C281,json!A:A,0)</f>
        <v>3414</v>
      </c>
      <c r="E281" s="4" t="str">
        <f t="shared" si="1"/>
        <v>collections: [PolicyCategory/37,PolicyCategory/41,PolicyOccupation/46]</v>
      </c>
      <c r="F281" s="2" t="s">
        <v>2171</v>
      </c>
      <c r="G281" s="3" t="s">
        <v>2172</v>
      </c>
      <c r="J281" s="3"/>
    </row>
    <row r="282">
      <c r="A282" s="2">
        <v>282.0</v>
      </c>
      <c r="B282" s="2" t="str">
        <f>IFERROR(__xludf.DUMMYFUNCTION("""COMPUTED_VALUE"""),"title: ""กำหนดสัดส่วนเวลาฉายขั้นต่ำสำหรับภาพยนตร์ไทย-ท้องถิ่นในโรงหนัง"",")</f>
        <v>title: "กำหนดสัดส่วนเวลาฉายขั้นต่ำสำหรับภาพยนตร์ไทย-ท้องถิ่นในโรงหนัง",</v>
      </c>
      <c r="C282" s="2" t="s">
        <v>1289</v>
      </c>
      <c r="D282" s="3">
        <f>match(C282,json!A:A,0)</f>
        <v>3426</v>
      </c>
      <c r="E282" s="4" t="str">
        <f t="shared" si="1"/>
        <v>collections: [PolicyCategory/37,PolicyCategory/41,PolicyOccupation/46]</v>
      </c>
      <c r="F282" s="2" t="s">
        <v>2173</v>
      </c>
      <c r="G282" s="3" t="s">
        <v>2174</v>
      </c>
      <c r="J282" s="3"/>
    </row>
    <row r="283">
      <c r="A283" s="2">
        <v>283.0</v>
      </c>
      <c r="B283" s="2" t="str">
        <f>IFERROR(__xludf.DUMMYFUNCTION("""COMPUTED_VALUE"""),"title: ""ทลายการผูกขาดในอุตสาหกรรมสร้างสรรค์"",")</f>
        <v>title: "ทลายการผูกขาดในอุตสาหกรรมสร้างสรรค์",</v>
      </c>
      <c r="C283" s="2" t="s">
        <v>1293</v>
      </c>
      <c r="D283" s="3">
        <f>match(C283,json!A:A,0)</f>
        <v>3438</v>
      </c>
      <c r="E283" s="4" t="str">
        <f t="shared" si="1"/>
        <v>collections: [PolicyCategory/37,PolicyCategory/41,PolicyOccupation/46]</v>
      </c>
      <c r="F283" s="2" t="s">
        <v>2175</v>
      </c>
      <c r="G283" s="3" t="s">
        <v>2176</v>
      </c>
      <c r="J283" s="3"/>
    </row>
    <row r="284">
      <c r="A284" s="2">
        <v>284.0</v>
      </c>
      <c r="B284" s="2" t="str">
        <f>IFERROR(__xludf.DUMMYFUNCTION("""COMPUTED_VALUE"""),"title: ""คุ้มครองสวัสดิภาพและสิทธิแรงงานสร้างสรรค์และคนทำงานในกองถ่าย"",")</f>
        <v>title: "คุ้มครองสวัสดิภาพและสิทธิแรงงานสร้างสรรค์และคนทำงานในกองถ่าย",</v>
      </c>
      <c r="C284" s="2" t="s">
        <v>1297</v>
      </c>
      <c r="D284" s="3">
        <f>match(C284,json!A:A,0)</f>
        <v>3450</v>
      </c>
      <c r="E284" s="4" t="str">
        <f t="shared" si="1"/>
        <v>collections: [PolicyCategory/37,PolicyCategory/41,PolicyOccupation/46]</v>
      </c>
      <c r="F284" s="2" t="s">
        <v>2177</v>
      </c>
      <c r="G284" s="3" t="s">
        <v>2178</v>
      </c>
      <c r="J284" s="3"/>
    </row>
    <row r="285">
      <c r="A285" s="2">
        <v>285.0</v>
      </c>
      <c r="B285" s="2" t="str">
        <f>IFERROR(__xludf.DUMMYFUNCTION("""COMPUTED_VALUE"""),"title: ""อาชีพให้บริการทางเพศ (sex worker) ถูกกฎหมาย"",")</f>
        <v>title: "อาชีพให้บริการทางเพศ (sex worker) ถูกกฎหมาย",</v>
      </c>
      <c r="C285" s="2" t="s">
        <v>1301</v>
      </c>
      <c r="D285" s="3">
        <f>match(C285,json!A:A,0)</f>
        <v>3462</v>
      </c>
      <c r="E285" s="4" t="str">
        <f t="shared" si="1"/>
        <v>collections: [PolicyCategory/37,PolicyCategory/73]</v>
      </c>
      <c r="F285" s="2" t="s">
        <v>2179</v>
      </c>
      <c r="G285" s="3" t="s">
        <v>2180</v>
      </c>
      <c r="J285" s="3"/>
    </row>
    <row r="286">
      <c r="A286" s="2">
        <v>286.0</v>
      </c>
      <c r="B286" s="2" t="str">
        <f>IFERROR(__xludf.DUMMYFUNCTION("""COMPUTED_VALUE"""),"title: ""ปลดล็อกเซ็กซ์ทอย (sex toy) และหนังผู้ใหญ่"",")</f>
        <v>title: "ปลดล็อกเซ็กซ์ทอย (sex toy) และหนังผู้ใหญ่",</v>
      </c>
      <c r="C286" s="2" t="s">
        <v>1307</v>
      </c>
      <c r="D286" s="3">
        <f>match(C286,json!A:A,0)</f>
        <v>3473</v>
      </c>
      <c r="E286" s="4" t="str">
        <f t="shared" si="1"/>
        <v>collections: [PolicyCategory/37,PolicyCategory/73]</v>
      </c>
      <c r="F286" s="2" t="s">
        <v>2181</v>
      </c>
      <c r="G286" s="3" t="s">
        <v>2182</v>
      </c>
      <c r="J286" s="3"/>
    </row>
    <row r="287">
      <c r="A287" s="2">
        <v>287.0</v>
      </c>
      <c r="B287" s="2" t="str">
        <f>IFERROR(__xludf.DUMMYFUNCTION("""COMPUTED_VALUE"""),"title: ""ควบคุมบุหรี่ไฟฟ้า"",")</f>
        <v>title: "ควบคุมบุหรี่ไฟฟ้า",</v>
      </c>
      <c r="C287" s="2" t="s">
        <v>1311</v>
      </c>
      <c r="D287" s="3">
        <f>match(C287,json!A:A,0)</f>
        <v>3484</v>
      </c>
      <c r="E287" s="4" t="str">
        <f t="shared" si="1"/>
        <v>collections: [PolicyCategory/37,PolicyCategory/73]</v>
      </c>
      <c r="F287" s="2" t="s">
        <v>2183</v>
      </c>
      <c r="G287" s="3" t="s">
        <v>2184</v>
      </c>
      <c r="J287" s="3"/>
    </row>
    <row r="288">
      <c r="A288" s="2">
        <v>288.0</v>
      </c>
      <c r="B288" s="2" t="str">
        <f>IFERROR(__xludf.DUMMYFUNCTION("""COMPUTED_VALUE"""),"title: ""คาสิโนถูกกฎหมาย รัฐกำกับดูแล"",")</f>
        <v>title: "คาสิโนถูกกฎหมาย รัฐกำกับดูแล",</v>
      </c>
      <c r="C288" s="2" t="s">
        <v>1315</v>
      </c>
      <c r="D288" s="3">
        <f>match(C288,json!A:A,0)</f>
        <v>3495</v>
      </c>
      <c r="E288" s="4" t="str">
        <f t="shared" si="1"/>
        <v>collections: [PolicyCategory/37,PolicyCategory/73]</v>
      </c>
      <c r="F288" s="2" t="s">
        <v>2185</v>
      </c>
      <c r="G288" s="3" t="s">
        <v>2186</v>
      </c>
      <c r="J288" s="3"/>
    </row>
    <row r="289">
      <c r="A289" s="2">
        <v>289.0</v>
      </c>
      <c r="B289" s="2" t="str">
        <f>IFERROR(__xludf.DUMMYFUNCTION("""COMPUTED_VALUE"""),"title: ""คาสิโนออนไลน์ถูกกฎหมาย รัฐกำกับดูแล"",")</f>
        <v>title: "คาสิโนออนไลน์ถูกกฎหมาย รัฐกำกับดูแล",</v>
      </c>
      <c r="C289" s="2" t="s">
        <v>1319</v>
      </c>
      <c r="D289" s="3">
        <f>match(C289,json!A:A,0)</f>
        <v>3506</v>
      </c>
      <c r="E289" s="4" t="str">
        <f t="shared" si="1"/>
        <v>collections: [PolicyCategory/37,PolicyCategory/73]</v>
      </c>
      <c r="F289" s="2" t="s">
        <v>2187</v>
      </c>
      <c r="G289" s="3" t="s">
        <v>2188</v>
      </c>
      <c r="J289" s="3"/>
    </row>
    <row r="290">
      <c r="A290" s="2">
        <v>290.0</v>
      </c>
      <c r="B290" s="2" t="str">
        <f>IFERROR(__xludf.DUMMYFUNCTION("""COMPUTED_VALUE"""),"title: ""ลดความซ้ำซ้อนในการลงทุนโครงสร้างพื้นฐานขนาดใหญ่"",")</f>
        <v>title: "ลดความซ้ำซ้อนในการลงทุนโครงสร้างพื้นฐานขนาดใหญ่",</v>
      </c>
      <c r="C290" s="2" t="s">
        <v>1323</v>
      </c>
      <c r="D290" s="3">
        <f>match(C290,json!A:A,0)</f>
        <v>3517</v>
      </c>
      <c r="E290" s="4" t="str">
        <f t="shared" si="1"/>
        <v>collections: [PolicyCategory/37,PolicyCategory/42]</v>
      </c>
      <c r="F290" s="2" t="s">
        <v>2189</v>
      </c>
      <c r="G290" s="3" t="s">
        <v>2190</v>
      </c>
      <c r="J290" s="3"/>
    </row>
    <row r="291">
      <c r="A291" s="2">
        <v>291.0</v>
      </c>
      <c r="B291" s="2" t="str">
        <f>IFERROR(__xludf.DUMMYFUNCTION("""COMPUTED_VALUE"""),"title: ""รถไฟทั่วถึง ทุกจังหวัดทั่วไทย"",")</f>
        <v>title: "รถไฟทั่วถึง ทุกจังหวัดทั่วไทย",</v>
      </c>
      <c r="C291" s="2" t="s">
        <v>1329</v>
      </c>
      <c r="D291" s="3">
        <f>match(C291,json!A:A,0)</f>
        <v>3528</v>
      </c>
      <c r="E291" s="4" t="str">
        <f t="shared" si="1"/>
        <v>collections: [PolicyCategory/37,PolicyCategory/42]</v>
      </c>
      <c r="F291" s="2" t="s">
        <v>2191</v>
      </c>
      <c r="G291" s="3" t="s">
        <v>2192</v>
      </c>
      <c r="J291" s="3"/>
    </row>
    <row r="292">
      <c r="A292" s="2">
        <v>292.0</v>
      </c>
      <c r="B292" s="2" t="str">
        <f>IFERROR(__xludf.DUMMYFUNCTION("""COMPUTED_VALUE"""),"title: ""ออกแบบระบบถนนหนทาง เพื่อลดรถติด-ลดอุบัติเหตุ"",")</f>
        <v>title: "ออกแบบระบบถนนหนทาง เพื่อลดรถติด-ลดอุบัติเหตุ",</v>
      </c>
      <c r="C292" s="2" t="s">
        <v>1333</v>
      </c>
      <c r="D292" s="3">
        <f>match(C292,json!A:A,0)</f>
        <v>3539</v>
      </c>
      <c r="E292" s="4" t="str">
        <f t="shared" si="1"/>
        <v>collections: [PolicyCategory/37,PolicyCategory/42]</v>
      </c>
      <c r="F292" s="2" t="s">
        <v>2193</v>
      </c>
      <c r="G292" s="3" t="s">
        <v>2194</v>
      </c>
      <c r="J292" s="3"/>
    </row>
    <row r="293">
      <c r="A293" s="2">
        <v>293.0</v>
      </c>
      <c r="B293" s="2" t="str">
        <f>IFERROR(__xludf.DUMMYFUNCTION("""COMPUTED_VALUE"""),"title: ""กระจายงบซ่อมถนนอย่างเป็นธรรม"",")</f>
        <v>title: "กระจายงบซ่อมถนนอย่างเป็นธรรม",</v>
      </c>
      <c r="C293" s="2" t="s">
        <v>1337</v>
      </c>
      <c r="D293" s="3">
        <f>match(C293,json!A:A,0)</f>
        <v>3550</v>
      </c>
      <c r="E293" s="4" t="str">
        <f t="shared" si="1"/>
        <v>collections: [PolicyCategory/37,PolicyCategory/42]</v>
      </c>
      <c r="F293" s="2" t="s">
        <v>2195</v>
      </c>
      <c r="G293" s="3" t="s">
        <v>2196</v>
      </c>
      <c r="J293" s="3"/>
    </row>
    <row r="294">
      <c r="A294" s="2">
        <v>294.0</v>
      </c>
      <c r="B294" s="2" t="str">
        <f>IFERROR(__xludf.DUMMYFUNCTION("""COMPUTED_VALUE"""),"title: ""กระจายอำนาจด้านการให้บริการระบบขนส่งสาธารณะ"",")</f>
        <v>title: "กระจายอำนาจด้านการให้บริการระบบขนส่งสาธารณะ",</v>
      </c>
      <c r="C294" s="2" t="s">
        <v>1341</v>
      </c>
      <c r="D294" s="3">
        <f>match(C294,json!A:A,0)</f>
        <v>3561</v>
      </c>
      <c r="E294" s="4" t="str">
        <f t="shared" si="1"/>
        <v>collections: [PolicyCategory/37,PolicyOccupation/43,PolicyCategory/42]</v>
      </c>
      <c r="F294" s="2" t="s">
        <v>2197</v>
      </c>
      <c r="G294" s="3" t="s">
        <v>2198</v>
      </c>
      <c r="J294" s="3"/>
    </row>
    <row r="295">
      <c r="A295" s="2">
        <v>295.0</v>
      </c>
      <c r="B295" s="2" t="str">
        <f>IFERROR(__xludf.DUMMYFUNCTION("""COMPUTED_VALUE"""),"title: ""ผนวกความต้องการด้านการขนส่งเข้ากับการพัฒนาอุตสาหกรรม"",")</f>
        <v>title: "ผนวกความต้องการด้านการขนส่งเข้ากับการพัฒนาอุตสาหกรรม",</v>
      </c>
      <c r="C295" s="2" t="s">
        <v>1345</v>
      </c>
      <c r="D295" s="3">
        <f>match(C295,json!A:A,0)</f>
        <v>3573</v>
      </c>
      <c r="E295" s="4" t="str">
        <f t="shared" si="1"/>
        <v>collections: [PolicyCategory/37,PolicyCategory/42]</v>
      </c>
      <c r="F295" s="2" t="s">
        <v>2199</v>
      </c>
      <c r="G295" s="3" t="s">
        <v>2200</v>
      </c>
      <c r="J295" s="3"/>
    </row>
    <row r="296">
      <c r="A296" s="2">
        <v>296.0</v>
      </c>
      <c r="B296" s="2" t="str">
        <f>IFERROR(__xludf.DUMMYFUNCTION("""COMPUTED_VALUE"""),"title: ""พัฒนาระบบตั๋วร่วม ใช้บัตรใบเดียว เดินทางได้ทุกระบบขนส่งสาธารณะทั่วไทย"",")</f>
        <v>title: "พัฒนาระบบตั๋วร่วม ใช้บัตรใบเดียว เดินทางได้ทุกระบบขนส่งสาธารณะทั่วไทย",</v>
      </c>
      <c r="C296" s="2" t="s">
        <v>1349</v>
      </c>
      <c r="D296" s="3">
        <f>match(C296,json!A:A,0)</f>
        <v>3584</v>
      </c>
      <c r="E296" s="4" t="str">
        <f t="shared" si="1"/>
        <v>collections: [PolicyCategory/37,PolicyCategory/42]</v>
      </c>
      <c r="F296" s="2" t="s">
        <v>2201</v>
      </c>
      <c r="G296" s="3" t="s">
        <v>2202</v>
      </c>
      <c r="J296" s="3"/>
    </row>
    <row r="297">
      <c r="A297" s="2">
        <v>297.0</v>
      </c>
      <c r="B297" s="2" t="str">
        <f>IFERROR(__xludf.DUMMYFUNCTION("""COMPUTED_VALUE"""),"title: ""รถเมล์และรถไฟฟ้า 8-45 บาทตลอดสาย ใช้บัตรใบเดียว ครอบคลุมทั้ง กทม."",")</f>
        <v>title: "รถเมล์และรถไฟฟ้า 8-45 บาทตลอดสาย ใช้บัตรใบเดียว ครอบคลุมทั้ง กทม.",</v>
      </c>
      <c r="C297" s="2" t="s">
        <v>1353</v>
      </c>
      <c r="D297" s="3">
        <f>match(C297,json!A:A,0)</f>
        <v>3595</v>
      </c>
      <c r="E297" s="4" t="str">
        <f t="shared" si="1"/>
        <v>collections: [PolicyCategory/37,PolicyCategory/42,PolicyCategory/5,PolicyCategory/12,PolicyOccupation/50]</v>
      </c>
      <c r="F297" s="2" t="s">
        <v>2203</v>
      </c>
      <c r="G297" s="3" t="s">
        <v>2204</v>
      </c>
      <c r="J297" s="3"/>
    </row>
    <row r="298">
      <c r="A298" s="2">
        <v>298.0</v>
      </c>
      <c r="B298" s="2" t="str">
        <f>IFERROR(__xludf.DUMMYFUNCTION("""COMPUTED_VALUE"""),"title: ""รถเมล์ไฟฟ้าทุกจังหวัด - เติมเงินให้ท้องถิ่น เพิ่มขนส่งสาธารณะ"",")</f>
        <v>title: "รถเมล์ไฟฟ้าทุกจังหวัด - เติมเงินให้ท้องถิ่น เพิ่มขนส่งสาธารณะ",</v>
      </c>
      <c r="C298" s="2" t="s">
        <v>1358</v>
      </c>
      <c r="D298" s="3">
        <f>match(C298,json!A:A,0)</f>
        <v>3609</v>
      </c>
      <c r="E298" s="4" t="str">
        <f t="shared" si="1"/>
        <v>collections: [PolicyCategory/37,PolicyCategory/42,PolicyCategory/5,PolicyCategory/12,PolicyOccupation/50,PolicyOccupation/43,PolicyTopList/76]</v>
      </c>
      <c r="F298" s="2" t="s">
        <v>2205</v>
      </c>
      <c r="G298" s="3" t="s">
        <v>2206</v>
      </c>
      <c r="J298" s="3"/>
    </row>
    <row r="299">
      <c r="A299" s="2">
        <v>299.0</v>
      </c>
      <c r="B299" s="2" t="str">
        <f>IFERROR(__xludf.DUMMYFUNCTION("""COMPUTED_VALUE"""),"title: ""ส่งเสริมอุตสาหกรรมรถเมล์-รถบรรทุกไฟฟ้า"",")</f>
        <v>title: "ส่งเสริมอุตสาหกรรมรถเมล์-รถบรรทุกไฟฟ้า",</v>
      </c>
      <c r="C299" s="2" t="s">
        <v>1362</v>
      </c>
      <c r="D299" s="3">
        <f>match(C299,json!A:A,0)</f>
        <v>3625</v>
      </c>
      <c r="E299" s="4" t="str">
        <f t="shared" si="1"/>
        <v>collections: [PolicyCategory/37,PolicyCategory/74]</v>
      </c>
      <c r="F299" s="2" t="s">
        <v>2207</v>
      </c>
      <c r="G299" s="3" t="s">
        <v>2208</v>
      </c>
      <c r="J299" s="3"/>
    </row>
    <row r="300">
      <c r="A300" s="2">
        <v>300.0</v>
      </c>
      <c r="B300" s="2" t="str">
        <f>IFERROR(__xludf.DUMMYFUNCTION("""COMPUTED_VALUE"""),"title: ""สร้างเศรษฐกิจสีเขียวครบวงจร"",")</f>
        <v>title: "สร้างเศรษฐกิจสีเขียวครบวงจร",</v>
      </c>
      <c r="C300" s="2" t="s">
        <v>1368</v>
      </c>
      <c r="D300" s="3">
        <f>match(C300,json!A:A,0)</f>
        <v>3636</v>
      </c>
      <c r="E300" s="4" t="str">
        <f t="shared" si="1"/>
        <v>collections: [PolicyCategory/37,PolicyCategory/74]</v>
      </c>
      <c r="F300" s="2" t="s">
        <v>2209</v>
      </c>
      <c r="G300" s="3" t="s">
        <v>2210</v>
      </c>
      <c r="J300" s="3"/>
    </row>
    <row r="301">
      <c r="B301" s="2" t="str">
        <f>IFERROR(__xludf.DUMMYFUNCTION("""COMPUTED_VALUE"""),"title: ""ประชาธิปไตยเต็มใบ"",")</f>
        <v>title: "ประชาธิปไตยเต็มใบ",</v>
      </c>
      <c r="C301" s="2" t="s">
        <v>1376</v>
      </c>
      <c r="D301" s="3">
        <f>match(C301,json!A:A,0)</f>
        <v>3649</v>
      </c>
      <c r="E301" s="4"/>
      <c r="F301" s="2" t="s">
        <v>2211</v>
      </c>
      <c r="G301" s="5" t="s">
        <v>2212</v>
      </c>
      <c r="J301" s="3"/>
    </row>
    <row r="302">
      <c r="B302" s="2" t="str">
        <f>IFERROR(__xludf.DUMMYFUNCTION("""COMPUTED_VALUE"""),"title: ""สวัสดิการ “ทำงาน”"",")</f>
        <v>title: "สวัสดิการ “ทำงาน”",</v>
      </c>
      <c r="C302" s="2" t="s">
        <v>1376</v>
      </c>
      <c r="D302" s="3">
        <f>match(C302,json!A:A,0)</f>
        <v>3649</v>
      </c>
      <c r="E302" s="4"/>
      <c r="F302" s="2" t="s">
        <v>2213</v>
      </c>
      <c r="G302" s="5" t="s">
        <v>2212</v>
      </c>
      <c r="J302" s="3"/>
    </row>
    <row r="303">
      <c r="B303" s="2" t="str">
        <f>IFERROR(__xludf.DUMMYFUNCTION("""COMPUTED_VALUE"""),"title: ""สวัสดิการ “สูงอายุ”"",")</f>
        <v>title: "สวัสดิการ “สูงอายุ”",</v>
      </c>
      <c r="C303" s="2" t="s">
        <v>1376</v>
      </c>
      <c r="D303" s="3">
        <f>match(C303,json!A:A,0)</f>
        <v>3649</v>
      </c>
      <c r="E303" s="4"/>
      <c r="F303" s="2" t="s">
        <v>2214</v>
      </c>
      <c r="G303" s="5" t="s">
        <v>2212</v>
      </c>
      <c r="J303" s="3"/>
    </row>
    <row r="304">
      <c r="B304" s="2" t="str">
        <f>IFERROR(__xludf.DUMMYFUNCTION("""COMPUTED_VALUE"""),"title: ""สวัสดิการ “ทุกช่วงวัย”"",")</f>
        <v>title: "สวัสดิการ “ทุกช่วงวัย”",</v>
      </c>
      <c r="C304" s="2" t="s">
        <v>1376</v>
      </c>
      <c r="D304" s="3">
        <f>match(C304,json!A:A,0)</f>
        <v>3649</v>
      </c>
      <c r="E304" s="4"/>
      <c r="F304" s="2" t="s">
        <v>2215</v>
      </c>
      <c r="G304" s="5" t="s">
        <v>2212</v>
      </c>
      <c r="J304" s="3"/>
    </row>
    <row r="305">
      <c r="B305" s="2" t="str">
        <f>IFERROR(__xludf.DUMMYFUNCTION("""COMPUTED_VALUE"""),"title: ""จังหวัดจัดการตนเอง"",")</f>
        <v>title: "จังหวัดจัดการตนเอง",</v>
      </c>
      <c r="C305" s="2" t="s">
        <v>1376</v>
      </c>
      <c r="D305" s="3">
        <f>match(C305,json!A:A,0)</f>
        <v>3649</v>
      </c>
      <c r="E305" s="4"/>
      <c r="F305" s="2" t="s">
        <v>2216</v>
      </c>
      <c r="G305" s="5" t="s">
        <v>2212</v>
      </c>
      <c r="J305" s="3"/>
    </row>
    <row r="306">
      <c r="B306" s="2" t="str">
        <f>IFERROR(__xludf.DUMMYFUNCTION("""COMPUTED_VALUE"""),"title: ""เลือกตั้งผู้บริหารจังหวัด"",")</f>
        <v>title: "เลือกตั้งผู้บริหารจังหวัด",</v>
      </c>
      <c r="C306" s="2" t="s">
        <v>1376</v>
      </c>
      <c r="D306" s="3">
        <f>match(C306,json!A:A,0)</f>
        <v>3649</v>
      </c>
      <c r="E306" s="4"/>
      <c r="F306" s="2" t="s">
        <v>2217</v>
      </c>
      <c r="G306" s="5" t="s">
        <v>2212</v>
      </c>
      <c r="J306" s="3"/>
    </row>
    <row r="307">
      <c r="B307" s="2" t="str">
        <f>IFERROR(__xludf.DUMMYFUNCTION("""COMPUTED_VALUE"""),"title: ""เพิ่มงบจังหวัดจัดการตนเอง"",")</f>
        <v>title: "เพิ่มงบจังหวัดจัดการตนเอง",</v>
      </c>
      <c r="C307" s="2" t="s">
        <v>1376</v>
      </c>
      <c r="D307" s="3">
        <f>match(C307,json!A:A,0)</f>
        <v>3649</v>
      </c>
      <c r="E307" s="4"/>
      <c r="F307" s="2" t="s">
        <v>2218</v>
      </c>
      <c r="G307" s="5" t="s">
        <v>2212</v>
      </c>
      <c r="J307" s="3"/>
    </row>
    <row r="308">
      <c r="B308" s="2" t="str">
        <f>IFERROR(__xludf.DUMMYFUNCTION("""COMPUTED_VALUE"""),"title: ""ท้องถิ่นจัดทำบริการสาธารณะ"",")</f>
        <v>title: "ท้องถิ่นจัดทำบริการสาธารณะ",</v>
      </c>
      <c r="C308" s="2" t="s">
        <v>1376</v>
      </c>
      <c r="D308" s="3">
        <f>match(C308,json!A:A,0)</f>
        <v>3649</v>
      </c>
      <c r="E308" s="4"/>
      <c r="F308" s="2" t="s">
        <v>2219</v>
      </c>
      <c r="G308" s="5" t="s">
        <v>2212</v>
      </c>
      <c r="J308" s="3"/>
    </row>
    <row r="309">
      <c r="B309" s="2" t="str">
        <f>IFERROR(__xludf.DUMMYFUNCTION("""COMPUTED_VALUE"""),"title: ""ท้องถิ่นโปร่งใส ตรวจสอบได้"",")</f>
        <v>title: "ท้องถิ่นโปร่งใส ตรวจสอบได้",</v>
      </c>
      <c r="C309" s="2" t="s">
        <v>1376</v>
      </c>
      <c r="D309" s="3">
        <f>match(C309,json!A:A,0)</f>
        <v>3649</v>
      </c>
      <c r="E309" s="4"/>
      <c r="F309" s="2" t="s">
        <v>2220</v>
      </c>
      <c r="G309" s="5" t="s">
        <v>2212</v>
      </c>
      <c r="J309" s="3"/>
    </row>
    <row r="310">
      <c r="B310" s="2" t="str">
        <f>IFERROR(__xludf.DUMMYFUNCTION("""COMPUTED_VALUE"""),"title: ""ราชการเพื่อราษฎร"",")</f>
        <v>title: "ราชการเพื่อราษฎร",</v>
      </c>
      <c r="C310" s="2" t="s">
        <v>1376</v>
      </c>
      <c r="D310" s="3">
        <f>match(C310,json!A:A,0)</f>
        <v>3649</v>
      </c>
      <c r="E310" s="4"/>
      <c r="F310" s="2" t="s">
        <v>2221</v>
      </c>
      <c r="G310" s="5" t="s">
        <v>2212</v>
      </c>
      <c r="J310" s="3"/>
    </row>
    <row r="311">
      <c r="B311" s="2" t="str">
        <f>IFERROR(__xludf.DUMMYFUNCTION("""COMPUTED_VALUE"""),"title: ""รัฐโปร่งใส ไร้กลโกง"",")</f>
        <v>title: "รัฐโปร่งใส ไร้กลโกง",</v>
      </c>
      <c r="C311" s="2" t="s">
        <v>1376</v>
      </c>
      <c r="D311" s="3">
        <f>match(C311,json!A:A,0)</f>
        <v>3649</v>
      </c>
      <c r="E311" s="4"/>
      <c r="F311" s="2" t="s">
        <v>2222</v>
      </c>
      <c r="G311" s="5" t="s">
        <v>2212</v>
      </c>
      <c r="J311" s="3"/>
    </row>
    <row r="312">
      <c r="B312" s="2" t="str">
        <f>IFERROR(__xludf.DUMMYFUNCTION("""COMPUTED_VALUE"""),"title: ""ร่างรัฐธรรมนูญฉบับใหม่"",")</f>
        <v>title: "ร่างรัฐธรรมนูญฉบับใหม่",</v>
      </c>
      <c r="C312" s="2" t="s">
        <v>1376</v>
      </c>
      <c r="D312" s="3">
        <f>match(C312,json!A:A,0)</f>
        <v>3649</v>
      </c>
      <c r="E312" s="4"/>
      <c r="F312" s="2" t="s">
        <v>2223</v>
      </c>
      <c r="G312" s="5" t="s">
        <v>2212</v>
      </c>
      <c r="J312" s="3"/>
    </row>
    <row r="313">
      <c r="B313" s="2" t="str">
        <f>IFERROR(__xludf.DUMMYFUNCTION("""COMPUTED_VALUE"""),"title: ""ราชการฉับไว คุ้มภาษีประชาชน"",")</f>
        <v>title: "ราชการฉับไว คุ้มภาษีประชาชน",</v>
      </c>
      <c r="C313" s="2" t="s">
        <v>1376</v>
      </c>
      <c r="D313" s="3">
        <f>match(C313,json!A:A,0)</f>
        <v>3649</v>
      </c>
      <c r="E313" s="4"/>
      <c r="F313" s="2" t="s">
        <v>2224</v>
      </c>
      <c r="G313" s="5" t="s">
        <v>2212</v>
      </c>
      <c r="J313" s="3"/>
    </row>
    <row r="314">
      <c r="B314" s="2" t="str">
        <f>IFERROR(__xludf.DUMMYFUNCTION("""COMPUTED_VALUE"""),"title: ""ตำรวจพิทักษ์สันติราษฎร์"",")</f>
        <v>title: "ตำรวจพิทักษ์สันติราษฎร์",</v>
      </c>
      <c r="C314" s="2" t="s">
        <v>1376</v>
      </c>
      <c r="D314" s="3">
        <f>match(C314,json!A:A,0)</f>
        <v>3649</v>
      </c>
      <c r="E314" s="4"/>
      <c r="F314" s="2" t="s">
        <v>2225</v>
      </c>
      <c r="G314" s="5" t="s">
        <v>2212</v>
      </c>
      <c r="J314" s="3"/>
    </row>
    <row r="315">
      <c r="B315" s="2" t="str">
        <f>IFERROR(__xludf.DUMMYFUNCTION("""COMPUTED_VALUE"""),"title: ""ปฏิวัติการศึกษา"",")</f>
        <v>title: "ปฏิวัติการศึกษา",</v>
      </c>
      <c r="C315" s="2" t="s">
        <v>1376</v>
      </c>
      <c r="D315" s="3">
        <f>match(C315,json!A:A,0)</f>
        <v>3649</v>
      </c>
      <c r="E315" s="4"/>
      <c r="F315" s="2" t="s">
        <v>2226</v>
      </c>
      <c r="G315" s="5" t="s">
        <v>2212</v>
      </c>
      <c r="J315" s="3"/>
    </row>
    <row r="316">
      <c r="B316" s="2" t="str">
        <f>IFERROR(__xludf.DUMMYFUNCTION("""COMPUTED_VALUE"""),"title: ""การศึกษาที่ฟรีจริง"",")</f>
        <v>title: "การศึกษาที่ฟรีจริง",</v>
      </c>
      <c r="C316" s="2" t="s">
        <v>1376</v>
      </c>
      <c r="D316" s="3">
        <f>match(C316,json!A:A,0)</f>
        <v>3649</v>
      </c>
      <c r="E316" s="4"/>
      <c r="F316" s="2" t="s">
        <v>2227</v>
      </c>
      <c r="G316" s="5" t="s">
        <v>2212</v>
      </c>
      <c r="J316" s="3"/>
    </row>
    <row r="317">
      <c r="B317" s="2" t="str">
        <f>IFERROR(__xludf.DUMMYFUNCTION("""COMPUTED_VALUE"""),"title: ""โรงเรียนปลอดภัย ไร้อำนาจนิยม"",")</f>
        <v>title: "โรงเรียนปลอดภัย ไร้อำนาจนิยม",</v>
      </c>
      <c r="C317" s="2" t="s">
        <v>1376</v>
      </c>
      <c r="D317" s="3">
        <f>match(C317,json!A:A,0)</f>
        <v>3649</v>
      </c>
      <c r="E317" s="4"/>
      <c r="F317" s="2" t="s">
        <v>2228</v>
      </c>
      <c r="G317" s="5" t="s">
        <v>2212</v>
      </c>
      <c r="J317" s="3"/>
    </row>
    <row r="318">
      <c r="B318" s="2" t="str">
        <f>IFERROR(__xludf.DUMMYFUNCTION("""COMPUTED_VALUE"""),"title: ""การศึกษาเท่าทันโลก"",")</f>
        <v>title: "การศึกษาเท่าทันโลก",</v>
      </c>
      <c r="C318" s="2" t="s">
        <v>1376</v>
      </c>
      <c r="D318" s="3">
        <f>match(C318,json!A:A,0)</f>
        <v>3649</v>
      </c>
      <c r="E318" s="4"/>
      <c r="F318" s="2" t="s">
        <v>2229</v>
      </c>
      <c r="G318" s="5" t="s">
        <v>2212</v>
      </c>
      <c r="J318" s="3"/>
    </row>
    <row r="319">
      <c r="B319" s="2" t="str">
        <f>IFERROR(__xludf.DUMMYFUNCTION("""COMPUTED_VALUE"""),"title: ""คืนครูให้ห้องเรียน"",")</f>
        <v>title: "คืนครูให้ห้องเรียน",</v>
      </c>
      <c r="C319" s="2" t="s">
        <v>1376</v>
      </c>
      <c r="D319" s="3">
        <f>match(C319,json!A:A,0)</f>
        <v>3649</v>
      </c>
      <c r="E319" s="4"/>
      <c r="F319" s="2" t="s">
        <v>2230</v>
      </c>
      <c r="G319" s="5" t="s">
        <v>2212</v>
      </c>
      <c r="J319" s="3"/>
    </row>
    <row r="320">
      <c r="B320" s="2" t="str">
        <f>IFERROR(__xludf.DUMMYFUNCTION("""COMPUTED_VALUE"""),"title: ""การเรียนรู้ตลอดชีวิต"",")</f>
        <v>title: "การเรียนรู้ตลอดชีวิต",</v>
      </c>
      <c r="C320" s="2" t="s">
        <v>1376</v>
      </c>
      <c r="D320" s="3">
        <f>match(C320,json!A:A,0)</f>
        <v>3649</v>
      </c>
      <c r="E320" s="4"/>
      <c r="F320" s="2" t="s">
        <v>2231</v>
      </c>
      <c r="G320" s="5" t="s">
        <v>2212</v>
      </c>
      <c r="J320" s="3"/>
    </row>
    <row r="321">
      <c r="B321" s="2" t="str">
        <f>IFERROR(__xludf.DUMMYFUNCTION("""COMPUTED_VALUE"""),"title: ""กระจายอำนาจทางการศึกษา"",")</f>
        <v>title: "กระจายอำนาจทางการศึกษา",</v>
      </c>
      <c r="C321" s="2" t="s">
        <v>1376</v>
      </c>
      <c r="D321" s="3">
        <f>match(C321,json!A:A,0)</f>
        <v>3649</v>
      </c>
      <c r="E321" s="4"/>
      <c r="F321" s="2" t="s">
        <v>2232</v>
      </c>
      <c r="G321" s="5" t="s">
        <v>2212</v>
      </c>
      <c r="J321" s="3"/>
    </row>
    <row r="322">
      <c r="B322" s="2" t="str">
        <f>IFERROR(__xludf.DUMMYFUNCTION("""COMPUTED_VALUE"""),"title: ""ปฏิรูปกองทัพ"",")</f>
        <v>title: "ปฏิรูปกองทัพ",</v>
      </c>
      <c r="C322" s="2" t="s">
        <v>1376</v>
      </c>
      <c r="D322" s="3">
        <f>match(C322,json!A:A,0)</f>
        <v>3649</v>
      </c>
      <c r="E322" s="4"/>
      <c r="F322" s="2" t="s">
        <v>2233</v>
      </c>
      <c r="G322" s="5" t="s">
        <v>2212</v>
      </c>
      <c r="J322" s="3"/>
    </row>
    <row r="323">
      <c r="B323" s="2" t="str">
        <f>IFERROR(__xludf.DUMMYFUNCTION("""COMPUTED_VALUE"""),"title: ""เกษตรก้าวหน้า"",")</f>
        <v>title: "เกษตรก้าวหน้า",</v>
      </c>
      <c r="C323" s="2" t="s">
        <v>1376</v>
      </c>
      <c r="D323" s="3">
        <f>match(C323,json!A:A,0)</f>
        <v>3649</v>
      </c>
      <c r="E323" s="4"/>
      <c r="F323" s="2" t="s">
        <v>2234</v>
      </c>
      <c r="G323" s="5" t="s">
        <v>2212</v>
      </c>
      <c r="J323" s="3"/>
    </row>
    <row r="324">
      <c r="B324" s="2" t="str">
        <f>IFERROR(__xludf.DUMMYFUNCTION("""COMPUTED_VALUE"""),"title: ""ปฏิรูปที่ดินทั้งระบบ"",")</f>
        <v>title: "ปฏิรูปที่ดินทั้งระบบ",</v>
      </c>
      <c r="C324" s="2" t="s">
        <v>1376</v>
      </c>
      <c r="D324" s="3">
        <f>match(C324,json!A:A,0)</f>
        <v>3649</v>
      </c>
      <c r="E324" s="4"/>
      <c r="F324" s="2" t="s">
        <v>2235</v>
      </c>
      <c r="G324" s="5" t="s">
        <v>2212</v>
      </c>
      <c r="J324" s="3"/>
    </row>
    <row r="325">
      <c r="B325" s="2" t="str">
        <f>IFERROR(__xludf.DUMMYFUNCTION("""COMPUTED_VALUE"""),"title: ""ปลดหนี้เกษตรกร"",")</f>
        <v>title: "ปลดหนี้เกษตรกร",</v>
      </c>
      <c r="C325" s="2" t="s">
        <v>1376</v>
      </c>
      <c r="D325" s="3">
        <f>match(C325,json!A:A,0)</f>
        <v>3649</v>
      </c>
      <c r="E325" s="4"/>
      <c r="F325" s="2" t="s">
        <v>2236</v>
      </c>
      <c r="G325" s="5" t="s">
        <v>2212</v>
      </c>
      <c r="J325" s="3"/>
    </row>
    <row r="326">
      <c r="B326" s="2" t="str">
        <f>IFERROR(__xludf.DUMMYFUNCTION("""COMPUTED_VALUE"""),"title: ""ลดต้นทุนเกษตรกร"",")</f>
        <v>title: "ลดต้นทุนเกษตรกร",</v>
      </c>
      <c r="C326" s="2" t="s">
        <v>1376</v>
      </c>
      <c r="D326" s="3">
        <f>match(C326,json!A:A,0)</f>
        <v>3649</v>
      </c>
      <c r="E326" s="4"/>
      <c r="F326" s="2" t="s">
        <v>2237</v>
      </c>
      <c r="G326" s="5" t="s">
        <v>2212</v>
      </c>
      <c r="J326" s="3"/>
    </row>
    <row r="327">
      <c r="B327" s="2" t="str">
        <f>IFERROR(__xludf.DUMMYFUNCTION("""COMPUTED_VALUE"""),"title: ""เพิ่มมูลค่าสินค้าเกษตร"",")</f>
        <v>title: "เพิ่มมูลค่าสินค้าเกษตร",</v>
      </c>
      <c r="C327" s="2" t="s">
        <v>1376</v>
      </c>
      <c r="D327" s="3">
        <f>match(C327,json!A:A,0)</f>
        <v>3649</v>
      </c>
      <c r="E327" s="4"/>
      <c r="F327" s="2" t="s">
        <v>2238</v>
      </c>
      <c r="G327" s="5" t="s">
        <v>2212</v>
      </c>
      <c r="J327" s="3"/>
    </row>
    <row r="328">
      <c r="B328" s="2" t="str">
        <f>IFERROR(__xludf.DUMMYFUNCTION("""COMPUTED_VALUE"""),"title: ""เพิ่มรายได้ใหม่เกษตรกร"",")</f>
        <v>title: "เพิ่มรายได้ใหม่เกษตรกร",</v>
      </c>
      <c r="C328" s="2" t="s">
        <v>1376</v>
      </c>
      <c r="D328" s="3">
        <f>match(C328,json!A:A,0)</f>
        <v>3649</v>
      </c>
      <c r="E328" s="4"/>
      <c r="F328" s="2" t="s">
        <v>2239</v>
      </c>
      <c r="G328" s="5" t="s">
        <v>2212</v>
      </c>
      <c r="J328" s="3"/>
    </row>
    <row r="329">
      <c r="B329" s="2" t="str">
        <f>IFERROR(__xludf.DUMMYFUNCTION("""COMPUTED_VALUE"""),"title: ""คืนชีวิตให้ชาวประมง"",")</f>
        <v>title: "คืนชีวิตให้ชาวประมง",</v>
      </c>
      <c r="C329" s="2" t="s">
        <v>1376</v>
      </c>
      <c r="D329" s="3">
        <f>match(C329,json!A:A,0)</f>
        <v>3649</v>
      </c>
      <c r="E329" s="4"/>
      <c r="F329" s="2" t="s">
        <v>2240</v>
      </c>
      <c r="G329" s="5" t="s">
        <v>2212</v>
      </c>
      <c r="J329" s="3"/>
    </row>
    <row r="330">
      <c r="B330" s="2" t="str">
        <f>IFERROR(__xludf.DUMMYFUNCTION("""COMPUTED_VALUE"""),"title: ""เศรษฐกิจโตเพื่อทุกคน"",")</f>
        <v>title: "เศรษฐกิจโตเพื่อทุกคน",</v>
      </c>
      <c r="C330" s="2" t="s">
        <v>1376</v>
      </c>
      <c r="D330" s="3">
        <f>match(C330,json!A:A,0)</f>
        <v>3649</v>
      </c>
      <c r="E330" s="4"/>
      <c r="F330" s="2" t="s">
        <v>2241</v>
      </c>
      <c r="G330" s="5" t="s">
        <v>2212</v>
      </c>
      <c r="J330" s="3"/>
    </row>
    <row r="331">
      <c r="B331" s="2" t="str">
        <f>IFERROR(__xludf.DUMMYFUNCTION("""COMPUTED_VALUE"""),"title: ""ลดค่าครองชีพ"",")</f>
        <v>title: "ลดค่าครองชีพ",</v>
      </c>
      <c r="C331" s="2" t="s">
        <v>1376</v>
      </c>
      <c r="D331" s="3">
        <f>match(C331,json!A:A,0)</f>
        <v>3649</v>
      </c>
      <c r="E331" s="4"/>
      <c r="F331" s="2" t="s">
        <v>2242</v>
      </c>
      <c r="G331" s="5" t="s">
        <v>2212</v>
      </c>
      <c r="J331" s="3"/>
    </row>
    <row r="332">
      <c r="B332" s="2" t="str">
        <f>IFERROR(__xludf.DUMMYFUNCTION("""COMPUTED_VALUE"""),"title: ""แก้ปัญหาหนี้สิน"",")</f>
        <v>title: "แก้ปัญหาหนี้สิน",</v>
      </c>
      <c r="C332" s="2" t="s">
        <v>1376</v>
      </c>
      <c r="D332" s="3">
        <f>match(C332,json!A:A,0)</f>
        <v>3649</v>
      </c>
      <c r="E332" s="4"/>
      <c r="F332" s="2" t="s">
        <v>2243</v>
      </c>
      <c r="G332" s="5" t="s">
        <v>2212</v>
      </c>
      <c r="J332" s="3"/>
    </row>
    <row r="333">
      <c r="B333" s="2" t="str">
        <f>IFERROR(__xludf.DUMMYFUNCTION("""COMPUTED_VALUE"""),"title: ""ส่งเสริม SME"",")</f>
        <v>title: "ส่งเสริม SME",</v>
      </c>
      <c r="C333" s="2" t="s">
        <v>1376</v>
      </c>
      <c r="D333" s="3">
        <f>match(C333,json!A:A,0)</f>
        <v>3649</v>
      </c>
      <c r="E333" s="4"/>
      <c r="F333" s="2" t="s">
        <v>2244</v>
      </c>
      <c r="G333" s="5" t="s">
        <v>2212</v>
      </c>
      <c r="J333" s="3"/>
    </row>
    <row r="334">
      <c r="B334" s="2" t="str">
        <f>IFERROR(__xludf.DUMMYFUNCTION("""COMPUTED_VALUE"""),"title: ""เศรษฐกิจสร้างสรรค์"",")</f>
        <v>title: "เศรษฐกิจสร้างสรรค์",</v>
      </c>
      <c r="C334" s="2" t="s">
        <v>1376</v>
      </c>
      <c r="D334" s="3">
        <f>match(C334,json!A:A,0)</f>
        <v>3649</v>
      </c>
      <c r="E334" s="4"/>
      <c r="F334" s="2" t="s">
        <v>2245</v>
      </c>
      <c r="G334" s="5" t="s">
        <v>2212</v>
      </c>
      <c r="J334" s="3"/>
    </row>
    <row r="335">
      <c r="B335" s="2" t="str">
        <f>IFERROR(__xludf.DUMMYFUNCTION("""COMPUTED_VALUE"""),"title: ""คมนาคมเพื่อทุกคน"",")</f>
        <v>title: "คมนาคมเพื่อทุกคน",</v>
      </c>
      <c r="C335" s="2" t="s">
        <v>1376</v>
      </c>
      <c r="D335" s="3">
        <f>match(C335,json!A:A,0)</f>
        <v>3649</v>
      </c>
      <c r="E335" s="4"/>
      <c r="F335" s="2" t="s">
        <v>2246</v>
      </c>
      <c r="G335" s="5" t="s">
        <v>2212</v>
      </c>
      <c r="J335" s="3"/>
    </row>
    <row r="336">
      <c r="B336" s="2" t="str">
        <f>IFERROR(__xludf.DUMMYFUNCTION("""COMPUTED_VALUE"""),"title: ""สวัสดิการครบวงจร"",")</f>
        <v>title: "สวัสดิการครบวงจร",</v>
      </c>
      <c r="C336" s="2" t="s">
        <v>1376</v>
      </c>
      <c r="D336" s="3">
        <f>match(C336,json!A:A,0)</f>
        <v>3649</v>
      </c>
      <c r="E336" s="4"/>
      <c r="F336" s="2" t="s">
        <v>2247</v>
      </c>
      <c r="G336" s="5" t="s">
        <v>2212</v>
      </c>
      <c r="J336" s="3"/>
    </row>
    <row r="337">
      <c r="B337" s="2" t="str">
        <f>IFERROR(__xludf.DUMMYFUNCTION("""COMPUTED_VALUE"""),"title: ""สิ่งแวดล้อมยั่งยืน"",")</f>
        <v>title: "สิ่งแวดล้อมยั่งยืน",</v>
      </c>
      <c r="C337" s="2" t="s">
        <v>1376</v>
      </c>
      <c r="D337" s="3">
        <f>match(C337,json!A:A,0)</f>
        <v>3649</v>
      </c>
      <c r="E337" s="4"/>
      <c r="F337" s="2" t="s">
        <v>2248</v>
      </c>
      <c r="G337" s="5" t="s">
        <v>2212</v>
      </c>
      <c r="J337" s="3"/>
    </row>
    <row r="338">
      <c r="B338" s="2" t="str">
        <f>IFERROR(__xludf.DUMMYFUNCTION("""COMPUTED_VALUE"""),"title: ""จัดการต้นตอก๊าซเรือนกระจก"",")</f>
        <v>title: "จัดการต้นตอก๊าซเรือนกระจก",</v>
      </c>
      <c r="C338" s="2" t="s">
        <v>1376</v>
      </c>
      <c r="D338" s="3">
        <f>match(C338,json!A:A,0)</f>
        <v>3649</v>
      </c>
      <c r="E338" s="4"/>
      <c r="F338" s="2" t="s">
        <v>2249</v>
      </c>
      <c r="G338" s="5" t="s">
        <v>2212</v>
      </c>
      <c r="J338" s="3"/>
    </row>
    <row r="339">
      <c r="B339" s="2" t="str">
        <f>IFERROR(__xludf.DUMMYFUNCTION("""COMPUTED_VALUE"""),"title: ""รับมือกับวิกฤตสภาพอากาศ"",")</f>
        <v>title: "รับมือกับวิกฤตสภาพอากาศ",</v>
      </c>
      <c r="C339" s="2" t="s">
        <v>1376</v>
      </c>
      <c r="D339" s="3">
        <f>match(C339,json!A:A,0)</f>
        <v>3649</v>
      </c>
      <c r="E339" s="4"/>
      <c r="F339" s="2" t="s">
        <v>2250</v>
      </c>
      <c r="G339" s="5" t="s">
        <v>2212</v>
      </c>
      <c r="J339" s="3"/>
    </row>
    <row r="340">
      <c r="B340" s="2" t="str">
        <f>IFERROR(__xludf.DUMMYFUNCTION("""COMPUTED_VALUE"""),"title: ""ขยะเป็นศูนย์"",")</f>
        <v>title: "ขยะเป็นศูนย์",</v>
      </c>
      <c r="C340" s="2" t="s">
        <v>1376</v>
      </c>
      <c r="D340" s="3">
        <f>match(C340,json!A:A,0)</f>
        <v>3649</v>
      </c>
      <c r="E340" s="4"/>
      <c r="F340" s="2" t="s">
        <v>2251</v>
      </c>
      <c r="G340" s="5" t="s">
        <v>2212</v>
      </c>
      <c r="J340" s="3"/>
    </row>
    <row r="341">
      <c r="B341" s="2" t="str">
        <f>IFERROR(__xludf.DUMMYFUNCTION("""COMPUTED_VALUE"""),"title: ""อากาศสะอาด"",")</f>
        <v>title: "อากาศสะอาด",</v>
      </c>
      <c r="C341" s="2" t="s">
        <v>1376</v>
      </c>
      <c r="D341" s="3">
        <f>match(C341,json!A:A,0)</f>
        <v>3649</v>
      </c>
      <c r="E341" s="4"/>
      <c r="F341" s="2" t="s">
        <v>2252</v>
      </c>
      <c r="G341" s="5" t="s">
        <v>2212</v>
      </c>
      <c r="J341" s="3"/>
    </row>
    <row r="342">
      <c r="B342" s="2" t="str">
        <f>IFERROR(__xludf.DUMMYFUNCTION("""COMPUTED_VALUE"""),"title: ""ลดมลภาวะทางแสง"",")</f>
        <v>title: "ลดมลภาวะทางแสง",</v>
      </c>
      <c r="C342" s="2" t="s">
        <v>1376</v>
      </c>
      <c r="D342" s="3">
        <f>match(C342,json!A:A,0)</f>
        <v>3649</v>
      </c>
      <c r="E342" s="4"/>
      <c r="F342" s="2" t="s">
        <v>2253</v>
      </c>
      <c r="G342" s="5" t="s">
        <v>2212</v>
      </c>
      <c r="J342" s="3"/>
    </row>
    <row r="343">
      <c r="B343" s="2" t="str">
        <f>IFERROR(__xludf.DUMMYFUNCTION("""COMPUTED_VALUE"""),"title: ""แก้ปัญหากัดเซาะชายฝั่ง"",")</f>
        <v>title: "แก้ปัญหากัดเซาะชายฝั่ง",</v>
      </c>
      <c r="C343" s="2" t="s">
        <v>1376</v>
      </c>
      <c r="D343" s="3">
        <f>match(C343,json!A:A,0)</f>
        <v>3649</v>
      </c>
      <c r="E343" s="4"/>
      <c r="F343" s="2" t="s">
        <v>2254</v>
      </c>
      <c r="G343" s="5" t="s">
        <v>2212</v>
      </c>
      <c r="J343" s="3"/>
    </row>
    <row r="344">
      <c r="B344" s="2" t="str">
        <f>IFERROR(__xludf.DUMMYFUNCTION("""COMPUTED_VALUE"""),"title: ""แก้ปัญหาช้างป่า"",")</f>
        <v>title: "แก้ปัญหาช้างป่า",</v>
      </c>
      <c r="C344" s="2" t="s">
        <v>1376</v>
      </c>
      <c r="D344" s="3">
        <f>match(C344,json!A:A,0)</f>
        <v>3649</v>
      </c>
      <c r="E344" s="4"/>
      <c r="F344" s="2" t="s">
        <v>2255</v>
      </c>
      <c r="G344" s="5" t="s">
        <v>2212</v>
      </c>
      <c r="J344" s="3"/>
    </row>
    <row r="345">
      <c r="B345" s="2" t="str">
        <f>IFERROR(__xludf.DUMMYFUNCTION("""COMPUTED_VALUE"""),"title: ""สวัสดิการ “เติบโต”"",")</f>
        <v>title: "สวัสดิการ “เติบโต”",</v>
      </c>
      <c r="C345" s="2" t="s">
        <v>1376</v>
      </c>
      <c r="D345" s="3">
        <f>match(C345,json!A:A,0)</f>
        <v>3649</v>
      </c>
      <c r="E345" s="4"/>
      <c r="F345" s="2" t="s">
        <v>2256</v>
      </c>
      <c r="G345" s="5" t="s">
        <v>2212</v>
      </c>
      <c r="J345" s="3"/>
    </row>
    <row r="346">
      <c r="B346" s="2" t="str">
        <f>IFERROR(__xludf.DUMMYFUNCTION("""COMPUTED_VALUE"""),"title: ""ดูแลหมา-แมวถ้วนหน้า"",")</f>
        <v>title: "ดูแลหมา-แมวถ้วนหน้า",</v>
      </c>
      <c r="C346" s="2" t="s">
        <v>1376</v>
      </c>
      <c r="D346" s="3">
        <f>match(C346,json!A:A,0)</f>
        <v>3649</v>
      </c>
      <c r="E346" s="4"/>
      <c r="F346" s="2" t="s">
        <v>2257</v>
      </c>
      <c r="G346" s="5" t="s">
        <v>2212</v>
      </c>
      <c r="J346" s="3"/>
    </row>
    <row r="347">
      <c r="B347" s="2" t="str">
        <f>IFERROR(__xludf.DUMMYFUNCTION("""COMPUTED_VALUE"""),"title: ""ประเมินผลกระทบทางสิ่งแวดล้อม"",")</f>
        <v>title: "ประเมินผลกระทบทางสิ่งแวดล้อม",</v>
      </c>
      <c r="C347" s="2" t="s">
        <v>1376</v>
      </c>
      <c r="D347" s="3">
        <f>match(C347,json!A:A,0)</f>
        <v>3649</v>
      </c>
      <c r="E347" s="4"/>
      <c r="F347" s="2" t="s">
        <v>2258</v>
      </c>
      <c r="G347" s="5" t="s">
        <v>2212</v>
      </c>
      <c r="J347" s="3"/>
    </row>
    <row r="348">
      <c r="B348" s="2" t="str">
        <f>IFERROR(__xludf.DUMMYFUNCTION("""COMPUTED_VALUE"""),"title: ""สุขภาพดี ทั้งกาย-ใจ"",")</f>
        <v>title: "สุขภาพดี ทั้งกาย-ใจ",</v>
      </c>
      <c r="C348" s="2" t="s">
        <v>1376</v>
      </c>
      <c r="D348" s="3">
        <f>match(C348,json!A:A,0)</f>
        <v>3649</v>
      </c>
      <c r="E348" s="4"/>
      <c r="F348" s="2" t="s">
        <v>2259</v>
      </c>
      <c r="G348" s="5" t="s">
        <v>2212</v>
      </c>
      <c r="J348" s="3"/>
    </row>
    <row r="349">
      <c r="B349" s="2" t="str">
        <f>IFERROR(__xludf.DUMMYFUNCTION("""COMPUTED_VALUE"""),"title: ""สุขภาพกายดี"",")</f>
        <v>title: "สุขภาพกายดี",</v>
      </c>
      <c r="C349" s="2" t="s">
        <v>1376</v>
      </c>
      <c r="D349" s="3">
        <f>match(C349,json!A:A,0)</f>
        <v>3649</v>
      </c>
      <c r="E349" s="4"/>
      <c r="F349" s="2" t="s">
        <v>2260</v>
      </c>
      <c r="G349" s="5" t="s">
        <v>2212</v>
      </c>
      <c r="J349" s="3"/>
    </row>
    <row r="350">
      <c r="B350" s="2" t="str">
        <f>IFERROR(__xludf.DUMMYFUNCTION("""COMPUTED_VALUE"""),"title: ""สุขภาพใจดี"",")</f>
        <v>title: "สุขภาพใจดี",</v>
      </c>
      <c r="C350" s="2" t="s">
        <v>1376</v>
      </c>
      <c r="D350" s="3">
        <f>match(C350,json!A:A,0)</f>
        <v>3649</v>
      </c>
      <c r="E350" s="4"/>
      <c r="F350" s="2" t="s">
        <v>2261</v>
      </c>
      <c r="G350" s="5" t="s">
        <v>2212</v>
      </c>
      <c r="J350" s="3"/>
    </row>
    <row r="351">
      <c r="B351" s="2" t="str">
        <f>IFERROR(__xludf.DUMMYFUNCTION("""COMPUTED_VALUE"""),"title: ""เพิ่มทางเลือก รักษาได้ใกล้บ้าน"",")</f>
        <v>title: "เพิ่มทางเลือก รักษาได้ใกล้บ้าน",</v>
      </c>
      <c r="C351" s="2" t="s">
        <v>1376</v>
      </c>
      <c r="D351" s="3">
        <f>match(C351,json!A:A,0)</f>
        <v>3649</v>
      </c>
      <c r="E351" s="4"/>
      <c r="F351" s="2" t="s">
        <v>2262</v>
      </c>
      <c r="G351" s="5" t="s">
        <v>2212</v>
      </c>
      <c r="J351" s="3"/>
    </row>
    <row r="352">
      <c r="B352" s="2" t="str">
        <f>IFERROR(__xludf.DUMMYFUNCTION("""COMPUTED_VALUE"""),"title: ""เพิ่มขีดความสามารถโรงพยาบาล"",")</f>
        <v>title: "เพิ่มขีดความสามารถโรงพยาบาล",</v>
      </c>
      <c r="C352" s="2" t="s">
        <v>1376</v>
      </c>
      <c r="D352" s="3">
        <f>match(C352,json!A:A,0)</f>
        <v>3649</v>
      </c>
      <c r="E352" s="4"/>
      <c r="F352" s="2" t="s">
        <v>2263</v>
      </c>
      <c r="G352" s="5" t="s">
        <v>2212</v>
      </c>
      <c r="J352" s="3"/>
    </row>
    <row r="353">
      <c r="B353" s="2" t="str">
        <f>IFERROR(__xludf.DUMMYFUNCTION("""COMPUTED_VALUE"""),"title: ""ฟื้นฟูผู้ป่วยนอกโรงพยาบาล"",")</f>
        <v>title: "ฟื้นฟูผู้ป่วยนอกโรงพยาบาล",</v>
      </c>
      <c r="C353" s="2" t="s">
        <v>1376</v>
      </c>
      <c r="D353" s="3">
        <f>match(C353,json!A:A,0)</f>
        <v>3649</v>
      </c>
      <c r="E353" s="4"/>
      <c r="F353" s="2" t="s">
        <v>2264</v>
      </c>
      <c r="G353" s="5" t="s">
        <v>2212</v>
      </c>
      <c r="J353" s="3"/>
    </row>
    <row r="354">
      <c r="B354" s="2" t="str">
        <f>IFERROR(__xludf.DUMMYFUNCTION("""COMPUTED_VALUE"""),"title: ""ดูแลบุคลากรทางการแพทย์"",")</f>
        <v>title: "ดูแลบุคลากรทางการแพทย์",</v>
      </c>
      <c r="C354" s="2" t="s">
        <v>1376</v>
      </c>
      <c r="D354" s="3">
        <f>match(C354,json!A:A,0)</f>
        <v>3649</v>
      </c>
      <c r="E354" s="4"/>
      <c r="F354" s="2" t="s">
        <v>2265</v>
      </c>
      <c r="G354" s="5" t="s">
        <v>2212</v>
      </c>
      <c r="J354" s="3"/>
    </row>
    <row r="355">
      <c r="B355" s="2" t="str">
        <f>IFERROR(__xludf.DUMMYFUNCTION("""COMPUTED_VALUE"""),"title: ""คุ้มครองสิทธิเสรีภาพ"",")</f>
        <v>title: "คุ้มครองสิทธิเสรีภาพ",</v>
      </c>
      <c r="C355" s="2" t="s">
        <v>1376</v>
      </c>
      <c r="D355" s="3">
        <f>match(C355,json!A:A,0)</f>
        <v>3649</v>
      </c>
      <c r="E355" s="4"/>
      <c r="F355" s="2" t="s">
        <v>2266</v>
      </c>
      <c r="G355" s="5" t="s">
        <v>2212</v>
      </c>
      <c r="J355" s="3"/>
    </row>
    <row r="356">
      <c r="B356" s="2" t="str">
        <f>IFERROR(__xludf.DUMMYFUNCTION("""COMPUTED_VALUE"""),"title: ""สร้างงาน เพิ่มรายได้"",")</f>
        <v>title: "สร้างงาน เพิ่มรายได้",</v>
      </c>
      <c r="C356" s="2" t="s">
        <v>1376</v>
      </c>
      <c r="D356" s="3">
        <f>match(C356,json!A:A,0)</f>
        <v>3649</v>
      </c>
      <c r="E356" s="4"/>
      <c r="F356" s="2" t="s">
        <v>2267</v>
      </c>
      <c r="G356" s="5" t="s">
        <v>2212</v>
      </c>
      <c r="J356" s="3"/>
    </row>
    <row r="357">
      <c r="B357" s="2" t="str">
        <f>IFERROR(__xludf.DUMMYFUNCTION("""COMPUTED_VALUE"""),"title: ""ทลายทุนผูกขาด"",")</f>
        <v>title: "ทลายทุนผูกขาด",</v>
      </c>
      <c r="C357" s="2" t="s">
        <v>1376</v>
      </c>
      <c r="D357" s="3">
        <f>match(C357,json!A:A,0)</f>
        <v>3649</v>
      </c>
      <c r="E357" s="4"/>
      <c r="F357" s="2" t="s">
        <v>2268</v>
      </c>
      <c r="G357" s="5" t="s">
        <v>2212</v>
      </c>
      <c r="J357" s="3"/>
    </row>
    <row r="358">
      <c r="B358" s="2" t="str">
        <f>IFERROR(__xludf.DUMMYFUNCTION("""COMPUTED_VALUE"""),"title: ""ท่องเที่ยว"",")</f>
        <v>title: "ท่องเที่ยว",</v>
      </c>
      <c r="C358" s="2" t="s">
        <v>1376</v>
      </c>
      <c r="D358" s="3">
        <f>match(C358,json!A:A,0)</f>
        <v>3649</v>
      </c>
      <c r="E358" s="4"/>
      <c r="F358" s="2" t="s">
        <v>2269</v>
      </c>
      <c r="G358" s="5" t="s">
        <v>2212</v>
      </c>
      <c r="J358" s="3"/>
    </row>
    <row r="359">
      <c r="B359" s="2" t="str">
        <f>IFERROR(__xludf.DUMMYFUNCTION("""COMPUTED_VALUE"""),"title: ""เศรษฐกิจโปร่งใส"",")</f>
        <v>title: "เศรษฐกิจโปร่งใส",</v>
      </c>
      <c r="C359" s="2" t="s">
        <v>1376</v>
      </c>
      <c r="D359" s="3">
        <f>match(C359,json!A:A,0)</f>
        <v>3649</v>
      </c>
      <c r="E359" s="4"/>
      <c r="F359" s="2" t="s">
        <v>2270</v>
      </c>
      <c r="G359" s="5" t="s">
        <v>2212</v>
      </c>
      <c r="J359" s="3"/>
    </row>
    <row r="360">
      <c r="B360" s="2" t="str">
        <f>IFERROR(__xludf.DUMMYFUNCTION("""COMPUTED_VALUE"""),"title: ""ปักธงอุตสาหกรรมแห่งอนาคต"",")</f>
        <v>title: "ปักธงอุตสาหกรรมแห่งอนาคต",</v>
      </c>
      <c r="C360" s="2" t="s">
        <v>1376</v>
      </c>
      <c r="D360" s="3">
        <f>match(C360,json!A:A,0)</f>
        <v>3649</v>
      </c>
      <c r="E360" s="4"/>
      <c r="F360" s="2" t="s">
        <v>2271</v>
      </c>
      <c r="G360" s="5" t="s">
        <v>2212</v>
      </c>
      <c r="J360" s="3"/>
    </row>
    <row r="361">
      <c r="B361" s="2" t="str">
        <f>IFERROR(__xludf.DUMMYFUNCTION("""COMPUTED_VALUE"""),"title: ""สร้างสังคม คนเท่ากัน"",")</f>
        <v>title: "สร้างสังคม คนเท่ากัน",</v>
      </c>
      <c r="C361" s="2" t="s">
        <v>1376</v>
      </c>
      <c r="D361" s="3">
        <f>match(C361,json!A:A,0)</f>
        <v>3649</v>
      </c>
      <c r="E361" s="4"/>
      <c r="F361" s="2" t="s">
        <v>2272</v>
      </c>
      <c r="G361" s="5" t="s">
        <v>2212</v>
      </c>
      <c r="J361" s="3"/>
    </row>
    <row r="362">
      <c r="B362" s="2" t="str">
        <f>IFERROR(__xludf.DUMMYFUNCTION("""COMPUTED_VALUE"""),"title: ""สวัสดิการ “เกิด”"",")</f>
        <v>title: "สวัสดิการ “เกิด”",</v>
      </c>
      <c r="C362" s="2" t="s">
        <v>1376</v>
      </c>
      <c r="D362" s="3">
        <f>match(C362,json!A:A,0)</f>
        <v>3649</v>
      </c>
      <c r="E362" s="4"/>
      <c r="F362" s="2" t="s">
        <v>2273</v>
      </c>
      <c r="G362" s="5" t="s">
        <v>2212</v>
      </c>
      <c r="J362" s="3"/>
    </row>
    <row r="363">
      <c r="B363" s="2" t="str">
        <f>IFERROR(__xludf.DUMMYFUNCTION("""COMPUTED_VALUE"""),"title: ""ครู"",")</f>
        <v>title: "ครู",</v>
      </c>
      <c r="C363" s="2" t="s">
        <v>1563</v>
      </c>
      <c r="D363" s="3">
        <f>match(C363,json!A:A,0)</f>
        <v>4021</v>
      </c>
      <c r="E363" s="4"/>
      <c r="F363" s="2" t="s">
        <v>2274</v>
      </c>
      <c r="G363" s="5" t="s">
        <v>2275</v>
      </c>
      <c r="J363" s="3"/>
    </row>
    <row r="364">
      <c r="B364" s="2" t="str">
        <f>IFERROR(__xludf.DUMMYFUNCTION("""COMPUTED_VALUE"""),"title: ""ทหาร"",")</f>
        <v>title: "ทหาร",</v>
      </c>
      <c r="C364" s="2" t="s">
        <v>1563</v>
      </c>
      <c r="D364" s="3">
        <f>match(C364,json!A:A,0)</f>
        <v>4021</v>
      </c>
      <c r="E364" s="4"/>
      <c r="F364" s="2" t="s">
        <v>2276</v>
      </c>
      <c r="G364" s="5" t="s">
        <v>2275</v>
      </c>
      <c r="J364" s="3"/>
    </row>
    <row r="365">
      <c r="B365" s="2" t="str">
        <f>IFERROR(__xludf.DUMMYFUNCTION("""COMPUTED_VALUE"""),"title: ""ท้องถิ่น"",")</f>
        <v>title: "ท้องถิ่น",</v>
      </c>
      <c r="C365" s="2" t="s">
        <v>1563</v>
      </c>
      <c r="D365" s="3">
        <f>match(C365,json!A:A,0)</f>
        <v>4021</v>
      </c>
      <c r="E365" s="4"/>
      <c r="F365" s="2" t="s">
        <v>2277</v>
      </c>
      <c r="G365" s="5" t="s">
        <v>2275</v>
      </c>
      <c r="J365" s="3"/>
    </row>
    <row r="366">
      <c r="B366" s="2" t="str">
        <f>IFERROR(__xludf.DUMMYFUNCTION("""COMPUTED_VALUE"""),"title: ""แรงงาน"",")</f>
        <v>title: "แรงงาน",</v>
      </c>
      <c r="C366" s="2" t="s">
        <v>1563</v>
      </c>
      <c r="D366" s="3">
        <f>match(C366,json!A:A,0)</f>
        <v>4021</v>
      </c>
      <c r="E366" s="4"/>
      <c r="F366" s="2" t="s">
        <v>2278</v>
      </c>
      <c r="G366" s="5" t="s">
        <v>2275</v>
      </c>
      <c r="J366" s="3"/>
    </row>
    <row r="367">
      <c r="B367" s="2" t="str">
        <f>IFERROR(__xludf.DUMMYFUNCTION("""COMPUTED_VALUE"""),"title: ""นักเรียน"",")</f>
        <v>title: "นักเรียน",</v>
      </c>
      <c r="C367" s="2" t="s">
        <v>1563</v>
      </c>
      <c r="D367" s="3">
        <f>match(C367,json!A:A,0)</f>
        <v>4021</v>
      </c>
      <c r="E367" s="4"/>
      <c r="F367" s="2" t="s">
        <v>2279</v>
      </c>
      <c r="G367" s="5" t="s">
        <v>2275</v>
      </c>
      <c r="J367" s="3"/>
    </row>
    <row r="368">
      <c r="B368" s="2" t="str">
        <f>IFERROR(__xludf.DUMMYFUNCTION("""COMPUTED_VALUE"""),"title: ""ผู้ผลิตงานสร้างสรรค์"",")</f>
        <v>title: "ผู้ผลิตงานสร้างสรรค์",</v>
      </c>
      <c r="C368" s="2" t="s">
        <v>1563</v>
      </c>
      <c r="D368" s="3">
        <f>match(C368,json!A:A,0)</f>
        <v>4021</v>
      </c>
      <c r="E368" s="4"/>
      <c r="F368" s="2" t="s">
        <v>2280</v>
      </c>
      <c r="G368" s="5" t="s">
        <v>2275</v>
      </c>
      <c r="J368" s="3"/>
    </row>
    <row r="369">
      <c r="B369" s="2" t="str">
        <f>IFERROR(__xludf.DUMMYFUNCTION("""COMPUTED_VALUE"""),"title: ""ตำรวจ"",")</f>
        <v>title: "ตำรวจ",</v>
      </c>
      <c r="C369" s="2" t="s">
        <v>1563</v>
      </c>
      <c r="D369" s="3">
        <f>match(C369,json!A:A,0)</f>
        <v>4021</v>
      </c>
      <c r="E369" s="4"/>
      <c r="F369" s="2" t="s">
        <v>2281</v>
      </c>
      <c r="G369" s="5" t="s">
        <v>2275</v>
      </c>
      <c r="J369" s="3"/>
    </row>
    <row r="370">
      <c r="B370" s="2" t="str">
        <f>IFERROR(__xludf.DUMMYFUNCTION("""COMPUTED_VALUE"""),"title: ""เกษตรกร"",")</f>
        <v>title: "เกษตรกร",</v>
      </c>
      <c r="C370" s="2" t="s">
        <v>1563</v>
      </c>
      <c r="D370" s="3">
        <f>match(C370,json!A:A,0)</f>
        <v>4021</v>
      </c>
      <c r="E370" s="4"/>
      <c r="F370" s="2" t="s">
        <v>2282</v>
      </c>
      <c r="G370" s="5" t="s">
        <v>2275</v>
      </c>
      <c r="J370" s="3"/>
    </row>
    <row r="371">
      <c r="B371" s="2" t="str">
        <f>IFERROR(__xludf.DUMMYFUNCTION("""COMPUTED_VALUE"""),"title: ""ประมง"",")</f>
        <v>title: "ประมง",</v>
      </c>
      <c r="C371" s="2" t="s">
        <v>1563</v>
      </c>
      <c r="D371" s="3">
        <f>match(C371,json!A:A,0)</f>
        <v>4021</v>
      </c>
      <c r="E371" s="4"/>
      <c r="F371" s="2" t="s">
        <v>2283</v>
      </c>
      <c r="G371" s="5" t="s">
        <v>2275</v>
      </c>
      <c r="J371" s="3"/>
    </row>
    <row r="372">
      <c r="B372" s="2" t="str">
        <f>IFERROR(__xludf.DUMMYFUNCTION("""COMPUTED_VALUE"""),"title: ""ข้าราชการ"",")</f>
        <v>title: "ข้าราชการ",</v>
      </c>
      <c r="C372" s="2" t="s">
        <v>1563</v>
      </c>
      <c r="D372" s="3">
        <f>match(C372,json!A:A,0)</f>
        <v>4021</v>
      </c>
      <c r="E372" s="4"/>
      <c r="F372" s="2" t="s">
        <v>2284</v>
      </c>
      <c r="G372" s="5" t="s">
        <v>2275</v>
      </c>
      <c r="J372" s="3"/>
    </row>
    <row r="373">
      <c r="B373" s="2" t="str">
        <f>IFERROR(__xludf.DUMMYFUNCTION("""COMPUTED_VALUE"""),"title: ""SME"",")</f>
        <v>title: "SME",</v>
      </c>
      <c r="C373" s="2" t="s">
        <v>1563</v>
      </c>
      <c r="D373" s="3">
        <f>match(C373,json!A:A,0)</f>
        <v>4021</v>
      </c>
      <c r="E373" s="4"/>
      <c r="F373" s="2" t="s">
        <v>2285</v>
      </c>
      <c r="G373" s="5" t="s">
        <v>2275</v>
      </c>
      <c r="J373" s="3"/>
    </row>
    <row r="374">
      <c r="B374" s="2" t="str">
        <f>IFERROR(__xludf.DUMMYFUNCTION("""COMPUTED_VALUE"""),"title: ""บุคลากรทางการแพทย์"",")</f>
        <v>title: "บุคลากรทางการแพทย์",</v>
      </c>
      <c r="C374" s="2" t="s">
        <v>1563</v>
      </c>
      <c r="D374" s="3">
        <f>match(C374,json!A:A,0)</f>
        <v>4021</v>
      </c>
      <c r="E374" s="4"/>
      <c r="F374" s="2" t="s">
        <v>2286</v>
      </c>
      <c r="G374" s="5" t="s">
        <v>2275</v>
      </c>
      <c r="J374" s="3"/>
    </row>
    <row r="375">
      <c r="B375" s="2" t="str">
        <f>IFERROR(__xludf.DUMMYFUNCTION("""COMPUTED_VALUE"""),"title: ""นโยบาย ไฮไลท์"",")</f>
        <v>title: "นโยบาย ไฮไลท์",</v>
      </c>
      <c r="C375" s="2" t="s">
        <v>1600</v>
      </c>
      <c r="D375" s="3">
        <f>match(C375,json!A:A,0)</f>
        <v>4093</v>
      </c>
      <c r="E375" s="4"/>
      <c r="F375" s="2" t="s">
        <v>2287</v>
      </c>
      <c r="G375" s="5" t="s">
        <v>2288</v>
      </c>
      <c r="J375" s="3"/>
    </row>
    <row r="376">
      <c r="B376" s="2" t="str">
        <f>IFERROR(__xludf.DUMMYFUNCTION("""COMPUTED_VALUE"""),"title: ""นโยบาย 100 วันแรก"",")</f>
        <v>title: "นโยบาย 100 วันแรก",</v>
      </c>
      <c r="C376" s="2" t="s">
        <v>1600</v>
      </c>
      <c r="D376" s="3">
        <f>match(C376,json!A:A,0)</f>
        <v>4093</v>
      </c>
      <c r="E376" s="4"/>
      <c r="F376" s="2" t="s">
        <v>2289</v>
      </c>
      <c r="G376" s="5" t="s">
        <v>2288</v>
      </c>
      <c r="J376" s="3"/>
    </row>
    <row r="377">
      <c r="B377" s="2" t="str">
        <f>IFERROR(__xludf.DUMMYFUNCTION("""COMPUTED_VALUE"""),"title: ""นโยบาย ผลักดันต่อ"",")</f>
        <v>title: "นโยบาย ผลักดันต่อ",</v>
      </c>
      <c r="C377" s="2" t="s">
        <v>1600</v>
      </c>
      <c r="D377" s="3">
        <f>match(C377,json!A:A,0)</f>
        <v>4093</v>
      </c>
      <c r="E377" s="4"/>
      <c r="F377" s="2" t="s">
        <v>2290</v>
      </c>
      <c r="G377" s="5" t="s">
        <v>2288</v>
      </c>
      <c r="J377" s="3"/>
    </row>
    <row r="378">
      <c r="D378" s="3"/>
      <c r="E378" s="4"/>
      <c r="G378" s="3"/>
      <c r="J378" s="3"/>
    </row>
    <row r="379">
      <c r="D379" s="3"/>
      <c r="E379" s="4"/>
      <c r="G379" s="3"/>
      <c r="J379" s="3"/>
    </row>
    <row r="380">
      <c r="D380" s="3"/>
      <c r="E380" s="4"/>
      <c r="G380" s="3"/>
      <c r="J380" s="3"/>
    </row>
    <row r="381">
      <c r="D381" s="3"/>
      <c r="E381" s="4"/>
      <c r="G381" s="3"/>
      <c r="J381" s="3"/>
    </row>
    <row r="382">
      <c r="D382" s="3"/>
      <c r="E382" s="4"/>
      <c r="G382" s="3"/>
      <c r="J382" s="3"/>
    </row>
    <row r="383">
      <c r="D383" s="3"/>
      <c r="E383" s="4"/>
      <c r="G383" s="3"/>
      <c r="J383" s="3"/>
    </row>
    <row r="384">
      <c r="D384" s="3"/>
      <c r="E384" s="4"/>
      <c r="G384" s="3"/>
      <c r="J384" s="3"/>
    </row>
    <row r="385">
      <c r="D385" s="3"/>
      <c r="E385" s="4"/>
      <c r="G385" s="3"/>
      <c r="J385" s="3"/>
    </row>
    <row r="386">
      <c r="D386" s="3"/>
      <c r="E386" s="4"/>
      <c r="G386" s="3"/>
      <c r="J386" s="3"/>
    </row>
    <row r="387">
      <c r="D387" s="3"/>
      <c r="E387" s="4"/>
      <c r="G387" s="3"/>
      <c r="J387" s="3"/>
    </row>
    <row r="388">
      <c r="D388" s="3"/>
      <c r="E388" s="4"/>
      <c r="G388" s="3"/>
      <c r="J388" s="3"/>
    </row>
    <row r="389">
      <c r="D389" s="3"/>
      <c r="E389" s="4"/>
      <c r="G389" s="3"/>
      <c r="J389" s="3"/>
    </row>
    <row r="390">
      <c r="D390" s="3"/>
      <c r="E390" s="4"/>
      <c r="G390" s="3"/>
      <c r="J390" s="3"/>
    </row>
    <row r="391">
      <c r="D391" s="3"/>
      <c r="E391" s="4"/>
      <c r="G391" s="3"/>
      <c r="J391" s="3"/>
    </row>
    <row r="392">
      <c r="D392" s="3"/>
      <c r="E392" s="4"/>
      <c r="G392" s="3"/>
      <c r="J392" s="3"/>
    </row>
    <row r="393">
      <c r="D393" s="3"/>
      <c r="E393" s="4"/>
      <c r="G393" s="3"/>
      <c r="J393" s="3"/>
    </row>
    <row r="394">
      <c r="D394" s="3"/>
      <c r="E394" s="4"/>
      <c r="G394" s="3"/>
      <c r="J394" s="3"/>
    </row>
    <row r="395">
      <c r="D395" s="3"/>
      <c r="E395" s="4"/>
      <c r="G395" s="3"/>
      <c r="J395" s="3"/>
    </row>
    <row r="396">
      <c r="D396" s="3"/>
      <c r="E396" s="4"/>
      <c r="G396" s="3"/>
      <c r="J396" s="3"/>
    </row>
    <row r="397">
      <c r="D397" s="3"/>
      <c r="E397" s="4"/>
      <c r="G397" s="3"/>
      <c r="J397" s="3"/>
    </row>
    <row r="398">
      <c r="D398" s="3"/>
      <c r="E398" s="4"/>
      <c r="G398" s="3"/>
      <c r="J398" s="3"/>
    </row>
    <row r="399">
      <c r="D399" s="3"/>
      <c r="E399" s="4"/>
      <c r="G399" s="3"/>
      <c r="J399" s="3"/>
    </row>
    <row r="400">
      <c r="D400" s="3"/>
      <c r="E400" s="4"/>
      <c r="G400" s="3"/>
      <c r="J400" s="3"/>
    </row>
    <row r="401">
      <c r="D401" s="3"/>
      <c r="E401" s="4"/>
      <c r="G401" s="3"/>
      <c r="J401" s="3"/>
    </row>
    <row r="402">
      <c r="D402" s="3"/>
      <c r="E402" s="4"/>
      <c r="G402" s="3"/>
      <c r="J402" s="3"/>
    </row>
    <row r="403">
      <c r="D403" s="3"/>
      <c r="E403" s="4"/>
      <c r="G403" s="3"/>
      <c r="J403" s="3"/>
    </row>
    <row r="404">
      <c r="D404" s="3"/>
      <c r="E404" s="4"/>
      <c r="G404" s="3"/>
      <c r="J404" s="3"/>
    </row>
    <row r="405">
      <c r="D405" s="3"/>
      <c r="E405" s="4"/>
      <c r="G405" s="3"/>
      <c r="J405" s="3"/>
    </row>
    <row r="406">
      <c r="D406" s="3"/>
      <c r="E406" s="4"/>
      <c r="G406" s="3"/>
      <c r="J406" s="3"/>
    </row>
    <row r="407">
      <c r="D407" s="3"/>
      <c r="E407" s="4"/>
      <c r="G407" s="3"/>
      <c r="J407" s="3"/>
    </row>
    <row r="408">
      <c r="D408" s="3"/>
      <c r="E408" s="4"/>
      <c r="G408" s="3"/>
      <c r="J408" s="3"/>
    </row>
    <row r="409">
      <c r="D409" s="3"/>
      <c r="E409" s="4"/>
      <c r="G409" s="3"/>
      <c r="J409" s="3"/>
    </row>
    <row r="410">
      <c r="D410" s="3"/>
      <c r="E410" s="4"/>
      <c r="G410" s="3"/>
      <c r="J410" s="3"/>
    </row>
    <row r="411">
      <c r="D411" s="3"/>
      <c r="E411" s="4"/>
      <c r="G411" s="3"/>
      <c r="J411" s="3"/>
    </row>
    <row r="412">
      <c r="D412" s="3"/>
      <c r="E412" s="4"/>
      <c r="G412" s="3"/>
      <c r="J412" s="3"/>
    </row>
    <row r="413">
      <c r="D413" s="3"/>
      <c r="E413" s="4"/>
      <c r="G413" s="3"/>
      <c r="J413" s="3"/>
    </row>
    <row r="414">
      <c r="D414" s="3"/>
      <c r="E414" s="4"/>
      <c r="G414" s="3"/>
      <c r="J414" s="3"/>
    </row>
    <row r="415">
      <c r="D415" s="3"/>
      <c r="E415" s="4"/>
      <c r="G415" s="3"/>
      <c r="J415" s="3"/>
    </row>
    <row r="416">
      <c r="D416" s="3"/>
      <c r="E416" s="4"/>
      <c r="G416" s="3"/>
      <c r="J416" s="3"/>
    </row>
    <row r="417">
      <c r="D417" s="3"/>
      <c r="E417" s="4"/>
      <c r="G417" s="3"/>
      <c r="J417" s="3"/>
    </row>
    <row r="418">
      <c r="D418" s="3"/>
      <c r="E418" s="4"/>
      <c r="G418" s="3"/>
      <c r="J418" s="3"/>
    </row>
    <row r="419">
      <c r="D419" s="3"/>
      <c r="E419" s="4"/>
      <c r="G419" s="3"/>
      <c r="J419" s="3"/>
    </row>
    <row r="420">
      <c r="D420" s="3"/>
      <c r="E420" s="4"/>
      <c r="G420" s="3"/>
      <c r="J420" s="3"/>
    </row>
    <row r="421">
      <c r="D421" s="3"/>
      <c r="E421" s="4"/>
      <c r="G421" s="3"/>
      <c r="J421" s="3"/>
    </row>
    <row r="422">
      <c r="D422" s="3"/>
      <c r="E422" s="4"/>
      <c r="G422" s="3"/>
      <c r="J422" s="3"/>
    </row>
    <row r="423">
      <c r="D423" s="3"/>
      <c r="E423" s="4"/>
      <c r="G423" s="3"/>
      <c r="J423" s="3"/>
    </row>
    <row r="424">
      <c r="D424" s="3"/>
      <c r="E424" s="4"/>
      <c r="G424" s="3"/>
      <c r="J424" s="3"/>
    </row>
    <row r="425">
      <c r="D425" s="3"/>
      <c r="E425" s="4"/>
      <c r="G425" s="3"/>
      <c r="J425" s="3"/>
    </row>
    <row r="426">
      <c r="D426" s="3"/>
      <c r="E426" s="4"/>
      <c r="G426" s="3"/>
      <c r="J426" s="3"/>
    </row>
    <row r="427">
      <c r="D427" s="3"/>
      <c r="E427" s="4"/>
      <c r="G427" s="3"/>
      <c r="J427" s="3"/>
    </row>
    <row r="428">
      <c r="D428" s="3"/>
      <c r="E428" s="4"/>
      <c r="G428" s="3"/>
      <c r="J428" s="3"/>
    </row>
    <row r="429">
      <c r="D429" s="3"/>
      <c r="E429" s="4"/>
      <c r="G429" s="3"/>
      <c r="J429" s="3"/>
    </row>
    <row r="430">
      <c r="D430" s="3"/>
      <c r="E430" s="4"/>
      <c r="G430" s="3"/>
      <c r="J430" s="3"/>
    </row>
    <row r="431">
      <c r="D431" s="3"/>
      <c r="E431" s="4"/>
      <c r="G431" s="3"/>
      <c r="J431" s="3"/>
    </row>
    <row r="432">
      <c r="D432" s="3"/>
      <c r="E432" s="4"/>
      <c r="G432" s="3"/>
      <c r="J432" s="3"/>
    </row>
    <row r="433">
      <c r="D433" s="3"/>
      <c r="E433" s="4"/>
      <c r="G433" s="3"/>
      <c r="J433" s="3"/>
    </row>
    <row r="434">
      <c r="D434" s="3"/>
      <c r="E434" s="4"/>
      <c r="G434" s="3"/>
      <c r="J434" s="3"/>
    </row>
    <row r="435">
      <c r="D435" s="3"/>
      <c r="E435" s="4"/>
      <c r="G435" s="3"/>
      <c r="J435" s="3"/>
    </row>
    <row r="436">
      <c r="D436" s="3"/>
      <c r="E436" s="4"/>
      <c r="G436" s="3"/>
      <c r="J436" s="3"/>
    </row>
    <row r="437">
      <c r="D437" s="3"/>
      <c r="E437" s="4"/>
      <c r="G437" s="3"/>
      <c r="J437" s="3"/>
    </row>
    <row r="438">
      <c r="D438" s="3"/>
      <c r="E438" s="4"/>
      <c r="G438" s="3"/>
      <c r="J438" s="3"/>
    </row>
    <row r="439">
      <c r="D439" s="3"/>
      <c r="E439" s="4"/>
      <c r="G439" s="3"/>
      <c r="J439" s="3"/>
    </row>
    <row r="440">
      <c r="D440" s="3"/>
      <c r="E440" s="4"/>
      <c r="G440" s="3"/>
      <c r="J440" s="3"/>
    </row>
    <row r="441">
      <c r="D441" s="3"/>
      <c r="E441" s="4"/>
      <c r="G441" s="3"/>
      <c r="J441" s="3"/>
    </row>
    <row r="442">
      <c r="D442" s="3"/>
      <c r="E442" s="4"/>
      <c r="G442" s="3"/>
      <c r="J442" s="3"/>
    </row>
    <row r="443">
      <c r="D443" s="3"/>
      <c r="E443" s="4"/>
      <c r="G443" s="3"/>
      <c r="J443" s="3"/>
    </row>
    <row r="444">
      <c r="D444" s="3"/>
      <c r="E444" s="4"/>
      <c r="G444" s="3"/>
      <c r="J444" s="3"/>
    </row>
    <row r="445">
      <c r="D445" s="3"/>
      <c r="E445" s="4"/>
      <c r="G445" s="3"/>
      <c r="J445" s="3"/>
    </row>
    <row r="446">
      <c r="D446" s="3"/>
      <c r="E446" s="4"/>
      <c r="G446" s="3"/>
      <c r="J446" s="3"/>
    </row>
    <row r="447">
      <c r="D447" s="3"/>
      <c r="E447" s="4"/>
      <c r="G447" s="3"/>
      <c r="J447" s="3"/>
    </row>
    <row r="448">
      <c r="D448" s="3"/>
      <c r="E448" s="4"/>
      <c r="G448" s="3"/>
      <c r="J448" s="3"/>
    </row>
    <row r="449">
      <c r="D449" s="3"/>
      <c r="E449" s="4"/>
      <c r="G449" s="3"/>
      <c r="J449" s="3"/>
    </row>
    <row r="450">
      <c r="D450" s="3"/>
      <c r="E450" s="4"/>
      <c r="G450" s="3"/>
      <c r="J450" s="3"/>
    </row>
    <row r="451">
      <c r="D451" s="3"/>
      <c r="E451" s="4"/>
      <c r="G451" s="3"/>
      <c r="J451" s="3"/>
    </row>
    <row r="452">
      <c r="D452" s="3"/>
      <c r="E452" s="4"/>
      <c r="G452" s="3"/>
      <c r="J452" s="3"/>
    </row>
    <row r="453">
      <c r="D453" s="3"/>
      <c r="E453" s="4"/>
      <c r="G453" s="3"/>
      <c r="J453" s="3"/>
    </row>
    <row r="454">
      <c r="D454" s="3"/>
      <c r="E454" s="4"/>
      <c r="G454" s="3"/>
      <c r="J454" s="3"/>
    </row>
    <row r="455">
      <c r="D455" s="3"/>
      <c r="E455" s="4"/>
      <c r="G455" s="3"/>
      <c r="J455" s="3"/>
    </row>
    <row r="456">
      <c r="D456" s="3"/>
      <c r="E456" s="4"/>
      <c r="G456" s="3"/>
      <c r="J456" s="3"/>
    </row>
    <row r="457">
      <c r="D457" s="3"/>
      <c r="E457" s="4"/>
      <c r="G457" s="3"/>
      <c r="J457" s="3"/>
    </row>
    <row r="458">
      <c r="D458" s="3"/>
      <c r="E458" s="4"/>
      <c r="G458" s="3"/>
      <c r="J458" s="3"/>
    </row>
    <row r="459">
      <c r="D459" s="3"/>
      <c r="E459" s="4"/>
      <c r="G459" s="3"/>
      <c r="J459" s="3"/>
    </row>
    <row r="460">
      <c r="D460" s="3"/>
      <c r="E460" s="4"/>
      <c r="G460" s="3"/>
      <c r="J460" s="3"/>
    </row>
    <row r="461">
      <c r="D461" s="3"/>
      <c r="E461" s="4"/>
      <c r="G461" s="3"/>
      <c r="J461" s="3"/>
    </row>
    <row r="462">
      <c r="D462" s="3"/>
      <c r="E462" s="4"/>
      <c r="G462" s="3"/>
      <c r="J462" s="3"/>
    </row>
    <row r="463">
      <c r="D463" s="3"/>
      <c r="E463" s="4"/>
      <c r="G463" s="3"/>
      <c r="J463" s="3"/>
    </row>
    <row r="464">
      <c r="D464" s="3"/>
      <c r="E464" s="4"/>
      <c r="G464" s="3"/>
      <c r="J464" s="3"/>
    </row>
    <row r="465">
      <c r="D465" s="3"/>
      <c r="E465" s="4"/>
      <c r="G465" s="3"/>
      <c r="J465" s="3"/>
    </row>
    <row r="466">
      <c r="D466" s="3"/>
      <c r="E466" s="4"/>
      <c r="G466" s="3"/>
      <c r="J466" s="3"/>
    </row>
    <row r="467">
      <c r="D467" s="3"/>
      <c r="E467" s="4"/>
      <c r="G467" s="3"/>
      <c r="J467" s="3"/>
    </row>
    <row r="468">
      <c r="D468" s="3"/>
      <c r="E468" s="4"/>
      <c r="G468" s="3"/>
      <c r="J468" s="3"/>
    </row>
    <row r="469">
      <c r="D469" s="3"/>
      <c r="E469" s="4"/>
      <c r="G469" s="3"/>
      <c r="J469" s="3"/>
    </row>
    <row r="470">
      <c r="D470" s="3"/>
      <c r="E470" s="4"/>
      <c r="G470" s="3"/>
      <c r="J470" s="3"/>
    </row>
    <row r="471">
      <c r="D471" s="3"/>
      <c r="E471" s="4"/>
      <c r="G471" s="3"/>
      <c r="J471" s="3"/>
    </row>
    <row r="472">
      <c r="D472" s="3"/>
      <c r="E472" s="4"/>
      <c r="G472" s="3"/>
      <c r="J472" s="3"/>
    </row>
    <row r="473">
      <c r="D473" s="3"/>
      <c r="E473" s="4"/>
      <c r="G473" s="3"/>
      <c r="J473" s="3"/>
    </row>
    <row r="474">
      <c r="D474" s="3"/>
      <c r="E474" s="4"/>
      <c r="G474" s="3"/>
      <c r="J474" s="3"/>
    </row>
    <row r="475">
      <c r="D475" s="3"/>
      <c r="E475" s="4"/>
      <c r="G475" s="3"/>
      <c r="J475" s="3"/>
    </row>
    <row r="476">
      <c r="D476" s="3"/>
      <c r="E476" s="4"/>
      <c r="G476" s="3"/>
      <c r="J476" s="3"/>
    </row>
    <row r="477">
      <c r="D477" s="3"/>
      <c r="E477" s="4"/>
      <c r="G477" s="3"/>
      <c r="J477" s="3"/>
    </row>
    <row r="478">
      <c r="D478" s="3"/>
      <c r="E478" s="4"/>
      <c r="G478" s="3"/>
      <c r="J478" s="3"/>
    </row>
    <row r="479">
      <c r="D479" s="3"/>
      <c r="E479" s="4"/>
      <c r="G479" s="3"/>
      <c r="J479" s="3"/>
    </row>
    <row r="480">
      <c r="D480" s="3"/>
      <c r="E480" s="4"/>
      <c r="G480" s="3"/>
      <c r="J480" s="3"/>
    </row>
    <row r="481">
      <c r="D481" s="3"/>
      <c r="E481" s="4"/>
      <c r="G481" s="3"/>
      <c r="J481" s="3"/>
    </row>
    <row r="482">
      <c r="D482" s="3"/>
      <c r="E482" s="4"/>
      <c r="G482" s="3"/>
      <c r="J482" s="3"/>
    </row>
    <row r="483">
      <c r="D483" s="3"/>
      <c r="E483" s="4"/>
      <c r="G483" s="3"/>
      <c r="J483" s="3"/>
    </row>
    <row r="484">
      <c r="D484" s="3"/>
      <c r="E484" s="4"/>
      <c r="G484" s="3"/>
      <c r="J484" s="3"/>
    </row>
    <row r="485">
      <c r="D485" s="3"/>
      <c r="E485" s="4"/>
      <c r="G485" s="3"/>
      <c r="J485" s="3"/>
    </row>
    <row r="486">
      <c r="D486" s="3"/>
      <c r="E486" s="4"/>
      <c r="G486" s="3"/>
      <c r="J486" s="3"/>
    </row>
    <row r="487">
      <c r="D487" s="3"/>
      <c r="E487" s="4"/>
      <c r="G487" s="3"/>
      <c r="J487" s="3"/>
    </row>
    <row r="488">
      <c r="D488" s="3"/>
      <c r="E488" s="4"/>
      <c r="G488" s="3"/>
      <c r="J488" s="3"/>
    </row>
    <row r="489">
      <c r="D489" s="3"/>
      <c r="E489" s="4"/>
      <c r="G489" s="3"/>
      <c r="J489" s="3"/>
    </row>
    <row r="490">
      <c r="D490" s="3"/>
      <c r="E490" s="4"/>
      <c r="G490" s="3"/>
      <c r="J490" s="3"/>
    </row>
    <row r="491">
      <c r="D491" s="3"/>
      <c r="E491" s="4"/>
      <c r="G491" s="3"/>
      <c r="J491" s="3"/>
    </row>
    <row r="492">
      <c r="D492" s="3"/>
      <c r="E492" s="4"/>
      <c r="G492" s="3"/>
      <c r="J492" s="3"/>
    </row>
    <row r="493">
      <c r="D493" s="3"/>
      <c r="E493" s="4"/>
      <c r="G493" s="3"/>
      <c r="J493" s="3"/>
    </row>
    <row r="494">
      <c r="D494" s="3"/>
      <c r="E494" s="4"/>
      <c r="G494" s="3"/>
      <c r="J494" s="3"/>
    </row>
    <row r="495">
      <c r="D495" s="3"/>
      <c r="E495" s="4"/>
      <c r="G495" s="3"/>
      <c r="J495" s="3"/>
    </row>
    <row r="496">
      <c r="D496" s="3"/>
      <c r="E496" s="4"/>
      <c r="G496" s="3"/>
      <c r="J496" s="3"/>
    </row>
    <row r="497">
      <c r="D497" s="3"/>
      <c r="E497" s="4"/>
      <c r="G497" s="3"/>
      <c r="J497" s="3"/>
    </row>
    <row r="498">
      <c r="D498" s="3"/>
      <c r="E498" s="4"/>
      <c r="G498" s="3"/>
      <c r="J498" s="3"/>
    </row>
    <row r="499">
      <c r="D499" s="3"/>
      <c r="E499" s="4"/>
      <c r="G499" s="3"/>
      <c r="J499" s="3"/>
    </row>
    <row r="500">
      <c r="D500" s="3"/>
      <c r="E500" s="4"/>
      <c r="G500" s="3"/>
      <c r="J500" s="3"/>
    </row>
    <row r="501">
      <c r="D501" s="3"/>
      <c r="E501" s="4"/>
      <c r="G501" s="3"/>
      <c r="J501" s="3"/>
    </row>
    <row r="502">
      <c r="D502" s="3"/>
      <c r="E502" s="4"/>
      <c r="G502" s="3"/>
      <c r="J502" s="3"/>
    </row>
    <row r="503">
      <c r="D503" s="3"/>
      <c r="E503" s="4"/>
      <c r="G503" s="3"/>
      <c r="J503" s="3"/>
    </row>
    <row r="504">
      <c r="D504" s="3"/>
      <c r="E504" s="4"/>
      <c r="G504" s="3"/>
      <c r="J504" s="3"/>
    </row>
    <row r="505">
      <c r="D505" s="3"/>
      <c r="E505" s="4"/>
      <c r="G505" s="3"/>
      <c r="J505" s="3"/>
    </row>
    <row r="506">
      <c r="D506" s="3"/>
      <c r="E506" s="4"/>
      <c r="G506" s="3"/>
      <c r="J506" s="3"/>
    </row>
    <row r="507">
      <c r="D507" s="3"/>
      <c r="E507" s="4"/>
      <c r="G507" s="3"/>
      <c r="J507" s="3"/>
    </row>
    <row r="508">
      <c r="D508" s="3"/>
      <c r="E508" s="4"/>
      <c r="G508" s="3"/>
      <c r="J508" s="3"/>
    </row>
    <row r="509">
      <c r="D509" s="3"/>
      <c r="E509" s="4"/>
      <c r="G509" s="3"/>
      <c r="J509" s="3"/>
    </row>
    <row r="510">
      <c r="D510" s="3"/>
      <c r="E510" s="4"/>
      <c r="G510" s="3"/>
      <c r="J510" s="3"/>
    </row>
    <row r="511">
      <c r="D511" s="3"/>
      <c r="E511" s="4"/>
      <c r="G511" s="3"/>
      <c r="J511" s="3"/>
    </row>
    <row r="512">
      <c r="D512" s="3"/>
      <c r="E512" s="4"/>
      <c r="G512" s="3"/>
      <c r="J512" s="3"/>
    </row>
    <row r="513">
      <c r="D513" s="3"/>
      <c r="E513" s="4"/>
      <c r="G513" s="3"/>
      <c r="J513" s="3"/>
    </row>
    <row r="514">
      <c r="D514" s="3"/>
      <c r="E514" s="4"/>
      <c r="G514" s="3"/>
      <c r="J514" s="3"/>
    </row>
    <row r="515">
      <c r="D515" s="3"/>
      <c r="E515" s="4"/>
      <c r="G515" s="3"/>
      <c r="J515" s="3"/>
    </row>
    <row r="516">
      <c r="D516" s="3"/>
      <c r="E516" s="4"/>
      <c r="G516" s="3"/>
      <c r="J516" s="3"/>
    </row>
    <row r="517">
      <c r="D517" s="3"/>
      <c r="E517" s="4"/>
      <c r="G517" s="3"/>
      <c r="J517" s="3"/>
    </row>
    <row r="518">
      <c r="D518" s="3"/>
      <c r="E518" s="4"/>
      <c r="G518" s="3"/>
      <c r="J518" s="3"/>
    </row>
    <row r="519">
      <c r="D519" s="3"/>
      <c r="E519" s="4"/>
      <c r="G519" s="3"/>
      <c r="J519" s="3"/>
    </row>
    <row r="520">
      <c r="D520" s="3"/>
      <c r="E520" s="4"/>
      <c r="G520" s="3"/>
      <c r="J520" s="3"/>
    </row>
    <row r="521">
      <c r="D521" s="3"/>
      <c r="E521" s="4"/>
      <c r="G521" s="3"/>
      <c r="J521" s="3"/>
    </row>
    <row r="522">
      <c r="D522" s="3"/>
      <c r="E522" s="4"/>
      <c r="G522" s="3"/>
      <c r="J522" s="3"/>
    </row>
    <row r="523">
      <c r="D523" s="3"/>
      <c r="E523" s="4"/>
      <c r="G523" s="3"/>
      <c r="J523" s="3"/>
    </row>
    <row r="524">
      <c r="D524" s="3"/>
      <c r="E524" s="4"/>
      <c r="G524" s="3"/>
      <c r="J524" s="3"/>
    </row>
    <row r="525">
      <c r="D525" s="3"/>
      <c r="E525" s="4"/>
      <c r="G525" s="3"/>
      <c r="J525" s="3"/>
    </row>
    <row r="526">
      <c r="D526" s="3"/>
      <c r="E526" s="4"/>
      <c r="G526" s="3"/>
      <c r="J526" s="3"/>
    </row>
    <row r="527">
      <c r="D527" s="3"/>
      <c r="E527" s="4"/>
      <c r="G527" s="3"/>
      <c r="J527" s="3"/>
    </row>
    <row r="528">
      <c r="D528" s="3"/>
      <c r="E528" s="4"/>
      <c r="G528" s="3"/>
      <c r="J528" s="3"/>
    </row>
    <row r="529">
      <c r="D529" s="3"/>
      <c r="E529" s="4"/>
      <c r="G529" s="3"/>
      <c r="J529" s="3"/>
    </row>
    <row r="530">
      <c r="D530" s="3"/>
      <c r="E530" s="4"/>
      <c r="G530" s="3"/>
      <c r="J530" s="3"/>
    </row>
    <row r="531">
      <c r="D531" s="3"/>
      <c r="E531" s="4"/>
      <c r="G531" s="3"/>
      <c r="J531" s="3"/>
    </row>
    <row r="532">
      <c r="D532" s="3"/>
      <c r="E532" s="4"/>
      <c r="G532" s="3"/>
      <c r="J532" s="3"/>
    </row>
    <row r="533">
      <c r="D533" s="3"/>
      <c r="E533" s="4"/>
      <c r="G533" s="3"/>
      <c r="J533" s="3"/>
    </row>
    <row r="534">
      <c r="D534" s="3"/>
      <c r="E534" s="4"/>
      <c r="G534" s="3"/>
      <c r="J534" s="3"/>
    </row>
    <row r="535">
      <c r="D535" s="3"/>
      <c r="E535" s="4"/>
      <c r="G535" s="3"/>
      <c r="J535" s="3"/>
    </row>
    <row r="536">
      <c r="D536" s="3"/>
      <c r="E536" s="4"/>
      <c r="G536" s="3"/>
      <c r="J536" s="3"/>
    </row>
    <row r="537">
      <c r="D537" s="3"/>
      <c r="E537" s="4"/>
      <c r="G537" s="3"/>
      <c r="J537" s="3"/>
    </row>
    <row r="538">
      <c r="D538" s="3"/>
      <c r="E538" s="4"/>
      <c r="G538" s="3"/>
      <c r="J538" s="3"/>
    </row>
    <row r="539">
      <c r="D539" s="3"/>
      <c r="E539" s="4"/>
      <c r="G539" s="3"/>
      <c r="J539" s="3"/>
    </row>
    <row r="540">
      <c r="D540" s="3"/>
      <c r="E540" s="4"/>
      <c r="G540" s="3"/>
      <c r="J540" s="3"/>
    </row>
    <row r="541">
      <c r="D541" s="3"/>
      <c r="E541" s="4"/>
      <c r="G541" s="3"/>
      <c r="J541" s="3"/>
    </row>
    <row r="542">
      <c r="D542" s="3"/>
      <c r="E542" s="4"/>
      <c r="G542" s="3"/>
      <c r="J542" s="3"/>
    </row>
    <row r="543">
      <c r="D543" s="3"/>
      <c r="E543" s="4"/>
      <c r="G543" s="3"/>
      <c r="J543" s="3"/>
    </row>
    <row r="544">
      <c r="D544" s="3"/>
      <c r="E544" s="4"/>
      <c r="G544" s="3"/>
      <c r="J544" s="3"/>
    </row>
    <row r="545">
      <c r="D545" s="3"/>
      <c r="E545" s="4"/>
      <c r="G545" s="3"/>
      <c r="J545" s="3"/>
    </row>
    <row r="546">
      <c r="D546" s="3"/>
      <c r="E546" s="4"/>
      <c r="G546" s="3"/>
      <c r="J546" s="3"/>
    </row>
    <row r="547">
      <c r="D547" s="3"/>
      <c r="E547" s="4"/>
      <c r="G547" s="3"/>
      <c r="J547" s="3"/>
    </row>
    <row r="548">
      <c r="D548" s="3"/>
      <c r="E548" s="4"/>
      <c r="G548" s="3"/>
      <c r="J548" s="3"/>
    </row>
    <row r="549">
      <c r="D549" s="3"/>
      <c r="E549" s="4"/>
      <c r="G549" s="3"/>
      <c r="J549" s="3"/>
    </row>
    <row r="550">
      <c r="D550" s="3"/>
      <c r="E550" s="4"/>
      <c r="G550" s="3"/>
      <c r="J550" s="3"/>
    </row>
    <row r="551">
      <c r="D551" s="3"/>
      <c r="E551" s="4"/>
      <c r="G551" s="3"/>
      <c r="J551" s="3"/>
    </row>
    <row r="552">
      <c r="D552" s="3"/>
      <c r="E552" s="4"/>
      <c r="G552" s="3"/>
      <c r="J552" s="3"/>
    </row>
    <row r="553">
      <c r="D553" s="3"/>
      <c r="E553" s="4"/>
      <c r="G553" s="3"/>
      <c r="J553" s="3"/>
    </row>
    <row r="554">
      <c r="D554" s="3"/>
      <c r="E554" s="4"/>
      <c r="G554" s="3"/>
      <c r="J554" s="3"/>
    </row>
    <row r="555">
      <c r="D555" s="3"/>
      <c r="E555" s="4"/>
      <c r="G555" s="3"/>
      <c r="J555" s="3"/>
    </row>
    <row r="556">
      <c r="D556" s="3"/>
      <c r="E556" s="4"/>
      <c r="G556" s="3"/>
      <c r="J556" s="3"/>
    </row>
    <row r="557">
      <c r="D557" s="3"/>
      <c r="E557" s="4"/>
      <c r="G557" s="3"/>
      <c r="J557" s="3"/>
    </row>
    <row r="558">
      <c r="D558" s="3"/>
      <c r="E558" s="4"/>
      <c r="G558" s="3"/>
      <c r="J558" s="3"/>
    </row>
    <row r="559">
      <c r="D559" s="3"/>
      <c r="E559" s="4"/>
      <c r="G559" s="3"/>
      <c r="J559" s="3"/>
    </row>
    <row r="560">
      <c r="D560" s="3"/>
      <c r="E560" s="4"/>
      <c r="G560" s="3"/>
      <c r="J560" s="3"/>
    </row>
    <row r="561">
      <c r="D561" s="3"/>
      <c r="E561" s="4"/>
      <c r="G561" s="3"/>
      <c r="J561" s="3"/>
    </row>
    <row r="562">
      <c r="D562" s="3"/>
      <c r="E562" s="4"/>
      <c r="G562" s="3"/>
      <c r="J562" s="3"/>
    </row>
    <row r="563">
      <c r="D563" s="3"/>
      <c r="E563" s="4"/>
      <c r="G563" s="3"/>
      <c r="J563" s="3"/>
    </row>
    <row r="564">
      <c r="D564" s="3"/>
      <c r="E564" s="4"/>
      <c r="G564" s="3"/>
      <c r="J564" s="3"/>
    </row>
    <row r="565">
      <c r="D565" s="3"/>
      <c r="E565" s="4"/>
      <c r="G565" s="3"/>
      <c r="J565" s="3"/>
    </row>
    <row r="566">
      <c r="D566" s="3"/>
      <c r="E566" s="4"/>
      <c r="G566" s="3"/>
      <c r="J566" s="3"/>
    </row>
    <row r="567">
      <c r="D567" s="3"/>
      <c r="E567" s="4"/>
      <c r="G567" s="3"/>
      <c r="J567" s="3"/>
    </row>
    <row r="568">
      <c r="D568" s="3"/>
      <c r="E568" s="4"/>
      <c r="G568" s="3"/>
      <c r="J568" s="3"/>
    </row>
    <row r="569">
      <c r="D569" s="3"/>
      <c r="E569" s="4"/>
      <c r="G569" s="3"/>
      <c r="J569" s="3"/>
    </row>
    <row r="570">
      <c r="D570" s="3"/>
      <c r="E570" s="4"/>
      <c r="G570" s="3"/>
      <c r="J570" s="3"/>
    </row>
    <row r="571">
      <c r="D571" s="3"/>
      <c r="E571" s="4"/>
      <c r="G571" s="3"/>
      <c r="J571" s="3"/>
    </row>
    <row r="572">
      <c r="D572" s="3"/>
      <c r="E572" s="4"/>
      <c r="G572" s="3"/>
      <c r="J572" s="3"/>
    </row>
    <row r="573">
      <c r="D573" s="3"/>
      <c r="E573" s="4"/>
      <c r="G573" s="3"/>
      <c r="J573" s="3"/>
    </row>
    <row r="574">
      <c r="D574" s="3"/>
      <c r="E574" s="4"/>
      <c r="G574" s="3"/>
      <c r="J574" s="3"/>
    </row>
    <row r="575">
      <c r="D575" s="3"/>
      <c r="E575" s="4"/>
      <c r="G575" s="3"/>
      <c r="J575" s="3"/>
    </row>
    <row r="576">
      <c r="D576" s="3"/>
      <c r="E576" s="4"/>
      <c r="G576" s="3"/>
      <c r="J576" s="3"/>
    </row>
    <row r="577">
      <c r="D577" s="3"/>
      <c r="E577" s="4"/>
      <c r="G577" s="3"/>
      <c r="J577" s="3"/>
    </row>
    <row r="578">
      <c r="D578" s="3"/>
      <c r="E578" s="4"/>
      <c r="G578" s="3"/>
      <c r="J578" s="3"/>
    </row>
    <row r="579">
      <c r="D579" s="3"/>
      <c r="E579" s="4"/>
      <c r="G579" s="3"/>
      <c r="J579" s="3"/>
    </row>
    <row r="580">
      <c r="D580" s="3"/>
      <c r="E580" s="4"/>
      <c r="G580" s="3"/>
      <c r="J580" s="3"/>
    </row>
    <row r="581">
      <c r="D581" s="3"/>
      <c r="E581" s="4"/>
      <c r="G581" s="3"/>
      <c r="J581" s="3"/>
    </row>
    <row r="582">
      <c r="D582" s="3"/>
      <c r="E582" s="4"/>
      <c r="G582" s="3"/>
      <c r="J582" s="3"/>
    </row>
    <row r="583">
      <c r="D583" s="3"/>
      <c r="E583" s="4"/>
      <c r="G583" s="3"/>
      <c r="J583" s="3"/>
    </row>
    <row r="584">
      <c r="D584" s="3"/>
      <c r="E584" s="4"/>
      <c r="G584" s="3"/>
      <c r="J584" s="3"/>
    </row>
    <row r="585">
      <c r="D585" s="3"/>
      <c r="E585" s="4"/>
      <c r="G585" s="3"/>
      <c r="J585" s="3"/>
    </row>
    <row r="586">
      <c r="D586" s="3"/>
      <c r="E586" s="4"/>
      <c r="G586" s="3"/>
      <c r="J586" s="3"/>
    </row>
    <row r="587">
      <c r="D587" s="3"/>
      <c r="E587" s="4"/>
      <c r="G587" s="3"/>
      <c r="J587" s="3"/>
    </row>
    <row r="588">
      <c r="D588" s="3"/>
      <c r="E588" s="4"/>
      <c r="G588" s="3"/>
      <c r="J588" s="3"/>
    </row>
    <row r="589">
      <c r="D589" s="3"/>
      <c r="E589" s="4"/>
      <c r="G589" s="3"/>
      <c r="J589" s="3"/>
    </row>
    <row r="590">
      <c r="D590" s="3"/>
      <c r="E590" s="4"/>
      <c r="G590" s="3"/>
      <c r="J590" s="3"/>
    </row>
    <row r="591">
      <c r="D591" s="3"/>
      <c r="E591" s="4"/>
      <c r="G591" s="3"/>
      <c r="J591" s="3"/>
    </row>
    <row r="592">
      <c r="D592" s="3"/>
      <c r="E592" s="4"/>
      <c r="G592" s="3"/>
      <c r="J592" s="3"/>
    </row>
    <row r="593">
      <c r="D593" s="3"/>
      <c r="E593" s="4"/>
      <c r="G593" s="3"/>
      <c r="J593" s="3"/>
    </row>
    <row r="594">
      <c r="D594" s="3"/>
      <c r="E594" s="4"/>
      <c r="G594" s="3"/>
      <c r="J594" s="3"/>
    </row>
    <row r="595">
      <c r="D595" s="3"/>
      <c r="E595" s="4"/>
      <c r="G595" s="3"/>
      <c r="J595" s="3"/>
    </row>
    <row r="596">
      <c r="D596" s="3"/>
      <c r="E596" s="4"/>
      <c r="G596" s="3"/>
      <c r="J596" s="3"/>
    </row>
    <row r="597">
      <c r="D597" s="3"/>
      <c r="E597" s="4"/>
      <c r="G597" s="3"/>
      <c r="J597" s="3"/>
    </row>
    <row r="598">
      <c r="D598" s="3"/>
      <c r="E598" s="4"/>
      <c r="G598" s="3"/>
      <c r="J598" s="3"/>
    </row>
    <row r="599">
      <c r="D599" s="3"/>
      <c r="E599" s="4"/>
      <c r="G599" s="3"/>
      <c r="J599" s="3"/>
    </row>
    <row r="600">
      <c r="D600" s="3"/>
      <c r="E600" s="4"/>
      <c r="G600" s="3"/>
      <c r="J600" s="3"/>
    </row>
    <row r="601">
      <c r="D601" s="3"/>
      <c r="E601" s="4"/>
      <c r="G601" s="3"/>
      <c r="J601" s="3"/>
    </row>
    <row r="602">
      <c r="D602" s="3"/>
      <c r="E602" s="4"/>
      <c r="G602" s="3"/>
      <c r="J602" s="3"/>
    </row>
    <row r="603">
      <c r="D603" s="3"/>
      <c r="E603" s="4"/>
      <c r="G603" s="3"/>
      <c r="J603" s="3"/>
    </row>
    <row r="604">
      <c r="D604" s="3"/>
      <c r="E604" s="4"/>
      <c r="G604" s="3"/>
      <c r="J604" s="3"/>
    </row>
    <row r="605">
      <c r="D605" s="3"/>
      <c r="E605" s="4"/>
      <c r="G605" s="3"/>
      <c r="J605" s="3"/>
    </row>
    <row r="606">
      <c r="D606" s="3"/>
      <c r="E606" s="4"/>
      <c r="G606" s="3"/>
      <c r="J606" s="3"/>
    </row>
    <row r="607">
      <c r="D607" s="3"/>
      <c r="E607" s="4"/>
      <c r="G607" s="3"/>
      <c r="J607" s="3"/>
    </row>
    <row r="608">
      <c r="D608" s="3"/>
      <c r="E608" s="4"/>
      <c r="G608" s="3"/>
      <c r="J608" s="3"/>
    </row>
    <row r="609">
      <c r="D609" s="3"/>
      <c r="E609" s="4"/>
      <c r="G609" s="3"/>
      <c r="J609" s="3"/>
    </row>
    <row r="610">
      <c r="D610" s="3"/>
      <c r="E610" s="4"/>
      <c r="G610" s="3"/>
      <c r="J610" s="3"/>
    </row>
    <row r="611">
      <c r="D611" s="3"/>
      <c r="E611" s="4"/>
      <c r="G611" s="3"/>
      <c r="J611" s="3"/>
    </row>
    <row r="612">
      <c r="D612" s="3"/>
      <c r="E612" s="4"/>
      <c r="G612" s="3"/>
      <c r="J612" s="3"/>
    </row>
    <row r="613">
      <c r="D613" s="3"/>
      <c r="E613" s="4"/>
      <c r="G613" s="3"/>
      <c r="J613" s="3"/>
    </row>
    <row r="614">
      <c r="D614" s="3"/>
      <c r="E614" s="4"/>
      <c r="G614" s="3"/>
      <c r="J614" s="3"/>
    </row>
    <row r="615">
      <c r="D615" s="3"/>
      <c r="E615" s="4"/>
      <c r="G615" s="3"/>
      <c r="J615" s="3"/>
    </row>
    <row r="616">
      <c r="D616" s="3"/>
      <c r="E616" s="4"/>
      <c r="G616" s="3"/>
      <c r="J616" s="3"/>
    </row>
    <row r="617">
      <c r="D617" s="3"/>
      <c r="E617" s="4"/>
      <c r="G617" s="3"/>
      <c r="J617" s="3"/>
    </row>
    <row r="618">
      <c r="D618" s="3"/>
      <c r="E618" s="4"/>
      <c r="G618" s="3"/>
      <c r="J618" s="3"/>
    </row>
    <row r="619">
      <c r="D619" s="3"/>
      <c r="E619" s="4"/>
      <c r="G619" s="3"/>
      <c r="J619" s="3"/>
    </row>
    <row r="620">
      <c r="D620" s="3"/>
      <c r="E620" s="4"/>
      <c r="G620" s="3"/>
      <c r="J620" s="3"/>
    </row>
    <row r="621">
      <c r="D621" s="3"/>
      <c r="E621" s="4"/>
      <c r="G621" s="3"/>
      <c r="J621" s="3"/>
    </row>
    <row r="622">
      <c r="D622" s="3"/>
      <c r="E622" s="4"/>
      <c r="G622" s="3"/>
      <c r="J622" s="3"/>
    </row>
    <row r="623">
      <c r="D623" s="3"/>
      <c r="E623" s="4"/>
      <c r="G623" s="3"/>
      <c r="J623" s="3"/>
    </row>
    <row r="624">
      <c r="D624" s="3"/>
      <c r="E624" s="4"/>
      <c r="G624" s="3"/>
      <c r="J624" s="3"/>
    </row>
    <row r="625">
      <c r="D625" s="3"/>
      <c r="E625" s="4"/>
      <c r="G625" s="3"/>
      <c r="J625" s="3"/>
    </row>
    <row r="626">
      <c r="D626" s="3"/>
      <c r="E626" s="4"/>
      <c r="G626" s="3"/>
      <c r="J626" s="3"/>
    </row>
    <row r="627">
      <c r="D627" s="3"/>
      <c r="E627" s="4"/>
      <c r="G627" s="3"/>
      <c r="J627" s="3"/>
    </row>
    <row r="628">
      <c r="D628" s="3"/>
      <c r="E628" s="4"/>
      <c r="G628" s="3"/>
      <c r="J628" s="3"/>
    </row>
    <row r="629">
      <c r="D629" s="3"/>
      <c r="E629" s="4"/>
      <c r="G629" s="3"/>
      <c r="J629" s="3"/>
    </row>
    <row r="630">
      <c r="D630" s="3"/>
      <c r="E630" s="4"/>
      <c r="G630" s="3"/>
      <c r="J630" s="3"/>
    </row>
    <row r="631">
      <c r="D631" s="3"/>
      <c r="E631" s="4"/>
      <c r="G631" s="3"/>
      <c r="J631" s="3"/>
    </row>
    <row r="632">
      <c r="D632" s="3"/>
      <c r="E632" s="4"/>
      <c r="G632" s="3"/>
      <c r="J632" s="3"/>
    </row>
    <row r="633">
      <c r="D633" s="3"/>
      <c r="E633" s="4"/>
      <c r="G633" s="3"/>
      <c r="J633" s="3"/>
    </row>
    <row r="634">
      <c r="D634" s="3"/>
      <c r="E634" s="4"/>
      <c r="G634" s="3"/>
      <c r="J634" s="3"/>
    </row>
    <row r="635">
      <c r="D635" s="3"/>
      <c r="E635" s="4"/>
      <c r="G635" s="3"/>
      <c r="J635" s="3"/>
    </row>
    <row r="636">
      <c r="D636" s="3"/>
      <c r="E636" s="4"/>
      <c r="G636" s="3"/>
      <c r="J636" s="3"/>
    </row>
    <row r="637">
      <c r="D637" s="3"/>
      <c r="E637" s="4"/>
      <c r="G637" s="3"/>
      <c r="J637" s="3"/>
    </row>
    <row r="638">
      <c r="D638" s="3"/>
      <c r="E638" s="4"/>
      <c r="G638" s="3"/>
      <c r="J638" s="3"/>
    </row>
    <row r="639">
      <c r="D639" s="3"/>
      <c r="E639" s="4"/>
      <c r="G639" s="3"/>
      <c r="J639" s="3"/>
    </row>
    <row r="640">
      <c r="D640" s="3"/>
      <c r="E640" s="4"/>
      <c r="G640" s="3"/>
      <c r="J640" s="3"/>
    </row>
    <row r="641">
      <c r="D641" s="3"/>
      <c r="E641" s="4"/>
      <c r="G641" s="3"/>
      <c r="J641" s="3"/>
    </row>
    <row r="642">
      <c r="D642" s="3"/>
      <c r="E642" s="4"/>
      <c r="G642" s="3"/>
      <c r="J642" s="3"/>
    </row>
    <row r="643">
      <c r="D643" s="3"/>
      <c r="E643" s="4"/>
      <c r="G643" s="3"/>
      <c r="J643" s="3"/>
    </row>
    <row r="644">
      <c r="D644" s="3"/>
      <c r="E644" s="4"/>
      <c r="G644" s="3"/>
      <c r="J644" s="3"/>
    </row>
    <row r="645">
      <c r="D645" s="3"/>
      <c r="E645" s="4"/>
      <c r="G645" s="3"/>
      <c r="J645" s="3"/>
    </row>
    <row r="646">
      <c r="D646" s="3"/>
      <c r="E646" s="4"/>
      <c r="G646" s="3"/>
      <c r="J646" s="3"/>
    </row>
    <row r="647">
      <c r="D647" s="3"/>
      <c r="E647" s="4"/>
      <c r="G647" s="3"/>
      <c r="J647" s="3"/>
    </row>
    <row r="648">
      <c r="D648" s="3"/>
      <c r="E648" s="4"/>
      <c r="G648" s="3"/>
      <c r="J648" s="3"/>
    </row>
    <row r="649">
      <c r="D649" s="3"/>
      <c r="E649" s="4"/>
      <c r="G649" s="3"/>
      <c r="J649" s="3"/>
    </row>
    <row r="650">
      <c r="D650" s="3"/>
      <c r="E650" s="4"/>
      <c r="G650" s="3"/>
      <c r="J650" s="3"/>
    </row>
    <row r="651">
      <c r="D651" s="3"/>
      <c r="E651" s="4"/>
      <c r="G651" s="3"/>
      <c r="J651" s="3"/>
    </row>
    <row r="652">
      <c r="D652" s="3"/>
      <c r="E652" s="4"/>
      <c r="G652" s="3"/>
      <c r="J652" s="3"/>
    </row>
    <row r="653">
      <c r="D653" s="3"/>
      <c r="E653" s="4"/>
      <c r="G653" s="3"/>
      <c r="J653" s="3"/>
    </row>
    <row r="654">
      <c r="D654" s="3"/>
      <c r="E654" s="4"/>
      <c r="G654" s="3"/>
      <c r="J654" s="3"/>
    </row>
    <row r="655">
      <c r="D655" s="3"/>
      <c r="E655" s="4"/>
      <c r="G655" s="3"/>
      <c r="J655" s="3"/>
    </row>
    <row r="656">
      <c r="D656" s="3"/>
      <c r="E656" s="4"/>
      <c r="G656" s="3"/>
      <c r="J656" s="3"/>
    </row>
    <row r="657">
      <c r="D657" s="3"/>
      <c r="E657" s="4"/>
      <c r="G657" s="3"/>
      <c r="J657" s="3"/>
    </row>
    <row r="658">
      <c r="D658" s="3"/>
      <c r="E658" s="4"/>
      <c r="G658" s="3"/>
      <c r="J658" s="3"/>
    </row>
    <row r="659">
      <c r="D659" s="3"/>
      <c r="E659" s="4"/>
      <c r="G659" s="3"/>
      <c r="J659" s="3"/>
    </row>
    <row r="660">
      <c r="D660" s="3"/>
      <c r="E660" s="4"/>
      <c r="G660" s="3"/>
      <c r="J660" s="3"/>
    </row>
    <row r="661">
      <c r="D661" s="3"/>
      <c r="E661" s="4"/>
      <c r="G661" s="3"/>
      <c r="J661" s="3"/>
    </row>
    <row r="662">
      <c r="D662" s="3"/>
      <c r="E662" s="4"/>
      <c r="G662" s="3"/>
      <c r="J662" s="3"/>
    </row>
    <row r="663">
      <c r="D663" s="3"/>
      <c r="E663" s="4"/>
      <c r="G663" s="3"/>
      <c r="J663" s="3"/>
    </row>
    <row r="664">
      <c r="D664" s="3"/>
      <c r="E664" s="4"/>
      <c r="G664" s="3"/>
      <c r="J664" s="3"/>
    </row>
    <row r="665">
      <c r="D665" s="3"/>
      <c r="E665" s="4"/>
      <c r="G665" s="3"/>
      <c r="J665" s="3"/>
    </row>
    <row r="666">
      <c r="D666" s="3"/>
      <c r="E666" s="4"/>
      <c r="G666" s="3"/>
      <c r="J666" s="3"/>
    </row>
    <row r="667">
      <c r="D667" s="3"/>
      <c r="E667" s="4"/>
      <c r="G667" s="3"/>
      <c r="J667" s="3"/>
    </row>
    <row r="668">
      <c r="D668" s="3"/>
      <c r="E668" s="4"/>
      <c r="G668" s="3"/>
      <c r="J668" s="3"/>
    </row>
    <row r="669">
      <c r="D669" s="3"/>
      <c r="E669" s="4"/>
      <c r="G669" s="3"/>
      <c r="J669" s="3"/>
    </row>
    <row r="670">
      <c r="D670" s="3"/>
      <c r="E670" s="4"/>
      <c r="G670" s="3"/>
      <c r="J670" s="3"/>
    </row>
    <row r="671">
      <c r="D671" s="3"/>
      <c r="E671" s="4"/>
      <c r="G671" s="3"/>
      <c r="J671" s="3"/>
    </row>
    <row r="672">
      <c r="D672" s="3"/>
      <c r="E672" s="4"/>
      <c r="G672" s="3"/>
      <c r="J672" s="3"/>
    </row>
    <row r="673">
      <c r="D673" s="3"/>
      <c r="E673" s="4"/>
      <c r="G673" s="3"/>
      <c r="J673" s="3"/>
    </row>
    <row r="674">
      <c r="D674" s="3"/>
      <c r="E674" s="4"/>
      <c r="G674" s="3"/>
      <c r="J674" s="3"/>
    </row>
    <row r="675">
      <c r="D675" s="3"/>
      <c r="E675" s="4"/>
      <c r="G675" s="3"/>
      <c r="J675" s="3"/>
    </row>
    <row r="676">
      <c r="D676" s="3"/>
      <c r="E676" s="4"/>
      <c r="G676" s="3"/>
      <c r="J676" s="3"/>
    </row>
    <row r="677">
      <c r="D677" s="3"/>
      <c r="E677" s="4"/>
      <c r="G677" s="3"/>
      <c r="J677" s="3"/>
    </row>
    <row r="678">
      <c r="D678" s="3"/>
      <c r="E678" s="4"/>
      <c r="G678" s="3"/>
      <c r="J678" s="3"/>
    </row>
    <row r="679">
      <c r="D679" s="3"/>
      <c r="E679" s="4"/>
      <c r="G679" s="3"/>
      <c r="J679" s="3"/>
    </row>
    <row r="680">
      <c r="D680" s="3"/>
      <c r="E680" s="4"/>
      <c r="G680" s="3"/>
      <c r="J680" s="3"/>
    </row>
    <row r="681">
      <c r="D681" s="3"/>
      <c r="E681" s="4"/>
      <c r="G681" s="3"/>
      <c r="J681" s="3"/>
    </row>
    <row r="682">
      <c r="D682" s="3"/>
      <c r="E682" s="4"/>
      <c r="G682" s="3"/>
      <c r="J682" s="3"/>
    </row>
    <row r="683">
      <c r="D683" s="3"/>
      <c r="E683" s="4"/>
      <c r="G683" s="3"/>
      <c r="J683" s="3"/>
    </row>
    <row r="684">
      <c r="D684" s="3"/>
      <c r="E684" s="4"/>
      <c r="G684" s="3"/>
      <c r="J684" s="3"/>
    </row>
    <row r="685">
      <c r="D685" s="3"/>
      <c r="E685" s="4"/>
      <c r="G685" s="3"/>
      <c r="J685" s="3"/>
    </row>
    <row r="686">
      <c r="D686" s="3"/>
      <c r="E686" s="4"/>
      <c r="G686" s="3"/>
      <c r="J686" s="3"/>
    </row>
    <row r="687">
      <c r="D687" s="3"/>
      <c r="E687" s="4"/>
      <c r="G687" s="3"/>
      <c r="J687" s="3"/>
    </row>
    <row r="688">
      <c r="D688" s="3"/>
      <c r="E688" s="4"/>
      <c r="G688" s="3"/>
      <c r="J688" s="3"/>
    </row>
    <row r="689">
      <c r="D689" s="3"/>
      <c r="E689" s="4"/>
      <c r="G689" s="3"/>
      <c r="J689" s="3"/>
    </row>
    <row r="690">
      <c r="D690" s="3"/>
      <c r="E690" s="4"/>
      <c r="G690" s="3"/>
      <c r="J690" s="3"/>
    </row>
    <row r="691">
      <c r="D691" s="3"/>
      <c r="E691" s="4"/>
      <c r="G691" s="3"/>
      <c r="J691" s="3"/>
    </row>
    <row r="692">
      <c r="D692" s="3"/>
      <c r="E692" s="4"/>
      <c r="G692" s="3"/>
      <c r="J692" s="3"/>
    </row>
    <row r="693">
      <c r="D693" s="3"/>
      <c r="E693" s="4"/>
      <c r="G693" s="3"/>
      <c r="J693" s="3"/>
    </row>
    <row r="694">
      <c r="D694" s="3"/>
      <c r="E694" s="4"/>
      <c r="G694" s="3"/>
      <c r="J694" s="3"/>
    </row>
    <row r="695">
      <c r="D695" s="3"/>
      <c r="E695" s="4"/>
      <c r="G695" s="3"/>
      <c r="J695" s="3"/>
    </row>
    <row r="696">
      <c r="D696" s="3"/>
      <c r="E696" s="4"/>
      <c r="G696" s="3"/>
      <c r="J696" s="3"/>
    </row>
    <row r="697">
      <c r="D697" s="3"/>
      <c r="E697" s="4"/>
      <c r="G697" s="3"/>
      <c r="J697" s="3"/>
    </row>
    <row r="698">
      <c r="D698" s="3"/>
      <c r="E698" s="4"/>
      <c r="G698" s="3"/>
      <c r="J698" s="3"/>
    </row>
    <row r="699">
      <c r="D699" s="3"/>
      <c r="E699" s="4"/>
      <c r="G699" s="3"/>
      <c r="J699" s="3"/>
    </row>
    <row r="700">
      <c r="D700" s="3"/>
      <c r="E700" s="4"/>
      <c r="G700" s="3"/>
      <c r="J700" s="3"/>
    </row>
    <row r="701">
      <c r="D701" s="3"/>
      <c r="E701" s="4"/>
      <c r="G701" s="3"/>
      <c r="J701" s="3"/>
    </row>
    <row r="702">
      <c r="D702" s="3"/>
      <c r="E702" s="4"/>
      <c r="G702" s="3"/>
      <c r="J702" s="3"/>
    </row>
    <row r="703">
      <c r="D703" s="3"/>
      <c r="E703" s="4"/>
      <c r="G703" s="3"/>
      <c r="J703" s="3"/>
    </row>
    <row r="704">
      <c r="D704" s="3"/>
      <c r="E704" s="4"/>
      <c r="G704" s="3"/>
      <c r="J704" s="3"/>
    </row>
    <row r="705">
      <c r="D705" s="3"/>
      <c r="E705" s="4"/>
      <c r="G705" s="3"/>
      <c r="J705" s="3"/>
    </row>
    <row r="706">
      <c r="D706" s="3"/>
      <c r="E706" s="4"/>
      <c r="G706" s="3"/>
      <c r="J706" s="3"/>
    </row>
    <row r="707">
      <c r="D707" s="3"/>
      <c r="E707" s="4"/>
      <c r="G707" s="3"/>
      <c r="J707" s="3"/>
    </row>
    <row r="708">
      <c r="D708" s="3"/>
      <c r="E708" s="4"/>
      <c r="G708" s="3"/>
      <c r="J708" s="3"/>
    </row>
    <row r="709">
      <c r="D709" s="3"/>
      <c r="E709" s="4"/>
      <c r="G709" s="3"/>
      <c r="J709" s="3"/>
    </row>
    <row r="710">
      <c r="D710" s="3"/>
      <c r="E710" s="4"/>
      <c r="G710" s="3"/>
      <c r="J710" s="3"/>
    </row>
    <row r="711">
      <c r="D711" s="3"/>
      <c r="E711" s="4"/>
      <c r="G711" s="3"/>
      <c r="J711" s="3"/>
    </row>
    <row r="712">
      <c r="D712" s="3"/>
      <c r="E712" s="4"/>
      <c r="G712" s="3"/>
      <c r="J712" s="3"/>
    </row>
    <row r="713">
      <c r="D713" s="3"/>
      <c r="E713" s="4"/>
      <c r="G713" s="3"/>
      <c r="J713" s="3"/>
    </row>
    <row r="714">
      <c r="D714" s="3"/>
      <c r="E714" s="4"/>
      <c r="G714" s="3"/>
      <c r="J714" s="3"/>
    </row>
    <row r="715">
      <c r="D715" s="3"/>
      <c r="E715" s="4"/>
      <c r="G715" s="3"/>
      <c r="J715" s="3"/>
    </row>
    <row r="716">
      <c r="D716" s="3"/>
      <c r="E716" s="4"/>
      <c r="G716" s="3"/>
      <c r="J716" s="3"/>
    </row>
    <row r="717">
      <c r="D717" s="3"/>
      <c r="E717" s="4"/>
      <c r="G717" s="3"/>
      <c r="J717" s="3"/>
    </row>
    <row r="718">
      <c r="D718" s="3"/>
      <c r="E718" s="4"/>
      <c r="G718" s="3"/>
      <c r="J718" s="3"/>
    </row>
    <row r="719">
      <c r="D719" s="3"/>
      <c r="E719" s="4"/>
      <c r="G719" s="3"/>
      <c r="J719" s="3"/>
    </row>
    <row r="720">
      <c r="D720" s="3"/>
      <c r="E720" s="4"/>
      <c r="G720" s="3"/>
      <c r="J720" s="3"/>
    </row>
    <row r="721">
      <c r="D721" s="3"/>
      <c r="E721" s="4"/>
      <c r="G721" s="3"/>
      <c r="J721" s="3"/>
    </row>
    <row r="722">
      <c r="D722" s="3"/>
      <c r="E722" s="4"/>
      <c r="G722" s="3"/>
      <c r="J722" s="3"/>
    </row>
    <row r="723">
      <c r="D723" s="3"/>
      <c r="E723" s="4"/>
      <c r="G723" s="3"/>
      <c r="J723" s="3"/>
    </row>
    <row r="724">
      <c r="D724" s="3"/>
      <c r="E724" s="4"/>
      <c r="G724" s="3"/>
      <c r="J724" s="3"/>
    </row>
    <row r="725">
      <c r="D725" s="3"/>
      <c r="E725" s="4"/>
      <c r="G725" s="3"/>
      <c r="J725" s="3"/>
    </row>
    <row r="726">
      <c r="D726" s="3"/>
      <c r="E726" s="4"/>
      <c r="G726" s="3"/>
      <c r="J726" s="3"/>
    </row>
    <row r="727">
      <c r="D727" s="3"/>
      <c r="E727" s="4"/>
      <c r="G727" s="3"/>
      <c r="J727" s="3"/>
    </row>
    <row r="728">
      <c r="D728" s="3"/>
      <c r="E728" s="4"/>
      <c r="G728" s="3"/>
      <c r="J728" s="3"/>
    </row>
    <row r="729">
      <c r="D729" s="3"/>
      <c r="E729" s="4"/>
      <c r="G729" s="3"/>
      <c r="J729" s="3"/>
    </row>
    <row r="730">
      <c r="D730" s="3"/>
      <c r="E730" s="4"/>
      <c r="G730" s="3"/>
      <c r="J730" s="3"/>
    </row>
    <row r="731">
      <c r="D731" s="3"/>
      <c r="E731" s="4"/>
      <c r="G731" s="3"/>
      <c r="J731" s="3"/>
    </row>
    <row r="732">
      <c r="D732" s="3"/>
      <c r="E732" s="4"/>
      <c r="G732" s="3"/>
      <c r="J732" s="3"/>
    </row>
    <row r="733">
      <c r="D733" s="3"/>
      <c r="E733" s="4"/>
      <c r="G733" s="3"/>
      <c r="J733" s="3"/>
    </row>
    <row r="734">
      <c r="D734" s="3"/>
      <c r="E734" s="4"/>
      <c r="G734" s="3"/>
      <c r="J734" s="3"/>
    </row>
    <row r="735">
      <c r="D735" s="3"/>
      <c r="E735" s="4"/>
      <c r="G735" s="3"/>
      <c r="J735" s="3"/>
    </row>
    <row r="736">
      <c r="D736" s="3"/>
      <c r="E736" s="4"/>
      <c r="G736" s="3"/>
      <c r="J736" s="3"/>
    </row>
    <row r="737">
      <c r="D737" s="3"/>
      <c r="E737" s="4"/>
      <c r="G737" s="3"/>
      <c r="J737" s="3"/>
    </row>
    <row r="738">
      <c r="D738" s="3"/>
      <c r="E738" s="4"/>
      <c r="G738" s="3"/>
      <c r="J738" s="3"/>
    </row>
    <row r="739">
      <c r="D739" s="3"/>
      <c r="E739" s="4"/>
      <c r="G739" s="3"/>
      <c r="J739" s="3"/>
    </row>
    <row r="740">
      <c r="D740" s="3"/>
      <c r="E740" s="4"/>
      <c r="G740" s="3"/>
      <c r="J740" s="3"/>
    </row>
    <row r="741">
      <c r="D741" s="3"/>
      <c r="E741" s="4"/>
      <c r="G741" s="3"/>
      <c r="J741" s="3"/>
    </row>
    <row r="742">
      <c r="D742" s="3"/>
      <c r="E742" s="4"/>
      <c r="G742" s="3"/>
      <c r="J742" s="3"/>
    </row>
    <row r="743">
      <c r="D743" s="3"/>
      <c r="E743" s="4"/>
      <c r="G743" s="3"/>
      <c r="J743" s="3"/>
    </row>
    <row r="744">
      <c r="D744" s="3"/>
      <c r="E744" s="4"/>
      <c r="G744" s="3"/>
      <c r="J744" s="3"/>
    </row>
    <row r="745">
      <c r="D745" s="3"/>
      <c r="E745" s="4"/>
      <c r="G745" s="3"/>
      <c r="J745" s="3"/>
    </row>
    <row r="746">
      <c r="D746" s="3"/>
      <c r="E746" s="4"/>
      <c r="G746" s="3"/>
      <c r="J746" s="3"/>
    </row>
    <row r="747">
      <c r="D747" s="3"/>
      <c r="E747" s="4"/>
      <c r="G747" s="3"/>
      <c r="J747" s="3"/>
    </row>
    <row r="748">
      <c r="D748" s="3"/>
      <c r="E748" s="4"/>
      <c r="G748" s="3"/>
      <c r="J748" s="3"/>
    </row>
    <row r="749">
      <c r="D749" s="3"/>
      <c r="E749" s="4"/>
      <c r="G749" s="3"/>
      <c r="J749" s="3"/>
    </row>
    <row r="750">
      <c r="D750" s="3"/>
      <c r="E750" s="4"/>
      <c r="G750" s="3"/>
      <c r="J750" s="3"/>
    </row>
    <row r="751">
      <c r="D751" s="3"/>
      <c r="E751" s="4"/>
      <c r="G751" s="3"/>
      <c r="J751" s="3"/>
    </row>
    <row r="752">
      <c r="D752" s="3"/>
      <c r="E752" s="4"/>
      <c r="G752" s="3"/>
      <c r="J752" s="3"/>
    </row>
    <row r="753">
      <c r="D753" s="3"/>
      <c r="E753" s="4"/>
      <c r="G753" s="3"/>
      <c r="J753" s="3"/>
    </row>
    <row r="754">
      <c r="D754" s="3"/>
      <c r="E754" s="4"/>
      <c r="G754" s="3"/>
      <c r="J754" s="3"/>
    </row>
    <row r="755">
      <c r="D755" s="3"/>
      <c r="E755" s="4"/>
      <c r="G755" s="3"/>
      <c r="J755" s="3"/>
    </row>
    <row r="756">
      <c r="D756" s="3"/>
      <c r="E756" s="4"/>
      <c r="G756" s="3"/>
      <c r="J756" s="3"/>
    </row>
    <row r="757">
      <c r="D757" s="3"/>
      <c r="E757" s="4"/>
      <c r="G757" s="3"/>
      <c r="J757" s="3"/>
    </row>
    <row r="758">
      <c r="D758" s="3"/>
      <c r="E758" s="4"/>
      <c r="G758" s="3"/>
      <c r="J758" s="3"/>
    </row>
    <row r="759">
      <c r="D759" s="3"/>
      <c r="E759" s="4"/>
      <c r="G759" s="3"/>
      <c r="J759" s="3"/>
    </row>
    <row r="760">
      <c r="D760" s="3"/>
      <c r="E760" s="4"/>
      <c r="G760" s="3"/>
      <c r="J760" s="3"/>
    </row>
    <row r="761">
      <c r="D761" s="3"/>
      <c r="E761" s="4"/>
      <c r="G761" s="3"/>
      <c r="J761" s="3"/>
    </row>
    <row r="762">
      <c r="D762" s="3"/>
      <c r="E762" s="4"/>
      <c r="G762" s="3"/>
      <c r="J762" s="3"/>
    </row>
    <row r="763">
      <c r="D763" s="3"/>
      <c r="E763" s="4"/>
      <c r="G763" s="3"/>
      <c r="J763" s="3"/>
    </row>
    <row r="764">
      <c r="D764" s="3"/>
      <c r="E764" s="4"/>
      <c r="G764" s="3"/>
      <c r="J764" s="3"/>
    </row>
    <row r="765">
      <c r="D765" s="3"/>
      <c r="E765" s="4"/>
      <c r="G765" s="3"/>
      <c r="J765" s="3"/>
    </row>
    <row r="766">
      <c r="D766" s="3"/>
      <c r="E766" s="4"/>
      <c r="G766" s="3"/>
      <c r="J766" s="3"/>
    </row>
    <row r="767">
      <c r="D767" s="3"/>
      <c r="E767" s="4"/>
      <c r="G767" s="3"/>
      <c r="J767" s="3"/>
    </row>
    <row r="768">
      <c r="D768" s="3"/>
      <c r="E768" s="4"/>
      <c r="G768" s="3"/>
      <c r="J768" s="3"/>
    </row>
    <row r="769">
      <c r="D769" s="3"/>
      <c r="E769" s="4"/>
      <c r="G769" s="3"/>
      <c r="J769" s="3"/>
    </row>
    <row r="770">
      <c r="D770" s="3"/>
      <c r="E770" s="4"/>
      <c r="G770" s="3"/>
      <c r="J770" s="3"/>
    </row>
    <row r="771">
      <c r="D771" s="3"/>
      <c r="E771" s="4"/>
      <c r="G771" s="3"/>
      <c r="J771" s="3"/>
    </row>
    <row r="772">
      <c r="D772" s="3"/>
      <c r="E772" s="4"/>
      <c r="G772" s="3"/>
      <c r="J772" s="3"/>
    </row>
    <row r="773">
      <c r="D773" s="3"/>
      <c r="E773" s="4"/>
      <c r="G773" s="3"/>
      <c r="J773" s="3"/>
    </row>
    <row r="774">
      <c r="D774" s="3"/>
      <c r="E774" s="4"/>
      <c r="G774" s="3"/>
      <c r="J774" s="3"/>
    </row>
    <row r="775">
      <c r="D775" s="3"/>
      <c r="E775" s="4"/>
      <c r="G775" s="3"/>
      <c r="J775" s="3"/>
    </row>
    <row r="776">
      <c r="D776" s="3"/>
      <c r="E776" s="4"/>
      <c r="G776" s="3"/>
      <c r="J776" s="3"/>
    </row>
    <row r="777">
      <c r="D777" s="3"/>
      <c r="E777" s="4"/>
      <c r="G777" s="3"/>
      <c r="J777" s="3"/>
    </row>
    <row r="778">
      <c r="D778" s="3"/>
      <c r="E778" s="4"/>
      <c r="G778" s="3"/>
      <c r="J778" s="3"/>
    </row>
    <row r="779">
      <c r="D779" s="3"/>
      <c r="E779" s="4"/>
      <c r="G779" s="3"/>
      <c r="J779" s="3"/>
    </row>
    <row r="780">
      <c r="D780" s="3"/>
      <c r="E780" s="4"/>
      <c r="G780" s="3"/>
      <c r="J780" s="3"/>
    </row>
    <row r="781">
      <c r="D781" s="3"/>
      <c r="E781" s="4"/>
      <c r="G781" s="3"/>
      <c r="J781" s="3"/>
    </row>
    <row r="782">
      <c r="D782" s="3"/>
      <c r="E782" s="4"/>
      <c r="G782" s="3"/>
      <c r="J782" s="3"/>
    </row>
    <row r="783">
      <c r="D783" s="3"/>
      <c r="E783" s="4"/>
      <c r="G783" s="3"/>
      <c r="J783" s="3"/>
    </row>
    <row r="784">
      <c r="D784" s="3"/>
      <c r="E784" s="4"/>
      <c r="G784" s="3"/>
      <c r="J784" s="3"/>
    </row>
    <row r="785">
      <c r="D785" s="3"/>
      <c r="E785" s="4"/>
      <c r="G785" s="3"/>
      <c r="J785" s="3"/>
    </row>
    <row r="786">
      <c r="D786" s="3"/>
      <c r="E786" s="4"/>
      <c r="G786" s="3"/>
      <c r="J786" s="3"/>
    </row>
    <row r="787">
      <c r="D787" s="3"/>
      <c r="E787" s="4"/>
      <c r="G787" s="3"/>
      <c r="J787" s="3"/>
    </row>
    <row r="788">
      <c r="D788" s="3"/>
      <c r="E788" s="4"/>
      <c r="G788" s="3"/>
      <c r="J788" s="3"/>
    </row>
    <row r="789">
      <c r="D789" s="3"/>
      <c r="E789" s="4"/>
      <c r="G789" s="3"/>
      <c r="J789" s="3"/>
    </row>
    <row r="790">
      <c r="D790" s="3"/>
      <c r="E790" s="4"/>
      <c r="G790" s="3"/>
      <c r="J790" s="3"/>
    </row>
    <row r="791">
      <c r="D791" s="3"/>
      <c r="E791" s="4"/>
      <c r="G791" s="3"/>
      <c r="J791" s="3"/>
    </row>
    <row r="792">
      <c r="D792" s="3"/>
      <c r="E792" s="4"/>
      <c r="G792" s="3"/>
      <c r="J792" s="3"/>
    </row>
    <row r="793">
      <c r="D793" s="3"/>
      <c r="E793" s="4"/>
      <c r="G793" s="3"/>
      <c r="J793" s="3"/>
    </row>
    <row r="794">
      <c r="D794" s="3"/>
      <c r="E794" s="4"/>
      <c r="G794" s="3"/>
      <c r="J794" s="3"/>
    </row>
    <row r="795">
      <c r="D795" s="3"/>
      <c r="E795" s="4"/>
      <c r="G795" s="3"/>
      <c r="J795" s="3"/>
    </row>
    <row r="796">
      <c r="D796" s="3"/>
      <c r="E796" s="4"/>
      <c r="G796" s="3"/>
      <c r="J796" s="3"/>
    </row>
    <row r="797">
      <c r="D797" s="3"/>
      <c r="E797" s="4"/>
      <c r="G797" s="3"/>
      <c r="J797" s="3"/>
    </row>
    <row r="798">
      <c r="D798" s="3"/>
      <c r="E798" s="4"/>
      <c r="G798" s="3"/>
      <c r="J798" s="3"/>
    </row>
    <row r="799">
      <c r="D799" s="3"/>
      <c r="E799" s="4"/>
      <c r="G799" s="3"/>
      <c r="J799" s="3"/>
    </row>
    <row r="800">
      <c r="D800" s="3"/>
      <c r="E800" s="4"/>
      <c r="G800" s="3"/>
      <c r="J800" s="3"/>
    </row>
    <row r="801">
      <c r="D801" s="3"/>
      <c r="E801" s="4"/>
      <c r="G801" s="3"/>
      <c r="J801" s="3"/>
    </row>
    <row r="802">
      <c r="D802" s="3"/>
      <c r="E802" s="4"/>
      <c r="G802" s="3"/>
      <c r="J802" s="3"/>
    </row>
    <row r="803">
      <c r="D803" s="3"/>
      <c r="E803" s="4"/>
      <c r="G803" s="3"/>
      <c r="J803" s="3"/>
    </row>
    <row r="804">
      <c r="D804" s="3"/>
      <c r="E804" s="4"/>
      <c r="G804" s="3"/>
      <c r="J804" s="3"/>
    </row>
    <row r="805">
      <c r="D805" s="3"/>
      <c r="E805" s="4"/>
      <c r="G805" s="3"/>
      <c r="J805" s="3"/>
    </row>
    <row r="806">
      <c r="D806" s="3"/>
      <c r="E806" s="4"/>
      <c r="G806" s="3"/>
      <c r="J806" s="3"/>
    </row>
    <row r="807">
      <c r="D807" s="3"/>
      <c r="E807" s="4"/>
      <c r="G807" s="3"/>
      <c r="J807" s="3"/>
    </row>
    <row r="808">
      <c r="D808" s="3"/>
      <c r="E808" s="4"/>
      <c r="G808" s="3"/>
      <c r="J808" s="3"/>
    </row>
    <row r="809">
      <c r="D809" s="3"/>
      <c r="E809" s="4"/>
      <c r="G809" s="3"/>
      <c r="J809" s="3"/>
    </row>
    <row r="810">
      <c r="D810" s="3"/>
      <c r="E810" s="4"/>
      <c r="G810" s="3"/>
      <c r="J810" s="3"/>
    </row>
    <row r="811">
      <c r="D811" s="3"/>
      <c r="E811" s="4"/>
      <c r="G811" s="3"/>
      <c r="J811" s="3"/>
    </row>
    <row r="812">
      <c r="D812" s="3"/>
      <c r="E812" s="4"/>
      <c r="G812" s="3"/>
      <c r="J812" s="3"/>
    </row>
    <row r="813">
      <c r="D813" s="3"/>
      <c r="E813" s="4"/>
      <c r="G813" s="3"/>
      <c r="J813" s="3"/>
    </row>
    <row r="814">
      <c r="D814" s="3"/>
      <c r="E814" s="4"/>
      <c r="G814" s="3"/>
      <c r="J814" s="3"/>
    </row>
    <row r="815">
      <c r="D815" s="3"/>
      <c r="E815" s="4"/>
      <c r="G815" s="3"/>
      <c r="J815" s="3"/>
    </row>
    <row r="816">
      <c r="D816" s="3"/>
      <c r="E816" s="4"/>
      <c r="G816" s="3"/>
      <c r="J816" s="3"/>
    </row>
    <row r="817">
      <c r="D817" s="3"/>
      <c r="E817" s="4"/>
      <c r="G817" s="3"/>
      <c r="J817" s="3"/>
    </row>
    <row r="818">
      <c r="D818" s="3"/>
      <c r="E818" s="4"/>
      <c r="G818" s="3"/>
      <c r="J818" s="3"/>
    </row>
    <row r="819">
      <c r="D819" s="3"/>
      <c r="E819" s="4"/>
      <c r="G819" s="3"/>
      <c r="J819" s="3"/>
    </row>
    <row r="820">
      <c r="D820" s="3"/>
      <c r="E820" s="4"/>
      <c r="G820" s="3"/>
      <c r="J820" s="3"/>
    </row>
    <row r="821">
      <c r="D821" s="3"/>
      <c r="E821" s="4"/>
      <c r="G821" s="3"/>
      <c r="J821" s="3"/>
    </row>
    <row r="822">
      <c r="D822" s="3"/>
      <c r="E822" s="4"/>
      <c r="G822" s="3"/>
      <c r="J822" s="3"/>
    </row>
    <row r="823">
      <c r="D823" s="3"/>
      <c r="E823" s="4"/>
      <c r="G823" s="3"/>
      <c r="J823" s="3"/>
    </row>
    <row r="824">
      <c r="D824" s="3"/>
      <c r="E824" s="4"/>
      <c r="G824" s="3"/>
      <c r="J824" s="3"/>
    </row>
    <row r="825">
      <c r="D825" s="3"/>
      <c r="E825" s="4"/>
      <c r="G825" s="3"/>
      <c r="J825" s="3"/>
    </row>
    <row r="826">
      <c r="D826" s="3"/>
      <c r="E826" s="4"/>
      <c r="G826" s="3"/>
      <c r="J826" s="3"/>
    </row>
    <row r="827">
      <c r="D827" s="3"/>
      <c r="E827" s="4"/>
      <c r="G827" s="3"/>
      <c r="J827" s="3"/>
    </row>
    <row r="828">
      <c r="D828" s="3"/>
      <c r="E828" s="4"/>
      <c r="G828" s="3"/>
      <c r="J828" s="3"/>
    </row>
    <row r="829">
      <c r="D829" s="3"/>
      <c r="E829" s="4"/>
      <c r="G829" s="3"/>
      <c r="J829" s="3"/>
    </row>
    <row r="830">
      <c r="D830" s="3"/>
      <c r="E830" s="4"/>
      <c r="G830" s="3"/>
      <c r="J830" s="3"/>
    </row>
    <row r="831">
      <c r="D831" s="3"/>
      <c r="E831" s="4"/>
      <c r="G831" s="3"/>
      <c r="J831" s="3"/>
    </row>
    <row r="832">
      <c r="D832" s="3"/>
      <c r="E832" s="4"/>
      <c r="G832" s="3"/>
      <c r="J832" s="3"/>
    </row>
    <row r="833">
      <c r="D833" s="3"/>
      <c r="E833" s="4"/>
      <c r="G833" s="3"/>
      <c r="J833" s="3"/>
    </row>
    <row r="834">
      <c r="D834" s="3"/>
      <c r="E834" s="4"/>
      <c r="G834" s="3"/>
      <c r="J834" s="3"/>
    </row>
    <row r="835">
      <c r="D835" s="3"/>
      <c r="E835" s="4"/>
      <c r="G835" s="3"/>
      <c r="J835" s="3"/>
    </row>
    <row r="836">
      <c r="D836" s="3"/>
      <c r="E836" s="4"/>
      <c r="G836" s="3"/>
      <c r="J836" s="3"/>
    </row>
    <row r="837">
      <c r="D837" s="3"/>
      <c r="E837" s="4"/>
      <c r="G837" s="3"/>
      <c r="J837" s="3"/>
    </row>
    <row r="838">
      <c r="D838" s="3"/>
      <c r="E838" s="4"/>
      <c r="G838" s="3"/>
      <c r="J838" s="3"/>
    </row>
    <row r="839">
      <c r="D839" s="3"/>
      <c r="E839" s="4"/>
      <c r="G839" s="3"/>
      <c r="J839" s="3"/>
    </row>
    <row r="840">
      <c r="D840" s="3"/>
      <c r="E840" s="4"/>
      <c r="G840" s="3"/>
      <c r="J840" s="3"/>
    </row>
    <row r="841">
      <c r="D841" s="3"/>
      <c r="E841" s="4"/>
      <c r="G841" s="3"/>
      <c r="J841" s="3"/>
    </row>
    <row r="842">
      <c r="D842" s="3"/>
      <c r="E842" s="4"/>
      <c r="G842" s="3"/>
      <c r="J842" s="3"/>
    </row>
    <row r="843">
      <c r="D843" s="3"/>
      <c r="E843" s="4"/>
      <c r="G843" s="3"/>
      <c r="J843" s="3"/>
    </row>
    <row r="844">
      <c r="D844" s="3"/>
      <c r="E844" s="4"/>
      <c r="G844" s="3"/>
      <c r="J844" s="3"/>
    </row>
    <row r="845">
      <c r="D845" s="3"/>
      <c r="E845" s="4"/>
      <c r="G845" s="3"/>
      <c r="J845" s="3"/>
    </row>
    <row r="846">
      <c r="D846" s="3"/>
      <c r="E846" s="4"/>
      <c r="G846" s="3"/>
      <c r="J846" s="3"/>
    </row>
    <row r="847">
      <c r="D847" s="3"/>
      <c r="E847" s="4"/>
      <c r="G847" s="3"/>
      <c r="J847" s="3"/>
    </row>
    <row r="848">
      <c r="D848" s="3"/>
      <c r="E848" s="4"/>
      <c r="G848" s="3"/>
      <c r="J848" s="3"/>
    </row>
    <row r="849">
      <c r="D849" s="3"/>
      <c r="E849" s="4"/>
      <c r="G849" s="3"/>
      <c r="J849" s="3"/>
    </row>
    <row r="850">
      <c r="D850" s="3"/>
      <c r="E850" s="4"/>
      <c r="G850" s="3"/>
      <c r="J850" s="3"/>
    </row>
    <row r="851">
      <c r="D851" s="3"/>
      <c r="E851" s="4"/>
      <c r="G851" s="3"/>
      <c r="J851" s="3"/>
    </row>
    <row r="852">
      <c r="D852" s="3"/>
      <c r="E852" s="4"/>
      <c r="G852" s="3"/>
      <c r="J852" s="3"/>
    </row>
    <row r="853">
      <c r="D853" s="3"/>
      <c r="E853" s="4"/>
      <c r="G853" s="3"/>
      <c r="J853" s="3"/>
    </row>
    <row r="854">
      <c r="D854" s="3"/>
      <c r="E854" s="4"/>
      <c r="G854" s="3"/>
      <c r="J854" s="3"/>
    </row>
    <row r="855">
      <c r="D855" s="3"/>
      <c r="E855" s="4"/>
      <c r="G855" s="3"/>
      <c r="J855" s="3"/>
    </row>
    <row r="856">
      <c r="D856" s="3"/>
      <c r="E856" s="4"/>
      <c r="G856" s="3"/>
      <c r="J856" s="3"/>
    </row>
    <row r="857">
      <c r="D857" s="3"/>
      <c r="E857" s="4"/>
      <c r="G857" s="3"/>
      <c r="J857" s="3"/>
    </row>
    <row r="858">
      <c r="D858" s="3"/>
      <c r="E858" s="4"/>
      <c r="G858" s="3"/>
      <c r="J858" s="3"/>
    </row>
    <row r="859">
      <c r="D859" s="3"/>
      <c r="E859" s="4"/>
      <c r="G859" s="3"/>
      <c r="J859" s="3"/>
    </row>
    <row r="860">
      <c r="D860" s="3"/>
      <c r="E860" s="4"/>
      <c r="G860" s="3"/>
      <c r="J860" s="3"/>
    </row>
    <row r="861">
      <c r="D861" s="3"/>
      <c r="E861" s="4"/>
      <c r="G861" s="3"/>
      <c r="J861" s="3"/>
    </row>
    <row r="862">
      <c r="D862" s="3"/>
      <c r="E862" s="4"/>
      <c r="G862" s="3"/>
      <c r="J862" s="3"/>
    </row>
    <row r="863">
      <c r="D863" s="3"/>
      <c r="E863" s="4"/>
      <c r="G863" s="3"/>
      <c r="J863" s="3"/>
    </row>
    <row r="864">
      <c r="D864" s="3"/>
      <c r="E864" s="4"/>
      <c r="G864" s="3"/>
      <c r="J864" s="3"/>
    </row>
    <row r="865">
      <c r="D865" s="3"/>
      <c r="E865" s="4"/>
      <c r="G865" s="3"/>
      <c r="J865" s="3"/>
    </row>
    <row r="866">
      <c r="D866" s="3"/>
      <c r="E866" s="4"/>
      <c r="G866" s="3"/>
      <c r="J866" s="3"/>
    </row>
    <row r="867">
      <c r="D867" s="3"/>
      <c r="E867" s="4"/>
      <c r="G867" s="3"/>
      <c r="J867" s="3"/>
    </row>
    <row r="868">
      <c r="D868" s="3"/>
      <c r="E868" s="4"/>
      <c r="G868" s="3"/>
      <c r="J868" s="3"/>
    </row>
    <row r="869">
      <c r="D869" s="3"/>
      <c r="E869" s="4"/>
      <c r="G869" s="3"/>
      <c r="J869" s="3"/>
    </row>
    <row r="870">
      <c r="D870" s="3"/>
      <c r="E870" s="4"/>
      <c r="G870" s="3"/>
      <c r="J870" s="3"/>
    </row>
    <row r="871">
      <c r="D871" s="3"/>
      <c r="E871" s="4"/>
      <c r="G871" s="3"/>
      <c r="J871" s="3"/>
    </row>
    <row r="872">
      <c r="D872" s="3"/>
      <c r="E872" s="4"/>
      <c r="G872" s="3"/>
      <c r="J872" s="3"/>
    </row>
    <row r="873">
      <c r="D873" s="3"/>
      <c r="E873" s="4"/>
      <c r="G873" s="3"/>
      <c r="J873" s="3"/>
    </row>
    <row r="874">
      <c r="D874" s="3"/>
      <c r="E874" s="4"/>
      <c r="G874" s="3"/>
      <c r="J874" s="3"/>
    </row>
    <row r="875">
      <c r="D875" s="3"/>
      <c r="E875" s="4"/>
      <c r="G875" s="3"/>
      <c r="J875" s="3"/>
    </row>
    <row r="876">
      <c r="D876" s="3"/>
      <c r="E876" s="4"/>
      <c r="G876" s="3"/>
      <c r="J876" s="3"/>
    </row>
    <row r="877">
      <c r="D877" s="3"/>
      <c r="E877" s="4"/>
      <c r="G877" s="3"/>
      <c r="J877" s="3"/>
    </row>
    <row r="878">
      <c r="D878" s="3"/>
      <c r="E878" s="4"/>
      <c r="G878" s="3"/>
      <c r="J878" s="3"/>
    </row>
    <row r="879">
      <c r="D879" s="3"/>
      <c r="E879" s="4"/>
      <c r="G879" s="3"/>
      <c r="J879" s="3"/>
    </row>
    <row r="880">
      <c r="D880" s="3"/>
      <c r="E880" s="4"/>
      <c r="G880" s="3"/>
      <c r="J880" s="3"/>
    </row>
    <row r="881">
      <c r="D881" s="3"/>
      <c r="E881" s="4"/>
      <c r="G881" s="3"/>
      <c r="J881" s="3"/>
    </row>
    <row r="882">
      <c r="D882" s="3"/>
      <c r="E882" s="4"/>
      <c r="G882" s="3"/>
      <c r="J882" s="3"/>
    </row>
    <row r="883">
      <c r="D883" s="3"/>
      <c r="E883" s="4"/>
      <c r="G883" s="3"/>
      <c r="J883" s="3"/>
    </row>
    <row r="884">
      <c r="D884" s="3"/>
      <c r="E884" s="4"/>
      <c r="G884" s="3"/>
      <c r="J884" s="3"/>
    </row>
    <row r="885">
      <c r="D885" s="3"/>
      <c r="E885" s="4"/>
      <c r="G885" s="3"/>
      <c r="J885" s="3"/>
    </row>
    <row r="886">
      <c r="D886" s="3"/>
      <c r="E886" s="4"/>
      <c r="G886" s="3"/>
      <c r="J886" s="3"/>
    </row>
    <row r="887">
      <c r="D887" s="3"/>
      <c r="E887" s="4"/>
      <c r="G887" s="3"/>
      <c r="J887" s="3"/>
    </row>
    <row r="888">
      <c r="D888" s="3"/>
      <c r="E888" s="4"/>
      <c r="G888" s="3"/>
      <c r="J888" s="3"/>
    </row>
    <row r="889">
      <c r="D889" s="3"/>
      <c r="E889" s="4"/>
      <c r="G889" s="3"/>
      <c r="J889" s="3"/>
    </row>
    <row r="890">
      <c r="D890" s="3"/>
      <c r="E890" s="4"/>
      <c r="G890" s="3"/>
      <c r="J890" s="3"/>
    </row>
    <row r="891">
      <c r="D891" s="3"/>
      <c r="E891" s="4"/>
      <c r="G891" s="3"/>
      <c r="J891" s="3"/>
    </row>
    <row r="892">
      <c r="D892" s="3"/>
      <c r="E892" s="4"/>
      <c r="G892" s="3"/>
      <c r="J892" s="3"/>
    </row>
    <row r="893">
      <c r="D893" s="3"/>
      <c r="E893" s="4"/>
      <c r="G893" s="3"/>
      <c r="J893" s="3"/>
    </row>
    <row r="894">
      <c r="D894" s="3"/>
      <c r="E894" s="4"/>
      <c r="G894" s="3"/>
      <c r="J894" s="3"/>
    </row>
    <row r="895">
      <c r="D895" s="3"/>
      <c r="E895" s="4"/>
      <c r="G895" s="3"/>
      <c r="J895" s="3"/>
    </row>
    <row r="896">
      <c r="D896" s="3"/>
      <c r="E896" s="4"/>
      <c r="G896" s="3"/>
      <c r="J896" s="3"/>
    </row>
    <row r="897">
      <c r="D897" s="3"/>
      <c r="E897" s="4"/>
      <c r="G897" s="3"/>
      <c r="J897" s="3"/>
    </row>
    <row r="898">
      <c r="D898" s="3"/>
      <c r="E898" s="4"/>
      <c r="G898" s="3"/>
      <c r="J898" s="3"/>
    </row>
    <row r="899">
      <c r="D899" s="3"/>
      <c r="E899" s="4"/>
      <c r="G899" s="3"/>
      <c r="J899" s="3"/>
    </row>
    <row r="900">
      <c r="D900" s="3"/>
      <c r="E900" s="4"/>
      <c r="G900" s="3"/>
      <c r="J900" s="3"/>
    </row>
    <row r="901">
      <c r="D901" s="3"/>
      <c r="E901" s="4"/>
      <c r="G901" s="3"/>
      <c r="J901" s="3"/>
    </row>
    <row r="902">
      <c r="D902" s="3"/>
      <c r="E902" s="4"/>
      <c r="G902" s="3"/>
      <c r="J902" s="3"/>
    </row>
    <row r="903">
      <c r="D903" s="3"/>
      <c r="E903" s="4"/>
      <c r="G903" s="3"/>
      <c r="J903" s="3"/>
    </row>
    <row r="904">
      <c r="D904" s="3"/>
      <c r="E904" s="4"/>
      <c r="G904" s="3"/>
      <c r="J904" s="3"/>
    </row>
    <row r="905">
      <c r="D905" s="3"/>
      <c r="E905" s="4"/>
      <c r="G905" s="3"/>
      <c r="J905" s="3"/>
    </row>
    <row r="906">
      <c r="D906" s="3"/>
      <c r="E906" s="4"/>
      <c r="G906" s="3"/>
      <c r="J906" s="3"/>
    </row>
    <row r="907">
      <c r="D907" s="3"/>
      <c r="E907" s="4"/>
      <c r="G907" s="3"/>
      <c r="J907" s="3"/>
    </row>
    <row r="908">
      <c r="D908" s="3"/>
      <c r="E908" s="4"/>
      <c r="G908" s="3"/>
      <c r="J908" s="3"/>
    </row>
    <row r="909">
      <c r="D909" s="3"/>
      <c r="E909" s="4"/>
      <c r="G909" s="3"/>
      <c r="J909" s="3"/>
    </row>
    <row r="910">
      <c r="D910" s="3"/>
      <c r="E910" s="4"/>
      <c r="G910" s="3"/>
      <c r="J910" s="3"/>
    </row>
    <row r="911">
      <c r="D911" s="3"/>
      <c r="E911" s="4"/>
      <c r="G911" s="3"/>
      <c r="J911" s="3"/>
    </row>
    <row r="912">
      <c r="D912" s="3"/>
      <c r="E912" s="4"/>
      <c r="G912" s="3"/>
      <c r="J912" s="3"/>
    </row>
    <row r="913">
      <c r="D913" s="3"/>
      <c r="E913" s="4"/>
      <c r="G913" s="3"/>
      <c r="J913" s="3"/>
    </row>
    <row r="914">
      <c r="D914" s="3"/>
      <c r="E914" s="4"/>
      <c r="G914" s="3"/>
      <c r="J914" s="3"/>
    </row>
    <row r="915">
      <c r="D915" s="3"/>
      <c r="E915" s="4"/>
      <c r="G915" s="3"/>
      <c r="J915" s="3"/>
    </row>
    <row r="916">
      <c r="D916" s="3"/>
      <c r="E916" s="4"/>
      <c r="G916" s="3"/>
      <c r="J916" s="3"/>
    </row>
    <row r="917">
      <c r="D917" s="3"/>
      <c r="E917" s="4"/>
      <c r="G917" s="3"/>
      <c r="J917" s="3"/>
    </row>
    <row r="918">
      <c r="D918" s="3"/>
      <c r="E918" s="4"/>
      <c r="G918" s="3"/>
      <c r="J918" s="3"/>
    </row>
    <row r="919">
      <c r="D919" s="3"/>
      <c r="E919" s="4"/>
      <c r="G919" s="3"/>
      <c r="J919" s="3"/>
    </row>
    <row r="920">
      <c r="D920" s="3"/>
      <c r="E920" s="4"/>
      <c r="G920" s="3"/>
      <c r="J920" s="3"/>
    </row>
    <row r="921">
      <c r="D921" s="3"/>
      <c r="E921" s="4"/>
      <c r="G921" s="3"/>
      <c r="J921" s="3"/>
    </row>
    <row r="922">
      <c r="D922" s="3"/>
      <c r="E922" s="4"/>
      <c r="G922" s="3"/>
      <c r="J922" s="3"/>
    </row>
    <row r="923">
      <c r="D923" s="3"/>
      <c r="E923" s="4"/>
      <c r="G923" s="3"/>
      <c r="J923" s="3"/>
    </row>
    <row r="924">
      <c r="D924" s="3"/>
      <c r="E924" s="4"/>
      <c r="G924" s="3"/>
      <c r="J924" s="3"/>
    </row>
    <row r="925">
      <c r="D925" s="3"/>
      <c r="E925" s="4"/>
      <c r="G925" s="3"/>
      <c r="J925" s="3"/>
    </row>
    <row r="926">
      <c r="D926" s="3"/>
      <c r="E926" s="4"/>
      <c r="G926" s="3"/>
      <c r="J926" s="3"/>
    </row>
    <row r="927">
      <c r="D927" s="3"/>
      <c r="E927" s="4"/>
      <c r="G927" s="3"/>
      <c r="J927" s="3"/>
    </row>
    <row r="928">
      <c r="D928" s="3"/>
      <c r="E928" s="4"/>
      <c r="G928" s="3"/>
      <c r="J928" s="3"/>
    </row>
    <row r="929">
      <c r="D929" s="3"/>
      <c r="E929" s="4"/>
      <c r="G929" s="3"/>
      <c r="J929" s="3"/>
    </row>
    <row r="930">
      <c r="D930" s="3"/>
      <c r="E930" s="4"/>
      <c r="G930" s="3"/>
      <c r="J930" s="3"/>
    </row>
    <row r="931">
      <c r="D931" s="3"/>
      <c r="E931" s="4"/>
      <c r="G931" s="3"/>
      <c r="J931" s="3"/>
    </row>
    <row r="932">
      <c r="D932" s="3"/>
      <c r="E932" s="4"/>
      <c r="G932" s="3"/>
      <c r="J932" s="3"/>
    </row>
    <row r="933">
      <c r="D933" s="3"/>
      <c r="E933" s="4"/>
      <c r="G933" s="3"/>
      <c r="J933" s="3"/>
    </row>
    <row r="934">
      <c r="D934" s="3"/>
      <c r="E934" s="4"/>
      <c r="G934" s="3"/>
      <c r="J934" s="3"/>
    </row>
    <row r="935">
      <c r="D935" s="3"/>
      <c r="E935" s="4"/>
      <c r="G935" s="3"/>
      <c r="J935" s="3"/>
    </row>
    <row r="936">
      <c r="D936" s="3"/>
      <c r="E936" s="4"/>
      <c r="G936" s="3"/>
      <c r="J936" s="3"/>
    </row>
    <row r="937">
      <c r="D937" s="3"/>
      <c r="E937" s="4"/>
      <c r="G937" s="3"/>
      <c r="J937" s="3"/>
    </row>
    <row r="938">
      <c r="D938" s="3"/>
      <c r="E938" s="4"/>
      <c r="G938" s="3"/>
      <c r="J938" s="3"/>
    </row>
    <row r="939">
      <c r="D939" s="3"/>
      <c r="E939" s="4"/>
      <c r="G939" s="3"/>
      <c r="J939" s="3"/>
    </row>
    <row r="940">
      <c r="D940" s="3"/>
      <c r="E940" s="4"/>
      <c r="G940" s="3"/>
      <c r="J940" s="3"/>
    </row>
    <row r="941">
      <c r="D941" s="3"/>
      <c r="E941" s="4"/>
      <c r="G941" s="3"/>
      <c r="J941" s="3"/>
    </row>
    <row r="942">
      <c r="D942" s="3"/>
      <c r="E942" s="4"/>
      <c r="G942" s="3"/>
      <c r="J942" s="3"/>
    </row>
    <row r="943">
      <c r="D943" s="3"/>
      <c r="E943" s="4"/>
      <c r="G943" s="3"/>
      <c r="J943" s="3"/>
    </row>
    <row r="944">
      <c r="D944" s="3"/>
      <c r="E944" s="4"/>
      <c r="G944" s="3"/>
      <c r="J944" s="3"/>
    </row>
    <row r="945">
      <c r="D945" s="3"/>
      <c r="E945" s="4"/>
      <c r="G945" s="3"/>
      <c r="J945" s="3"/>
    </row>
    <row r="946">
      <c r="D946" s="3"/>
      <c r="E946" s="4"/>
      <c r="G946" s="3"/>
      <c r="J946" s="3"/>
    </row>
    <row r="947">
      <c r="D947" s="3"/>
      <c r="E947" s="4"/>
      <c r="G947" s="3"/>
      <c r="J947" s="3"/>
    </row>
    <row r="948">
      <c r="D948" s="3"/>
      <c r="E948" s="4"/>
      <c r="G948" s="3"/>
      <c r="J948" s="3"/>
    </row>
    <row r="949">
      <c r="D949" s="3"/>
      <c r="E949" s="4"/>
      <c r="G949" s="3"/>
      <c r="J949" s="3"/>
    </row>
    <row r="950">
      <c r="D950" s="3"/>
      <c r="E950" s="4"/>
      <c r="G950" s="3"/>
      <c r="J950" s="3"/>
    </row>
    <row r="951">
      <c r="D951" s="3"/>
      <c r="E951" s="4"/>
      <c r="G951" s="3"/>
      <c r="J951" s="3"/>
    </row>
    <row r="952">
      <c r="D952" s="3"/>
      <c r="E952" s="4"/>
      <c r="G952" s="3"/>
      <c r="J952" s="3"/>
    </row>
    <row r="953">
      <c r="D953" s="3"/>
      <c r="E953" s="4"/>
      <c r="G953" s="3"/>
      <c r="J953" s="3"/>
    </row>
    <row r="954">
      <c r="D954" s="3"/>
      <c r="E954" s="4"/>
      <c r="G954" s="3"/>
      <c r="J954" s="3"/>
    </row>
    <row r="955">
      <c r="D955" s="3"/>
      <c r="E955" s="4"/>
      <c r="G955" s="3"/>
      <c r="J955" s="3"/>
    </row>
    <row r="956">
      <c r="D956" s="3"/>
      <c r="E956" s="4"/>
      <c r="G956" s="3"/>
      <c r="J956" s="3"/>
    </row>
    <row r="957">
      <c r="D957" s="3"/>
      <c r="E957" s="4"/>
      <c r="G957" s="3"/>
      <c r="J957" s="3"/>
    </row>
    <row r="958">
      <c r="D958" s="3"/>
      <c r="E958" s="4"/>
      <c r="G958" s="3"/>
      <c r="J958" s="3"/>
    </row>
    <row r="959">
      <c r="D959" s="3"/>
      <c r="E959" s="4"/>
      <c r="G959" s="3"/>
      <c r="J959" s="3"/>
    </row>
    <row r="960">
      <c r="D960" s="3"/>
      <c r="E960" s="4"/>
      <c r="G960" s="3"/>
      <c r="J960" s="3"/>
    </row>
    <row r="961">
      <c r="D961" s="3"/>
      <c r="E961" s="4"/>
      <c r="G961" s="3"/>
      <c r="J961" s="3"/>
    </row>
    <row r="962">
      <c r="D962" s="3"/>
      <c r="E962" s="4"/>
      <c r="G962" s="3"/>
      <c r="J962" s="3"/>
    </row>
    <row r="963">
      <c r="D963" s="3"/>
      <c r="E963" s="4"/>
      <c r="G963" s="3"/>
      <c r="J963" s="3"/>
    </row>
    <row r="964">
      <c r="D964" s="3"/>
      <c r="E964" s="4"/>
      <c r="G964" s="3"/>
      <c r="J964" s="3"/>
    </row>
    <row r="965">
      <c r="D965" s="3"/>
      <c r="E965" s="4"/>
      <c r="G965" s="3"/>
      <c r="J965" s="3"/>
    </row>
    <row r="966">
      <c r="D966" s="3"/>
      <c r="E966" s="4"/>
      <c r="G966" s="3"/>
      <c r="J966" s="3"/>
    </row>
    <row r="967">
      <c r="D967" s="3"/>
      <c r="E967" s="4"/>
      <c r="G967" s="3"/>
      <c r="J967" s="3"/>
    </row>
    <row r="968">
      <c r="D968" s="3"/>
      <c r="E968" s="4"/>
      <c r="G968" s="3"/>
      <c r="J968" s="3"/>
    </row>
    <row r="969">
      <c r="D969" s="3"/>
      <c r="E969" s="4"/>
      <c r="G969" s="3"/>
      <c r="J969" s="3"/>
    </row>
    <row r="970">
      <c r="D970" s="3"/>
      <c r="E970" s="4"/>
      <c r="G970" s="3"/>
      <c r="J970" s="3"/>
    </row>
    <row r="971">
      <c r="D971" s="3"/>
      <c r="E971" s="4"/>
      <c r="G971" s="3"/>
      <c r="J971" s="3"/>
    </row>
    <row r="972">
      <c r="D972" s="3"/>
      <c r="E972" s="4"/>
      <c r="G972" s="3"/>
      <c r="J972" s="3"/>
    </row>
    <row r="973">
      <c r="D973" s="3"/>
      <c r="E973" s="4"/>
      <c r="G973" s="3"/>
      <c r="J973" s="3"/>
    </row>
    <row r="974">
      <c r="D974" s="3"/>
      <c r="E974" s="4"/>
      <c r="G974" s="3"/>
      <c r="J974" s="3"/>
    </row>
    <row r="975">
      <c r="D975" s="3"/>
      <c r="E975" s="4"/>
      <c r="G975" s="3"/>
      <c r="J975" s="3"/>
    </row>
    <row r="976">
      <c r="D976" s="3"/>
      <c r="E976" s="4"/>
      <c r="G976" s="3"/>
      <c r="J976" s="3"/>
    </row>
    <row r="977">
      <c r="D977" s="3"/>
      <c r="E977" s="4"/>
      <c r="G977" s="3"/>
      <c r="J977" s="3"/>
    </row>
    <row r="978">
      <c r="D978" s="3"/>
      <c r="E978" s="4"/>
      <c r="G978" s="3"/>
      <c r="J978" s="3"/>
    </row>
    <row r="979">
      <c r="D979" s="3"/>
      <c r="E979" s="4"/>
      <c r="G979" s="3"/>
      <c r="J979" s="3"/>
    </row>
    <row r="980">
      <c r="D980" s="3"/>
      <c r="E980" s="4"/>
      <c r="G980" s="3"/>
      <c r="J980" s="3"/>
    </row>
    <row r="981">
      <c r="D981" s="3"/>
      <c r="E981" s="4"/>
      <c r="G981" s="3"/>
      <c r="J981" s="3"/>
    </row>
    <row r="982">
      <c r="D982" s="3"/>
      <c r="E982" s="4"/>
      <c r="G982" s="3"/>
      <c r="J982" s="3"/>
    </row>
    <row r="983">
      <c r="D983" s="3"/>
      <c r="E983" s="4"/>
      <c r="G983" s="3"/>
      <c r="J983" s="3"/>
    </row>
    <row r="984">
      <c r="D984" s="3"/>
      <c r="E984" s="4"/>
      <c r="G984" s="3"/>
      <c r="J984" s="3"/>
    </row>
    <row r="985">
      <c r="D985" s="3"/>
      <c r="E985" s="4"/>
      <c r="G985" s="3"/>
      <c r="J985" s="3"/>
    </row>
    <row r="986">
      <c r="D986" s="3"/>
      <c r="E986" s="4"/>
      <c r="G986" s="3"/>
      <c r="J986" s="3"/>
    </row>
    <row r="987">
      <c r="D987" s="3"/>
      <c r="E987" s="4"/>
      <c r="G987" s="3"/>
      <c r="J987" s="3"/>
    </row>
    <row r="988">
      <c r="D988" s="3"/>
      <c r="E988" s="4"/>
      <c r="G988" s="3"/>
      <c r="J988" s="3"/>
    </row>
    <row r="989">
      <c r="D989" s="3"/>
      <c r="E989" s="4"/>
      <c r="G989" s="3"/>
      <c r="J989" s="3"/>
    </row>
    <row r="990">
      <c r="D990" s="3"/>
      <c r="E990" s="4"/>
      <c r="G990" s="3"/>
      <c r="J990" s="3"/>
    </row>
    <row r="991">
      <c r="D991" s="3"/>
      <c r="E991" s="4"/>
      <c r="G991" s="3"/>
      <c r="J991" s="3"/>
    </row>
    <row r="992">
      <c r="D992" s="3"/>
      <c r="E992" s="4"/>
      <c r="G992" s="3"/>
      <c r="J992" s="3"/>
    </row>
    <row r="993">
      <c r="D993" s="3"/>
      <c r="E993" s="4"/>
      <c r="G993" s="3"/>
      <c r="J993" s="3"/>
    </row>
    <row r="994">
      <c r="D994" s="3"/>
      <c r="E994" s="4"/>
      <c r="G994" s="3"/>
      <c r="J994" s="3"/>
    </row>
    <row r="995">
      <c r="D995" s="3"/>
      <c r="E995" s="4"/>
      <c r="G995" s="3"/>
      <c r="J995" s="3"/>
    </row>
    <row r="996">
      <c r="D996" s="3"/>
      <c r="E996" s="4"/>
      <c r="G996" s="3"/>
      <c r="J996" s="3"/>
    </row>
    <row r="997">
      <c r="D997" s="3"/>
      <c r="E997" s="4"/>
      <c r="G997" s="3"/>
      <c r="J997" s="3"/>
    </row>
    <row r="998">
      <c r="D998" s="3"/>
      <c r="E998" s="4"/>
      <c r="G998" s="3"/>
      <c r="J998" s="3"/>
    </row>
    <row r="999">
      <c r="D999" s="3"/>
      <c r="E999" s="4"/>
      <c r="G999" s="3"/>
      <c r="J999" s="3"/>
    </row>
    <row r="1000">
      <c r="D1000" s="3"/>
      <c r="E1000" s="4"/>
      <c r="G1000" s="3"/>
      <c r="J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46.38"/>
    <col customWidth="1" min="3" max="3" width="120.25"/>
    <col customWidth="1" min="4" max="4" width="51.88"/>
  </cols>
  <sheetData>
    <row r="1">
      <c r="A1" s="7" t="str">
        <f t="array" ref="A1:A301">{"ลำดับ";SEQUENCE(300)}</f>
        <v>ลำดับ</v>
      </c>
      <c r="B1" s="7" t="s">
        <v>2291</v>
      </c>
      <c r="C1" s="7" t="s">
        <v>2292</v>
      </c>
      <c r="D1" s="8"/>
      <c r="E1" s="8"/>
      <c r="F1" s="8"/>
      <c r="G1" s="8"/>
      <c r="H1" s="8"/>
      <c r="I1" s="8"/>
      <c r="J1" s="8"/>
      <c r="K1" s="8"/>
      <c r="L1" s="8"/>
      <c r="M1" s="8"/>
      <c r="N1" s="8"/>
      <c r="O1" s="8"/>
      <c r="P1" s="8"/>
      <c r="Q1" s="8"/>
      <c r="R1" s="8"/>
      <c r="S1" s="8"/>
      <c r="T1" s="8"/>
      <c r="U1" s="8"/>
      <c r="V1" s="8"/>
      <c r="W1" s="8"/>
      <c r="X1" s="8"/>
      <c r="Y1" s="8"/>
      <c r="Z1" s="8"/>
      <c r="AA1" s="8"/>
    </row>
    <row r="2">
      <c r="A2" s="9">
        <v>1.0</v>
      </c>
      <c r="B2" s="10" t="s">
        <v>1609</v>
      </c>
      <c r="C2" s="11" t="s">
        <v>2293</v>
      </c>
      <c r="D2" s="12" t="s">
        <v>2294</v>
      </c>
      <c r="E2" s="13"/>
      <c r="F2" s="13"/>
      <c r="G2" s="13"/>
      <c r="H2" s="13"/>
      <c r="I2" s="13"/>
      <c r="J2" s="13"/>
      <c r="K2" s="13"/>
      <c r="L2" s="13"/>
      <c r="M2" s="13"/>
      <c r="N2" s="13"/>
      <c r="O2" s="13"/>
      <c r="P2" s="13"/>
      <c r="Q2" s="13"/>
      <c r="R2" s="13"/>
      <c r="S2" s="13"/>
      <c r="T2" s="13"/>
      <c r="U2" s="13"/>
      <c r="V2" s="13"/>
      <c r="W2" s="13"/>
      <c r="X2" s="13"/>
      <c r="Y2" s="13"/>
      <c r="Z2" s="13"/>
      <c r="AA2" s="13"/>
    </row>
    <row r="3">
      <c r="A3" s="9">
        <v>2.0</v>
      </c>
      <c r="B3" s="10" t="s">
        <v>1613</v>
      </c>
      <c r="C3" s="11" t="s">
        <v>2295</v>
      </c>
      <c r="D3" s="12" t="s">
        <v>2296</v>
      </c>
      <c r="E3" s="13"/>
      <c r="F3" s="13"/>
      <c r="G3" s="13"/>
      <c r="H3" s="13"/>
      <c r="I3" s="13"/>
      <c r="J3" s="13"/>
      <c r="K3" s="13"/>
      <c r="L3" s="13"/>
      <c r="M3" s="13"/>
      <c r="N3" s="13"/>
      <c r="O3" s="13"/>
      <c r="P3" s="13"/>
      <c r="Q3" s="13"/>
      <c r="R3" s="13"/>
      <c r="S3" s="13"/>
      <c r="T3" s="13"/>
      <c r="U3" s="13"/>
      <c r="V3" s="13"/>
      <c r="W3" s="13"/>
      <c r="X3" s="13"/>
      <c r="Y3" s="13"/>
      <c r="Z3" s="13"/>
      <c r="AA3" s="13"/>
    </row>
    <row r="4">
      <c r="A4" s="9">
        <v>3.0</v>
      </c>
      <c r="B4" s="10" t="s">
        <v>1615</v>
      </c>
      <c r="C4" s="11" t="s">
        <v>2297</v>
      </c>
      <c r="D4" s="12" t="s">
        <v>2298</v>
      </c>
      <c r="E4" s="13"/>
      <c r="F4" s="13"/>
      <c r="G4" s="13"/>
      <c r="H4" s="13"/>
      <c r="I4" s="13"/>
      <c r="J4" s="13"/>
      <c r="K4" s="13"/>
      <c r="L4" s="13"/>
      <c r="M4" s="13"/>
      <c r="N4" s="13"/>
      <c r="O4" s="13"/>
      <c r="P4" s="13"/>
      <c r="Q4" s="13"/>
      <c r="R4" s="13"/>
      <c r="S4" s="13"/>
      <c r="T4" s="13"/>
      <c r="U4" s="13"/>
      <c r="V4" s="13"/>
      <c r="W4" s="13"/>
      <c r="X4" s="13"/>
      <c r="Y4" s="13"/>
      <c r="Z4" s="13"/>
      <c r="AA4" s="13"/>
    </row>
    <row r="5">
      <c r="A5" s="9">
        <v>4.0</v>
      </c>
      <c r="B5" s="10" t="s">
        <v>1617</v>
      </c>
      <c r="C5" s="11" t="s">
        <v>2299</v>
      </c>
      <c r="D5" s="12" t="s">
        <v>2300</v>
      </c>
      <c r="E5" s="13"/>
      <c r="F5" s="13"/>
      <c r="G5" s="13"/>
      <c r="H5" s="13"/>
      <c r="I5" s="13"/>
      <c r="J5" s="13"/>
      <c r="K5" s="13"/>
      <c r="L5" s="13"/>
      <c r="M5" s="13"/>
      <c r="N5" s="13"/>
      <c r="O5" s="13"/>
      <c r="P5" s="13"/>
      <c r="Q5" s="13"/>
      <c r="R5" s="13"/>
      <c r="S5" s="13"/>
      <c r="T5" s="13"/>
      <c r="U5" s="13"/>
      <c r="V5" s="13"/>
      <c r="W5" s="13"/>
      <c r="X5" s="13"/>
      <c r="Y5" s="13"/>
      <c r="Z5" s="13"/>
      <c r="AA5" s="13"/>
    </row>
    <row r="6">
      <c r="A6" s="9">
        <v>5.0</v>
      </c>
      <c r="B6" s="10" t="s">
        <v>1619</v>
      </c>
      <c r="C6" s="11" t="s">
        <v>2301</v>
      </c>
      <c r="D6" s="12" t="s">
        <v>2302</v>
      </c>
      <c r="E6" s="13"/>
      <c r="F6" s="13"/>
      <c r="G6" s="13"/>
      <c r="H6" s="13"/>
      <c r="I6" s="13"/>
      <c r="J6" s="13"/>
      <c r="K6" s="13"/>
      <c r="L6" s="13"/>
      <c r="M6" s="13"/>
      <c r="N6" s="13"/>
      <c r="O6" s="13"/>
      <c r="P6" s="13"/>
      <c r="Q6" s="13"/>
      <c r="R6" s="13"/>
      <c r="S6" s="13"/>
      <c r="T6" s="13"/>
      <c r="U6" s="13"/>
      <c r="V6" s="13"/>
      <c r="W6" s="13"/>
      <c r="X6" s="13"/>
      <c r="Y6" s="13"/>
      <c r="Z6" s="13"/>
      <c r="AA6" s="13"/>
    </row>
    <row r="7">
      <c r="A7" s="9">
        <v>6.0</v>
      </c>
      <c r="B7" s="10" t="s">
        <v>1621</v>
      </c>
      <c r="C7" s="11" t="s">
        <v>2303</v>
      </c>
      <c r="D7" s="12" t="s">
        <v>2304</v>
      </c>
      <c r="E7" s="13"/>
      <c r="F7" s="13"/>
      <c r="G7" s="13"/>
      <c r="H7" s="13"/>
      <c r="I7" s="13"/>
      <c r="J7" s="13"/>
      <c r="K7" s="13"/>
      <c r="L7" s="13"/>
      <c r="M7" s="13"/>
      <c r="N7" s="13"/>
      <c r="O7" s="13"/>
      <c r="P7" s="13"/>
      <c r="Q7" s="13"/>
      <c r="R7" s="13"/>
      <c r="S7" s="13"/>
      <c r="T7" s="13"/>
      <c r="U7" s="13"/>
      <c r="V7" s="13"/>
      <c r="W7" s="13"/>
      <c r="X7" s="13"/>
      <c r="Y7" s="13"/>
      <c r="Z7" s="13"/>
      <c r="AA7" s="13"/>
    </row>
    <row r="8">
      <c r="A8" s="9">
        <v>7.0</v>
      </c>
      <c r="B8" s="10" t="s">
        <v>1623</v>
      </c>
      <c r="C8" s="11" t="s">
        <v>2305</v>
      </c>
      <c r="D8" s="12" t="s">
        <v>2306</v>
      </c>
      <c r="E8" s="13"/>
      <c r="F8" s="13"/>
      <c r="G8" s="13"/>
      <c r="H8" s="13"/>
      <c r="I8" s="13"/>
      <c r="J8" s="13"/>
      <c r="K8" s="13"/>
      <c r="L8" s="13"/>
      <c r="M8" s="13"/>
      <c r="N8" s="13"/>
      <c r="O8" s="13"/>
      <c r="P8" s="13"/>
      <c r="Q8" s="13"/>
      <c r="R8" s="13"/>
      <c r="S8" s="13"/>
      <c r="T8" s="13"/>
      <c r="U8" s="13"/>
      <c r="V8" s="13"/>
      <c r="W8" s="13"/>
      <c r="X8" s="13"/>
      <c r="Y8" s="13"/>
      <c r="Z8" s="13"/>
      <c r="AA8" s="13"/>
    </row>
    <row r="9">
      <c r="A9" s="9">
        <v>8.0</v>
      </c>
      <c r="B9" s="10" t="s">
        <v>1625</v>
      </c>
      <c r="C9" s="11" t="s">
        <v>2307</v>
      </c>
      <c r="D9" s="12" t="s">
        <v>2308</v>
      </c>
      <c r="E9" s="13"/>
      <c r="F9" s="13"/>
      <c r="G9" s="13"/>
      <c r="H9" s="13"/>
      <c r="I9" s="13"/>
      <c r="J9" s="13"/>
      <c r="K9" s="13"/>
      <c r="L9" s="13"/>
      <c r="M9" s="13"/>
      <c r="N9" s="13"/>
      <c r="O9" s="13"/>
      <c r="P9" s="13"/>
      <c r="Q9" s="13"/>
      <c r="R9" s="13"/>
      <c r="S9" s="13"/>
      <c r="T9" s="13"/>
      <c r="U9" s="13"/>
      <c r="V9" s="13"/>
      <c r="W9" s="13"/>
      <c r="X9" s="13"/>
      <c r="Y9" s="13"/>
      <c r="Z9" s="13"/>
      <c r="AA9" s="13"/>
    </row>
    <row r="10">
      <c r="A10" s="9">
        <v>9.0</v>
      </c>
      <c r="B10" s="10" t="s">
        <v>1627</v>
      </c>
      <c r="C10" s="11" t="s">
        <v>2309</v>
      </c>
      <c r="D10" s="12" t="s">
        <v>2310</v>
      </c>
      <c r="E10" s="13"/>
      <c r="F10" s="13"/>
      <c r="G10" s="13"/>
      <c r="H10" s="13"/>
      <c r="I10" s="13"/>
      <c r="J10" s="13"/>
      <c r="K10" s="13"/>
      <c r="L10" s="13"/>
      <c r="M10" s="13"/>
      <c r="N10" s="13"/>
      <c r="O10" s="13"/>
      <c r="P10" s="13"/>
      <c r="Q10" s="13"/>
      <c r="R10" s="13"/>
      <c r="S10" s="13"/>
      <c r="T10" s="13"/>
      <c r="U10" s="13"/>
      <c r="V10" s="13"/>
      <c r="W10" s="13"/>
      <c r="X10" s="13"/>
      <c r="Y10" s="13"/>
      <c r="Z10" s="13"/>
      <c r="AA10" s="13"/>
    </row>
    <row r="11">
      <c r="A11" s="9">
        <v>10.0</v>
      </c>
      <c r="B11" s="10" t="s">
        <v>1629</v>
      </c>
      <c r="C11" s="11" t="s">
        <v>2311</v>
      </c>
      <c r="D11" s="12" t="s">
        <v>2312</v>
      </c>
      <c r="E11" s="13"/>
      <c r="F11" s="13"/>
      <c r="G11" s="13"/>
      <c r="H11" s="13"/>
      <c r="I11" s="13"/>
      <c r="J11" s="13"/>
      <c r="K11" s="13"/>
      <c r="L11" s="13"/>
      <c r="M11" s="13"/>
      <c r="N11" s="13"/>
      <c r="O11" s="13"/>
      <c r="P11" s="13"/>
      <c r="Q11" s="13"/>
      <c r="R11" s="13"/>
      <c r="S11" s="13"/>
      <c r="T11" s="13"/>
      <c r="U11" s="13"/>
      <c r="V11" s="13"/>
      <c r="W11" s="13"/>
      <c r="X11" s="13"/>
      <c r="Y11" s="13"/>
      <c r="Z11" s="13"/>
      <c r="AA11" s="13"/>
    </row>
    <row r="12">
      <c r="A12" s="9">
        <v>11.0</v>
      </c>
      <c r="B12" s="10" t="s">
        <v>1631</v>
      </c>
      <c r="C12" s="11" t="s">
        <v>2313</v>
      </c>
      <c r="D12" s="12" t="s">
        <v>2314</v>
      </c>
      <c r="E12" s="13"/>
      <c r="F12" s="13"/>
      <c r="G12" s="13"/>
      <c r="H12" s="13"/>
      <c r="I12" s="13"/>
      <c r="J12" s="13"/>
      <c r="K12" s="13"/>
      <c r="L12" s="13"/>
      <c r="M12" s="13"/>
      <c r="N12" s="13"/>
      <c r="O12" s="13"/>
      <c r="P12" s="13"/>
      <c r="Q12" s="13"/>
      <c r="R12" s="13"/>
      <c r="S12" s="13"/>
      <c r="T12" s="13"/>
      <c r="U12" s="13"/>
      <c r="V12" s="13"/>
      <c r="W12" s="13"/>
      <c r="X12" s="13"/>
      <c r="Y12" s="13"/>
      <c r="Z12" s="13"/>
      <c r="AA12" s="13"/>
    </row>
    <row r="13">
      <c r="A13" s="9">
        <v>12.0</v>
      </c>
      <c r="B13" s="10" t="s">
        <v>1633</v>
      </c>
      <c r="C13" s="11" t="s">
        <v>2315</v>
      </c>
      <c r="D13" s="12" t="s">
        <v>2316</v>
      </c>
      <c r="E13" s="13"/>
      <c r="F13" s="13"/>
      <c r="G13" s="13"/>
      <c r="H13" s="13"/>
      <c r="I13" s="13"/>
      <c r="J13" s="13"/>
      <c r="K13" s="13"/>
      <c r="L13" s="13"/>
      <c r="M13" s="13"/>
      <c r="N13" s="13"/>
      <c r="O13" s="13"/>
      <c r="P13" s="13"/>
      <c r="Q13" s="13"/>
      <c r="R13" s="13"/>
      <c r="S13" s="13"/>
      <c r="T13" s="13"/>
      <c r="U13" s="13"/>
      <c r="V13" s="13"/>
      <c r="W13" s="13"/>
      <c r="X13" s="13"/>
      <c r="Y13" s="13"/>
      <c r="Z13" s="13"/>
      <c r="AA13" s="13"/>
    </row>
    <row r="14">
      <c r="A14" s="9">
        <v>13.0</v>
      </c>
      <c r="B14" s="10" t="s">
        <v>1635</v>
      </c>
      <c r="C14" s="11" t="s">
        <v>2317</v>
      </c>
      <c r="D14" s="12" t="s">
        <v>2318</v>
      </c>
      <c r="E14" s="13"/>
      <c r="F14" s="13"/>
      <c r="G14" s="13"/>
      <c r="H14" s="13"/>
      <c r="I14" s="13"/>
      <c r="J14" s="13"/>
      <c r="K14" s="13"/>
      <c r="L14" s="13"/>
      <c r="M14" s="13"/>
      <c r="N14" s="13"/>
      <c r="O14" s="13"/>
      <c r="P14" s="13"/>
      <c r="Q14" s="13"/>
      <c r="R14" s="13"/>
      <c r="S14" s="13"/>
      <c r="T14" s="13"/>
      <c r="U14" s="13"/>
      <c r="V14" s="13"/>
      <c r="W14" s="13"/>
      <c r="X14" s="13"/>
      <c r="Y14" s="13"/>
      <c r="Z14" s="13"/>
      <c r="AA14" s="13"/>
    </row>
    <row r="15">
      <c r="A15" s="9">
        <v>14.0</v>
      </c>
      <c r="B15" s="10" t="s">
        <v>1637</v>
      </c>
      <c r="C15" s="11" t="s">
        <v>2319</v>
      </c>
      <c r="D15" s="12" t="s">
        <v>2320</v>
      </c>
      <c r="E15" s="13"/>
      <c r="F15" s="13"/>
      <c r="G15" s="13"/>
      <c r="H15" s="13"/>
      <c r="I15" s="13"/>
      <c r="J15" s="13"/>
      <c r="K15" s="13"/>
      <c r="L15" s="13"/>
      <c r="M15" s="13"/>
      <c r="N15" s="13"/>
      <c r="O15" s="13"/>
      <c r="P15" s="13"/>
      <c r="Q15" s="13"/>
      <c r="R15" s="13"/>
      <c r="S15" s="13"/>
      <c r="T15" s="13"/>
      <c r="U15" s="13"/>
      <c r="V15" s="13"/>
      <c r="W15" s="13"/>
      <c r="X15" s="13"/>
      <c r="Y15" s="13"/>
      <c r="Z15" s="13"/>
      <c r="AA15" s="13"/>
    </row>
    <row r="16">
      <c r="A16" s="9">
        <v>15.0</v>
      </c>
      <c r="B16" s="10" t="s">
        <v>1639</v>
      </c>
      <c r="C16" s="11" t="s">
        <v>2321</v>
      </c>
      <c r="D16" s="12" t="s">
        <v>2322</v>
      </c>
      <c r="E16" s="13"/>
      <c r="F16" s="13"/>
      <c r="G16" s="13"/>
      <c r="H16" s="13"/>
      <c r="I16" s="13"/>
      <c r="J16" s="13"/>
      <c r="K16" s="13"/>
      <c r="L16" s="13"/>
      <c r="M16" s="13"/>
      <c r="N16" s="13"/>
      <c r="O16" s="13"/>
      <c r="P16" s="13"/>
      <c r="Q16" s="13"/>
      <c r="R16" s="13"/>
      <c r="S16" s="13"/>
      <c r="T16" s="13"/>
      <c r="U16" s="13"/>
      <c r="V16" s="13"/>
      <c r="W16" s="13"/>
      <c r="X16" s="13"/>
      <c r="Y16" s="13"/>
      <c r="Z16" s="13"/>
      <c r="AA16" s="13"/>
    </row>
    <row r="17">
      <c r="A17" s="9">
        <v>16.0</v>
      </c>
      <c r="B17" s="10" t="s">
        <v>1641</v>
      </c>
      <c r="C17" s="11" t="s">
        <v>2323</v>
      </c>
      <c r="D17" s="12" t="s">
        <v>2324</v>
      </c>
      <c r="E17" s="13"/>
      <c r="F17" s="13"/>
      <c r="G17" s="13"/>
      <c r="H17" s="13"/>
      <c r="I17" s="13"/>
      <c r="J17" s="13"/>
      <c r="K17" s="13"/>
      <c r="L17" s="13"/>
      <c r="M17" s="13"/>
      <c r="N17" s="13"/>
      <c r="O17" s="13"/>
      <c r="P17" s="13"/>
      <c r="Q17" s="13"/>
      <c r="R17" s="13"/>
      <c r="S17" s="13"/>
      <c r="T17" s="13"/>
      <c r="U17" s="13"/>
      <c r="V17" s="13"/>
      <c r="W17" s="13"/>
      <c r="X17" s="13"/>
      <c r="Y17" s="13"/>
      <c r="Z17" s="13"/>
      <c r="AA17" s="13"/>
    </row>
    <row r="18">
      <c r="A18" s="9">
        <v>17.0</v>
      </c>
      <c r="B18" s="10" t="s">
        <v>1643</v>
      </c>
      <c r="C18" s="11" t="s">
        <v>2325</v>
      </c>
      <c r="D18" s="12" t="s">
        <v>2326</v>
      </c>
      <c r="E18" s="13"/>
      <c r="F18" s="13"/>
      <c r="G18" s="13"/>
      <c r="H18" s="13"/>
      <c r="I18" s="13"/>
      <c r="J18" s="13"/>
      <c r="K18" s="13"/>
      <c r="L18" s="13"/>
      <c r="M18" s="13"/>
      <c r="N18" s="13"/>
      <c r="O18" s="13"/>
      <c r="P18" s="13"/>
      <c r="Q18" s="13"/>
      <c r="R18" s="13"/>
      <c r="S18" s="13"/>
      <c r="T18" s="13"/>
      <c r="U18" s="13"/>
      <c r="V18" s="13"/>
      <c r="W18" s="13"/>
      <c r="X18" s="13"/>
      <c r="Y18" s="13"/>
      <c r="Z18" s="13"/>
      <c r="AA18" s="13"/>
    </row>
    <row r="19">
      <c r="A19" s="9">
        <v>18.0</v>
      </c>
      <c r="B19" s="10" t="s">
        <v>1645</v>
      </c>
      <c r="C19" s="11" t="s">
        <v>2327</v>
      </c>
      <c r="D19" s="12" t="s">
        <v>2328</v>
      </c>
      <c r="E19" s="13"/>
      <c r="F19" s="13"/>
      <c r="G19" s="13"/>
      <c r="H19" s="13"/>
      <c r="I19" s="13"/>
      <c r="J19" s="13"/>
      <c r="K19" s="13"/>
      <c r="L19" s="13"/>
      <c r="M19" s="13"/>
      <c r="N19" s="13"/>
      <c r="O19" s="13"/>
      <c r="P19" s="13"/>
      <c r="Q19" s="13"/>
      <c r="R19" s="13"/>
      <c r="S19" s="13"/>
      <c r="T19" s="13"/>
      <c r="U19" s="13"/>
      <c r="V19" s="13"/>
      <c r="W19" s="13"/>
      <c r="X19" s="13"/>
      <c r="Y19" s="13"/>
      <c r="Z19" s="13"/>
      <c r="AA19" s="13"/>
    </row>
    <row r="20">
      <c r="A20" s="9">
        <v>19.0</v>
      </c>
      <c r="B20" s="10" t="s">
        <v>1647</v>
      </c>
      <c r="C20" s="11" t="s">
        <v>2329</v>
      </c>
      <c r="D20" s="12" t="s">
        <v>2330</v>
      </c>
      <c r="E20" s="13"/>
      <c r="F20" s="13"/>
      <c r="G20" s="13"/>
      <c r="H20" s="13"/>
      <c r="I20" s="13"/>
      <c r="J20" s="13"/>
      <c r="K20" s="13"/>
      <c r="L20" s="13"/>
      <c r="M20" s="13"/>
      <c r="N20" s="13"/>
      <c r="O20" s="13"/>
      <c r="P20" s="13"/>
      <c r="Q20" s="13"/>
      <c r="R20" s="13"/>
      <c r="S20" s="13"/>
      <c r="T20" s="13"/>
      <c r="U20" s="13"/>
      <c r="V20" s="13"/>
      <c r="W20" s="13"/>
      <c r="X20" s="13"/>
      <c r="Y20" s="13"/>
      <c r="Z20" s="13"/>
      <c r="AA20" s="13"/>
    </row>
    <row r="21">
      <c r="A21" s="9">
        <v>20.0</v>
      </c>
      <c r="B21" s="10" t="s">
        <v>1649</v>
      </c>
      <c r="C21" s="11" t="s">
        <v>2331</v>
      </c>
      <c r="D21" s="12" t="s">
        <v>2332</v>
      </c>
      <c r="E21" s="13"/>
      <c r="F21" s="13"/>
      <c r="G21" s="13"/>
      <c r="H21" s="13"/>
      <c r="I21" s="13"/>
      <c r="J21" s="13"/>
      <c r="K21" s="13"/>
      <c r="L21" s="13"/>
      <c r="M21" s="13"/>
      <c r="N21" s="13"/>
      <c r="O21" s="13"/>
      <c r="P21" s="13"/>
      <c r="Q21" s="13"/>
      <c r="R21" s="13"/>
      <c r="S21" s="13"/>
      <c r="T21" s="13"/>
      <c r="U21" s="13"/>
      <c r="V21" s="13"/>
      <c r="W21" s="13"/>
      <c r="X21" s="13"/>
      <c r="Y21" s="13"/>
      <c r="Z21" s="13"/>
      <c r="AA21" s="13"/>
    </row>
    <row r="22">
      <c r="A22" s="9">
        <v>21.0</v>
      </c>
      <c r="B22" s="10" t="s">
        <v>1651</v>
      </c>
      <c r="C22" s="11" t="s">
        <v>2333</v>
      </c>
      <c r="D22" s="12" t="s">
        <v>2334</v>
      </c>
      <c r="E22" s="13"/>
      <c r="F22" s="13"/>
      <c r="G22" s="13"/>
      <c r="H22" s="13"/>
      <c r="I22" s="13"/>
      <c r="J22" s="13"/>
      <c r="K22" s="13"/>
      <c r="L22" s="13"/>
      <c r="M22" s="13"/>
      <c r="N22" s="13"/>
      <c r="O22" s="13"/>
      <c r="P22" s="13"/>
      <c r="Q22" s="13"/>
      <c r="R22" s="13"/>
      <c r="S22" s="13"/>
      <c r="T22" s="13"/>
      <c r="U22" s="13"/>
      <c r="V22" s="13"/>
      <c r="W22" s="13"/>
      <c r="X22" s="13"/>
      <c r="Y22" s="13"/>
      <c r="Z22" s="13"/>
      <c r="AA22" s="13"/>
    </row>
    <row r="23">
      <c r="A23" s="9">
        <v>22.0</v>
      </c>
      <c r="B23" s="10" t="s">
        <v>1653</v>
      </c>
      <c r="C23" s="11" t="s">
        <v>2335</v>
      </c>
      <c r="D23" s="12" t="s">
        <v>2336</v>
      </c>
      <c r="E23" s="13"/>
      <c r="F23" s="13"/>
      <c r="G23" s="13"/>
      <c r="H23" s="13"/>
      <c r="I23" s="13"/>
      <c r="J23" s="13"/>
      <c r="K23" s="13"/>
      <c r="L23" s="13"/>
      <c r="M23" s="13"/>
      <c r="N23" s="13"/>
      <c r="O23" s="13"/>
      <c r="P23" s="13"/>
      <c r="Q23" s="13"/>
      <c r="R23" s="13"/>
      <c r="S23" s="13"/>
      <c r="T23" s="13"/>
      <c r="U23" s="13"/>
      <c r="V23" s="13"/>
      <c r="W23" s="13"/>
      <c r="X23" s="13"/>
      <c r="Y23" s="13"/>
      <c r="Z23" s="13"/>
      <c r="AA23" s="13"/>
    </row>
    <row r="24">
      <c r="A24" s="9">
        <v>23.0</v>
      </c>
      <c r="B24" s="10" t="s">
        <v>1655</v>
      </c>
      <c r="C24" s="11" t="s">
        <v>2337</v>
      </c>
      <c r="D24" s="12" t="s">
        <v>2338</v>
      </c>
      <c r="E24" s="13"/>
      <c r="F24" s="13"/>
      <c r="G24" s="13"/>
      <c r="H24" s="13"/>
      <c r="I24" s="13"/>
      <c r="J24" s="13"/>
      <c r="K24" s="13"/>
      <c r="L24" s="13"/>
      <c r="M24" s="13"/>
      <c r="N24" s="13"/>
      <c r="O24" s="13"/>
      <c r="P24" s="13"/>
      <c r="Q24" s="13"/>
      <c r="R24" s="13"/>
      <c r="S24" s="13"/>
      <c r="T24" s="13"/>
      <c r="U24" s="13"/>
      <c r="V24" s="13"/>
      <c r="W24" s="13"/>
      <c r="X24" s="13"/>
      <c r="Y24" s="13"/>
      <c r="Z24" s="13"/>
      <c r="AA24" s="13"/>
    </row>
    <row r="25">
      <c r="A25" s="9">
        <v>24.0</v>
      </c>
      <c r="B25" s="10" t="s">
        <v>1657</v>
      </c>
      <c r="C25" s="11" t="s">
        <v>2339</v>
      </c>
      <c r="D25" s="12" t="s">
        <v>2340</v>
      </c>
      <c r="E25" s="13"/>
      <c r="F25" s="13"/>
      <c r="G25" s="13"/>
      <c r="H25" s="13"/>
      <c r="I25" s="13"/>
      <c r="J25" s="13"/>
      <c r="K25" s="13"/>
      <c r="L25" s="13"/>
      <c r="M25" s="13"/>
      <c r="N25" s="13"/>
      <c r="O25" s="13"/>
      <c r="P25" s="13"/>
      <c r="Q25" s="13"/>
      <c r="R25" s="13"/>
      <c r="S25" s="13"/>
      <c r="T25" s="13"/>
      <c r="U25" s="13"/>
      <c r="V25" s="13"/>
      <c r="W25" s="13"/>
      <c r="X25" s="13"/>
      <c r="Y25" s="13"/>
      <c r="Z25" s="13"/>
      <c r="AA25" s="13"/>
    </row>
    <row r="26">
      <c r="A26" s="9">
        <v>25.0</v>
      </c>
      <c r="B26" s="10" t="s">
        <v>1659</v>
      </c>
      <c r="C26" s="11" t="s">
        <v>2341</v>
      </c>
      <c r="D26" s="12" t="s">
        <v>2342</v>
      </c>
      <c r="E26" s="13"/>
      <c r="F26" s="13"/>
      <c r="G26" s="13"/>
      <c r="H26" s="13"/>
      <c r="I26" s="13"/>
      <c r="J26" s="13"/>
      <c r="K26" s="13"/>
      <c r="L26" s="13"/>
      <c r="M26" s="13"/>
      <c r="N26" s="13"/>
      <c r="O26" s="13"/>
      <c r="P26" s="13"/>
      <c r="Q26" s="13"/>
      <c r="R26" s="13"/>
      <c r="S26" s="13"/>
      <c r="T26" s="13"/>
      <c r="U26" s="13"/>
      <c r="V26" s="13"/>
      <c r="W26" s="13"/>
      <c r="X26" s="13"/>
      <c r="Y26" s="13"/>
      <c r="Z26" s="13"/>
      <c r="AA26" s="13"/>
    </row>
    <row r="27">
      <c r="A27" s="9">
        <v>26.0</v>
      </c>
      <c r="B27" s="10" t="s">
        <v>1661</v>
      </c>
      <c r="C27" s="11" t="s">
        <v>2343</v>
      </c>
      <c r="D27" s="12" t="s">
        <v>2344</v>
      </c>
      <c r="E27" s="13"/>
      <c r="F27" s="13"/>
      <c r="G27" s="13"/>
      <c r="H27" s="13"/>
      <c r="I27" s="13"/>
      <c r="J27" s="13"/>
      <c r="K27" s="13"/>
      <c r="L27" s="13"/>
      <c r="M27" s="13"/>
      <c r="N27" s="13"/>
      <c r="O27" s="13"/>
      <c r="P27" s="13"/>
      <c r="Q27" s="13"/>
      <c r="R27" s="13"/>
      <c r="S27" s="13"/>
      <c r="T27" s="13"/>
      <c r="U27" s="13"/>
      <c r="V27" s="13"/>
      <c r="W27" s="13"/>
      <c r="X27" s="13"/>
      <c r="Y27" s="13"/>
      <c r="Z27" s="13"/>
      <c r="AA27" s="13"/>
    </row>
    <row r="28">
      <c r="A28" s="9">
        <v>27.0</v>
      </c>
      <c r="B28" s="10" t="s">
        <v>1663</v>
      </c>
      <c r="C28" s="11" t="s">
        <v>2345</v>
      </c>
      <c r="D28" s="12" t="s">
        <v>2346</v>
      </c>
      <c r="E28" s="13"/>
      <c r="F28" s="13"/>
      <c r="G28" s="13"/>
      <c r="H28" s="13"/>
      <c r="I28" s="13"/>
      <c r="J28" s="13"/>
      <c r="K28" s="13"/>
      <c r="L28" s="13"/>
      <c r="M28" s="13"/>
      <c r="N28" s="13"/>
      <c r="O28" s="13"/>
      <c r="P28" s="13"/>
      <c r="Q28" s="13"/>
      <c r="R28" s="13"/>
      <c r="S28" s="13"/>
      <c r="T28" s="13"/>
      <c r="U28" s="13"/>
      <c r="V28" s="13"/>
      <c r="W28" s="13"/>
      <c r="X28" s="13"/>
      <c r="Y28" s="13"/>
      <c r="Z28" s="13"/>
      <c r="AA28" s="13"/>
    </row>
    <row r="29">
      <c r="A29" s="9">
        <v>28.0</v>
      </c>
      <c r="B29" s="10" t="s">
        <v>1665</v>
      </c>
      <c r="C29" s="11" t="s">
        <v>2347</v>
      </c>
      <c r="D29" s="12" t="s">
        <v>2348</v>
      </c>
      <c r="E29" s="13"/>
      <c r="F29" s="13"/>
      <c r="G29" s="13"/>
      <c r="H29" s="13"/>
      <c r="I29" s="13"/>
      <c r="J29" s="13"/>
      <c r="K29" s="13"/>
      <c r="L29" s="13"/>
      <c r="M29" s="13"/>
      <c r="N29" s="13"/>
      <c r="O29" s="13"/>
      <c r="P29" s="13"/>
      <c r="Q29" s="13"/>
      <c r="R29" s="13"/>
      <c r="S29" s="13"/>
      <c r="T29" s="13"/>
      <c r="U29" s="13"/>
      <c r="V29" s="13"/>
      <c r="W29" s="13"/>
      <c r="X29" s="13"/>
      <c r="Y29" s="13"/>
      <c r="Z29" s="13"/>
      <c r="AA29" s="13"/>
    </row>
    <row r="30">
      <c r="A30" s="9">
        <v>29.0</v>
      </c>
      <c r="B30" s="10" t="s">
        <v>1667</v>
      </c>
      <c r="C30" s="11" t="s">
        <v>2349</v>
      </c>
      <c r="D30" s="12" t="s">
        <v>2350</v>
      </c>
      <c r="E30" s="13"/>
      <c r="F30" s="13"/>
      <c r="G30" s="13"/>
      <c r="H30" s="13"/>
      <c r="I30" s="13"/>
      <c r="J30" s="13"/>
      <c r="K30" s="13"/>
      <c r="L30" s="13"/>
      <c r="M30" s="13"/>
      <c r="N30" s="13"/>
      <c r="O30" s="13"/>
      <c r="P30" s="13"/>
      <c r="Q30" s="13"/>
      <c r="R30" s="13"/>
      <c r="S30" s="13"/>
      <c r="T30" s="13"/>
      <c r="U30" s="13"/>
      <c r="V30" s="13"/>
      <c r="W30" s="13"/>
      <c r="X30" s="13"/>
      <c r="Y30" s="13"/>
      <c r="Z30" s="13"/>
      <c r="AA30" s="13"/>
    </row>
    <row r="31">
      <c r="A31" s="9">
        <v>30.0</v>
      </c>
      <c r="B31" s="10" t="s">
        <v>1669</v>
      </c>
      <c r="C31" s="11" t="s">
        <v>2351</v>
      </c>
      <c r="D31" s="12" t="s">
        <v>2352</v>
      </c>
      <c r="E31" s="13"/>
      <c r="F31" s="13"/>
      <c r="G31" s="13"/>
      <c r="H31" s="13"/>
      <c r="I31" s="13"/>
      <c r="J31" s="13"/>
      <c r="K31" s="13"/>
      <c r="L31" s="13"/>
      <c r="M31" s="13"/>
      <c r="N31" s="13"/>
      <c r="O31" s="13"/>
      <c r="P31" s="13"/>
      <c r="Q31" s="13"/>
      <c r="R31" s="13"/>
      <c r="S31" s="13"/>
      <c r="T31" s="13"/>
      <c r="U31" s="13"/>
      <c r="V31" s="13"/>
      <c r="W31" s="13"/>
      <c r="X31" s="13"/>
      <c r="Y31" s="13"/>
      <c r="Z31" s="13"/>
      <c r="AA31" s="13"/>
    </row>
    <row r="32">
      <c r="A32" s="9">
        <v>31.0</v>
      </c>
      <c r="B32" s="10" t="s">
        <v>1671</v>
      </c>
      <c r="C32" s="11" t="s">
        <v>2353</v>
      </c>
      <c r="D32" s="12" t="s">
        <v>2354</v>
      </c>
      <c r="E32" s="13"/>
      <c r="F32" s="13"/>
      <c r="G32" s="13"/>
      <c r="H32" s="13"/>
      <c r="I32" s="13"/>
      <c r="J32" s="13"/>
      <c r="K32" s="13"/>
      <c r="L32" s="13"/>
      <c r="M32" s="13"/>
      <c r="N32" s="13"/>
      <c r="O32" s="13"/>
      <c r="P32" s="13"/>
      <c r="Q32" s="13"/>
      <c r="R32" s="13"/>
      <c r="S32" s="13"/>
      <c r="T32" s="13"/>
      <c r="U32" s="13"/>
      <c r="V32" s="13"/>
      <c r="W32" s="13"/>
      <c r="X32" s="13"/>
      <c r="Y32" s="13"/>
      <c r="Z32" s="13"/>
      <c r="AA32" s="13"/>
    </row>
    <row r="33">
      <c r="A33" s="9">
        <v>32.0</v>
      </c>
      <c r="B33" s="10" t="s">
        <v>1673</v>
      </c>
      <c r="C33" s="11" t="s">
        <v>2355</v>
      </c>
      <c r="D33" s="12" t="s">
        <v>2356</v>
      </c>
      <c r="E33" s="13"/>
      <c r="F33" s="13"/>
      <c r="G33" s="13"/>
      <c r="H33" s="13"/>
      <c r="I33" s="13"/>
      <c r="J33" s="13"/>
      <c r="K33" s="13"/>
      <c r="L33" s="13"/>
      <c r="M33" s="13"/>
      <c r="N33" s="13"/>
      <c r="O33" s="13"/>
      <c r="P33" s="13"/>
      <c r="Q33" s="13"/>
      <c r="R33" s="13"/>
      <c r="S33" s="13"/>
      <c r="T33" s="13"/>
      <c r="U33" s="13"/>
      <c r="V33" s="13"/>
      <c r="W33" s="13"/>
      <c r="X33" s="13"/>
      <c r="Y33" s="13"/>
      <c r="Z33" s="13"/>
      <c r="AA33" s="13"/>
    </row>
    <row r="34">
      <c r="A34" s="9">
        <v>33.0</v>
      </c>
      <c r="B34" s="10" t="s">
        <v>1675</v>
      </c>
      <c r="C34" s="11" t="s">
        <v>2357</v>
      </c>
      <c r="D34" s="12" t="s">
        <v>2358</v>
      </c>
      <c r="E34" s="13"/>
      <c r="F34" s="13"/>
      <c r="G34" s="13"/>
      <c r="H34" s="13"/>
      <c r="I34" s="13"/>
      <c r="J34" s="13"/>
      <c r="K34" s="13"/>
      <c r="L34" s="13"/>
      <c r="M34" s="13"/>
      <c r="N34" s="13"/>
      <c r="O34" s="13"/>
      <c r="P34" s="13"/>
      <c r="Q34" s="13"/>
      <c r="R34" s="13"/>
      <c r="S34" s="13"/>
      <c r="T34" s="13"/>
      <c r="U34" s="13"/>
      <c r="V34" s="13"/>
      <c r="W34" s="13"/>
      <c r="X34" s="13"/>
      <c r="Y34" s="13"/>
      <c r="Z34" s="13"/>
      <c r="AA34" s="13"/>
    </row>
    <row r="35">
      <c r="A35" s="9">
        <v>34.0</v>
      </c>
      <c r="B35" s="10" t="s">
        <v>1677</v>
      </c>
      <c r="C35" s="11" t="s">
        <v>2359</v>
      </c>
      <c r="D35" s="12" t="s">
        <v>2360</v>
      </c>
      <c r="E35" s="13"/>
      <c r="F35" s="13"/>
      <c r="G35" s="13"/>
      <c r="H35" s="13"/>
      <c r="I35" s="13"/>
      <c r="J35" s="13"/>
      <c r="K35" s="13"/>
      <c r="L35" s="13"/>
      <c r="M35" s="13"/>
      <c r="N35" s="13"/>
      <c r="O35" s="13"/>
      <c r="P35" s="13"/>
      <c r="Q35" s="13"/>
      <c r="R35" s="13"/>
      <c r="S35" s="13"/>
      <c r="T35" s="13"/>
      <c r="U35" s="13"/>
      <c r="V35" s="13"/>
      <c r="W35" s="13"/>
      <c r="X35" s="13"/>
      <c r="Y35" s="13"/>
      <c r="Z35" s="13"/>
      <c r="AA35" s="13"/>
    </row>
    <row r="36">
      <c r="A36" s="9">
        <v>35.0</v>
      </c>
      <c r="B36" s="10" t="s">
        <v>1679</v>
      </c>
      <c r="C36" s="11" t="s">
        <v>2361</v>
      </c>
      <c r="D36" s="12" t="s">
        <v>2362</v>
      </c>
      <c r="E36" s="13"/>
      <c r="F36" s="13"/>
      <c r="G36" s="13"/>
      <c r="H36" s="13"/>
      <c r="I36" s="13"/>
      <c r="J36" s="13"/>
      <c r="K36" s="13"/>
      <c r="L36" s="13"/>
      <c r="M36" s="13"/>
      <c r="N36" s="13"/>
      <c r="O36" s="13"/>
      <c r="P36" s="13"/>
      <c r="Q36" s="13"/>
      <c r="R36" s="13"/>
      <c r="S36" s="13"/>
      <c r="T36" s="13"/>
      <c r="U36" s="13"/>
      <c r="V36" s="13"/>
      <c r="W36" s="13"/>
      <c r="X36" s="13"/>
      <c r="Y36" s="13"/>
      <c r="Z36" s="13"/>
      <c r="AA36" s="13"/>
    </row>
    <row r="37">
      <c r="A37" s="9">
        <v>36.0</v>
      </c>
      <c r="B37" s="10" t="s">
        <v>1681</v>
      </c>
      <c r="C37" s="11" t="s">
        <v>2363</v>
      </c>
      <c r="D37" s="12" t="s">
        <v>2364</v>
      </c>
      <c r="E37" s="13"/>
      <c r="F37" s="13"/>
      <c r="G37" s="13"/>
      <c r="H37" s="13"/>
      <c r="I37" s="13"/>
      <c r="J37" s="13"/>
      <c r="K37" s="13"/>
      <c r="L37" s="13"/>
      <c r="M37" s="13"/>
      <c r="N37" s="13"/>
      <c r="O37" s="13"/>
      <c r="P37" s="13"/>
      <c r="Q37" s="13"/>
      <c r="R37" s="13"/>
      <c r="S37" s="13"/>
      <c r="T37" s="13"/>
      <c r="U37" s="13"/>
      <c r="V37" s="13"/>
      <c r="W37" s="13"/>
      <c r="X37" s="13"/>
      <c r="Y37" s="13"/>
      <c r="Z37" s="13"/>
      <c r="AA37" s="13"/>
    </row>
    <row r="38">
      <c r="A38" s="9">
        <v>37.0</v>
      </c>
      <c r="B38" s="10" t="s">
        <v>1683</v>
      </c>
      <c r="C38" s="11" t="s">
        <v>2365</v>
      </c>
      <c r="D38" s="12" t="s">
        <v>2366</v>
      </c>
      <c r="E38" s="13"/>
      <c r="F38" s="13"/>
      <c r="G38" s="13"/>
      <c r="H38" s="13"/>
      <c r="I38" s="13"/>
      <c r="J38" s="13"/>
      <c r="K38" s="13"/>
      <c r="L38" s="13"/>
      <c r="M38" s="13"/>
      <c r="N38" s="13"/>
      <c r="O38" s="13"/>
      <c r="P38" s="13"/>
      <c r="Q38" s="13"/>
      <c r="R38" s="13"/>
      <c r="S38" s="13"/>
      <c r="T38" s="13"/>
      <c r="U38" s="13"/>
      <c r="V38" s="13"/>
      <c r="W38" s="13"/>
      <c r="X38" s="13"/>
      <c r="Y38" s="13"/>
      <c r="Z38" s="13"/>
      <c r="AA38" s="13"/>
    </row>
    <row r="39">
      <c r="A39" s="9">
        <v>38.0</v>
      </c>
      <c r="B39" s="10" t="s">
        <v>1685</v>
      </c>
      <c r="C39" s="11" t="s">
        <v>2367</v>
      </c>
      <c r="D39" s="12" t="s">
        <v>2368</v>
      </c>
      <c r="E39" s="13"/>
      <c r="F39" s="13"/>
      <c r="G39" s="13"/>
      <c r="H39" s="13"/>
      <c r="I39" s="13"/>
      <c r="J39" s="13"/>
      <c r="K39" s="13"/>
      <c r="L39" s="13"/>
      <c r="M39" s="13"/>
      <c r="N39" s="13"/>
      <c r="O39" s="13"/>
      <c r="P39" s="13"/>
      <c r="Q39" s="13"/>
      <c r="R39" s="13"/>
      <c r="S39" s="13"/>
      <c r="T39" s="13"/>
      <c r="U39" s="13"/>
      <c r="V39" s="13"/>
      <c r="W39" s="13"/>
      <c r="X39" s="13"/>
      <c r="Y39" s="13"/>
      <c r="Z39" s="13"/>
      <c r="AA39" s="13"/>
    </row>
    <row r="40">
      <c r="A40" s="9">
        <v>39.0</v>
      </c>
      <c r="B40" s="10" t="s">
        <v>1687</v>
      </c>
      <c r="C40" s="11" t="s">
        <v>2369</v>
      </c>
      <c r="D40" s="12" t="s">
        <v>2370</v>
      </c>
      <c r="E40" s="13"/>
      <c r="F40" s="13"/>
      <c r="G40" s="13"/>
      <c r="H40" s="13"/>
      <c r="I40" s="13"/>
      <c r="J40" s="13"/>
      <c r="K40" s="13"/>
      <c r="L40" s="13"/>
      <c r="M40" s="13"/>
      <c r="N40" s="13"/>
      <c r="O40" s="13"/>
      <c r="P40" s="13"/>
      <c r="Q40" s="13"/>
      <c r="R40" s="13"/>
      <c r="S40" s="13"/>
      <c r="T40" s="13"/>
      <c r="U40" s="13"/>
      <c r="V40" s="13"/>
      <c r="W40" s="13"/>
      <c r="X40" s="13"/>
      <c r="Y40" s="13"/>
      <c r="Z40" s="13"/>
      <c r="AA40" s="13"/>
    </row>
    <row r="41">
      <c r="A41" s="9">
        <v>40.0</v>
      </c>
      <c r="B41" s="10" t="s">
        <v>2371</v>
      </c>
      <c r="C41" s="11" t="s">
        <v>2372</v>
      </c>
      <c r="D41" s="12" t="s">
        <v>2373</v>
      </c>
      <c r="E41" s="13"/>
      <c r="F41" s="13"/>
      <c r="G41" s="13"/>
      <c r="H41" s="13"/>
      <c r="I41" s="13"/>
      <c r="J41" s="13"/>
      <c r="K41" s="13"/>
      <c r="L41" s="13"/>
      <c r="M41" s="13"/>
      <c r="N41" s="13"/>
      <c r="O41" s="13"/>
      <c r="P41" s="13"/>
      <c r="Q41" s="13"/>
      <c r="R41" s="13"/>
      <c r="S41" s="13"/>
      <c r="T41" s="13"/>
      <c r="U41" s="13"/>
      <c r="V41" s="13"/>
      <c r="W41" s="13"/>
      <c r="X41" s="13"/>
      <c r="Y41" s="13"/>
      <c r="Z41" s="13"/>
      <c r="AA41" s="13"/>
    </row>
    <row r="42">
      <c r="A42" s="9">
        <v>41.0</v>
      </c>
      <c r="B42" s="10" t="s">
        <v>1691</v>
      </c>
      <c r="C42" s="11" t="s">
        <v>2374</v>
      </c>
      <c r="D42" s="12" t="s">
        <v>2375</v>
      </c>
      <c r="E42" s="13"/>
      <c r="F42" s="13"/>
      <c r="G42" s="13"/>
      <c r="H42" s="13"/>
      <c r="I42" s="13"/>
      <c r="J42" s="13"/>
      <c r="K42" s="13"/>
      <c r="L42" s="13"/>
      <c r="M42" s="13"/>
      <c r="N42" s="13"/>
      <c r="O42" s="13"/>
      <c r="P42" s="13"/>
      <c r="Q42" s="13"/>
      <c r="R42" s="13"/>
      <c r="S42" s="13"/>
      <c r="T42" s="13"/>
      <c r="U42" s="13"/>
      <c r="V42" s="13"/>
      <c r="W42" s="13"/>
      <c r="X42" s="13"/>
      <c r="Y42" s="13"/>
      <c r="Z42" s="13"/>
      <c r="AA42" s="13"/>
    </row>
    <row r="43">
      <c r="A43" s="9">
        <v>42.0</v>
      </c>
      <c r="B43" s="10" t="s">
        <v>2376</v>
      </c>
      <c r="C43" s="11" t="s">
        <v>2377</v>
      </c>
      <c r="D43" s="12" t="s">
        <v>2378</v>
      </c>
      <c r="E43" s="13"/>
      <c r="F43" s="13"/>
      <c r="G43" s="13"/>
      <c r="H43" s="13"/>
      <c r="I43" s="13"/>
      <c r="J43" s="13"/>
      <c r="K43" s="13"/>
      <c r="L43" s="13"/>
      <c r="M43" s="13"/>
      <c r="N43" s="13"/>
      <c r="O43" s="13"/>
      <c r="P43" s="13"/>
      <c r="Q43" s="13"/>
      <c r="R43" s="13"/>
      <c r="S43" s="13"/>
      <c r="T43" s="13"/>
      <c r="U43" s="13"/>
      <c r="V43" s="13"/>
      <c r="W43" s="13"/>
      <c r="X43" s="13"/>
      <c r="Y43" s="13"/>
      <c r="Z43" s="13"/>
      <c r="AA43" s="13"/>
    </row>
    <row r="44">
      <c r="A44" s="9">
        <v>43.0</v>
      </c>
      <c r="B44" s="10" t="s">
        <v>2379</v>
      </c>
      <c r="C44" s="11" t="s">
        <v>2380</v>
      </c>
      <c r="D44" s="12" t="s">
        <v>2381</v>
      </c>
      <c r="E44" s="13"/>
      <c r="F44" s="13"/>
      <c r="G44" s="13"/>
      <c r="H44" s="13"/>
      <c r="I44" s="13"/>
      <c r="J44" s="13"/>
      <c r="K44" s="13"/>
      <c r="L44" s="13"/>
      <c r="M44" s="13"/>
      <c r="N44" s="13"/>
      <c r="O44" s="13"/>
      <c r="P44" s="13"/>
      <c r="Q44" s="13"/>
      <c r="R44" s="13"/>
      <c r="S44" s="13"/>
      <c r="T44" s="13"/>
      <c r="U44" s="13"/>
      <c r="V44" s="13"/>
      <c r="W44" s="13"/>
      <c r="X44" s="13"/>
      <c r="Y44" s="13"/>
      <c r="Z44" s="13"/>
      <c r="AA44" s="13"/>
    </row>
    <row r="45">
      <c r="A45" s="9">
        <v>44.0</v>
      </c>
      <c r="B45" s="10" t="s">
        <v>2382</v>
      </c>
      <c r="C45" s="11" t="s">
        <v>2383</v>
      </c>
      <c r="D45" s="12" t="s">
        <v>2384</v>
      </c>
      <c r="E45" s="13"/>
      <c r="F45" s="13"/>
      <c r="G45" s="13"/>
      <c r="H45" s="13"/>
      <c r="I45" s="13"/>
      <c r="J45" s="13"/>
      <c r="K45" s="13"/>
      <c r="L45" s="13"/>
      <c r="M45" s="13"/>
      <c r="N45" s="13"/>
      <c r="O45" s="13"/>
      <c r="P45" s="13"/>
      <c r="Q45" s="13"/>
      <c r="R45" s="13"/>
      <c r="S45" s="13"/>
      <c r="T45" s="13"/>
      <c r="U45" s="13"/>
      <c r="V45" s="13"/>
      <c r="W45" s="13"/>
      <c r="X45" s="13"/>
      <c r="Y45" s="13"/>
      <c r="Z45" s="13"/>
      <c r="AA45" s="13"/>
    </row>
    <row r="46">
      <c r="A46" s="9">
        <v>45.0</v>
      </c>
      <c r="B46" s="10" t="s">
        <v>1699</v>
      </c>
      <c r="C46" s="11" t="s">
        <v>2385</v>
      </c>
      <c r="D46" s="12" t="s">
        <v>2386</v>
      </c>
      <c r="E46" s="13"/>
      <c r="F46" s="13"/>
      <c r="G46" s="13"/>
      <c r="H46" s="13"/>
      <c r="I46" s="13"/>
      <c r="J46" s="13"/>
      <c r="K46" s="13"/>
      <c r="L46" s="13"/>
      <c r="M46" s="13"/>
      <c r="N46" s="13"/>
      <c r="O46" s="13"/>
      <c r="P46" s="13"/>
      <c r="Q46" s="13"/>
      <c r="R46" s="13"/>
      <c r="S46" s="13"/>
      <c r="T46" s="13"/>
      <c r="U46" s="13"/>
      <c r="V46" s="13"/>
      <c r="W46" s="13"/>
      <c r="X46" s="13"/>
      <c r="Y46" s="13"/>
      <c r="Z46" s="13"/>
      <c r="AA46" s="13"/>
    </row>
    <row r="47">
      <c r="A47" s="9">
        <v>46.0</v>
      </c>
      <c r="B47" s="10" t="s">
        <v>1701</v>
      </c>
      <c r="C47" s="11" t="s">
        <v>2387</v>
      </c>
      <c r="D47" s="12" t="s">
        <v>2388</v>
      </c>
      <c r="E47" s="13"/>
      <c r="F47" s="13"/>
      <c r="G47" s="13"/>
      <c r="H47" s="13"/>
      <c r="I47" s="13"/>
      <c r="J47" s="13"/>
      <c r="K47" s="13"/>
      <c r="L47" s="13"/>
      <c r="M47" s="13"/>
      <c r="N47" s="13"/>
      <c r="O47" s="13"/>
      <c r="P47" s="13"/>
      <c r="Q47" s="13"/>
      <c r="R47" s="13"/>
      <c r="S47" s="13"/>
      <c r="T47" s="13"/>
      <c r="U47" s="13"/>
      <c r="V47" s="13"/>
      <c r="W47" s="13"/>
      <c r="X47" s="13"/>
      <c r="Y47" s="13"/>
      <c r="Z47" s="13"/>
      <c r="AA47" s="13"/>
    </row>
    <row r="48">
      <c r="A48" s="9">
        <v>47.0</v>
      </c>
      <c r="B48" s="10" t="s">
        <v>1703</v>
      </c>
      <c r="C48" s="11" t="s">
        <v>2389</v>
      </c>
      <c r="D48" s="12" t="s">
        <v>2390</v>
      </c>
      <c r="E48" s="13"/>
      <c r="F48" s="13"/>
      <c r="G48" s="13"/>
      <c r="H48" s="13"/>
      <c r="I48" s="13"/>
      <c r="J48" s="13"/>
      <c r="K48" s="13"/>
      <c r="L48" s="13"/>
      <c r="M48" s="13"/>
      <c r="N48" s="13"/>
      <c r="O48" s="13"/>
      <c r="P48" s="13"/>
      <c r="Q48" s="13"/>
      <c r="R48" s="13"/>
      <c r="S48" s="13"/>
      <c r="T48" s="13"/>
      <c r="U48" s="13"/>
      <c r="V48" s="13"/>
      <c r="W48" s="13"/>
      <c r="X48" s="13"/>
      <c r="Y48" s="13"/>
      <c r="Z48" s="13"/>
      <c r="AA48" s="13"/>
    </row>
    <row r="49">
      <c r="A49" s="9">
        <v>48.0</v>
      </c>
      <c r="B49" s="10" t="s">
        <v>1705</v>
      </c>
      <c r="C49" s="11" t="s">
        <v>2391</v>
      </c>
      <c r="D49" s="12" t="s">
        <v>2392</v>
      </c>
      <c r="E49" s="13"/>
      <c r="F49" s="13"/>
      <c r="G49" s="13"/>
      <c r="H49" s="13"/>
      <c r="I49" s="13"/>
      <c r="J49" s="13"/>
      <c r="K49" s="13"/>
      <c r="L49" s="13"/>
      <c r="M49" s="13"/>
      <c r="N49" s="13"/>
      <c r="O49" s="13"/>
      <c r="P49" s="13"/>
      <c r="Q49" s="13"/>
      <c r="R49" s="13"/>
      <c r="S49" s="13"/>
      <c r="T49" s="13"/>
      <c r="U49" s="13"/>
      <c r="V49" s="13"/>
      <c r="W49" s="13"/>
      <c r="X49" s="13"/>
      <c r="Y49" s="13"/>
      <c r="Z49" s="13"/>
      <c r="AA49" s="13"/>
    </row>
    <row r="50">
      <c r="A50" s="9">
        <v>49.0</v>
      </c>
      <c r="B50" s="10" t="s">
        <v>1707</v>
      </c>
      <c r="C50" s="11" t="s">
        <v>2393</v>
      </c>
      <c r="D50" s="12" t="s">
        <v>2394</v>
      </c>
      <c r="E50" s="13"/>
      <c r="F50" s="13"/>
      <c r="G50" s="13"/>
      <c r="H50" s="13"/>
      <c r="I50" s="13"/>
      <c r="J50" s="13"/>
      <c r="K50" s="13"/>
      <c r="L50" s="13"/>
      <c r="M50" s="13"/>
      <c r="N50" s="13"/>
      <c r="O50" s="13"/>
      <c r="P50" s="13"/>
      <c r="Q50" s="13"/>
      <c r="R50" s="13"/>
      <c r="S50" s="13"/>
      <c r="T50" s="13"/>
      <c r="U50" s="13"/>
      <c r="V50" s="13"/>
      <c r="W50" s="13"/>
      <c r="X50" s="13"/>
      <c r="Y50" s="13"/>
      <c r="Z50" s="13"/>
      <c r="AA50" s="13"/>
    </row>
    <row r="51">
      <c r="A51" s="9">
        <v>50.0</v>
      </c>
      <c r="B51" s="10" t="s">
        <v>1709</v>
      </c>
      <c r="C51" s="11" t="s">
        <v>2395</v>
      </c>
      <c r="D51" s="12" t="s">
        <v>2396</v>
      </c>
      <c r="E51" s="13"/>
      <c r="F51" s="13"/>
      <c r="G51" s="13"/>
      <c r="H51" s="13"/>
      <c r="I51" s="13"/>
      <c r="J51" s="13"/>
      <c r="K51" s="13"/>
      <c r="L51" s="13"/>
      <c r="M51" s="13"/>
      <c r="N51" s="13"/>
      <c r="O51" s="13"/>
      <c r="P51" s="13"/>
      <c r="Q51" s="13"/>
      <c r="R51" s="13"/>
      <c r="S51" s="13"/>
      <c r="T51" s="13"/>
      <c r="U51" s="13"/>
      <c r="V51" s="13"/>
      <c r="W51" s="13"/>
      <c r="X51" s="13"/>
      <c r="Y51" s="13"/>
      <c r="Z51" s="13"/>
      <c r="AA51" s="13"/>
    </row>
    <row r="52">
      <c r="A52" s="9">
        <v>51.0</v>
      </c>
      <c r="B52" s="10" t="s">
        <v>1711</v>
      </c>
      <c r="C52" s="11" t="s">
        <v>2397</v>
      </c>
      <c r="D52" s="12" t="s">
        <v>2398</v>
      </c>
      <c r="E52" s="13"/>
      <c r="F52" s="13"/>
      <c r="G52" s="13"/>
      <c r="H52" s="13"/>
      <c r="I52" s="13"/>
      <c r="J52" s="13"/>
      <c r="K52" s="13"/>
      <c r="L52" s="13"/>
      <c r="M52" s="13"/>
      <c r="N52" s="13"/>
      <c r="O52" s="13"/>
      <c r="P52" s="13"/>
      <c r="Q52" s="13"/>
      <c r="R52" s="13"/>
      <c r="S52" s="13"/>
      <c r="T52" s="13"/>
      <c r="U52" s="13"/>
      <c r="V52" s="13"/>
      <c r="W52" s="13"/>
      <c r="X52" s="13"/>
      <c r="Y52" s="13"/>
      <c r="Z52" s="13"/>
      <c r="AA52" s="13"/>
    </row>
    <row r="53">
      <c r="A53" s="9">
        <v>52.0</v>
      </c>
      <c r="B53" s="10" t="s">
        <v>2399</v>
      </c>
      <c r="C53" s="11" t="s">
        <v>2400</v>
      </c>
      <c r="D53" s="12" t="s">
        <v>2401</v>
      </c>
      <c r="E53" s="13"/>
      <c r="F53" s="13"/>
      <c r="G53" s="13"/>
      <c r="H53" s="13"/>
      <c r="I53" s="13"/>
      <c r="J53" s="13"/>
      <c r="K53" s="13"/>
      <c r="L53" s="13"/>
      <c r="M53" s="13"/>
      <c r="N53" s="13"/>
      <c r="O53" s="13"/>
      <c r="P53" s="13"/>
      <c r="Q53" s="13"/>
      <c r="R53" s="13"/>
      <c r="S53" s="13"/>
      <c r="T53" s="13"/>
      <c r="U53" s="13"/>
      <c r="V53" s="13"/>
      <c r="W53" s="13"/>
      <c r="X53" s="13"/>
      <c r="Y53" s="13"/>
      <c r="Z53" s="13"/>
      <c r="AA53" s="13"/>
    </row>
    <row r="54">
      <c r="A54" s="9">
        <v>53.0</v>
      </c>
      <c r="B54" s="10" t="s">
        <v>1715</v>
      </c>
      <c r="C54" s="11" t="s">
        <v>2402</v>
      </c>
      <c r="D54" s="12" t="s">
        <v>2403</v>
      </c>
      <c r="E54" s="13"/>
      <c r="F54" s="13"/>
      <c r="G54" s="13"/>
      <c r="H54" s="13"/>
      <c r="I54" s="13"/>
      <c r="J54" s="13"/>
      <c r="K54" s="13"/>
      <c r="L54" s="13"/>
      <c r="M54" s="13"/>
      <c r="N54" s="13"/>
      <c r="O54" s="13"/>
      <c r="P54" s="13"/>
      <c r="Q54" s="13"/>
      <c r="R54" s="13"/>
      <c r="S54" s="13"/>
      <c r="T54" s="13"/>
      <c r="U54" s="13"/>
      <c r="V54" s="13"/>
      <c r="W54" s="13"/>
      <c r="X54" s="13"/>
      <c r="Y54" s="13"/>
      <c r="Z54" s="13"/>
      <c r="AA54" s="13"/>
    </row>
    <row r="55">
      <c r="A55" s="9">
        <v>54.0</v>
      </c>
      <c r="B55" s="10" t="s">
        <v>2404</v>
      </c>
      <c r="C55" s="11" t="s">
        <v>2405</v>
      </c>
      <c r="D55" s="12" t="s">
        <v>2406</v>
      </c>
      <c r="E55" s="13"/>
      <c r="F55" s="13"/>
      <c r="G55" s="13"/>
      <c r="H55" s="13"/>
      <c r="I55" s="13"/>
      <c r="J55" s="13"/>
      <c r="K55" s="13"/>
      <c r="L55" s="13"/>
      <c r="M55" s="13"/>
      <c r="N55" s="13"/>
      <c r="O55" s="13"/>
      <c r="P55" s="13"/>
      <c r="Q55" s="13"/>
      <c r="R55" s="13"/>
      <c r="S55" s="13"/>
      <c r="T55" s="13"/>
      <c r="U55" s="13"/>
      <c r="V55" s="13"/>
      <c r="W55" s="13"/>
      <c r="X55" s="13"/>
      <c r="Y55" s="13"/>
      <c r="Z55" s="13"/>
      <c r="AA55" s="13"/>
    </row>
    <row r="56">
      <c r="A56" s="9">
        <v>55.0</v>
      </c>
      <c r="B56" s="10" t="s">
        <v>1719</v>
      </c>
      <c r="C56" s="11" t="s">
        <v>2407</v>
      </c>
      <c r="D56" s="12" t="s">
        <v>2408</v>
      </c>
      <c r="E56" s="13"/>
      <c r="F56" s="13"/>
      <c r="G56" s="13"/>
      <c r="H56" s="13"/>
      <c r="I56" s="13"/>
      <c r="J56" s="13"/>
      <c r="K56" s="13"/>
      <c r="L56" s="13"/>
      <c r="M56" s="13"/>
      <c r="N56" s="13"/>
      <c r="O56" s="13"/>
      <c r="P56" s="13"/>
      <c r="Q56" s="13"/>
      <c r="R56" s="13"/>
      <c r="S56" s="13"/>
      <c r="T56" s="13"/>
      <c r="U56" s="13"/>
      <c r="V56" s="13"/>
      <c r="W56" s="13"/>
      <c r="X56" s="13"/>
      <c r="Y56" s="13"/>
      <c r="Z56" s="13"/>
      <c r="AA56" s="13"/>
    </row>
    <row r="57">
      <c r="A57" s="9">
        <v>56.0</v>
      </c>
      <c r="B57" s="10" t="s">
        <v>1721</v>
      </c>
      <c r="C57" s="11" t="s">
        <v>2409</v>
      </c>
      <c r="D57" s="12" t="s">
        <v>2410</v>
      </c>
      <c r="E57" s="13"/>
      <c r="F57" s="13"/>
      <c r="G57" s="13"/>
      <c r="H57" s="13"/>
      <c r="I57" s="13"/>
      <c r="J57" s="13"/>
      <c r="K57" s="13"/>
      <c r="L57" s="13"/>
      <c r="M57" s="13"/>
      <c r="N57" s="13"/>
      <c r="O57" s="13"/>
      <c r="P57" s="13"/>
      <c r="Q57" s="13"/>
      <c r="R57" s="13"/>
      <c r="S57" s="13"/>
      <c r="T57" s="13"/>
      <c r="U57" s="13"/>
      <c r="V57" s="13"/>
      <c r="W57" s="13"/>
      <c r="X57" s="13"/>
      <c r="Y57" s="13"/>
      <c r="Z57" s="13"/>
      <c r="AA57" s="13"/>
    </row>
    <row r="58">
      <c r="A58" s="9">
        <v>57.0</v>
      </c>
      <c r="B58" s="10" t="s">
        <v>2411</v>
      </c>
      <c r="C58" s="11" t="s">
        <v>2412</v>
      </c>
      <c r="D58" s="12" t="s">
        <v>2413</v>
      </c>
      <c r="E58" s="13"/>
      <c r="F58" s="13"/>
      <c r="G58" s="13"/>
      <c r="H58" s="13"/>
      <c r="I58" s="13"/>
      <c r="J58" s="13"/>
      <c r="K58" s="13"/>
      <c r="L58" s="13"/>
      <c r="M58" s="13"/>
      <c r="N58" s="13"/>
      <c r="O58" s="13"/>
      <c r="P58" s="13"/>
      <c r="Q58" s="13"/>
      <c r="R58" s="13"/>
      <c r="S58" s="13"/>
      <c r="T58" s="13"/>
      <c r="U58" s="13"/>
      <c r="V58" s="13"/>
      <c r="W58" s="13"/>
      <c r="X58" s="13"/>
      <c r="Y58" s="13"/>
      <c r="Z58" s="13"/>
      <c r="AA58" s="13"/>
    </row>
    <row r="59">
      <c r="A59" s="9">
        <v>58.0</v>
      </c>
      <c r="B59" s="10" t="s">
        <v>1725</v>
      </c>
      <c r="C59" s="11" t="s">
        <v>2414</v>
      </c>
      <c r="D59" s="12" t="s">
        <v>2415</v>
      </c>
      <c r="E59" s="13"/>
      <c r="F59" s="13"/>
      <c r="G59" s="13"/>
      <c r="H59" s="13"/>
      <c r="I59" s="13"/>
      <c r="J59" s="13"/>
      <c r="K59" s="13"/>
      <c r="L59" s="13"/>
      <c r="M59" s="13"/>
      <c r="N59" s="13"/>
      <c r="O59" s="13"/>
      <c r="P59" s="13"/>
      <c r="Q59" s="13"/>
      <c r="R59" s="13"/>
      <c r="S59" s="13"/>
      <c r="T59" s="13"/>
      <c r="U59" s="13"/>
      <c r="V59" s="13"/>
      <c r="W59" s="13"/>
      <c r="X59" s="13"/>
      <c r="Y59" s="13"/>
      <c r="Z59" s="13"/>
      <c r="AA59" s="13"/>
    </row>
    <row r="60">
      <c r="A60" s="9">
        <v>59.0</v>
      </c>
      <c r="B60" s="10" t="s">
        <v>1727</v>
      </c>
      <c r="C60" s="11" t="s">
        <v>2416</v>
      </c>
      <c r="D60" s="12" t="s">
        <v>2417</v>
      </c>
      <c r="E60" s="13"/>
      <c r="F60" s="13"/>
      <c r="G60" s="13"/>
      <c r="H60" s="13"/>
      <c r="I60" s="13"/>
      <c r="J60" s="13"/>
      <c r="K60" s="13"/>
      <c r="L60" s="13"/>
      <c r="M60" s="13"/>
      <c r="N60" s="13"/>
      <c r="O60" s="13"/>
      <c r="P60" s="13"/>
      <c r="Q60" s="13"/>
      <c r="R60" s="13"/>
      <c r="S60" s="13"/>
      <c r="T60" s="13"/>
      <c r="U60" s="13"/>
      <c r="V60" s="13"/>
      <c r="W60" s="13"/>
      <c r="X60" s="13"/>
      <c r="Y60" s="13"/>
      <c r="Z60" s="13"/>
      <c r="AA60" s="13"/>
    </row>
    <row r="61">
      <c r="A61" s="9">
        <v>60.0</v>
      </c>
      <c r="B61" s="10" t="s">
        <v>1729</v>
      </c>
      <c r="C61" s="11" t="s">
        <v>2418</v>
      </c>
      <c r="D61" s="12" t="s">
        <v>2419</v>
      </c>
      <c r="E61" s="13"/>
      <c r="F61" s="13"/>
      <c r="G61" s="13"/>
      <c r="H61" s="13"/>
      <c r="I61" s="13"/>
      <c r="J61" s="13"/>
      <c r="K61" s="13"/>
      <c r="L61" s="13"/>
      <c r="M61" s="13"/>
      <c r="N61" s="13"/>
      <c r="O61" s="13"/>
      <c r="P61" s="13"/>
      <c r="Q61" s="13"/>
      <c r="R61" s="13"/>
      <c r="S61" s="13"/>
      <c r="T61" s="13"/>
      <c r="U61" s="13"/>
      <c r="V61" s="13"/>
      <c r="W61" s="13"/>
      <c r="X61" s="13"/>
      <c r="Y61" s="13"/>
      <c r="Z61" s="13"/>
      <c r="AA61" s="13"/>
    </row>
    <row r="62">
      <c r="A62" s="9">
        <v>61.0</v>
      </c>
      <c r="B62" s="10" t="s">
        <v>1731</v>
      </c>
      <c r="C62" s="11" t="s">
        <v>2420</v>
      </c>
      <c r="D62" s="12" t="s">
        <v>2421</v>
      </c>
      <c r="E62" s="13"/>
      <c r="F62" s="13"/>
      <c r="G62" s="13"/>
      <c r="H62" s="13"/>
      <c r="I62" s="13"/>
      <c r="J62" s="13"/>
      <c r="K62" s="13"/>
      <c r="L62" s="13"/>
      <c r="M62" s="13"/>
      <c r="N62" s="13"/>
      <c r="O62" s="13"/>
      <c r="P62" s="13"/>
      <c r="Q62" s="13"/>
      <c r="R62" s="13"/>
      <c r="S62" s="13"/>
      <c r="T62" s="13"/>
      <c r="U62" s="13"/>
      <c r="V62" s="13"/>
      <c r="W62" s="13"/>
      <c r="X62" s="13"/>
      <c r="Y62" s="13"/>
      <c r="Z62" s="13"/>
      <c r="AA62" s="13"/>
    </row>
    <row r="63">
      <c r="A63" s="9">
        <v>62.0</v>
      </c>
      <c r="B63" s="10" t="s">
        <v>1733</v>
      </c>
      <c r="C63" s="11" t="s">
        <v>2422</v>
      </c>
      <c r="D63" s="12" t="s">
        <v>2423</v>
      </c>
      <c r="E63" s="13"/>
      <c r="F63" s="13"/>
      <c r="G63" s="13"/>
      <c r="H63" s="13"/>
      <c r="I63" s="13"/>
      <c r="J63" s="13"/>
      <c r="K63" s="13"/>
      <c r="L63" s="13"/>
      <c r="M63" s="13"/>
      <c r="N63" s="13"/>
      <c r="O63" s="13"/>
      <c r="P63" s="13"/>
      <c r="Q63" s="13"/>
      <c r="R63" s="13"/>
      <c r="S63" s="13"/>
      <c r="T63" s="13"/>
      <c r="U63" s="13"/>
      <c r="V63" s="13"/>
      <c r="W63" s="13"/>
      <c r="X63" s="13"/>
      <c r="Y63" s="13"/>
      <c r="Z63" s="13"/>
      <c r="AA63" s="13"/>
    </row>
    <row r="64">
      <c r="A64" s="9">
        <v>63.0</v>
      </c>
      <c r="B64" s="10" t="s">
        <v>1735</v>
      </c>
      <c r="C64" s="11" t="s">
        <v>2424</v>
      </c>
      <c r="D64" s="12" t="s">
        <v>2425</v>
      </c>
      <c r="E64" s="13"/>
      <c r="F64" s="13"/>
      <c r="G64" s="13"/>
      <c r="H64" s="13"/>
      <c r="I64" s="13"/>
      <c r="J64" s="13"/>
      <c r="K64" s="13"/>
      <c r="L64" s="13"/>
      <c r="M64" s="13"/>
      <c r="N64" s="13"/>
      <c r="O64" s="13"/>
      <c r="P64" s="13"/>
      <c r="Q64" s="13"/>
      <c r="R64" s="13"/>
      <c r="S64" s="13"/>
      <c r="T64" s="13"/>
      <c r="U64" s="13"/>
      <c r="V64" s="13"/>
      <c r="W64" s="13"/>
      <c r="X64" s="13"/>
      <c r="Y64" s="13"/>
      <c r="Z64" s="13"/>
      <c r="AA64" s="13"/>
    </row>
    <row r="65">
      <c r="A65" s="9">
        <v>64.0</v>
      </c>
      <c r="B65" s="10" t="s">
        <v>1737</v>
      </c>
      <c r="C65" s="11" t="s">
        <v>2426</v>
      </c>
      <c r="D65" s="12" t="s">
        <v>2427</v>
      </c>
      <c r="E65" s="13"/>
      <c r="F65" s="13"/>
      <c r="G65" s="13"/>
      <c r="H65" s="13"/>
      <c r="I65" s="13"/>
      <c r="J65" s="13"/>
      <c r="K65" s="13"/>
      <c r="L65" s="13"/>
      <c r="M65" s="13"/>
      <c r="N65" s="13"/>
      <c r="O65" s="13"/>
      <c r="P65" s="13"/>
      <c r="Q65" s="13"/>
      <c r="R65" s="13"/>
      <c r="S65" s="13"/>
      <c r="T65" s="13"/>
      <c r="U65" s="13"/>
      <c r="V65" s="13"/>
      <c r="W65" s="13"/>
      <c r="X65" s="13"/>
      <c r="Y65" s="13"/>
      <c r="Z65" s="13"/>
      <c r="AA65" s="13"/>
    </row>
    <row r="66">
      <c r="A66" s="9">
        <v>65.0</v>
      </c>
      <c r="B66" s="10" t="s">
        <v>1739</v>
      </c>
      <c r="C66" s="11" t="s">
        <v>2428</v>
      </c>
      <c r="D66" s="12" t="s">
        <v>2429</v>
      </c>
      <c r="E66" s="13"/>
      <c r="F66" s="13"/>
      <c r="G66" s="13"/>
      <c r="H66" s="13"/>
      <c r="I66" s="13"/>
      <c r="J66" s="13"/>
      <c r="K66" s="13"/>
      <c r="L66" s="13"/>
      <c r="M66" s="13"/>
      <c r="N66" s="13"/>
      <c r="O66" s="13"/>
      <c r="P66" s="13"/>
      <c r="Q66" s="13"/>
      <c r="R66" s="13"/>
      <c r="S66" s="13"/>
      <c r="T66" s="13"/>
      <c r="U66" s="13"/>
      <c r="V66" s="13"/>
      <c r="W66" s="13"/>
      <c r="X66" s="13"/>
      <c r="Y66" s="13"/>
      <c r="Z66" s="13"/>
      <c r="AA66" s="13"/>
    </row>
    <row r="67">
      <c r="A67" s="9">
        <v>66.0</v>
      </c>
      <c r="B67" s="10" t="s">
        <v>1741</v>
      </c>
      <c r="C67" s="11" t="s">
        <v>2430</v>
      </c>
      <c r="D67" s="12" t="s">
        <v>2431</v>
      </c>
      <c r="E67" s="13"/>
      <c r="F67" s="13"/>
      <c r="G67" s="13"/>
      <c r="H67" s="13"/>
      <c r="I67" s="13"/>
      <c r="J67" s="13"/>
      <c r="K67" s="13"/>
      <c r="L67" s="13"/>
      <c r="M67" s="13"/>
      <c r="N67" s="13"/>
      <c r="O67" s="13"/>
      <c r="P67" s="13"/>
      <c r="Q67" s="13"/>
      <c r="R67" s="13"/>
      <c r="S67" s="13"/>
      <c r="T67" s="13"/>
      <c r="U67" s="13"/>
      <c r="V67" s="13"/>
      <c r="W67" s="13"/>
      <c r="X67" s="13"/>
      <c r="Y67" s="13"/>
      <c r="Z67" s="13"/>
      <c r="AA67" s="13"/>
    </row>
    <row r="68">
      <c r="A68" s="9">
        <v>67.0</v>
      </c>
      <c r="B68" s="10" t="s">
        <v>1743</v>
      </c>
      <c r="C68" s="11" t="s">
        <v>2432</v>
      </c>
      <c r="D68" s="12" t="s">
        <v>2433</v>
      </c>
      <c r="E68" s="13"/>
      <c r="F68" s="13"/>
      <c r="G68" s="13"/>
      <c r="H68" s="13"/>
      <c r="I68" s="13"/>
      <c r="J68" s="13"/>
      <c r="K68" s="13"/>
      <c r="L68" s="13"/>
      <c r="M68" s="13"/>
      <c r="N68" s="13"/>
      <c r="O68" s="13"/>
      <c r="P68" s="13"/>
      <c r="Q68" s="13"/>
      <c r="R68" s="13"/>
      <c r="S68" s="13"/>
      <c r="T68" s="13"/>
      <c r="U68" s="13"/>
      <c r="V68" s="13"/>
      <c r="W68" s="13"/>
      <c r="X68" s="13"/>
      <c r="Y68" s="13"/>
      <c r="Z68" s="13"/>
      <c r="AA68" s="13"/>
    </row>
    <row r="69">
      <c r="A69" s="9">
        <v>68.0</v>
      </c>
      <c r="B69" s="10" t="s">
        <v>1745</v>
      </c>
      <c r="C69" s="11" t="s">
        <v>2434</v>
      </c>
      <c r="D69" s="12" t="s">
        <v>2435</v>
      </c>
      <c r="E69" s="13"/>
      <c r="F69" s="13"/>
      <c r="G69" s="13"/>
      <c r="H69" s="13"/>
      <c r="I69" s="13"/>
      <c r="J69" s="13"/>
      <c r="K69" s="13"/>
      <c r="L69" s="13"/>
      <c r="M69" s="13"/>
      <c r="N69" s="13"/>
      <c r="O69" s="13"/>
      <c r="P69" s="13"/>
      <c r="Q69" s="13"/>
      <c r="R69" s="13"/>
      <c r="S69" s="13"/>
      <c r="T69" s="13"/>
      <c r="U69" s="13"/>
      <c r="V69" s="13"/>
      <c r="W69" s="13"/>
      <c r="X69" s="13"/>
      <c r="Y69" s="13"/>
      <c r="Z69" s="13"/>
      <c r="AA69" s="13"/>
    </row>
    <row r="70">
      <c r="A70" s="9">
        <v>69.0</v>
      </c>
      <c r="B70" s="10" t="s">
        <v>1747</v>
      </c>
      <c r="C70" s="11" t="s">
        <v>2436</v>
      </c>
      <c r="D70" s="12" t="s">
        <v>2437</v>
      </c>
      <c r="E70" s="13"/>
      <c r="F70" s="13"/>
      <c r="G70" s="13"/>
      <c r="H70" s="13"/>
      <c r="I70" s="13"/>
      <c r="J70" s="13"/>
      <c r="K70" s="13"/>
      <c r="L70" s="13"/>
      <c r="M70" s="13"/>
      <c r="N70" s="13"/>
      <c r="O70" s="13"/>
      <c r="P70" s="13"/>
      <c r="Q70" s="13"/>
      <c r="R70" s="13"/>
      <c r="S70" s="13"/>
      <c r="T70" s="13"/>
      <c r="U70" s="13"/>
      <c r="V70" s="13"/>
      <c r="W70" s="13"/>
      <c r="X70" s="13"/>
      <c r="Y70" s="13"/>
      <c r="Z70" s="13"/>
      <c r="AA70" s="13"/>
    </row>
    <row r="71">
      <c r="A71" s="9">
        <v>70.0</v>
      </c>
      <c r="B71" s="10" t="s">
        <v>1749</v>
      </c>
      <c r="C71" s="11" t="s">
        <v>2438</v>
      </c>
      <c r="D71" s="12" t="s">
        <v>2439</v>
      </c>
      <c r="E71" s="13"/>
      <c r="F71" s="13"/>
      <c r="G71" s="13"/>
      <c r="H71" s="13"/>
      <c r="I71" s="13"/>
      <c r="J71" s="13"/>
      <c r="K71" s="13"/>
      <c r="L71" s="13"/>
      <c r="M71" s="13"/>
      <c r="N71" s="13"/>
      <c r="O71" s="13"/>
      <c r="P71" s="13"/>
      <c r="Q71" s="13"/>
      <c r="R71" s="13"/>
      <c r="S71" s="13"/>
      <c r="T71" s="13"/>
      <c r="U71" s="13"/>
      <c r="V71" s="13"/>
      <c r="W71" s="13"/>
      <c r="X71" s="13"/>
      <c r="Y71" s="13"/>
      <c r="Z71" s="13"/>
      <c r="AA71" s="13"/>
    </row>
    <row r="72">
      <c r="A72" s="9">
        <v>71.0</v>
      </c>
      <c r="B72" s="10" t="s">
        <v>1751</v>
      </c>
      <c r="C72" s="11" t="s">
        <v>2440</v>
      </c>
      <c r="D72" s="12" t="s">
        <v>2441</v>
      </c>
      <c r="E72" s="13"/>
      <c r="F72" s="13"/>
      <c r="G72" s="13"/>
      <c r="H72" s="13"/>
      <c r="I72" s="13"/>
      <c r="J72" s="13"/>
      <c r="K72" s="13"/>
      <c r="L72" s="13"/>
      <c r="M72" s="13"/>
      <c r="N72" s="13"/>
      <c r="O72" s="13"/>
      <c r="P72" s="13"/>
      <c r="Q72" s="13"/>
      <c r="R72" s="13"/>
      <c r="S72" s="13"/>
      <c r="T72" s="13"/>
      <c r="U72" s="13"/>
      <c r="V72" s="13"/>
      <c r="W72" s="13"/>
      <c r="X72" s="13"/>
      <c r="Y72" s="13"/>
      <c r="Z72" s="13"/>
      <c r="AA72" s="13"/>
    </row>
    <row r="73">
      <c r="A73" s="9">
        <v>72.0</v>
      </c>
      <c r="B73" s="10" t="s">
        <v>1753</v>
      </c>
      <c r="C73" s="11" t="s">
        <v>2442</v>
      </c>
      <c r="D73" s="12" t="s">
        <v>2443</v>
      </c>
      <c r="E73" s="13"/>
      <c r="F73" s="13"/>
      <c r="G73" s="13"/>
      <c r="H73" s="13"/>
      <c r="I73" s="13"/>
      <c r="J73" s="13"/>
      <c r="K73" s="13"/>
      <c r="L73" s="13"/>
      <c r="M73" s="13"/>
      <c r="N73" s="13"/>
      <c r="O73" s="13"/>
      <c r="P73" s="13"/>
      <c r="Q73" s="13"/>
      <c r="R73" s="13"/>
      <c r="S73" s="13"/>
      <c r="T73" s="13"/>
      <c r="U73" s="13"/>
      <c r="V73" s="13"/>
      <c r="W73" s="13"/>
      <c r="X73" s="13"/>
      <c r="Y73" s="13"/>
      <c r="Z73" s="13"/>
      <c r="AA73" s="13"/>
    </row>
    <row r="74">
      <c r="A74" s="9">
        <v>73.0</v>
      </c>
      <c r="B74" s="10" t="s">
        <v>1755</v>
      </c>
      <c r="C74" s="11" t="s">
        <v>2444</v>
      </c>
      <c r="D74" s="12" t="s">
        <v>2445</v>
      </c>
      <c r="E74" s="13"/>
      <c r="F74" s="13"/>
      <c r="G74" s="13"/>
      <c r="H74" s="13"/>
      <c r="I74" s="13"/>
      <c r="J74" s="13"/>
      <c r="K74" s="13"/>
      <c r="L74" s="13"/>
      <c r="M74" s="13"/>
      <c r="N74" s="13"/>
      <c r="O74" s="13"/>
      <c r="P74" s="13"/>
      <c r="Q74" s="13"/>
      <c r="R74" s="13"/>
      <c r="S74" s="13"/>
      <c r="T74" s="13"/>
      <c r="U74" s="13"/>
      <c r="V74" s="13"/>
      <c r="W74" s="13"/>
      <c r="X74" s="13"/>
      <c r="Y74" s="13"/>
      <c r="Z74" s="13"/>
      <c r="AA74" s="13"/>
    </row>
    <row r="75">
      <c r="A75" s="9">
        <v>74.0</v>
      </c>
      <c r="B75" s="10" t="s">
        <v>1757</v>
      </c>
      <c r="C75" s="11" t="s">
        <v>2446</v>
      </c>
      <c r="D75" s="12" t="s">
        <v>2447</v>
      </c>
      <c r="E75" s="13"/>
      <c r="F75" s="13"/>
      <c r="G75" s="13"/>
      <c r="H75" s="13"/>
      <c r="I75" s="13"/>
      <c r="J75" s="13"/>
      <c r="K75" s="13"/>
      <c r="L75" s="13"/>
      <c r="M75" s="13"/>
      <c r="N75" s="13"/>
      <c r="O75" s="13"/>
      <c r="P75" s="13"/>
      <c r="Q75" s="13"/>
      <c r="R75" s="13"/>
      <c r="S75" s="13"/>
      <c r="T75" s="13"/>
      <c r="U75" s="13"/>
      <c r="V75" s="13"/>
      <c r="W75" s="13"/>
      <c r="X75" s="13"/>
      <c r="Y75" s="13"/>
      <c r="Z75" s="13"/>
      <c r="AA75" s="13"/>
    </row>
    <row r="76">
      <c r="A76" s="9">
        <v>75.0</v>
      </c>
      <c r="B76" s="10" t="s">
        <v>1759</v>
      </c>
      <c r="C76" s="11" t="s">
        <v>2448</v>
      </c>
      <c r="D76" s="12" t="s">
        <v>2449</v>
      </c>
      <c r="E76" s="13"/>
      <c r="F76" s="13"/>
      <c r="G76" s="13"/>
      <c r="H76" s="13"/>
      <c r="I76" s="13"/>
      <c r="J76" s="13"/>
      <c r="K76" s="13"/>
      <c r="L76" s="13"/>
      <c r="M76" s="13"/>
      <c r="N76" s="13"/>
      <c r="O76" s="13"/>
      <c r="P76" s="13"/>
      <c r="Q76" s="13"/>
      <c r="R76" s="13"/>
      <c r="S76" s="13"/>
      <c r="T76" s="13"/>
      <c r="U76" s="13"/>
      <c r="V76" s="13"/>
      <c r="W76" s="13"/>
      <c r="X76" s="13"/>
      <c r="Y76" s="13"/>
      <c r="Z76" s="13"/>
      <c r="AA76" s="13"/>
    </row>
    <row r="77">
      <c r="A77" s="9">
        <v>76.0</v>
      </c>
      <c r="B77" s="10" t="s">
        <v>1761</v>
      </c>
      <c r="C77" s="11" t="s">
        <v>2450</v>
      </c>
      <c r="D77" s="12" t="s">
        <v>2451</v>
      </c>
      <c r="E77" s="13"/>
      <c r="F77" s="13"/>
      <c r="G77" s="13"/>
      <c r="H77" s="13"/>
      <c r="I77" s="13"/>
      <c r="J77" s="13"/>
      <c r="K77" s="13"/>
      <c r="L77" s="13"/>
      <c r="M77" s="13"/>
      <c r="N77" s="13"/>
      <c r="O77" s="13"/>
      <c r="P77" s="13"/>
      <c r="Q77" s="13"/>
      <c r="R77" s="13"/>
      <c r="S77" s="13"/>
      <c r="T77" s="13"/>
      <c r="U77" s="13"/>
      <c r="V77" s="13"/>
      <c r="W77" s="13"/>
      <c r="X77" s="13"/>
      <c r="Y77" s="13"/>
      <c r="Z77" s="13"/>
      <c r="AA77" s="13"/>
    </row>
    <row r="78">
      <c r="A78" s="9">
        <v>77.0</v>
      </c>
      <c r="B78" s="10" t="s">
        <v>1763</v>
      </c>
      <c r="C78" s="11" t="s">
        <v>2452</v>
      </c>
      <c r="D78" s="12" t="s">
        <v>2453</v>
      </c>
      <c r="E78" s="13"/>
      <c r="F78" s="13"/>
      <c r="G78" s="13"/>
      <c r="H78" s="13"/>
      <c r="I78" s="13"/>
      <c r="J78" s="13"/>
      <c r="K78" s="13"/>
      <c r="L78" s="13"/>
      <c r="M78" s="13"/>
      <c r="N78" s="13"/>
      <c r="O78" s="13"/>
      <c r="P78" s="13"/>
      <c r="Q78" s="13"/>
      <c r="R78" s="13"/>
      <c r="S78" s="13"/>
      <c r="T78" s="13"/>
      <c r="U78" s="13"/>
      <c r="V78" s="13"/>
      <c r="W78" s="13"/>
      <c r="X78" s="13"/>
      <c r="Y78" s="13"/>
      <c r="Z78" s="13"/>
      <c r="AA78" s="13"/>
    </row>
    <row r="79">
      <c r="A79" s="9">
        <v>78.0</v>
      </c>
      <c r="B79" s="10" t="s">
        <v>1765</v>
      </c>
      <c r="C79" s="11" t="s">
        <v>2454</v>
      </c>
      <c r="D79" s="12" t="s">
        <v>2455</v>
      </c>
      <c r="E79" s="13"/>
      <c r="F79" s="13"/>
      <c r="G79" s="13"/>
      <c r="H79" s="13"/>
      <c r="I79" s="13"/>
      <c r="J79" s="13"/>
      <c r="K79" s="13"/>
      <c r="L79" s="13"/>
      <c r="M79" s="13"/>
      <c r="N79" s="13"/>
      <c r="O79" s="13"/>
      <c r="P79" s="13"/>
      <c r="Q79" s="13"/>
      <c r="R79" s="13"/>
      <c r="S79" s="13"/>
      <c r="T79" s="13"/>
      <c r="U79" s="13"/>
      <c r="V79" s="13"/>
      <c r="W79" s="13"/>
      <c r="X79" s="13"/>
      <c r="Y79" s="13"/>
      <c r="Z79" s="13"/>
      <c r="AA79" s="13"/>
    </row>
    <row r="80">
      <c r="A80" s="9">
        <v>79.0</v>
      </c>
      <c r="B80" s="10" t="s">
        <v>1767</v>
      </c>
      <c r="C80" s="11" t="s">
        <v>2456</v>
      </c>
      <c r="D80" s="12" t="s">
        <v>2457</v>
      </c>
      <c r="E80" s="13"/>
      <c r="F80" s="13"/>
      <c r="G80" s="13"/>
      <c r="H80" s="13"/>
      <c r="I80" s="13"/>
      <c r="J80" s="13"/>
      <c r="K80" s="13"/>
      <c r="L80" s="13"/>
      <c r="M80" s="13"/>
      <c r="N80" s="13"/>
      <c r="O80" s="13"/>
      <c r="P80" s="13"/>
      <c r="Q80" s="13"/>
      <c r="R80" s="13"/>
      <c r="S80" s="13"/>
      <c r="T80" s="13"/>
      <c r="U80" s="13"/>
      <c r="V80" s="13"/>
      <c r="W80" s="13"/>
      <c r="X80" s="13"/>
      <c r="Y80" s="13"/>
      <c r="Z80" s="13"/>
      <c r="AA80" s="13"/>
    </row>
    <row r="81">
      <c r="A81" s="9">
        <v>80.0</v>
      </c>
      <c r="B81" s="10" t="s">
        <v>1769</v>
      </c>
      <c r="C81" s="11" t="s">
        <v>2458</v>
      </c>
      <c r="D81" s="12" t="s">
        <v>2459</v>
      </c>
      <c r="E81" s="13"/>
      <c r="F81" s="13"/>
      <c r="G81" s="13"/>
      <c r="H81" s="13"/>
      <c r="I81" s="13"/>
      <c r="J81" s="13"/>
      <c r="K81" s="13"/>
      <c r="L81" s="13"/>
      <c r="M81" s="13"/>
      <c r="N81" s="13"/>
      <c r="O81" s="13"/>
      <c r="P81" s="13"/>
      <c r="Q81" s="13"/>
      <c r="R81" s="13"/>
      <c r="S81" s="13"/>
      <c r="T81" s="13"/>
      <c r="U81" s="13"/>
      <c r="V81" s="13"/>
      <c r="W81" s="13"/>
      <c r="X81" s="13"/>
      <c r="Y81" s="13"/>
      <c r="Z81" s="13"/>
      <c r="AA81" s="13"/>
    </row>
    <row r="82">
      <c r="A82" s="9">
        <v>81.0</v>
      </c>
      <c r="B82" s="10" t="s">
        <v>1771</v>
      </c>
      <c r="C82" s="11" t="s">
        <v>2460</v>
      </c>
      <c r="D82" s="12" t="s">
        <v>2461</v>
      </c>
      <c r="E82" s="13"/>
      <c r="F82" s="13"/>
      <c r="G82" s="13"/>
      <c r="H82" s="13"/>
      <c r="I82" s="13"/>
      <c r="J82" s="13"/>
      <c r="K82" s="13"/>
      <c r="L82" s="13"/>
      <c r="M82" s="13"/>
      <c r="N82" s="13"/>
      <c r="O82" s="13"/>
      <c r="P82" s="13"/>
      <c r="Q82" s="13"/>
      <c r="R82" s="13"/>
      <c r="S82" s="13"/>
      <c r="T82" s="13"/>
      <c r="U82" s="13"/>
      <c r="V82" s="13"/>
      <c r="W82" s="13"/>
      <c r="X82" s="13"/>
      <c r="Y82" s="13"/>
      <c r="Z82" s="13"/>
      <c r="AA82" s="13"/>
    </row>
    <row r="83">
      <c r="A83" s="9">
        <v>82.0</v>
      </c>
      <c r="B83" s="10" t="s">
        <v>1773</v>
      </c>
      <c r="C83" s="11" t="s">
        <v>2462</v>
      </c>
      <c r="D83" s="12" t="s">
        <v>2463</v>
      </c>
      <c r="E83" s="13"/>
      <c r="F83" s="13"/>
      <c r="G83" s="13"/>
      <c r="H83" s="13"/>
      <c r="I83" s="13"/>
      <c r="J83" s="13"/>
      <c r="K83" s="13"/>
      <c r="L83" s="13"/>
      <c r="M83" s="13"/>
      <c r="N83" s="13"/>
      <c r="O83" s="13"/>
      <c r="P83" s="13"/>
      <c r="Q83" s="13"/>
      <c r="R83" s="13"/>
      <c r="S83" s="13"/>
      <c r="T83" s="13"/>
      <c r="U83" s="13"/>
      <c r="V83" s="13"/>
      <c r="W83" s="13"/>
      <c r="X83" s="13"/>
      <c r="Y83" s="13"/>
      <c r="Z83" s="13"/>
      <c r="AA83" s="13"/>
    </row>
    <row r="84">
      <c r="A84" s="9">
        <v>83.0</v>
      </c>
      <c r="B84" s="10" t="s">
        <v>1775</v>
      </c>
      <c r="C84" s="11" t="s">
        <v>2464</v>
      </c>
      <c r="D84" s="12" t="s">
        <v>2465</v>
      </c>
      <c r="E84" s="13"/>
      <c r="F84" s="13"/>
      <c r="G84" s="13"/>
      <c r="H84" s="13"/>
      <c r="I84" s="13"/>
      <c r="J84" s="13"/>
      <c r="K84" s="13"/>
      <c r="L84" s="13"/>
      <c r="M84" s="13"/>
      <c r="N84" s="13"/>
      <c r="O84" s="13"/>
      <c r="P84" s="13"/>
      <c r="Q84" s="13"/>
      <c r="R84" s="13"/>
      <c r="S84" s="13"/>
      <c r="T84" s="13"/>
      <c r="U84" s="13"/>
      <c r="V84" s="13"/>
      <c r="W84" s="13"/>
      <c r="X84" s="13"/>
      <c r="Y84" s="13"/>
      <c r="Z84" s="13"/>
      <c r="AA84" s="13"/>
    </row>
    <row r="85">
      <c r="A85" s="9">
        <v>84.0</v>
      </c>
      <c r="B85" s="10" t="s">
        <v>1777</v>
      </c>
      <c r="C85" s="11" t="s">
        <v>2466</v>
      </c>
      <c r="D85" s="12" t="s">
        <v>2467</v>
      </c>
      <c r="E85" s="13"/>
      <c r="F85" s="13"/>
      <c r="G85" s="13"/>
      <c r="H85" s="13"/>
      <c r="I85" s="13"/>
      <c r="J85" s="13"/>
      <c r="K85" s="13"/>
      <c r="L85" s="13"/>
      <c r="M85" s="13"/>
      <c r="N85" s="13"/>
      <c r="O85" s="13"/>
      <c r="P85" s="13"/>
      <c r="Q85" s="13"/>
      <c r="R85" s="13"/>
      <c r="S85" s="13"/>
      <c r="T85" s="13"/>
      <c r="U85" s="13"/>
      <c r="V85" s="13"/>
      <c r="W85" s="13"/>
      <c r="X85" s="13"/>
      <c r="Y85" s="13"/>
      <c r="Z85" s="13"/>
      <c r="AA85" s="13"/>
    </row>
    <row r="86">
      <c r="A86" s="9">
        <v>85.0</v>
      </c>
      <c r="B86" s="10" t="s">
        <v>1779</v>
      </c>
      <c r="C86" s="11" t="s">
        <v>2468</v>
      </c>
      <c r="D86" s="12" t="s">
        <v>2469</v>
      </c>
      <c r="E86" s="13"/>
      <c r="F86" s="13"/>
      <c r="G86" s="13"/>
      <c r="H86" s="13"/>
      <c r="I86" s="13"/>
      <c r="J86" s="13"/>
      <c r="K86" s="13"/>
      <c r="L86" s="13"/>
      <c r="M86" s="13"/>
      <c r="N86" s="13"/>
      <c r="O86" s="13"/>
      <c r="P86" s="13"/>
      <c r="Q86" s="13"/>
      <c r="R86" s="13"/>
      <c r="S86" s="13"/>
      <c r="T86" s="13"/>
      <c r="U86" s="13"/>
      <c r="V86" s="13"/>
      <c r="W86" s="13"/>
      <c r="X86" s="13"/>
      <c r="Y86" s="13"/>
      <c r="Z86" s="13"/>
      <c r="AA86" s="13"/>
    </row>
    <row r="87">
      <c r="A87" s="9">
        <v>86.0</v>
      </c>
      <c r="B87" s="10" t="s">
        <v>1781</v>
      </c>
      <c r="C87" s="11" t="s">
        <v>2470</v>
      </c>
      <c r="D87" s="12" t="s">
        <v>2471</v>
      </c>
      <c r="E87" s="13"/>
      <c r="F87" s="13"/>
      <c r="G87" s="13"/>
      <c r="H87" s="13"/>
      <c r="I87" s="13"/>
      <c r="J87" s="13"/>
      <c r="K87" s="13"/>
      <c r="L87" s="13"/>
      <c r="M87" s="13"/>
      <c r="N87" s="13"/>
      <c r="O87" s="13"/>
      <c r="P87" s="13"/>
      <c r="Q87" s="13"/>
      <c r="R87" s="13"/>
      <c r="S87" s="13"/>
      <c r="T87" s="13"/>
      <c r="U87" s="13"/>
      <c r="V87" s="13"/>
      <c r="W87" s="13"/>
      <c r="X87" s="13"/>
      <c r="Y87" s="13"/>
      <c r="Z87" s="13"/>
      <c r="AA87" s="13"/>
    </row>
    <row r="88">
      <c r="A88" s="9">
        <v>87.0</v>
      </c>
      <c r="B88" s="10" t="s">
        <v>1783</v>
      </c>
      <c r="C88" s="11" t="s">
        <v>2472</v>
      </c>
      <c r="D88" s="12" t="s">
        <v>2473</v>
      </c>
      <c r="E88" s="13"/>
      <c r="F88" s="13"/>
      <c r="G88" s="13"/>
      <c r="H88" s="13"/>
      <c r="I88" s="13"/>
      <c r="J88" s="13"/>
      <c r="K88" s="13"/>
      <c r="L88" s="13"/>
      <c r="M88" s="13"/>
      <c r="N88" s="13"/>
      <c r="O88" s="13"/>
      <c r="P88" s="13"/>
      <c r="Q88" s="13"/>
      <c r="R88" s="13"/>
      <c r="S88" s="13"/>
      <c r="T88" s="13"/>
      <c r="U88" s="13"/>
      <c r="V88" s="13"/>
      <c r="W88" s="13"/>
      <c r="X88" s="13"/>
      <c r="Y88" s="13"/>
      <c r="Z88" s="13"/>
      <c r="AA88" s="13"/>
    </row>
    <row r="89">
      <c r="A89" s="9">
        <v>88.0</v>
      </c>
      <c r="B89" s="10" t="s">
        <v>1785</v>
      </c>
      <c r="C89" s="11" t="s">
        <v>2474</v>
      </c>
      <c r="D89" s="12" t="s">
        <v>2475</v>
      </c>
      <c r="E89" s="13"/>
      <c r="F89" s="13"/>
      <c r="G89" s="13"/>
      <c r="H89" s="13"/>
      <c r="I89" s="13"/>
      <c r="J89" s="13"/>
      <c r="K89" s="13"/>
      <c r="L89" s="13"/>
      <c r="M89" s="13"/>
      <c r="N89" s="13"/>
      <c r="O89" s="13"/>
      <c r="P89" s="13"/>
      <c r="Q89" s="13"/>
      <c r="R89" s="13"/>
      <c r="S89" s="13"/>
      <c r="T89" s="13"/>
      <c r="U89" s="13"/>
      <c r="V89" s="13"/>
      <c r="W89" s="13"/>
      <c r="X89" s="13"/>
      <c r="Y89" s="13"/>
      <c r="Z89" s="13"/>
      <c r="AA89" s="13"/>
    </row>
    <row r="90">
      <c r="A90" s="9">
        <v>89.0</v>
      </c>
      <c r="B90" s="10" t="s">
        <v>1787</v>
      </c>
      <c r="C90" s="11" t="s">
        <v>2476</v>
      </c>
      <c r="D90" s="12" t="s">
        <v>2477</v>
      </c>
      <c r="E90" s="13"/>
      <c r="F90" s="13"/>
      <c r="G90" s="13"/>
      <c r="H90" s="13"/>
      <c r="I90" s="13"/>
      <c r="J90" s="13"/>
      <c r="K90" s="13"/>
      <c r="L90" s="13"/>
      <c r="M90" s="13"/>
      <c r="N90" s="13"/>
      <c r="O90" s="13"/>
      <c r="P90" s="13"/>
      <c r="Q90" s="13"/>
      <c r="R90" s="13"/>
      <c r="S90" s="13"/>
      <c r="T90" s="13"/>
      <c r="U90" s="13"/>
      <c r="V90" s="13"/>
      <c r="W90" s="13"/>
      <c r="X90" s="13"/>
      <c r="Y90" s="13"/>
      <c r="Z90" s="13"/>
      <c r="AA90" s="13"/>
    </row>
    <row r="91">
      <c r="A91" s="9">
        <v>90.0</v>
      </c>
      <c r="B91" s="10" t="s">
        <v>1789</v>
      </c>
      <c r="C91" s="11" t="s">
        <v>2478</v>
      </c>
      <c r="D91" s="12" t="s">
        <v>2479</v>
      </c>
      <c r="E91" s="13"/>
      <c r="F91" s="13"/>
      <c r="G91" s="13"/>
      <c r="H91" s="13"/>
      <c r="I91" s="13"/>
      <c r="J91" s="13"/>
      <c r="K91" s="13"/>
      <c r="L91" s="13"/>
      <c r="M91" s="13"/>
      <c r="N91" s="13"/>
      <c r="O91" s="13"/>
      <c r="P91" s="13"/>
      <c r="Q91" s="13"/>
      <c r="R91" s="13"/>
      <c r="S91" s="13"/>
      <c r="T91" s="13"/>
      <c r="U91" s="13"/>
      <c r="V91" s="13"/>
      <c r="W91" s="13"/>
      <c r="X91" s="13"/>
      <c r="Y91" s="13"/>
      <c r="Z91" s="13"/>
      <c r="AA91" s="13"/>
    </row>
    <row r="92">
      <c r="A92" s="9">
        <v>91.0</v>
      </c>
      <c r="B92" s="10" t="s">
        <v>1791</v>
      </c>
      <c r="C92" s="11" t="s">
        <v>2480</v>
      </c>
      <c r="D92" s="12" t="s">
        <v>2481</v>
      </c>
      <c r="E92" s="13"/>
      <c r="F92" s="13"/>
      <c r="G92" s="13"/>
      <c r="H92" s="13"/>
      <c r="I92" s="13"/>
      <c r="J92" s="13"/>
      <c r="K92" s="13"/>
      <c r="L92" s="13"/>
      <c r="M92" s="13"/>
      <c r="N92" s="13"/>
      <c r="O92" s="13"/>
      <c r="P92" s="13"/>
      <c r="Q92" s="13"/>
      <c r="R92" s="13"/>
      <c r="S92" s="13"/>
      <c r="T92" s="13"/>
      <c r="U92" s="13"/>
      <c r="V92" s="13"/>
      <c r="W92" s="13"/>
      <c r="X92" s="13"/>
      <c r="Y92" s="13"/>
      <c r="Z92" s="13"/>
      <c r="AA92" s="13"/>
    </row>
    <row r="93">
      <c r="A93" s="9">
        <v>92.0</v>
      </c>
      <c r="B93" s="10" t="s">
        <v>1793</v>
      </c>
      <c r="C93" s="11" t="s">
        <v>2482</v>
      </c>
      <c r="D93" s="12" t="s">
        <v>2483</v>
      </c>
      <c r="E93" s="13"/>
      <c r="F93" s="13"/>
      <c r="G93" s="13"/>
      <c r="H93" s="13"/>
      <c r="I93" s="13"/>
      <c r="J93" s="13"/>
      <c r="K93" s="13"/>
      <c r="L93" s="13"/>
      <c r="M93" s="13"/>
      <c r="N93" s="13"/>
      <c r="O93" s="13"/>
      <c r="P93" s="13"/>
      <c r="Q93" s="13"/>
      <c r="R93" s="13"/>
      <c r="S93" s="13"/>
      <c r="T93" s="13"/>
      <c r="U93" s="13"/>
      <c r="V93" s="13"/>
      <c r="W93" s="13"/>
      <c r="X93" s="13"/>
      <c r="Y93" s="13"/>
      <c r="Z93" s="13"/>
      <c r="AA93" s="13"/>
    </row>
    <row r="94">
      <c r="A94" s="9">
        <v>93.0</v>
      </c>
      <c r="B94" s="10" t="s">
        <v>1795</v>
      </c>
      <c r="C94" s="11" t="s">
        <v>2484</v>
      </c>
      <c r="D94" s="12" t="s">
        <v>2485</v>
      </c>
      <c r="E94" s="13"/>
      <c r="F94" s="13"/>
      <c r="G94" s="13"/>
      <c r="H94" s="13"/>
      <c r="I94" s="13"/>
      <c r="J94" s="13"/>
      <c r="K94" s="13"/>
      <c r="L94" s="13"/>
      <c r="M94" s="13"/>
      <c r="N94" s="13"/>
      <c r="O94" s="13"/>
      <c r="P94" s="13"/>
      <c r="Q94" s="13"/>
      <c r="R94" s="13"/>
      <c r="S94" s="13"/>
      <c r="T94" s="13"/>
      <c r="U94" s="13"/>
      <c r="V94" s="13"/>
      <c r="W94" s="13"/>
      <c r="X94" s="13"/>
      <c r="Y94" s="13"/>
      <c r="Z94" s="13"/>
      <c r="AA94" s="13"/>
    </row>
    <row r="95">
      <c r="A95" s="9">
        <v>94.0</v>
      </c>
      <c r="B95" s="10" t="s">
        <v>1797</v>
      </c>
      <c r="C95" s="11" t="s">
        <v>2486</v>
      </c>
      <c r="D95" s="12" t="s">
        <v>2487</v>
      </c>
      <c r="E95" s="13"/>
      <c r="F95" s="13"/>
      <c r="G95" s="13"/>
      <c r="H95" s="13"/>
      <c r="I95" s="13"/>
      <c r="J95" s="13"/>
      <c r="K95" s="13"/>
      <c r="L95" s="13"/>
      <c r="M95" s="13"/>
      <c r="N95" s="13"/>
      <c r="O95" s="13"/>
      <c r="P95" s="13"/>
      <c r="Q95" s="13"/>
      <c r="R95" s="13"/>
      <c r="S95" s="13"/>
      <c r="T95" s="13"/>
      <c r="U95" s="13"/>
      <c r="V95" s="13"/>
      <c r="W95" s="13"/>
      <c r="X95" s="13"/>
      <c r="Y95" s="13"/>
      <c r="Z95" s="13"/>
      <c r="AA95" s="13"/>
    </row>
    <row r="96">
      <c r="A96" s="9">
        <v>95.0</v>
      </c>
      <c r="B96" s="10" t="s">
        <v>1799</v>
      </c>
      <c r="C96" s="11" t="s">
        <v>2488</v>
      </c>
      <c r="D96" s="12" t="s">
        <v>2489</v>
      </c>
      <c r="E96" s="13"/>
      <c r="F96" s="13"/>
      <c r="G96" s="13"/>
      <c r="H96" s="13"/>
      <c r="I96" s="13"/>
      <c r="J96" s="13"/>
      <c r="K96" s="13"/>
      <c r="L96" s="13"/>
      <c r="M96" s="13"/>
      <c r="N96" s="13"/>
      <c r="O96" s="13"/>
      <c r="P96" s="13"/>
      <c r="Q96" s="13"/>
      <c r="R96" s="13"/>
      <c r="S96" s="13"/>
      <c r="T96" s="13"/>
      <c r="U96" s="13"/>
      <c r="V96" s="13"/>
      <c r="W96" s="13"/>
      <c r="X96" s="13"/>
      <c r="Y96" s="13"/>
      <c r="Z96" s="13"/>
      <c r="AA96" s="13"/>
    </row>
    <row r="97">
      <c r="A97" s="9">
        <v>96.0</v>
      </c>
      <c r="B97" s="10" t="s">
        <v>1801</v>
      </c>
      <c r="C97" s="11" t="s">
        <v>2490</v>
      </c>
      <c r="D97" s="12" t="s">
        <v>2491</v>
      </c>
      <c r="E97" s="13"/>
      <c r="F97" s="13"/>
      <c r="G97" s="13"/>
      <c r="H97" s="13"/>
      <c r="I97" s="13"/>
      <c r="J97" s="13"/>
      <c r="K97" s="13"/>
      <c r="L97" s="13"/>
      <c r="M97" s="13"/>
      <c r="N97" s="13"/>
      <c r="O97" s="13"/>
      <c r="P97" s="13"/>
      <c r="Q97" s="13"/>
      <c r="R97" s="13"/>
      <c r="S97" s="13"/>
      <c r="T97" s="13"/>
      <c r="U97" s="13"/>
      <c r="V97" s="13"/>
      <c r="W97" s="13"/>
      <c r="X97" s="13"/>
      <c r="Y97" s="13"/>
      <c r="Z97" s="13"/>
      <c r="AA97" s="13"/>
    </row>
    <row r="98">
      <c r="A98" s="9">
        <v>97.0</v>
      </c>
      <c r="B98" s="10" t="s">
        <v>1803</v>
      </c>
      <c r="C98" s="11" t="s">
        <v>2492</v>
      </c>
      <c r="D98" s="12" t="s">
        <v>2493</v>
      </c>
      <c r="E98" s="13"/>
      <c r="F98" s="13"/>
      <c r="G98" s="13"/>
      <c r="H98" s="13"/>
      <c r="I98" s="13"/>
      <c r="J98" s="13"/>
      <c r="K98" s="13"/>
      <c r="L98" s="13"/>
      <c r="M98" s="13"/>
      <c r="N98" s="13"/>
      <c r="O98" s="13"/>
      <c r="P98" s="13"/>
      <c r="Q98" s="13"/>
      <c r="R98" s="13"/>
      <c r="S98" s="13"/>
      <c r="T98" s="13"/>
      <c r="U98" s="13"/>
      <c r="V98" s="13"/>
      <c r="W98" s="13"/>
      <c r="X98" s="13"/>
      <c r="Y98" s="13"/>
      <c r="Z98" s="13"/>
      <c r="AA98" s="13"/>
    </row>
    <row r="99">
      <c r="A99" s="9">
        <v>98.0</v>
      </c>
      <c r="B99" s="10" t="s">
        <v>1805</v>
      </c>
      <c r="C99" s="11" t="s">
        <v>2494</v>
      </c>
      <c r="D99" s="12" t="s">
        <v>2495</v>
      </c>
      <c r="E99" s="13"/>
      <c r="F99" s="13"/>
      <c r="G99" s="13"/>
      <c r="H99" s="13"/>
      <c r="I99" s="13"/>
      <c r="J99" s="13"/>
      <c r="K99" s="13"/>
      <c r="L99" s="13"/>
      <c r="M99" s="13"/>
      <c r="N99" s="13"/>
      <c r="O99" s="13"/>
      <c r="P99" s="13"/>
      <c r="Q99" s="13"/>
      <c r="R99" s="13"/>
      <c r="S99" s="13"/>
      <c r="T99" s="13"/>
      <c r="U99" s="13"/>
      <c r="V99" s="13"/>
      <c r="W99" s="13"/>
      <c r="X99" s="13"/>
      <c r="Y99" s="13"/>
      <c r="Z99" s="13"/>
      <c r="AA99" s="13"/>
    </row>
    <row r="100">
      <c r="A100" s="9">
        <v>99.0</v>
      </c>
      <c r="B100" s="10" t="s">
        <v>1807</v>
      </c>
      <c r="C100" s="11" t="s">
        <v>2496</v>
      </c>
      <c r="D100" s="12" t="s">
        <v>2497</v>
      </c>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9">
        <v>100.0</v>
      </c>
      <c r="B101" s="10" t="s">
        <v>1809</v>
      </c>
      <c r="C101" s="11" t="s">
        <v>2498</v>
      </c>
      <c r="D101" s="12" t="s">
        <v>2499</v>
      </c>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9">
        <v>101.0</v>
      </c>
      <c r="B102" s="10" t="s">
        <v>1811</v>
      </c>
      <c r="C102" s="11" t="s">
        <v>2500</v>
      </c>
      <c r="D102" s="12" t="s">
        <v>2501</v>
      </c>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9">
        <v>102.0</v>
      </c>
      <c r="B103" s="10" t="s">
        <v>1813</v>
      </c>
      <c r="C103" s="11" t="s">
        <v>2502</v>
      </c>
      <c r="D103" s="12" t="s">
        <v>2503</v>
      </c>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9">
        <v>103.0</v>
      </c>
      <c r="B104" s="10" t="s">
        <v>1815</v>
      </c>
      <c r="C104" s="11" t="s">
        <v>2504</v>
      </c>
      <c r="D104" s="12" t="s">
        <v>2505</v>
      </c>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9">
        <v>104.0</v>
      </c>
      <c r="B105" s="10" t="s">
        <v>1817</v>
      </c>
      <c r="C105" s="11" t="s">
        <v>2506</v>
      </c>
      <c r="D105" s="12" t="s">
        <v>2507</v>
      </c>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9">
        <v>105.0</v>
      </c>
      <c r="B106" s="10" t="s">
        <v>1819</v>
      </c>
      <c r="C106" s="11" t="s">
        <v>2508</v>
      </c>
      <c r="D106" s="12" t="s">
        <v>2509</v>
      </c>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9">
        <v>106.0</v>
      </c>
      <c r="B107" s="10" t="s">
        <v>1821</v>
      </c>
      <c r="C107" s="11" t="s">
        <v>2510</v>
      </c>
      <c r="D107" s="12" t="s">
        <v>2511</v>
      </c>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9">
        <v>107.0</v>
      </c>
      <c r="B108" s="10" t="s">
        <v>1823</v>
      </c>
      <c r="C108" s="11" t="s">
        <v>2512</v>
      </c>
      <c r="D108" s="12" t="s">
        <v>2513</v>
      </c>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9">
        <v>108.0</v>
      </c>
      <c r="B109" s="10" t="s">
        <v>1825</v>
      </c>
      <c r="C109" s="11" t="s">
        <v>2514</v>
      </c>
      <c r="D109" s="12" t="s">
        <v>2515</v>
      </c>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9">
        <v>109.0</v>
      </c>
      <c r="B110" s="10" t="s">
        <v>1827</v>
      </c>
      <c r="C110" s="11" t="s">
        <v>2516</v>
      </c>
      <c r="D110" s="12" t="s">
        <v>2517</v>
      </c>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9">
        <v>110.0</v>
      </c>
      <c r="B111" s="10" t="s">
        <v>1829</v>
      </c>
      <c r="C111" s="11" t="s">
        <v>2518</v>
      </c>
      <c r="D111" s="12" t="s">
        <v>2519</v>
      </c>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9">
        <v>111.0</v>
      </c>
      <c r="B112" s="10" t="s">
        <v>1831</v>
      </c>
      <c r="C112" s="11" t="s">
        <v>2520</v>
      </c>
      <c r="D112" s="12" t="s">
        <v>2521</v>
      </c>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9">
        <v>112.0</v>
      </c>
      <c r="B113" s="10" t="s">
        <v>1833</v>
      </c>
      <c r="C113" s="11" t="s">
        <v>2522</v>
      </c>
      <c r="D113" s="12" t="s">
        <v>2523</v>
      </c>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9">
        <v>113.0</v>
      </c>
      <c r="B114" s="10" t="s">
        <v>1835</v>
      </c>
      <c r="C114" s="11" t="s">
        <v>2524</v>
      </c>
      <c r="D114" s="12" t="s">
        <v>2525</v>
      </c>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9">
        <v>114.0</v>
      </c>
      <c r="B115" s="10" t="s">
        <v>1837</v>
      </c>
      <c r="C115" s="11" t="s">
        <v>2526</v>
      </c>
      <c r="D115" s="12" t="s">
        <v>2527</v>
      </c>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9">
        <v>115.0</v>
      </c>
      <c r="B116" s="10" t="s">
        <v>1839</v>
      </c>
      <c r="C116" s="11" t="s">
        <v>2528</v>
      </c>
      <c r="D116" s="12" t="s">
        <v>2529</v>
      </c>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9">
        <v>116.0</v>
      </c>
      <c r="B117" s="10" t="s">
        <v>1841</v>
      </c>
      <c r="C117" s="11" t="s">
        <v>2530</v>
      </c>
      <c r="D117" s="12" t="s">
        <v>2531</v>
      </c>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9">
        <v>117.0</v>
      </c>
      <c r="B118" s="10" t="s">
        <v>1843</v>
      </c>
      <c r="C118" s="11" t="s">
        <v>2532</v>
      </c>
      <c r="D118" s="12" t="s">
        <v>2533</v>
      </c>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9">
        <v>118.0</v>
      </c>
      <c r="B119" s="10" t="s">
        <v>2534</v>
      </c>
      <c r="C119" s="11" t="s">
        <v>2535</v>
      </c>
      <c r="D119" s="12" t="s">
        <v>2536</v>
      </c>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9">
        <v>119.0</v>
      </c>
      <c r="B120" s="10" t="s">
        <v>1847</v>
      </c>
      <c r="C120" s="11" t="s">
        <v>2537</v>
      </c>
      <c r="D120" s="12" t="s">
        <v>2538</v>
      </c>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9">
        <v>120.0</v>
      </c>
      <c r="B121" s="10" t="s">
        <v>1849</v>
      </c>
      <c r="C121" s="11" t="s">
        <v>2539</v>
      </c>
      <c r="D121" s="12" t="s">
        <v>2540</v>
      </c>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9">
        <v>121.0</v>
      </c>
      <c r="B122" s="10" t="s">
        <v>2541</v>
      </c>
      <c r="C122" s="11" t="s">
        <v>2542</v>
      </c>
      <c r="D122" s="12" t="s">
        <v>2543</v>
      </c>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9">
        <v>122.0</v>
      </c>
      <c r="B123" s="10" t="s">
        <v>1853</v>
      </c>
      <c r="C123" s="11" t="s">
        <v>2544</v>
      </c>
      <c r="D123" s="12" t="s">
        <v>2545</v>
      </c>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9">
        <v>123.0</v>
      </c>
      <c r="B124" s="10" t="s">
        <v>1855</v>
      </c>
      <c r="C124" s="11" t="s">
        <v>2546</v>
      </c>
      <c r="D124" s="12" t="s">
        <v>2547</v>
      </c>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9">
        <v>124.0</v>
      </c>
      <c r="B125" s="10" t="s">
        <v>1857</v>
      </c>
      <c r="C125" s="11" t="s">
        <v>2548</v>
      </c>
      <c r="D125" s="12" t="s">
        <v>2549</v>
      </c>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9">
        <v>125.0</v>
      </c>
      <c r="B126" s="10" t="s">
        <v>1859</v>
      </c>
      <c r="C126" s="11" t="s">
        <v>2550</v>
      </c>
      <c r="D126" s="12" t="s">
        <v>2551</v>
      </c>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9">
        <v>126.0</v>
      </c>
      <c r="B127" s="10" t="s">
        <v>1861</v>
      </c>
      <c r="C127" s="11" t="s">
        <v>2552</v>
      </c>
      <c r="D127" s="12" t="s">
        <v>2553</v>
      </c>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9">
        <v>127.0</v>
      </c>
      <c r="B128" s="10" t="s">
        <v>1863</v>
      </c>
      <c r="C128" s="11" t="s">
        <v>2554</v>
      </c>
      <c r="D128" s="12" t="s">
        <v>2555</v>
      </c>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9">
        <v>128.0</v>
      </c>
      <c r="B129" s="10" t="s">
        <v>1865</v>
      </c>
      <c r="C129" s="11" t="s">
        <v>2556</v>
      </c>
      <c r="D129" s="12" t="s">
        <v>2557</v>
      </c>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9">
        <v>129.0</v>
      </c>
      <c r="B130" s="10" t="s">
        <v>2558</v>
      </c>
      <c r="C130" s="11" t="s">
        <v>2559</v>
      </c>
      <c r="D130" s="12" t="s">
        <v>2560</v>
      </c>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9">
        <v>130.0</v>
      </c>
      <c r="B131" s="10" t="s">
        <v>1869</v>
      </c>
      <c r="C131" s="11" t="s">
        <v>2561</v>
      </c>
      <c r="D131" s="12" t="s">
        <v>2562</v>
      </c>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9">
        <v>131.0</v>
      </c>
      <c r="B132" s="10" t="s">
        <v>1871</v>
      </c>
      <c r="C132" s="11" t="s">
        <v>2563</v>
      </c>
      <c r="D132" s="12" t="s">
        <v>2564</v>
      </c>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9">
        <v>132.0</v>
      </c>
      <c r="B133" s="10" t="s">
        <v>1873</v>
      </c>
      <c r="C133" s="11" t="s">
        <v>2565</v>
      </c>
      <c r="D133" s="12" t="s">
        <v>2566</v>
      </c>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9">
        <v>133.0</v>
      </c>
      <c r="B134" s="10" t="s">
        <v>1875</v>
      </c>
      <c r="C134" s="11" t="s">
        <v>2567</v>
      </c>
      <c r="D134" s="12" t="s">
        <v>2568</v>
      </c>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9">
        <v>134.0</v>
      </c>
      <c r="B135" s="10" t="s">
        <v>2569</v>
      </c>
      <c r="C135" s="11" t="s">
        <v>2570</v>
      </c>
      <c r="D135" s="12" t="s">
        <v>2571</v>
      </c>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9">
        <v>135.0</v>
      </c>
      <c r="B136" s="10" t="s">
        <v>1879</v>
      </c>
      <c r="C136" s="11" t="s">
        <v>2572</v>
      </c>
      <c r="D136" s="12" t="s">
        <v>2573</v>
      </c>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9">
        <v>136.0</v>
      </c>
      <c r="B137" s="10" t="s">
        <v>1881</v>
      </c>
      <c r="C137" s="11" t="s">
        <v>2574</v>
      </c>
      <c r="D137" s="12" t="s">
        <v>2575</v>
      </c>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9">
        <v>137.0</v>
      </c>
      <c r="B138" s="10" t="s">
        <v>1883</v>
      </c>
      <c r="C138" s="11" t="s">
        <v>2576</v>
      </c>
      <c r="D138" s="12" t="s">
        <v>2577</v>
      </c>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9">
        <v>138.0</v>
      </c>
      <c r="B139" s="10" t="s">
        <v>1885</v>
      </c>
      <c r="C139" s="11" t="s">
        <v>2578</v>
      </c>
      <c r="D139" s="12" t="s">
        <v>2579</v>
      </c>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9">
        <v>139.0</v>
      </c>
      <c r="B140" s="10" t="s">
        <v>1887</v>
      </c>
      <c r="C140" s="11" t="s">
        <v>2580</v>
      </c>
      <c r="D140" s="12" t="s">
        <v>2581</v>
      </c>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9">
        <v>140.0</v>
      </c>
      <c r="B141" s="10" t="s">
        <v>1889</v>
      </c>
      <c r="C141" s="11" t="s">
        <v>2582</v>
      </c>
      <c r="D141" s="12" t="s">
        <v>2583</v>
      </c>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9">
        <v>141.0</v>
      </c>
      <c r="B142" s="10" t="s">
        <v>1891</v>
      </c>
      <c r="C142" s="11" t="s">
        <v>2584</v>
      </c>
      <c r="D142" s="12" t="s">
        <v>2585</v>
      </c>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9">
        <v>142.0</v>
      </c>
      <c r="B143" s="10" t="s">
        <v>1893</v>
      </c>
      <c r="C143" s="11" t="s">
        <v>2586</v>
      </c>
      <c r="D143" s="12" t="s">
        <v>2587</v>
      </c>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9">
        <v>143.0</v>
      </c>
      <c r="B144" s="10" t="s">
        <v>1895</v>
      </c>
      <c r="C144" s="11" t="s">
        <v>2588</v>
      </c>
      <c r="D144" s="12" t="s">
        <v>2589</v>
      </c>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9">
        <v>144.0</v>
      </c>
      <c r="B145" s="10" t="s">
        <v>1897</v>
      </c>
      <c r="C145" s="11" t="s">
        <v>2590</v>
      </c>
      <c r="D145" s="12" t="s">
        <v>2591</v>
      </c>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9">
        <v>145.0</v>
      </c>
      <c r="B146" s="10" t="s">
        <v>1899</v>
      </c>
      <c r="C146" s="11" t="s">
        <v>2592</v>
      </c>
      <c r="D146" s="12" t="s">
        <v>2593</v>
      </c>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9">
        <v>146.0</v>
      </c>
      <c r="B147" s="10" t="s">
        <v>1901</v>
      </c>
      <c r="C147" s="11" t="s">
        <v>2594</v>
      </c>
      <c r="D147" s="12" t="s">
        <v>2595</v>
      </c>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9">
        <v>147.0</v>
      </c>
      <c r="B148" s="10" t="s">
        <v>1903</v>
      </c>
      <c r="C148" s="11" t="s">
        <v>2596</v>
      </c>
      <c r="D148" s="12" t="s">
        <v>2597</v>
      </c>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9">
        <v>148.0</v>
      </c>
      <c r="B149" s="10" t="s">
        <v>1905</v>
      </c>
      <c r="C149" s="11" t="s">
        <v>2598</v>
      </c>
      <c r="D149" s="12" t="s">
        <v>2599</v>
      </c>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9">
        <v>149.0</v>
      </c>
      <c r="B150" s="10" t="s">
        <v>1907</v>
      </c>
      <c r="C150" s="11" t="s">
        <v>2600</v>
      </c>
      <c r="D150" s="12" t="s">
        <v>2601</v>
      </c>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9">
        <v>150.0</v>
      </c>
      <c r="B151" s="10" t="s">
        <v>1909</v>
      </c>
      <c r="C151" s="11" t="s">
        <v>2602</v>
      </c>
      <c r="D151" s="12" t="s">
        <v>2603</v>
      </c>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9">
        <v>151.0</v>
      </c>
      <c r="B152" s="10" t="s">
        <v>1911</v>
      </c>
      <c r="C152" s="11" t="s">
        <v>2604</v>
      </c>
      <c r="D152" s="12" t="s">
        <v>2605</v>
      </c>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9">
        <v>152.0</v>
      </c>
      <c r="B153" s="10" t="s">
        <v>1913</v>
      </c>
      <c r="C153" s="11" t="s">
        <v>2606</v>
      </c>
      <c r="D153" s="12" t="s">
        <v>2607</v>
      </c>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9">
        <v>153.0</v>
      </c>
      <c r="B154" s="10" t="s">
        <v>1915</v>
      </c>
      <c r="C154" s="11" t="s">
        <v>2608</v>
      </c>
      <c r="D154" s="12" t="s">
        <v>2609</v>
      </c>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9">
        <v>154.0</v>
      </c>
      <c r="B155" s="10" t="s">
        <v>1917</v>
      </c>
      <c r="C155" s="11" t="s">
        <v>2610</v>
      </c>
      <c r="D155" s="12" t="s">
        <v>2611</v>
      </c>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9">
        <v>155.0</v>
      </c>
      <c r="B156" s="10" t="s">
        <v>1919</v>
      </c>
      <c r="C156" s="11" t="s">
        <v>2612</v>
      </c>
      <c r="D156" s="12" t="s">
        <v>2613</v>
      </c>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9">
        <v>156.0</v>
      </c>
      <c r="B157" s="10" t="s">
        <v>1921</v>
      </c>
      <c r="C157" s="11" t="s">
        <v>2614</v>
      </c>
      <c r="D157" s="12" t="s">
        <v>2615</v>
      </c>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9">
        <v>157.0</v>
      </c>
      <c r="B158" s="10" t="s">
        <v>1923</v>
      </c>
      <c r="C158" s="11" t="s">
        <v>2616</v>
      </c>
      <c r="D158" s="12" t="s">
        <v>2617</v>
      </c>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9">
        <v>158.0</v>
      </c>
      <c r="B159" s="10" t="s">
        <v>1925</v>
      </c>
      <c r="C159" s="11" t="s">
        <v>2618</v>
      </c>
      <c r="D159" s="12" t="s">
        <v>2619</v>
      </c>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9">
        <v>159.0</v>
      </c>
      <c r="B160" s="10" t="s">
        <v>1927</v>
      </c>
      <c r="C160" s="11" t="s">
        <v>2620</v>
      </c>
      <c r="D160" s="12" t="s">
        <v>2621</v>
      </c>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9">
        <v>160.0</v>
      </c>
      <c r="B161" s="10" t="s">
        <v>1929</v>
      </c>
      <c r="C161" s="11" t="s">
        <v>2622</v>
      </c>
      <c r="D161" s="12" t="s">
        <v>2623</v>
      </c>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9">
        <v>161.0</v>
      </c>
      <c r="B162" s="10" t="s">
        <v>1931</v>
      </c>
      <c r="C162" s="11" t="s">
        <v>2624</v>
      </c>
      <c r="D162" s="12" t="s">
        <v>2625</v>
      </c>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9">
        <v>162.0</v>
      </c>
      <c r="B163" s="10" t="s">
        <v>2626</v>
      </c>
      <c r="C163" s="11" t="s">
        <v>2627</v>
      </c>
      <c r="D163" s="12" t="s">
        <v>2628</v>
      </c>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9">
        <v>163.0</v>
      </c>
      <c r="B164" s="10" t="s">
        <v>1935</v>
      </c>
      <c r="C164" s="11" t="s">
        <v>2629</v>
      </c>
      <c r="D164" s="12" t="s">
        <v>2630</v>
      </c>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9">
        <v>164.0</v>
      </c>
      <c r="B165" s="10" t="s">
        <v>1937</v>
      </c>
      <c r="C165" s="11" t="s">
        <v>2631</v>
      </c>
      <c r="D165" s="12" t="s">
        <v>2632</v>
      </c>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9">
        <v>165.0</v>
      </c>
      <c r="B166" s="10" t="s">
        <v>1939</v>
      </c>
      <c r="C166" s="11" t="s">
        <v>2633</v>
      </c>
      <c r="D166" s="12" t="s">
        <v>2634</v>
      </c>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9">
        <v>166.0</v>
      </c>
      <c r="B167" s="10" t="s">
        <v>1941</v>
      </c>
      <c r="C167" s="11" t="s">
        <v>2635</v>
      </c>
      <c r="D167" s="12" t="s">
        <v>2636</v>
      </c>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9">
        <v>167.0</v>
      </c>
      <c r="B168" s="10" t="s">
        <v>1943</v>
      </c>
      <c r="C168" s="11" t="s">
        <v>2637</v>
      </c>
      <c r="D168" s="12" t="s">
        <v>2638</v>
      </c>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9">
        <v>168.0</v>
      </c>
      <c r="B169" s="10" t="s">
        <v>2639</v>
      </c>
      <c r="C169" s="11" t="s">
        <v>2640</v>
      </c>
      <c r="D169" s="12" t="s">
        <v>2641</v>
      </c>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9">
        <v>169.0</v>
      </c>
      <c r="B170" s="10" t="s">
        <v>1947</v>
      </c>
      <c r="C170" s="11" t="s">
        <v>2642</v>
      </c>
      <c r="D170" s="12" t="s">
        <v>2643</v>
      </c>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9">
        <v>170.0</v>
      </c>
      <c r="B171" s="10" t="s">
        <v>1949</v>
      </c>
      <c r="C171" s="11" t="s">
        <v>2644</v>
      </c>
      <c r="D171" s="12" t="s">
        <v>2645</v>
      </c>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9">
        <v>171.0</v>
      </c>
      <c r="B172" s="10" t="s">
        <v>1951</v>
      </c>
      <c r="C172" s="11" t="s">
        <v>2646</v>
      </c>
      <c r="D172" s="12" t="s">
        <v>2647</v>
      </c>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9">
        <v>172.0</v>
      </c>
      <c r="B173" s="10" t="s">
        <v>1953</v>
      </c>
      <c r="C173" s="11" t="s">
        <v>2648</v>
      </c>
      <c r="D173" s="12" t="s">
        <v>2649</v>
      </c>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9">
        <v>173.0</v>
      </c>
      <c r="B174" s="10" t="s">
        <v>1955</v>
      </c>
      <c r="C174" s="11" t="s">
        <v>2650</v>
      </c>
      <c r="D174" s="12" t="s">
        <v>2651</v>
      </c>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9">
        <v>174.0</v>
      </c>
      <c r="B175" s="10" t="s">
        <v>1957</v>
      </c>
      <c r="C175" s="11" t="s">
        <v>2652</v>
      </c>
      <c r="D175" s="12" t="s">
        <v>2653</v>
      </c>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9">
        <v>175.0</v>
      </c>
      <c r="B176" s="10" t="s">
        <v>1959</v>
      </c>
      <c r="C176" s="11" t="s">
        <v>2654</v>
      </c>
      <c r="D176" s="12" t="s">
        <v>2655</v>
      </c>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9">
        <v>176.0</v>
      </c>
      <c r="B177" s="10" t="s">
        <v>1961</v>
      </c>
      <c r="C177" s="11" t="s">
        <v>2656</v>
      </c>
      <c r="D177" s="12" t="s">
        <v>2657</v>
      </c>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9">
        <v>177.0</v>
      </c>
      <c r="B178" s="10" t="s">
        <v>1963</v>
      </c>
      <c r="C178" s="11" t="s">
        <v>2658</v>
      </c>
      <c r="D178" s="12" t="s">
        <v>2659</v>
      </c>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9">
        <v>178.0</v>
      </c>
      <c r="B179" s="10" t="s">
        <v>1965</v>
      </c>
      <c r="C179" s="11" t="s">
        <v>2660</v>
      </c>
      <c r="D179" s="12" t="s">
        <v>2661</v>
      </c>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9">
        <v>179.0</v>
      </c>
      <c r="B180" s="10" t="s">
        <v>1967</v>
      </c>
      <c r="C180" s="11" t="s">
        <v>2662</v>
      </c>
      <c r="D180" s="12" t="s">
        <v>2663</v>
      </c>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9">
        <v>180.0</v>
      </c>
      <c r="B181" s="10" t="s">
        <v>1969</v>
      </c>
      <c r="C181" s="11" t="s">
        <v>2664</v>
      </c>
      <c r="D181" s="12" t="s">
        <v>2665</v>
      </c>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9">
        <v>181.0</v>
      </c>
      <c r="B182" s="10" t="s">
        <v>1971</v>
      </c>
      <c r="C182" s="11" t="s">
        <v>2666</v>
      </c>
      <c r="D182" s="12" t="s">
        <v>2667</v>
      </c>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9">
        <v>182.0</v>
      </c>
      <c r="B183" s="10" t="s">
        <v>1973</v>
      </c>
      <c r="C183" s="11" t="s">
        <v>2668</v>
      </c>
      <c r="D183" s="12" t="s">
        <v>2669</v>
      </c>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9">
        <v>183.0</v>
      </c>
      <c r="B184" s="10" t="s">
        <v>1975</v>
      </c>
      <c r="C184" s="11" t="s">
        <v>2670</v>
      </c>
      <c r="D184" s="12" t="s">
        <v>2671</v>
      </c>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9">
        <v>184.0</v>
      </c>
      <c r="B185" s="10" t="s">
        <v>1977</v>
      </c>
      <c r="C185" s="11" t="s">
        <v>2672</v>
      </c>
      <c r="D185" s="12" t="s">
        <v>2673</v>
      </c>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9">
        <v>185.0</v>
      </c>
      <c r="B186" s="10" t="s">
        <v>1979</v>
      </c>
      <c r="C186" s="11" t="s">
        <v>2674</v>
      </c>
      <c r="D186" s="12" t="s">
        <v>2675</v>
      </c>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9">
        <v>186.0</v>
      </c>
      <c r="B187" s="10" t="s">
        <v>1981</v>
      </c>
      <c r="C187" s="11" t="s">
        <v>2676</v>
      </c>
      <c r="D187" s="12" t="s">
        <v>2677</v>
      </c>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9">
        <v>187.0</v>
      </c>
      <c r="B188" s="10" t="s">
        <v>1983</v>
      </c>
      <c r="C188" s="11" t="s">
        <v>2678</v>
      </c>
      <c r="D188" s="12" t="s">
        <v>2679</v>
      </c>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9">
        <v>188.0</v>
      </c>
      <c r="B189" s="10" t="s">
        <v>1985</v>
      </c>
      <c r="C189" s="11" t="s">
        <v>2680</v>
      </c>
      <c r="D189" s="12" t="s">
        <v>2681</v>
      </c>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9">
        <v>189.0</v>
      </c>
      <c r="B190" s="10" t="s">
        <v>1987</v>
      </c>
      <c r="C190" s="11" t="s">
        <v>2682</v>
      </c>
      <c r="D190" s="12" t="s">
        <v>2683</v>
      </c>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9">
        <v>190.0</v>
      </c>
      <c r="B191" s="10" t="s">
        <v>1989</v>
      </c>
      <c r="C191" s="11" t="s">
        <v>2684</v>
      </c>
      <c r="D191" s="12" t="s">
        <v>2685</v>
      </c>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9">
        <v>191.0</v>
      </c>
      <c r="B192" s="10" t="s">
        <v>1991</v>
      </c>
      <c r="C192" s="11" t="s">
        <v>2686</v>
      </c>
      <c r="D192" s="12" t="s">
        <v>2687</v>
      </c>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9">
        <v>192.0</v>
      </c>
      <c r="B193" s="10" t="s">
        <v>1993</v>
      </c>
      <c r="C193" s="11" t="s">
        <v>2688</v>
      </c>
      <c r="D193" s="12" t="s">
        <v>2689</v>
      </c>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9">
        <v>193.0</v>
      </c>
      <c r="B194" s="10" t="s">
        <v>1995</v>
      </c>
      <c r="C194" s="11" t="s">
        <v>2690</v>
      </c>
      <c r="D194" s="12" t="s">
        <v>2691</v>
      </c>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9">
        <v>194.0</v>
      </c>
      <c r="B195" s="10" t="s">
        <v>1997</v>
      </c>
      <c r="C195" s="11" t="s">
        <v>2692</v>
      </c>
      <c r="D195" s="12" t="s">
        <v>2693</v>
      </c>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9">
        <v>195.0</v>
      </c>
      <c r="B196" s="10" t="s">
        <v>1999</v>
      </c>
      <c r="C196" s="11" t="s">
        <v>2694</v>
      </c>
      <c r="D196" s="12" t="s">
        <v>2695</v>
      </c>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9">
        <v>196.0</v>
      </c>
      <c r="B197" s="10" t="s">
        <v>2001</v>
      </c>
      <c r="C197" s="11" t="s">
        <v>2696</v>
      </c>
      <c r="D197" s="12" t="s">
        <v>2697</v>
      </c>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9">
        <v>197.0</v>
      </c>
      <c r="B198" s="10" t="s">
        <v>2003</v>
      </c>
      <c r="C198" s="11" t="s">
        <v>2698</v>
      </c>
      <c r="D198" s="12" t="s">
        <v>2699</v>
      </c>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9">
        <v>198.0</v>
      </c>
      <c r="B199" s="10" t="s">
        <v>2005</v>
      </c>
      <c r="C199" s="11" t="s">
        <v>2700</v>
      </c>
      <c r="D199" s="12" t="s">
        <v>2701</v>
      </c>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9">
        <v>199.0</v>
      </c>
      <c r="B200" s="10" t="s">
        <v>2007</v>
      </c>
      <c r="C200" s="11" t="s">
        <v>2702</v>
      </c>
      <c r="D200" s="12" t="s">
        <v>2703</v>
      </c>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9">
        <v>200.0</v>
      </c>
      <c r="B201" s="10" t="s">
        <v>2009</v>
      </c>
      <c r="C201" s="11" t="s">
        <v>2704</v>
      </c>
      <c r="D201" s="12" t="s">
        <v>2705</v>
      </c>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9">
        <v>201.0</v>
      </c>
      <c r="B202" s="10" t="s">
        <v>2011</v>
      </c>
      <c r="C202" s="11" t="s">
        <v>2706</v>
      </c>
      <c r="D202" s="12" t="s">
        <v>2707</v>
      </c>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9">
        <v>202.0</v>
      </c>
      <c r="B203" s="10" t="s">
        <v>2013</v>
      </c>
      <c r="C203" s="11" t="s">
        <v>2708</v>
      </c>
      <c r="D203" s="12" t="s">
        <v>2709</v>
      </c>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9">
        <v>203.0</v>
      </c>
      <c r="B204" s="10" t="s">
        <v>2015</v>
      </c>
      <c r="C204" s="11" t="s">
        <v>2710</v>
      </c>
      <c r="D204" s="12" t="s">
        <v>2711</v>
      </c>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9">
        <v>204.0</v>
      </c>
      <c r="B205" s="10" t="s">
        <v>2017</v>
      </c>
      <c r="C205" s="11" t="s">
        <v>2712</v>
      </c>
      <c r="D205" s="12" t="s">
        <v>2713</v>
      </c>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9">
        <v>205.0</v>
      </c>
      <c r="B206" s="10" t="s">
        <v>2019</v>
      </c>
      <c r="C206" s="11" t="s">
        <v>2714</v>
      </c>
      <c r="D206" s="12" t="s">
        <v>2715</v>
      </c>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9">
        <v>206.0</v>
      </c>
      <c r="B207" s="10" t="s">
        <v>2021</v>
      </c>
      <c r="C207" s="11" t="s">
        <v>2716</v>
      </c>
      <c r="D207" s="12" t="s">
        <v>2717</v>
      </c>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9">
        <v>207.0</v>
      </c>
      <c r="B208" s="10" t="s">
        <v>2023</v>
      </c>
      <c r="C208" s="11" t="s">
        <v>2718</v>
      </c>
      <c r="D208" s="12" t="s">
        <v>2719</v>
      </c>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9">
        <v>208.0</v>
      </c>
      <c r="B209" s="10" t="s">
        <v>2025</v>
      </c>
      <c r="C209" s="11" t="s">
        <v>2720</v>
      </c>
      <c r="D209" s="12" t="s">
        <v>2721</v>
      </c>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9">
        <v>209.0</v>
      </c>
      <c r="B210" s="10" t="s">
        <v>2027</v>
      </c>
      <c r="C210" s="11" t="s">
        <v>2722</v>
      </c>
      <c r="D210" s="12" t="s">
        <v>2723</v>
      </c>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9">
        <v>210.0</v>
      </c>
      <c r="B211" s="10" t="s">
        <v>2029</v>
      </c>
      <c r="C211" s="11" t="s">
        <v>2724</v>
      </c>
      <c r="D211" s="12" t="s">
        <v>2725</v>
      </c>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9">
        <v>211.0</v>
      </c>
      <c r="B212" s="10" t="s">
        <v>2031</v>
      </c>
      <c r="C212" s="11" t="s">
        <v>2726</v>
      </c>
      <c r="D212" s="12" t="s">
        <v>2727</v>
      </c>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9">
        <v>212.0</v>
      </c>
      <c r="B213" s="10" t="s">
        <v>2033</v>
      </c>
      <c r="C213" s="11" t="s">
        <v>2728</v>
      </c>
      <c r="D213" s="12" t="s">
        <v>2729</v>
      </c>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9">
        <v>213.0</v>
      </c>
      <c r="B214" s="10" t="s">
        <v>2035</v>
      </c>
      <c r="C214" s="11" t="s">
        <v>2730</v>
      </c>
      <c r="D214" s="12" t="s">
        <v>2731</v>
      </c>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9">
        <v>214.0</v>
      </c>
      <c r="B215" s="10" t="s">
        <v>2037</v>
      </c>
      <c r="C215" s="11" t="s">
        <v>2732</v>
      </c>
      <c r="D215" s="12" t="s">
        <v>2733</v>
      </c>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9">
        <v>215.0</v>
      </c>
      <c r="B216" s="10" t="s">
        <v>2039</v>
      </c>
      <c r="C216" s="11" t="s">
        <v>2734</v>
      </c>
      <c r="D216" s="12" t="s">
        <v>2735</v>
      </c>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9">
        <v>216.0</v>
      </c>
      <c r="B217" s="10" t="s">
        <v>2041</v>
      </c>
      <c r="C217" s="11" t="s">
        <v>2736</v>
      </c>
      <c r="D217" s="12" t="s">
        <v>2737</v>
      </c>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9">
        <v>217.0</v>
      </c>
      <c r="B218" s="10" t="s">
        <v>2043</v>
      </c>
      <c r="C218" s="11" t="s">
        <v>2738</v>
      </c>
      <c r="D218" s="12" t="s">
        <v>2739</v>
      </c>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9">
        <v>218.0</v>
      </c>
      <c r="B219" s="10" t="s">
        <v>2045</v>
      </c>
      <c r="C219" s="11" t="s">
        <v>2740</v>
      </c>
      <c r="D219" s="12" t="s">
        <v>2741</v>
      </c>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9">
        <v>219.0</v>
      </c>
      <c r="B220" s="10" t="s">
        <v>2047</v>
      </c>
      <c r="C220" s="11" t="s">
        <v>2742</v>
      </c>
      <c r="D220" s="12" t="s">
        <v>2743</v>
      </c>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9">
        <v>220.0</v>
      </c>
      <c r="B221" s="10" t="s">
        <v>2049</v>
      </c>
      <c r="C221" s="11" t="s">
        <v>2744</v>
      </c>
      <c r="D221" s="12" t="s">
        <v>2745</v>
      </c>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9">
        <v>221.0</v>
      </c>
      <c r="B222" s="10" t="s">
        <v>2051</v>
      </c>
      <c r="C222" s="11" t="s">
        <v>2746</v>
      </c>
      <c r="D222" s="12" t="s">
        <v>2747</v>
      </c>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9">
        <v>222.0</v>
      </c>
      <c r="B223" s="10" t="s">
        <v>2053</v>
      </c>
      <c r="C223" s="11" t="s">
        <v>2748</v>
      </c>
      <c r="D223" s="12" t="s">
        <v>2749</v>
      </c>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9">
        <v>223.0</v>
      </c>
      <c r="B224" s="10" t="s">
        <v>2055</v>
      </c>
      <c r="C224" s="11" t="s">
        <v>2750</v>
      </c>
      <c r="D224" s="12" t="s">
        <v>2751</v>
      </c>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9">
        <v>224.0</v>
      </c>
      <c r="B225" s="10" t="s">
        <v>2057</v>
      </c>
      <c r="C225" s="11" t="s">
        <v>2752</v>
      </c>
      <c r="D225" s="12" t="s">
        <v>2753</v>
      </c>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9">
        <v>225.0</v>
      </c>
      <c r="B226" s="10" t="s">
        <v>2059</v>
      </c>
      <c r="C226" s="11" t="s">
        <v>2754</v>
      </c>
      <c r="D226" s="12" t="s">
        <v>2755</v>
      </c>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9">
        <v>226.0</v>
      </c>
      <c r="B227" s="10" t="s">
        <v>2061</v>
      </c>
      <c r="C227" s="11" t="s">
        <v>2756</v>
      </c>
      <c r="D227" s="12" t="s">
        <v>2757</v>
      </c>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9">
        <v>227.0</v>
      </c>
      <c r="B228" s="10" t="s">
        <v>2063</v>
      </c>
      <c r="C228" s="11" t="s">
        <v>2758</v>
      </c>
      <c r="D228" s="12" t="s">
        <v>2759</v>
      </c>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9">
        <v>228.0</v>
      </c>
      <c r="B229" s="10" t="s">
        <v>2065</v>
      </c>
      <c r="C229" s="11" t="s">
        <v>2760</v>
      </c>
      <c r="D229" s="12" t="s">
        <v>2761</v>
      </c>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9">
        <v>229.0</v>
      </c>
      <c r="B230" s="10" t="s">
        <v>2067</v>
      </c>
      <c r="C230" s="11" t="s">
        <v>2762</v>
      </c>
      <c r="D230" s="12" t="s">
        <v>2763</v>
      </c>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9">
        <v>230.0</v>
      </c>
      <c r="B231" s="10" t="s">
        <v>2069</v>
      </c>
      <c r="C231" s="11" t="s">
        <v>2764</v>
      </c>
      <c r="D231" s="12" t="s">
        <v>2765</v>
      </c>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9">
        <v>231.0</v>
      </c>
      <c r="B232" s="10" t="s">
        <v>2071</v>
      </c>
      <c r="C232" s="11" t="s">
        <v>2766</v>
      </c>
      <c r="D232" s="12" t="s">
        <v>2767</v>
      </c>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9">
        <v>232.0</v>
      </c>
      <c r="B233" s="10" t="s">
        <v>2073</v>
      </c>
      <c r="C233" s="11" t="s">
        <v>2768</v>
      </c>
      <c r="D233" s="12" t="s">
        <v>2769</v>
      </c>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9">
        <v>233.0</v>
      </c>
      <c r="B234" s="10" t="s">
        <v>2075</v>
      </c>
      <c r="C234" s="11" t="s">
        <v>2770</v>
      </c>
      <c r="D234" s="12" t="s">
        <v>2771</v>
      </c>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9">
        <v>234.0</v>
      </c>
      <c r="B235" s="10" t="s">
        <v>2077</v>
      </c>
      <c r="C235" s="11" t="s">
        <v>2772</v>
      </c>
      <c r="D235" s="12" t="s">
        <v>2773</v>
      </c>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9">
        <v>235.0</v>
      </c>
      <c r="B236" s="10" t="s">
        <v>2079</v>
      </c>
      <c r="C236" s="11" t="s">
        <v>2774</v>
      </c>
      <c r="D236" s="12" t="s">
        <v>2775</v>
      </c>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9">
        <v>236.0</v>
      </c>
      <c r="B237" s="10" t="s">
        <v>2081</v>
      </c>
      <c r="C237" s="11" t="s">
        <v>2776</v>
      </c>
      <c r="D237" s="12" t="s">
        <v>2777</v>
      </c>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9">
        <v>237.0</v>
      </c>
      <c r="B238" s="10" t="s">
        <v>2083</v>
      </c>
      <c r="C238" s="11" t="s">
        <v>2778</v>
      </c>
      <c r="D238" s="12" t="s">
        <v>2779</v>
      </c>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9">
        <v>238.0</v>
      </c>
      <c r="B239" s="10" t="s">
        <v>2085</v>
      </c>
      <c r="C239" s="11" t="s">
        <v>2780</v>
      </c>
      <c r="D239" s="12" t="s">
        <v>2781</v>
      </c>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9">
        <v>239.0</v>
      </c>
      <c r="B240" s="10" t="s">
        <v>2087</v>
      </c>
      <c r="C240" s="11" t="s">
        <v>2782</v>
      </c>
      <c r="D240" s="12" t="s">
        <v>2783</v>
      </c>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9">
        <v>240.0</v>
      </c>
      <c r="B241" s="10" t="s">
        <v>2784</v>
      </c>
      <c r="C241" s="11" t="s">
        <v>2785</v>
      </c>
      <c r="D241" s="12" t="s">
        <v>2786</v>
      </c>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9">
        <v>241.0</v>
      </c>
      <c r="B242" s="10" t="s">
        <v>2091</v>
      </c>
      <c r="C242" s="11" t="s">
        <v>2787</v>
      </c>
      <c r="D242" s="12" t="s">
        <v>2788</v>
      </c>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9">
        <v>242.0</v>
      </c>
      <c r="B243" s="10" t="s">
        <v>2093</v>
      </c>
      <c r="C243" s="11" t="s">
        <v>2789</v>
      </c>
      <c r="D243" s="12" t="s">
        <v>2790</v>
      </c>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9">
        <v>243.0</v>
      </c>
      <c r="B244" s="10" t="s">
        <v>2095</v>
      </c>
      <c r="C244" s="11" t="s">
        <v>2791</v>
      </c>
      <c r="D244" s="12" t="s">
        <v>2792</v>
      </c>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9">
        <v>244.0</v>
      </c>
      <c r="B245" s="10" t="s">
        <v>2097</v>
      </c>
      <c r="C245" s="11" t="s">
        <v>2793</v>
      </c>
      <c r="D245" s="12" t="s">
        <v>2794</v>
      </c>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9">
        <v>245.0</v>
      </c>
      <c r="B246" s="10" t="s">
        <v>2099</v>
      </c>
      <c r="C246" s="11" t="s">
        <v>2795</v>
      </c>
      <c r="D246" s="12" t="s">
        <v>2796</v>
      </c>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9">
        <v>246.0</v>
      </c>
      <c r="B247" s="10" t="s">
        <v>2101</v>
      </c>
      <c r="C247" s="11" t="s">
        <v>2797</v>
      </c>
      <c r="D247" s="12" t="s">
        <v>2798</v>
      </c>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9">
        <v>247.0</v>
      </c>
      <c r="B248" s="10" t="s">
        <v>2103</v>
      </c>
      <c r="C248" s="11" t="s">
        <v>2799</v>
      </c>
      <c r="D248" s="12" t="s">
        <v>2800</v>
      </c>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9">
        <v>248.0</v>
      </c>
      <c r="B249" s="10" t="s">
        <v>2105</v>
      </c>
      <c r="C249" s="11" t="s">
        <v>2801</v>
      </c>
      <c r="D249" s="12" t="s">
        <v>2802</v>
      </c>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9">
        <v>249.0</v>
      </c>
      <c r="B250" s="10" t="s">
        <v>2107</v>
      </c>
      <c r="C250" s="11" t="s">
        <v>2803</v>
      </c>
      <c r="D250" s="12" t="s">
        <v>2804</v>
      </c>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9">
        <v>250.0</v>
      </c>
      <c r="B251" s="10" t="s">
        <v>2109</v>
      </c>
      <c r="C251" s="11" t="s">
        <v>2805</v>
      </c>
      <c r="D251" s="12" t="s">
        <v>2806</v>
      </c>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9">
        <v>251.0</v>
      </c>
      <c r="B252" s="10" t="s">
        <v>2111</v>
      </c>
      <c r="C252" s="11" t="s">
        <v>2807</v>
      </c>
      <c r="D252" s="12" t="s">
        <v>2808</v>
      </c>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9">
        <v>252.0</v>
      </c>
      <c r="B253" s="10" t="s">
        <v>2113</v>
      </c>
      <c r="C253" s="11" t="s">
        <v>2809</v>
      </c>
      <c r="D253" s="12" t="s">
        <v>2810</v>
      </c>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9">
        <v>253.0</v>
      </c>
      <c r="B254" s="10" t="s">
        <v>2115</v>
      </c>
      <c r="C254" s="11" t="s">
        <v>2811</v>
      </c>
      <c r="D254" s="12" t="s">
        <v>2812</v>
      </c>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9">
        <v>254.0</v>
      </c>
      <c r="B255" s="10" t="s">
        <v>2117</v>
      </c>
      <c r="C255" s="11" t="s">
        <v>2813</v>
      </c>
      <c r="D255" s="12" t="s">
        <v>2814</v>
      </c>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9">
        <v>255.0</v>
      </c>
      <c r="B256" s="10" t="s">
        <v>2119</v>
      </c>
      <c r="C256" s="11" t="s">
        <v>2815</v>
      </c>
      <c r="D256" s="12" t="s">
        <v>2816</v>
      </c>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9">
        <v>256.0</v>
      </c>
      <c r="B257" s="10" t="s">
        <v>2121</v>
      </c>
      <c r="C257" s="11" t="s">
        <v>2817</v>
      </c>
      <c r="D257" s="12" t="s">
        <v>2818</v>
      </c>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9">
        <v>257.0</v>
      </c>
      <c r="B258" s="10" t="s">
        <v>2123</v>
      </c>
      <c r="C258" s="11" t="s">
        <v>2819</v>
      </c>
      <c r="D258" s="12" t="s">
        <v>2820</v>
      </c>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9">
        <v>258.0</v>
      </c>
      <c r="B259" s="10" t="s">
        <v>2125</v>
      </c>
      <c r="C259" s="11" t="s">
        <v>2821</v>
      </c>
      <c r="D259" s="12" t="s">
        <v>2822</v>
      </c>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9">
        <v>259.0</v>
      </c>
      <c r="B260" s="10" t="s">
        <v>2127</v>
      </c>
      <c r="C260" s="11" t="s">
        <v>2823</v>
      </c>
      <c r="D260" s="12" t="s">
        <v>2824</v>
      </c>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9">
        <v>260.0</v>
      </c>
      <c r="B261" s="10" t="s">
        <v>2129</v>
      </c>
      <c r="C261" s="11" t="s">
        <v>2825</v>
      </c>
      <c r="D261" s="12" t="s">
        <v>2826</v>
      </c>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9">
        <v>261.0</v>
      </c>
      <c r="B262" s="10" t="s">
        <v>2131</v>
      </c>
      <c r="C262" s="11" t="s">
        <v>2827</v>
      </c>
      <c r="D262" s="12" t="s">
        <v>2828</v>
      </c>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9">
        <v>262.0</v>
      </c>
      <c r="B263" s="10" t="s">
        <v>2133</v>
      </c>
      <c r="C263" s="11" t="s">
        <v>2829</v>
      </c>
      <c r="D263" s="12" t="s">
        <v>2830</v>
      </c>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9">
        <v>263.0</v>
      </c>
      <c r="B264" s="10" t="s">
        <v>2135</v>
      </c>
      <c r="C264" s="11" t="s">
        <v>2831</v>
      </c>
      <c r="D264" s="12" t="s">
        <v>2832</v>
      </c>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9">
        <v>264.0</v>
      </c>
      <c r="B265" s="10" t="s">
        <v>2137</v>
      </c>
      <c r="C265" s="11" t="s">
        <v>2833</v>
      </c>
      <c r="D265" s="12" t="s">
        <v>2834</v>
      </c>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9">
        <v>265.0</v>
      </c>
      <c r="B266" s="10" t="s">
        <v>2139</v>
      </c>
      <c r="C266" s="11" t="s">
        <v>2835</v>
      </c>
      <c r="D266" s="12" t="s">
        <v>2836</v>
      </c>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9">
        <v>266.0</v>
      </c>
      <c r="B267" s="10" t="s">
        <v>2141</v>
      </c>
      <c r="C267" s="11" t="s">
        <v>2837</v>
      </c>
      <c r="D267" s="12" t="s">
        <v>2838</v>
      </c>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9">
        <v>267.0</v>
      </c>
      <c r="B268" s="10" t="s">
        <v>2143</v>
      </c>
      <c r="C268" s="11" t="s">
        <v>2839</v>
      </c>
      <c r="D268" s="12" t="s">
        <v>2840</v>
      </c>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9">
        <v>268.0</v>
      </c>
      <c r="B269" s="10" t="s">
        <v>2145</v>
      </c>
      <c r="C269" s="11" t="s">
        <v>2841</v>
      </c>
      <c r="D269" s="12" t="s">
        <v>2842</v>
      </c>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9">
        <v>269.0</v>
      </c>
      <c r="B270" s="10" t="s">
        <v>2147</v>
      </c>
      <c r="C270" s="11" t="s">
        <v>2843</v>
      </c>
      <c r="D270" s="12" t="s">
        <v>2844</v>
      </c>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9">
        <v>270.0</v>
      </c>
      <c r="B271" s="10" t="s">
        <v>2149</v>
      </c>
      <c r="C271" s="11" t="s">
        <v>2845</v>
      </c>
      <c r="D271" s="12" t="s">
        <v>2846</v>
      </c>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9">
        <v>271.0</v>
      </c>
      <c r="B272" s="10" t="s">
        <v>2151</v>
      </c>
      <c r="C272" s="11" t="s">
        <v>2847</v>
      </c>
      <c r="D272" s="12" t="s">
        <v>2848</v>
      </c>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9">
        <v>272.0</v>
      </c>
      <c r="B273" s="10" t="s">
        <v>2153</v>
      </c>
      <c r="C273" s="11" t="s">
        <v>2849</v>
      </c>
      <c r="D273" s="12" t="s">
        <v>2850</v>
      </c>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9">
        <v>273.0</v>
      </c>
      <c r="B274" s="10" t="s">
        <v>2155</v>
      </c>
      <c r="C274" s="11" t="s">
        <v>2851</v>
      </c>
      <c r="D274" s="12" t="s">
        <v>2852</v>
      </c>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9">
        <v>274.0</v>
      </c>
      <c r="B275" s="10" t="s">
        <v>2157</v>
      </c>
      <c r="C275" s="11" t="s">
        <v>2853</v>
      </c>
      <c r="D275" s="12" t="s">
        <v>2854</v>
      </c>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9">
        <v>275.0</v>
      </c>
      <c r="B276" s="10" t="s">
        <v>2159</v>
      </c>
      <c r="C276" s="11" t="s">
        <v>2855</v>
      </c>
      <c r="D276" s="12" t="s">
        <v>2856</v>
      </c>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9">
        <v>276.0</v>
      </c>
      <c r="B277" s="10" t="s">
        <v>2161</v>
      </c>
      <c r="C277" s="11" t="s">
        <v>2857</v>
      </c>
      <c r="D277" s="12" t="s">
        <v>2858</v>
      </c>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9">
        <v>277.0</v>
      </c>
      <c r="B278" s="10" t="s">
        <v>2163</v>
      </c>
      <c r="C278" s="11" t="s">
        <v>2859</v>
      </c>
      <c r="D278" s="12" t="s">
        <v>2860</v>
      </c>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9">
        <v>278.0</v>
      </c>
      <c r="B279" s="10" t="s">
        <v>2165</v>
      </c>
      <c r="C279" s="11" t="s">
        <v>2861</v>
      </c>
      <c r="D279" s="12" t="s">
        <v>2862</v>
      </c>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9">
        <v>279.0</v>
      </c>
      <c r="B280" s="10" t="s">
        <v>2167</v>
      </c>
      <c r="C280" s="11" t="s">
        <v>2863</v>
      </c>
      <c r="D280" s="12" t="s">
        <v>2864</v>
      </c>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9">
        <v>280.0</v>
      </c>
      <c r="B281" s="10" t="s">
        <v>2169</v>
      </c>
      <c r="C281" s="11" t="s">
        <v>2865</v>
      </c>
      <c r="D281" s="12" t="s">
        <v>2866</v>
      </c>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9">
        <v>281.0</v>
      </c>
      <c r="B282" s="10" t="s">
        <v>2171</v>
      </c>
      <c r="C282" s="11" t="s">
        <v>2867</v>
      </c>
      <c r="D282" s="12" t="s">
        <v>2868</v>
      </c>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9">
        <v>282.0</v>
      </c>
      <c r="B283" s="10" t="s">
        <v>2173</v>
      </c>
      <c r="C283" s="11" t="s">
        <v>2869</v>
      </c>
      <c r="D283" s="12" t="s">
        <v>2870</v>
      </c>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9">
        <v>283.0</v>
      </c>
      <c r="B284" s="10" t="s">
        <v>2175</v>
      </c>
      <c r="C284" s="11" t="s">
        <v>2871</v>
      </c>
      <c r="D284" s="12" t="s">
        <v>2872</v>
      </c>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9">
        <v>284.0</v>
      </c>
      <c r="B285" s="10" t="s">
        <v>2177</v>
      </c>
      <c r="C285" s="11" t="s">
        <v>2873</v>
      </c>
      <c r="D285" s="12" t="s">
        <v>2874</v>
      </c>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9">
        <v>285.0</v>
      </c>
      <c r="B286" s="10" t="s">
        <v>2179</v>
      </c>
      <c r="C286" s="11" t="s">
        <v>2875</v>
      </c>
      <c r="D286" s="12" t="s">
        <v>2876</v>
      </c>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9">
        <v>286.0</v>
      </c>
      <c r="B287" s="10" t="s">
        <v>2181</v>
      </c>
      <c r="C287" s="11" t="s">
        <v>2877</v>
      </c>
      <c r="D287" s="12" t="s">
        <v>2878</v>
      </c>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9">
        <v>287.0</v>
      </c>
      <c r="B288" s="10" t="s">
        <v>2183</v>
      </c>
      <c r="C288" s="11" t="s">
        <v>2879</v>
      </c>
      <c r="D288" s="12" t="s">
        <v>2880</v>
      </c>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9">
        <v>288.0</v>
      </c>
      <c r="B289" s="10" t="s">
        <v>2185</v>
      </c>
      <c r="C289" s="11" t="s">
        <v>2881</v>
      </c>
      <c r="D289" s="12" t="s">
        <v>2882</v>
      </c>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9">
        <v>289.0</v>
      </c>
      <c r="B290" s="10" t="s">
        <v>2187</v>
      </c>
      <c r="C290" s="11" t="s">
        <v>2883</v>
      </c>
      <c r="D290" s="12" t="s">
        <v>2884</v>
      </c>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9">
        <v>290.0</v>
      </c>
      <c r="B291" s="10" t="s">
        <v>2189</v>
      </c>
      <c r="C291" s="11" t="s">
        <v>2885</v>
      </c>
      <c r="D291" s="12" t="s">
        <v>2886</v>
      </c>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9">
        <v>291.0</v>
      </c>
      <c r="B292" s="10" t="s">
        <v>2191</v>
      </c>
      <c r="C292" s="11" t="s">
        <v>2887</v>
      </c>
      <c r="D292" s="12" t="s">
        <v>2888</v>
      </c>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9">
        <v>292.0</v>
      </c>
      <c r="B293" s="10" t="s">
        <v>2193</v>
      </c>
      <c r="C293" s="11" t="s">
        <v>2889</v>
      </c>
      <c r="D293" s="12" t="s">
        <v>2890</v>
      </c>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9">
        <v>293.0</v>
      </c>
      <c r="B294" s="10" t="s">
        <v>2195</v>
      </c>
      <c r="C294" s="11" t="s">
        <v>2891</v>
      </c>
      <c r="D294" s="12" t="s">
        <v>2892</v>
      </c>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9">
        <v>294.0</v>
      </c>
      <c r="B295" s="10" t="s">
        <v>2197</v>
      </c>
      <c r="C295" s="11" t="s">
        <v>2893</v>
      </c>
      <c r="D295" s="12" t="s">
        <v>2894</v>
      </c>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9">
        <v>295.0</v>
      </c>
      <c r="B296" s="10" t="s">
        <v>2199</v>
      </c>
      <c r="C296" s="11" t="s">
        <v>2895</v>
      </c>
      <c r="D296" s="12" t="s">
        <v>2896</v>
      </c>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9">
        <v>296.0</v>
      </c>
      <c r="B297" s="10" t="s">
        <v>2201</v>
      </c>
      <c r="C297" s="11" t="s">
        <v>2897</v>
      </c>
      <c r="D297" s="12" t="s">
        <v>2898</v>
      </c>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9">
        <v>297.0</v>
      </c>
      <c r="B298" s="10" t="s">
        <v>2203</v>
      </c>
      <c r="C298" s="11" t="s">
        <v>2899</v>
      </c>
      <c r="D298" s="12" t="s">
        <v>2900</v>
      </c>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9">
        <v>298.0</v>
      </c>
      <c r="B299" s="10" t="s">
        <v>2205</v>
      </c>
      <c r="C299" s="11" t="s">
        <v>2901</v>
      </c>
      <c r="D299" s="12" t="s">
        <v>2902</v>
      </c>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9">
        <v>299.0</v>
      </c>
      <c r="B300" s="10" t="s">
        <v>2207</v>
      </c>
      <c r="C300" s="10" t="s">
        <v>2903</v>
      </c>
      <c r="D300" s="14" t="s">
        <v>2904</v>
      </c>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9">
        <v>300.0</v>
      </c>
      <c r="B301" s="10" t="s">
        <v>2209</v>
      </c>
      <c r="C301" s="11" t="s">
        <v>2905</v>
      </c>
      <c r="D301" s="12" t="s">
        <v>2906</v>
      </c>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5"/>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5"/>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5"/>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5"/>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5"/>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5"/>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5"/>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5"/>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5"/>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5"/>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5"/>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5"/>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5"/>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5"/>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5"/>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5"/>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5"/>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5"/>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5"/>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5"/>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5"/>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5"/>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5"/>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5"/>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5"/>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5"/>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5"/>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5"/>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5"/>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5"/>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5"/>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5"/>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5"/>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5"/>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5"/>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5"/>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5"/>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5"/>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5"/>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5"/>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5"/>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5"/>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5"/>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5"/>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5"/>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5"/>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5"/>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5"/>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5"/>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5"/>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5"/>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5"/>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5"/>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5"/>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5"/>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5"/>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5"/>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5"/>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5"/>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5"/>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5"/>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5"/>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5"/>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5"/>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5"/>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5"/>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5"/>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5"/>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5"/>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5"/>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5"/>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5"/>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5"/>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5"/>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5"/>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5"/>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5"/>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5"/>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5"/>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5"/>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5"/>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5"/>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5"/>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5"/>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5"/>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5"/>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5"/>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5"/>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5"/>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5"/>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5"/>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5"/>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5"/>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5"/>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5"/>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5"/>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5"/>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5"/>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5"/>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5"/>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5"/>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5"/>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5"/>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5"/>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5"/>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5"/>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5"/>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5"/>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5"/>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5"/>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5"/>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5"/>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5"/>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5"/>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5"/>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5"/>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5"/>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5"/>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5"/>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5"/>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5"/>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5"/>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5"/>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5"/>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5"/>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5"/>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5"/>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5"/>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5"/>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5"/>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5"/>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5"/>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5"/>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5"/>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5"/>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5"/>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5"/>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5"/>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5"/>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5"/>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5"/>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5"/>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5"/>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5"/>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5"/>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5"/>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5"/>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5"/>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5"/>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5"/>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5"/>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5"/>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5"/>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5"/>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5"/>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5"/>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5"/>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5"/>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5"/>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5"/>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5"/>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5"/>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5"/>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5"/>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5"/>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5"/>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5"/>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5"/>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5"/>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5"/>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5"/>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5"/>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5"/>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5"/>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5"/>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5"/>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5"/>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5"/>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5"/>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5"/>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5"/>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5"/>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5"/>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5"/>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5"/>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5"/>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5"/>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5"/>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5"/>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5"/>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5"/>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5"/>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5"/>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5"/>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5"/>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5"/>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5"/>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5"/>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5"/>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5"/>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5"/>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5"/>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5"/>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5"/>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5"/>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5"/>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5"/>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5"/>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5"/>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5"/>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5"/>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5"/>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5"/>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5"/>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5"/>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5"/>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5"/>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5"/>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5"/>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5"/>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5"/>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5"/>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5"/>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5"/>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5"/>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5"/>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5"/>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5"/>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5"/>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5"/>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5"/>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5"/>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5"/>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5"/>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5"/>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5"/>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5"/>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5"/>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5"/>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5"/>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5"/>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5"/>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5"/>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5"/>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5"/>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5"/>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5"/>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5"/>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5"/>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5"/>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5"/>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5"/>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5"/>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5"/>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5"/>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5"/>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5"/>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5"/>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5"/>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5"/>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5"/>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5"/>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5"/>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5"/>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5"/>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5"/>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5"/>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5"/>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5"/>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5"/>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5"/>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5"/>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5"/>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5"/>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5"/>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5"/>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5"/>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5"/>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5"/>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5"/>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5"/>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5"/>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5"/>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5"/>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5"/>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5"/>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5"/>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5"/>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5"/>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5"/>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5"/>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5"/>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5"/>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5"/>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5"/>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5"/>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5"/>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5"/>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5"/>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5"/>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5"/>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5"/>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5"/>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5"/>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5"/>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5"/>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5"/>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5"/>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5"/>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5"/>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5"/>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5"/>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5"/>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5"/>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5"/>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5"/>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5"/>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5"/>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5"/>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5"/>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5"/>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5"/>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5"/>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5"/>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5"/>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5"/>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5"/>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5"/>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5"/>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5"/>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5"/>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5"/>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5"/>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5"/>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5"/>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5"/>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5"/>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5"/>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5"/>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5"/>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5"/>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5"/>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5"/>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5"/>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5"/>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5"/>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5"/>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5"/>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5"/>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5"/>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5"/>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5"/>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5"/>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5"/>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5"/>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5"/>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5"/>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5"/>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5"/>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5"/>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5"/>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5"/>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5"/>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5"/>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5"/>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5"/>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5"/>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5"/>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5"/>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5"/>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5"/>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5"/>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5"/>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5"/>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5"/>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5"/>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5"/>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5"/>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5"/>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5"/>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5"/>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5"/>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5"/>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5"/>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5"/>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5"/>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5"/>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5"/>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5"/>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5"/>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5"/>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5"/>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5"/>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5"/>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5"/>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5"/>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5"/>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5"/>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5"/>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5"/>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5"/>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5"/>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5"/>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5"/>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5"/>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5"/>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5"/>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5"/>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5"/>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5"/>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5"/>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5"/>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5"/>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5"/>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5"/>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5"/>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5"/>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5"/>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5"/>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5"/>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5"/>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5"/>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5"/>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5"/>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5"/>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5"/>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5"/>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5"/>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5"/>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5"/>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5"/>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5"/>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5"/>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5"/>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5"/>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5"/>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5"/>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5"/>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5"/>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5"/>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5"/>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5"/>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5"/>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5"/>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5"/>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5"/>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5"/>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5"/>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5"/>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5"/>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5"/>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5"/>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5"/>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5"/>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5"/>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5"/>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5"/>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5"/>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5"/>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5"/>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5"/>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5"/>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5"/>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5"/>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5"/>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5"/>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5"/>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5"/>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5"/>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5"/>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5"/>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5"/>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5"/>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5"/>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5"/>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5"/>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5"/>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5"/>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5"/>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5"/>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5"/>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5"/>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5"/>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5"/>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5"/>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5"/>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5"/>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5"/>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5"/>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5"/>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5"/>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5"/>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5"/>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5"/>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5"/>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5"/>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5"/>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5"/>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5"/>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5"/>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5"/>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5"/>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5"/>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5"/>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5"/>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5"/>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5"/>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5"/>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5"/>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5"/>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5"/>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5"/>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5"/>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5"/>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5"/>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5"/>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5"/>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5"/>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5"/>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5"/>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5"/>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5"/>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5"/>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5"/>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5"/>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5"/>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5"/>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5"/>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5"/>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5"/>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5"/>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5"/>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5"/>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5"/>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5"/>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5"/>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5"/>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5"/>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5"/>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5"/>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5"/>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5"/>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5"/>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5"/>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5"/>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5"/>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5"/>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5"/>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5"/>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5"/>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5"/>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5"/>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5"/>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5"/>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5"/>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5"/>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5"/>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5"/>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5"/>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5"/>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5"/>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5"/>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5"/>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5"/>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5"/>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5"/>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5"/>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5"/>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5"/>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5"/>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5"/>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5"/>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5"/>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5"/>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5"/>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5"/>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5"/>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5"/>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5"/>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5"/>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5"/>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5"/>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5"/>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5"/>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5"/>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5"/>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5"/>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5"/>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5"/>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5"/>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5"/>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5"/>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5"/>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5"/>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5"/>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5"/>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5"/>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5"/>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5"/>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5"/>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5"/>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5"/>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5"/>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5"/>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5"/>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5"/>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5"/>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5"/>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5"/>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5"/>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5"/>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5"/>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5"/>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5"/>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5"/>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5"/>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5"/>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5"/>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5"/>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5"/>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5"/>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5"/>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5"/>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5"/>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5"/>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5"/>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5"/>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5"/>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5"/>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5"/>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5"/>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5"/>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5"/>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5"/>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5"/>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5"/>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5"/>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5"/>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5"/>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5"/>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5"/>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5"/>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5"/>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5"/>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5"/>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5"/>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5"/>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5"/>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5"/>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5"/>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5"/>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5"/>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5"/>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5"/>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5"/>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5"/>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5"/>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5"/>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5"/>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5"/>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5"/>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5"/>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5"/>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5"/>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5"/>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5"/>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5"/>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5"/>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5"/>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5"/>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5"/>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5"/>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5"/>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5"/>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5"/>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5"/>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5"/>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5"/>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5"/>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5"/>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5"/>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5"/>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5"/>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5"/>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5"/>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5"/>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5"/>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5"/>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5"/>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5"/>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5"/>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5"/>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5"/>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5"/>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5"/>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5"/>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5"/>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 r="A999" s="15"/>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 r="A1000" s="15"/>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c r="A1001" s="15"/>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44.38"/>
  </cols>
  <sheetData>
    <row r="1">
      <c r="A1" s="16" t="s">
        <v>2907</v>
      </c>
      <c r="B1" s="13" t="s">
        <v>2908</v>
      </c>
      <c r="C1" s="17"/>
      <c r="D1" s="16"/>
      <c r="E1" s="16"/>
      <c r="F1" s="16"/>
      <c r="G1" s="16"/>
      <c r="H1" s="16"/>
      <c r="I1" s="16"/>
      <c r="J1" s="16"/>
      <c r="K1" s="16"/>
      <c r="L1" s="16"/>
      <c r="M1" s="16"/>
      <c r="N1" s="16"/>
      <c r="O1" s="16"/>
      <c r="P1" s="16"/>
      <c r="Q1" s="16"/>
      <c r="R1" s="16"/>
      <c r="S1" s="16"/>
      <c r="T1" s="16"/>
      <c r="U1" s="16"/>
      <c r="V1" s="16"/>
      <c r="W1" s="16"/>
      <c r="X1" s="16"/>
      <c r="Y1" s="16"/>
      <c r="Z1" s="16"/>
      <c r="AA1" s="16"/>
    </row>
    <row r="2">
      <c r="A2" s="16" t="s">
        <v>2909</v>
      </c>
      <c r="B2" s="13" t="s">
        <v>2910</v>
      </c>
      <c r="C2" s="18"/>
      <c r="D2" s="16"/>
      <c r="E2" s="16"/>
      <c r="F2" s="16"/>
      <c r="G2" s="16"/>
      <c r="H2" s="16"/>
      <c r="I2" s="16"/>
      <c r="J2" s="16"/>
      <c r="K2" s="16"/>
      <c r="L2" s="16"/>
      <c r="M2" s="16"/>
      <c r="N2" s="16"/>
      <c r="O2" s="16"/>
      <c r="P2" s="16"/>
      <c r="Q2" s="16"/>
      <c r="R2" s="16"/>
      <c r="S2" s="16"/>
      <c r="T2" s="16"/>
      <c r="U2" s="16"/>
      <c r="V2" s="16"/>
      <c r="W2" s="16"/>
      <c r="X2" s="16"/>
      <c r="Y2" s="16"/>
      <c r="Z2" s="16"/>
      <c r="AA2" s="16"/>
    </row>
    <row r="3">
      <c r="A3" s="16" t="s">
        <v>2911</v>
      </c>
      <c r="B3" s="13" t="s">
        <v>2912</v>
      </c>
      <c r="C3" s="17"/>
      <c r="D3" s="16"/>
      <c r="E3" s="16"/>
      <c r="F3" s="16"/>
      <c r="G3" s="16"/>
      <c r="H3" s="16"/>
      <c r="I3" s="16"/>
      <c r="J3" s="16"/>
      <c r="K3" s="16"/>
      <c r="L3" s="16"/>
      <c r="M3" s="16"/>
      <c r="N3" s="16"/>
      <c r="O3" s="16"/>
      <c r="P3" s="16"/>
      <c r="Q3" s="16"/>
      <c r="R3" s="16"/>
      <c r="S3" s="16"/>
      <c r="T3" s="16"/>
      <c r="U3" s="16"/>
      <c r="V3" s="16"/>
      <c r="W3" s="16"/>
      <c r="X3" s="16"/>
      <c r="Y3" s="16"/>
      <c r="Z3" s="16"/>
      <c r="AA3" s="16"/>
    </row>
    <row r="4">
      <c r="A4" s="16" t="s">
        <v>2913</v>
      </c>
      <c r="B4" s="13" t="s">
        <v>2914</v>
      </c>
      <c r="C4" s="18"/>
      <c r="D4" s="16"/>
      <c r="E4" s="16"/>
      <c r="F4" s="16"/>
      <c r="G4" s="16"/>
      <c r="H4" s="16"/>
      <c r="I4" s="16"/>
      <c r="J4" s="16"/>
      <c r="K4" s="16"/>
      <c r="L4" s="16"/>
      <c r="M4" s="16"/>
      <c r="N4" s="16"/>
      <c r="O4" s="16"/>
      <c r="P4" s="16"/>
      <c r="Q4" s="16"/>
      <c r="R4" s="16"/>
      <c r="S4" s="16"/>
      <c r="T4" s="16"/>
      <c r="U4" s="16"/>
      <c r="V4" s="16"/>
      <c r="W4" s="16"/>
      <c r="X4" s="16"/>
      <c r="Y4" s="16"/>
      <c r="Z4" s="16"/>
      <c r="AA4" s="16"/>
    </row>
    <row r="5">
      <c r="A5" s="16" t="s">
        <v>2915</v>
      </c>
      <c r="B5" s="13" t="s">
        <v>2916</v>
      </c>
      <c r="C5" s="17"/>
      <c r="D5" s="16"/>
      <c r="E5" s="16"/>
      <c r="F5" s="16"/>
      <c r="G5" s="16"/>
      <c r="H5" s="16"/>
      <c r="I5" s="16"/>
      <c r="J5" s="16"/>
      <c r="K5" s="16"/>
      <c r="L5" s="16"/>
      <c r="M5" s="16"/>
      <c r="N5" s="16"/>
      <c r="O5" s="16"/>
      <c r="P5" s="16"/>
      <c r="Q5" s="16"/>
      <c r="R5" s="16"/>
      <c r="S5" s="16"/>
      <c r="T5" s="16"/>
      <c r="U5" s="16"/>
      <c r="V5" s="16"/>
      <c r="W5" s="16"/>
      <c r="X5" s="16"/>
      <c r="Y5" s="16"/>
      <c r="Z5" s="16"/>
      <c r="AA5" s="16"/>
    </row>
    <row r="6">
      <c r="A6" s="16" t="s">
        <v>2917</v>
      </c>
      <c r="B6" s="13" t="s">
        <v>2918</v>
      </c>
      <c r="C6" s="18"/>
      <c r="D6" s="16"/>
      <c r="E6" s="16"/>
      <c r="F6" s="16"/>
      <c r="G6" s="16"/>
      <c r="H6" s="16"/>
      <c r="I6" s="16"/>
      <c r="J6" s="16"/>
      <c r="K6" s="16"/>
      <c r="L6" s="16"/>
      <c r="M6" s="16"/>
      <c r="N6" s="16"/>
      <c r="O6" s="16"/>
      <c r="P6" s="16"/>
      <c r="Q6" s="16"/>
      <c r="R6" s="16"/>
      <c r="S6" s="16"/>
      <c r="T6" s="16"/>
      <c r="U6" s="16"/>
      <c r="V6" s="16"/>
      <c r="W6" s="16"/>
      <c r="X6" s="16"/>
      <c r="Y6" s="16"/>
      <c r="Z6" s="16"/>
      <c r="AA6" s="16"/>
    </row>
    <row r="7">
      <c r="A7" s="16" t="s">
        <v>2919</v>
      </c>
      <c r="B7" s="13" t="s">
        <v>2920</v>
      </c>
      <c r="C7" s="17"/>
      <c r="D7" s="16"/>
      <c r="E7" s="16"/>
      <c r="F7" s="16"/>
      <c r="G7" s="16"/>
      <c r="H7" s="16"/>
      <c r="I7" s="16"/>
      <c r="J7" s="16"/>
      <c r="K7" s="16"/>
      <c r="L7" s="16"/>
      <c r="M7" s="16"/>
      <c r="N7" s="16"/>
      <c r="O7" s="16"/>
      <c r="P7" s="16"/>
      <c r="Q7" s="16"/>
      <c r="R7" s="16"/>
      <c r="S7" s="16"/>
      <c r="T7" s="16"/>
      <c r="U7" s="16"/>
      <c r="V7" s="16"/>
      <c r="W7" s="16"/>
      <c r="X7" s="16"/>
      <c r="Y7" s="16"/>
      <c r="Z7" s="16"/>
      <c r="AA7" s="16"/>
    </row>
    <row r="8">
      <c r="A8" s="16" t="s">
        <v>2921</v>
      </c>
      <c r="B8" s="13" t="s">
        <v>2922</v>
      </c>
      <c r="C8" s="18"/>
      <c r="D8" s="16"/>
      <c r="E8" s="16"/>
      <c r="F8" s="16"/>
      <c r="G8" s="16"/>
      <c r="H8" s="16"/>
      <c r="I8" s="16"/>
      <c r="J8" s="16"/>
      <c r="K8" s="16"/>
      <c r="L8" s="16"/>
      <c r="M8" s="16"/>
      <c r="N8" s="16"/>
      <c r="O8" s="16"/>
      <c r="P8" s="16"/>
      <c r="Q8" s="16"/>
      <c r="R8" s="16"/>
      <c r="S8" s="16"/>
      <c r="T8" s="16"/>
      <c r="U8" s="16"/>
      <c r="V8" s="16"/>
      <c r="W8" s="16"/>
      <c r="X8" s="16"/>
      <c r="Y8" s="16"/>
      <c r="Z8" s="16"/>
      <c r="AA8" s="16"/>
    </row>
    <row r="9">
      <c r="A9" s="16" t="s">
        <v>2923</v>
      </c>
      <c r="B9" s="13" t="s">
        <v>2924</v>
      </c>
      <c r="C9" s="17"/>
      <c r="D9" s="16"/>
      <c r="E9" s="16"/>
      <c r="F9" s="16"/>
      <c r="G9" s="16"/>
      <c r="H9" s="16"/>
      <c r="I9" s="16"/>
      <c r="J9" s="16"/>
      <c r="K9" s="16"/>
      <c r="L9" s="16"/>
      <c r="M9" s="16"/>
      <c r="N9" s="16"/>
      <c r="O9" s="16"/>
      <c r="P9" s="16"/>
      <c r="Q9" s="16"/>
      <c r="R9" s="16"/>
      <c r="S9" s="16"/>
      <c r="T9" s="16"/>
      <c r="U9" s="16"/>
      <c r="V9" s="16"/>
      <c r="W9" s="16"/>
      <c r="X9" s="16"/>
      <c r="Y9" s="16"/>
      <c r="Z9" s="16"/>
      <c r="AA9" s="16"/>
    </row>
    <row r="10">
      <c r="A10" s="16" t="s">
        <v>2925</v>
      </c>
      <c r="B10" s="13" t="s">
        <v>2926</v>
      </c>
      <c r="C10" s="18"/>
      <c r="D10" s="16"/>
      <c r="E10" s="16"/>
      <c r="F10" s="16"/>
      <c r="G10" s="16"/>
      <c r="H10" s="16"/>
      <c r="I10" s="16"/>
      <c r="J10" s="16"/>
      <c r="K10" s="16"/>
      <c r="L10" s="16"/>
      <c r="M10" s="16"/>
      <c r="N10" s="16"/>
      <c r="O10" s="16"/>
      <c r="P10" s="16"/>
      <c r="Q10" s="16"/>
      <c r="R10" s="16"/>
      <c r="S10" s="16"/>
      <c r="T10" s="16"/>
      <c r="U10" s="16"/>
      <c r="V10" s="16"/>
      <c r="W10" s="16"/>
      <c r="X10" s="16"/>
      <c r="Y10" s="16"/>
      <c r="Z10" s="16"/>
      <c r="AA10" s="16"/>
    </row>
    <row r="11">
      <c r="A11" s="16" t="s">
        <v>2927</v>
      </c>
      <c r="B11" s="13" t="s">
        <v>2928</v>
      </c>
      <c r="C11" s="17"/>
      <c r="D11" s="16"/>
      <c r="E11" s="16"/>
      <c r="F11" s="16"/>
      <c r="G11" s="16"/>
      <c r="H11" s="16"/>
      <c r="I11" s="16"/>
      <c r="J11" s="16"/>
      <c r="K11" s="16"/>
      <c r="L11" s="16"/>
      <c r="M11" s="16"/>
      <c r="N11" s="16"/>
      <c r="O11" s="16"/>
      <c r="P11" s="16"/>
      <c r="Q11" s="16"/>
      <c r="R11" s="16"/>
      <c r="S11" s="16"/>
      <c r="T11" s="16"/>
      <c r="U11" s="16"/>
      <c r="V11" s="16"/>
      <c r="W11" s="16"/>
      <c r="X11" s="16"/>
      <c r="Y11" s="16"/>
      <c r="Z11" s="16"/>
      <c r="AA11" s="16"/>
    </row>
    <row r="12">
      <c r="A12" s="16" t="s">
        <v>2929</v>
      </c>
      <c r="B12" s="13" t="s">
        <v>2930</v>
      </c>
      <c r="C12" s="18"/>
      <c r="D12" s="16"/>
      <c r="E12" s="16"/>
      <c r="F12" s="16"/>
      <c r="G12" s="16"/>
      <c r="H12" s="16"/>
      <c r="I12" s="16"/>
      <c r="J12" s="16"/>
      <c r="K12" s="16"/>
      <c r="L12" s="16"/>
      <c r="M12" s="16"/>
      <c r="N12" s="16"/>
      <c r="O12" s="16"/>
      <c r="P12" s="16"/>
      <c r="Q12" s="16"/>
      <c r="R12" s="16"/>
      <c r="S12" s="16"/>
      <c r="T12" s="16"/>
      <c r="U12" s="16"/>
      <c r="V12" s="16"/>
      <c r="W12" s="16"/>
      <c r="X12" s="16"/>
      <c r="Y12" s="16"/>
      <c r="Z12" s="16"/>
      <c r="AA12" s="16"/>
    </row>
    <row r="13">
      <c r="A13" s="16" t="s">
        <v>2931</v>
      </c>
      <c r="B13" s="13" t="s">
        <v>2932</v>
      </c>
      <c r="C13" s="17"/>
      <c r="D13" s="16"/>
      <c r="E13" s="16"/>
      <c r="F13" s="16"/>
      <c r="G13" s="16"/>
      <c r="H13" s="16"/>
      <c r="I13" s="16"/>
      <c r="J13" s="16"/>
      <c r="K13" s="16"/>
      <c r="L13" s="16"/>
      <c r="M13" s="16"/>
      <c r="N13" s="16"/>
      <c r="O13" s="16"/>
      <c r="P13" s="16"/>
      <c r="Q13" s="16"/>
      <c r="R13" s="16"/>
      <c r="S13" s="16"/>
      <c r="T13" s="16"/>
      <c r="U13" s="16"/>
      <c r="V13" s="16"/>
      <c r="W13" s="16"/>
      <c r="X13" s="16"/>
      <c r="Y13" s="16"/>
      <c r="Z13" s="16"/>
      <c r="AA13" s="16"/>
    </row>
    <row r="14">
      <c r="A14" s="16" t="s">
        <v>2933</v>
      </c>
      <c r="B14" s="13" t="s">
        <v>2934</v>
      </c>
      <c r="C14" s="18"/>
      <c r="D14" s="16"/>
      <c r="E14" s="16"/>
      <c r="F14" s="16"/>
      <c r="G14" s="16"/>
      <c r="H14" s="16"/>
      <c r="I14" s="16"/>
      <c r="J14" s="16"/>
      <c r="K14" s="16"/>
      <c r="L14" s="16"/>
      <c r="M14" s="16"/>
      <c r="N14" s="16"/>
      <c r="O14" s="16"/>
      <c r="P14" s="16"/>
      <c r="Q14" s="16"/>
      <c r="R14" s="16"/>
      <c r="S14" s="16"/>
      <c r="T14" s="16"/>
      <c r="U14" s="16"/>
      <c r="V14" s="16"/>
      <c r="W14" s="16"/>
      <c r="X14" s="16"/>
      <c r="Y14" s="16"/>
      <c r="Z14" s="16"/>
      <c r="AA14" s="16"/>
    </row>
    <row r="15">
      <c r="A15" s="16" t="s">
        <v>2935</v>
      </c>
      <c r="B15" s="13" t="s">
        <v>2936</v>
      </c>
      <c r="C15" s="17"/>
      <c r="D15" s="16"/>
      <c r="E15" s="16"/>
      <c r="F15" s="16"/>
      <c r="G15" s="16"/>
      <c r="H15" s="16"/>
      <c r="I15" s="16"/>
      <c r="J15" s="16"/>
      <c r="K15" s="16"/>
      <c r="L15" s="16"/>
      <c r="M15" s="16"/>
      <c r="N15" s="16"/>
      <c r="O15" s="16"/>
      <c r="P15" s="16"/>
      <c r="Q15" s="16"/>
      <c r="R15" s="16"/>
      <c r="S15" s="16"/>
      <c r="T15" s="16"/>
      <c r="U15" s="16"/>
      <c r="V15" s="16"/>
      <c r="W15" s="16"/>
      <c r="X15" s="16"/>
      <c r="Y15" s="16"/>
      <c r="Z15" s="16"/>
      <c r="AA15" s="16"/>
    </row>
    <row r="16">
      <c r="A16" s="16" t="s">
        <v>2937</v>
      </c>
      <c r="B16" s="13" t="s">
        <v>2938</v>
      </c>
      <c r="C16" s="18"/>
      <c r="D16" s="16"/>
      <c r="E16" s="16"/>
      <c r="F16" s="16"/>
      <c r="G16" s="16"/>
      <c r="H16" s="16"/>
      <c r="I16" s="16"/>
      <c r="J16" s="16"/>
      <c r="K16" s="16"/>
      <c r="L16" s="16"/>
      <c r="M16" s="16"/>
      <c r="N16" s="16"/>
      <c r="O16" s="16"/>
      <c r="P16" s="16"/>
      <c r="Q16" s="16"/>
      <c r="R16" s="16"/>
      <c r="S16" s="16"/>
      <c r="T16" s="16"/>
      <c r="U16" s="16"/>
      <c r="V16" s="16"/>
      <c r="W16" s="16"/>
      <c r="X16" s="16"/>
      <c r="Y16" s="16"/>
      <c r="Z16" s="16"/>
      <c r="AA16" s="16"/>
    </row>
    <row r="17">
      <c r="A17" s="16" t="s">
        <v>2939</v>
      </c>
      <c r="B17" s="13" t="s">
        <v>2940</v>
      </c>
      <c r="C17" s="17"/>
      <c r="D17" s="16"/>
      <c r="E17" s="16"/>
      <c r="F17" s="16"/>
      <c r="G17" s="16"/>
      <c r="H17" s="16"/>
      <c r="I17" s="16"/>
      <c r="J17" s="16"/>
      <c r="K17" s="16"/>
      <c r="L17" s="16"/>
      <c r="M17" s="16"/>
      <c r="N17" s="16"/>
      <c r="O17" s="16"/>
      <c r="P17" s="16"/>
      <c r="Q17" s="16"/>
      <c r="R17" s="16"/>
      <c r="S17" s="16"/>
      <c r="T17" s="16"/>
      <c r="U17" s="16"/>
      <c r="V17" s="16"/>
      <c r="W17" s="16"/>
      <c r="X17" s="16"/>
      <c r="Y17" s="16"/>
      <c r="Z17" s="16"/>
      <c r="AA17" s="16"/>
    </row>
    <row r="18">
      <c r="A18" s="16" t="s">
        <v>2941</v>
      </c>
      <c r="B18" s="13" t="s">
        <v>2942</v>
      </c>
      <c r="C18" s="18"/>
      <c r="D18" s="16"/>
      <c r="E18" s="16"/>
      <c r="F18" s="16"/>
      <c r="G18" s="16"/>
      <c r="H18" s="16"/>
      <c r="I18" s="16"/>
      <c r="J18" s="16"/>
      <c r="K18" s="16"/>
      <c r="L18" s="16"/>
      <c r="M18" s="16"/>
      <c r="N18" s="16"/>
      <c r="O18" s="16"/>
      <c r="P18" s="16"/>
      <c r="Q18" s="16"/>
      <c r="R18" s="16"/>
      <c r="S18" s="16"/>
      <c r="T18" s="16"/>
      <c r="U18" s="16"/>
      <c r="V18" s="16"/>
      <c r="W18" s="16"/>
      <c r="X18" s="16"/>
      <c r="Y18" s="16"/>
      <c r="Z18" s="16"/>
      <c r="AA18" s="16"/>
    </row>
    <row r="19">
      <c r="A19" s="16" t="s">
        <v>2943</v>
      </c>
      <c r="B19" s="13" t="s">
        <v>2944</v>
      </c>
      <c r="C19" s="17"/>
      <c r="D19" s="16"/>
      <c r="E19" s="16"/>
      <c r="F19" s="16"/>
      <c r="G19" s="16"/>
      <c r="H19" s="16"/>
      <c r="I19" s="16"/>
      <c r="J19" s="16"/>
      <c r="K19" s="16"/>
      <c r="L19" s="16"/>
      <c r="M19" s="16"/>
      <c r="N19" s="16"/>
      <c r="O19" s="16"/>
      <c r="P19" s="16"/>
      <c r="Q19" s="16"/>
      <c r="R19" s="16"/>
      <c r="S19" s="16"/>
      <c r="T19" s="16"/>
      <c r="U19" s="16"/>
      <c r="V19" s="16"/>
      <c r="W19" s="16"/>
      <c r="X19" s="16"/>
      <c r="Y19" s="16"/>
      <c r="Z19" s="16"/>
      <c r="AA19" s="16"/>
    </row>
    <row r="20">
      <c r="A20" s="16" t="s">
        <v>2945</v>
      </c>
      <c r="B20" s="13" t="s">
        <v>2946</v>
      </c>
      <c r="C20" s="18"/>
      <c r="D20" s="16"/>
      <c r="E20" s="16"/>
      <c r="F20" s="16"/>
      <c r="G20" s="16"/>
      <c r="H20" s="16"/>
      <c r="I20" s="16"/>
      <c r="J20" s="16"/>
      <c r="K20" s="16"/>
      <c r="L20" s="16"/>
      <c r="M20" s="16"/>
      <c r="N20" s="16"/>
      <c r="O20" s="16"/>
      <c r="P20" s="16"/>
      <c r="Q20" s="16"/>
      <c r="R20" s="16"/>
      <c r="S20" s="16"/>
      <c r="T20" s="16"/>
      <c r="U20" s="16"/>
      <c r="V20" s="16"/>
      <c r="W20" s="16"/>
      <c r="X20" s="16"/>
      <c r="Y20" s="16"/>
      <c r="Z20" s="16"/>
      <c r="AA20" s="16"/>
    </row>
    <row r="21">
      <c r="A21" s="16" t="s">
        <v>2947</v>
      </c>
      <c r="B21" s="13" t="s">
        <v>2948</v>
      </c>
      <c r="C21" s="17"/>
      <c r="D21" s="16"/>
      <c r="E21" s="16"/>
      <c r="F21" s="16"/>
      <c r="G21" s="16"/>
      <c r="H21" s="16"/>
      <c r="I21" s="16"/>
      <c r="J21" s="16"/>
      <c r="K21" s="16"/>
      <c r="L21" s="16"/>
      <c r="M21" s="16"/>
      <c r="N21" s="16"/>
      <c r="O21" s="16"/>
      <c r="P21" s="16"/>
      <c r="Q21" s="16"/>
      <c r="R21" s="16"/>
      <c r="S21" s="16"/>
      <c r="T21" s="16"/>
      <c r="U21" s="16"/>
      <c r="V21" s="16"/>
      <c r="W21" s="16"/>
      <c r="X21" s="16"/>
      <c r="Y21" s="16"/>
      <c r="Z21" s="16"/>
      <c r="AA21" s="16"/>
    </row>
    <row r="22">
      <c r="A22" s="16" t="s">
        <v>2949</v>
      </c>
      <c r="B22" s="13" t="s">
        <v>2950</v>
      </c>
      <c r="C22" s="18"/>
      <c r="D22" s="16"/>
      <c r="E22" s="16"/>
      <c r="F22" s="16"/>
      <c r="G22" s="16"/>
      <c r="H22" s="16"/>
      <c r="I22" s="16"/>
      <c r="J22" s="16"/>
      <c r="K22" s="16"/>
      <c r="L22" s="16"/>
      <c r="M22" s="16"/>
      <c r="N22" s="16"/>
      <c r="O22" s="16"/>
      <c r="P22" s="16"/>
      <c r="Q22" s="16"/>
      <c r="R22" s="16"/>
      <c r="S22" s="16"/>
      <c r="T22" s="16"/>
      <c r="U22" s="16"/>
      <c r="V22" s="16"/>
      <c r="W22" s="16"/>
      <c r="X22" s="16"/>
      <c r="Y22" s="16"/>
      <c r="Z22" s="16"/>
      <c r="AA22" s="16"/>
    </row>
    <row r="23">
      <c r="A23" s="16" t="s">
        <v>2951</v>
      </c>
      <c r="B23" s="13" t="s">
        <v>2952</v>
      </c>
      <c r="C23" s="17"/>
      <c r="D23" s="16"/>
      <c r="E23" s="16"/>
      <c r="F23" s="16"/>
      <c r="G23" s="16"/>
      <c r="H23" s="16"/>
      <c r="I23" s="16"/>
      <c r="J23" s="16"/>
      <c r="K23" s="16"/>
      <c r="L23" s="16"/>
      <c r="M23" s="16"/>
      <c r="N23" s="16"/>
      <c r="O23" s="16"/>
      <c r="P23" s="16"/>
      <c r="Q23" s="16"/>
      <c r="R23" s="16"/>
      <c r="S23" s="16"/>
      <c r="T23" s="16"/>
      <c r="U23" s="16"/>
      <c r="V23" s="16"/>
      <c r="W23" s="16"/>
      <c r="X23" s="16"/>
      <c r="Y23" s="16"/>
      <c r="Z23" s="16"/>
      <c r="AA23" s="16"/>
    </row>
    <row r="24">
      <c r="A24" s="16"/>
      <c r="B24" s="13"/>
      <c r="C24" s="18"/>
      <c r="D24" s="16"/>
      <c r="E24" s="16"/>
      <c r="F24" s="16"/>
      <c r="G24" s="16"/>
      <c r="H24" s="16"/>
      <c r="I24" s="16"/>
      <c r="J24" s="16"/>
      <c r="K24" s="16"/>
      <c r="L24" s="16"/>
      <c r="M24" s="16"/>
      <c r="N24" s="16"/>
      <c r="O24" s="16"/>
      <c r="P24" s="16"/>
      <c r="Q24" s="16"/>
      <c r="R24" s="16"/>
      <c r="S24" s="16"/>
      <c r="T24" s="16"/>
      <c r="U24" s="16"/>
      <c r="V24" s="16"/>
      <c r="W24" s="16"/>
      <c r="X24" s="16"/>
      <c r="Y24" s="16"/>
      <c r="Z24" s="16"/>
      <c r="AA24" s="16"/>
    </row>
    <row r="25">
      <c r="A25" s="16"/>
      <c r="B25" s="13"/>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c r="A26" s="16"/>
      <c r="B26" s="13"/>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c r="A27" s="16"/>
      <c r="B27" s="13"/>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c r="A28" s="16"/>
      <c r="B28" s="13"/>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c r="A29" s="16"/>
      <c r="B29" s="13"/>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c r="A30" s="16"/>
      <c r="B30" s="13"/>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c r="A31" s="16"/>
      <c r="B31" s="13"/>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c r="A32" s="16"/>
      <c r="B32" s="13"/>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c r="A33" s="16"/>
      <c r="B33" s="13"/>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c r="A34" s="16"/>
      <c r="B34" s="13"/>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c r="A35" s="16"/>
      <c r="B35" s="13"/>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c r="A36" s="16"/>
      <c r="B36" s="13"/>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c r="A37" s="16"/>
      <c r="B37" s="13"/>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c r="A38" s="16"/>
      <c r="B38" s="13"/>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c r="A39" s="16"/>
      <c r="B39" s="13"/>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c r="A40" s="16"/>
      <c r="B40" s="13"/>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c r="A41" s="16"/>
      <c r="B41" s="13"/>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c r="A42" s="16"/>
      <c r="B42" s="13"/>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c r="A43" s="16"/>
      <c r="B43" s="13"/>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c r="A44" s="16"/>
      <c r="B44" s="13"/>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c r="A45" s="16"/>
      <c r="B45" s="13"/>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c r="A46" s="16"/>
      <c r="B46" s="13"/>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c r="A47" s="16"/>
      <c r="B47" s="13"/>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c r="A48" s="16"/>
      <c r="B48" s="13"/>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c r="A49" s="16"/>
      <c r="B49" s="13"/>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c r="A50" s="16"/>
      <c r="B50" s="13"/>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16"/>
      <c r="B51" s="13"/>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6"/>
      <c r="B52" s="13"/>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6"/>
      <c r="B53" s="13"/>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16"/>
      <c r="B54" s="13"/>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16"/>
      <c r="B55" s="13"/>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6"/>
      <c r="B56" s="13"/>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6"/>
      <c r="B57" s="13"/>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6"/>
      <c r="B58" s="13"/>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6"/>
      <c r="B59" s="13"/>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6"/>
      <c r="B60" s="13"/>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6"/>
      <c r="B61" s="13"/>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6"/>
      <c r="B62" s="13"/>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6"/>
      <c r="B63" s="13"/>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6"/>
      <c r="B64" s="13"/>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6"/>
      <c r="B65" s="13"/>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6"/>
      <c r="B66" s="13"/>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6"/>
      <c r="B67" s="13"/>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6"/>
      <c r="B68" s="13"/>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6"/>
      <c r="B69" s="13"/>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6"/>
      <c r="B70" s="13"/>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6"/>
      <c r="B71" s="13"/>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6"/>
      <c r="B72" s="13"/>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6"/>
      <c r="B73" s="13"/>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6"/>
      <c r="B74" s="13"/>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6"/>
      <c r="B75" s="13"/>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6"/>
      <c r="B76" s="13"/>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6"/>
      <c r="B77" s="13"/>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6"/>
      <c r="B78" s="13"/>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6"/>
      <c r="B79" s="13"/>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6"/>
      <c r="B80" s="13"/>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6"/>
      <c r="B81" s="13"/>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6"/>
      <c r="B82" s="13"/>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6"/>
      <c r="B83" s="13"/>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6"/>
      <c r="B84" s="13"/>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6"/>
      <c r="B85" s="13"/>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6"/>
      <c r="B86" s="13"/>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6"/>
      <c r="B87" s="13"/>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6"/>
      <c r="B88" s="13"/>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6"/>
      <c r="B89" s="13"/>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6"/>
      <c r="B90" s="13"/>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6"/>
      <c r="B91" s="13"/>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6"/>
      <c r="B92" s="13"/>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6"/>
      <c r="B93" s="13"/>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6"/>
      <c r="B94" s="13"/>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6"/>
      <c r="B95" s="13"/>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6"/>
      <c r="B96" s="13"/>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6"/>
      <c r="B97" s="13"/>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6"/>
      <c r="B98" s="13"/>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6"/>
      <c r="B99" s="13"/>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6"/>
      <c r="B100" s="13"/>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6"/>
      <c r="B101" s="13"/>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6"/>
      <c r="B102" s="13"/>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6"/>
      <c r="B103" s="13"/>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6"/>
      <c r="B104" s="13"/>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6"/>
      <c r="B105" s="13"/>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6"/>
      <c r="B106" s="13"/>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6"/>
      <c r="B107" s="13"/>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6"/>
      <c r="B108" s="13"/>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6"/>
      <c r="B109" s="13"/>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6"/>
      <c r="B110" s="13"/>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6"/>
      <c r="B111" s="13"/>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6"/>
      <c r="B112" s="13"/>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6"/>
      <c r="B113" s="13"/>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6"/>
      <c r="B114" s="13"/>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6"/>
      <c r="B115" s="13"/>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6"/>
      <c r="B116" s="13"/>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6"/>
      <c r="B117" s="13"/>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6"/>
      <c r="B118" s="13"/>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6"/>
      <c r="B119" s="13"/>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6"/>
      <c r="B120" s="13"/>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6"/>
      <c r="B121" s="13"/>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6"/>
      <c r="B122" s="13"/>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6"/>
      <c r="B123" s="13"/>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6"/>
      <c r="B124" s="13"/>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6"/>
      <c r="B125" s="13"/>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6"/>
      <c r="B126" s="13"/>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6"/>
      <c r="B127" s="13"/>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6"/>
      <c r="B128" s="13"/>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6"/>
      <c r="B129" s="13"/>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6"/>
      <c r="B130" s="13"/>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6"/>
      <c r="B131" s="13"/>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6"/>
      <c r="B132" s="13"/>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6"/>
      <c r="B133" s="13"/>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6"/>
      <c r="B134" s="13"/>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6"/>
      <c r="B135" s="13"/>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6"/>
      <c r="B136" s="13"/>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6"/>
      <c r="B137" s="13"/>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6"/>
      <c r="B138" s="13"/>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6"/>
      <c r="B139" s="13"/>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6"/>
      <c r="B140" s="13"/>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6"/>
      <c r="B141" s="13"/>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6"/>
      <c r="B142" s="13"/>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6"/>
      <c r="B143" s="13"/>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6"/>
      <c r="B144" s="13"/>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6"/>
      <c r="B145" s="13"/>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6"/>
      <c r="B146" s="13"/>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6"/>
      <c r="B147" s="13"/>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6"/>
      <c r="B148" s="13"/>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6"/>
      <c r="B149" s="13"/>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6"/>
      <c r="B150" s="13"/>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6"/>
      <c r="B151" s="13"/>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6"/>
      <c r="B152" s="13"/>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6"/>
      <c r="B153" s="13"/>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6"/>
      <c r="B154" s="13"/>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6"/>
      <c r="B155" s="13"/>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6"/>
      <c r="B156" s="13"/>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6"/>
      <c r="B157" s="13"/>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6"/>
      <c r="B158" s="13"/>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6"/>
      <c r="B159" s="13"/>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6"/>
      <c r="B160" s="13"/>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6"/>
      <c r="B161" s="13"/>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6"/>
      <c r="B162" s="13"/>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6"/>
      <c r="B163" s="13"/>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6"/>
      <c r="B164" s="13"/>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6"/>
      <c r="B165" s="13"/>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6"/>
      <c r="B166" s="13"/>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6"/>
      <c r="B167" s="13"/>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6"/>
      <c r="B168" s="13"/>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6"/>
      <c r="B169" s="13"/>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6"/>
      <c r="B170" s="13"/>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6"/>
      <c r="B171" s="13"/>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6"/>
      <c r="B172" s="13"/>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6"/>
      <c r="B173" s="13"/>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6"/>
      <c r="B174" s="13"/>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6"/>
      <c r="B175" s="13"/>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6"/>
      <c r="B176" s="13"/>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6"/>
      <c r="B177" s="13"/>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6"/>
      <c r="B178" s="13"/>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6"/>
      <c r="B179" s="13"/>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6"/>
      <c r="B180" s="13"/>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6"/>
      <c r="B181" s="13"/>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6"/>
      <c r="B182" s="13"/>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6"/>
      <c r="B183" s="13"/>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6"/>
      <c r="B184" s="13"/>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6"/>
      <c r="B185" s="13"/>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6"/>
      <c r="B186" s="13"/>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6"/>
      <c r="B187" s="13"/>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6"/>
      <c r="B188" s="13"/>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6"/>
      <c r="B189" s="13"/>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6"/>
      <c r="B190" s="13"/>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6"/>
      <c r="B191" s="13"/>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6"/>
      <c r="B192" s="13"/>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6"/>
      <c r="B193" s="13"/>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6"/>
      <c r="B194" s="13"/>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6"/>
      <c r="B195" s="13"/>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6"/>
      <c r="B196" s="13"/>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6"/>
      <c r="B197" s="13"/>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6"/>
      <c r="B198" s="13"/>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6"/>
      <c r="B199" s="13"/>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6"/>
      <c r="B200" s="13"/>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6"/>
      <c r="B201" s="13"/>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6"/>
      <c r="B202" s="13"/>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6"/>
      <c r="B203" s="13"/>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6"/>
      <c r="B204" s="13"/>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6"/>
      <c r="B205" s="13"/>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6"/>
      <c r="B206" s="13"/>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6"/>
      <c r="B207" s="13"/>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6"/>
      <c r="B208" s="13"/>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6"/>
      <c r="B209" s="13"/>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6"/>
      <c r="B210" s="13"/>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6"/>
      <c r="B211" s="13"/>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6"/>
      <c r="B212" s="13"/>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6"/>
      <c r="B213" s="13"/>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6"/>
      <c r="B214" s="13"/>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6"/>
      <c r="B215" s="13"/>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6"/>
      <c r="B216" s="13"/>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6"/>
      <c r="B217" s="13"/>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6"/>
      <c r="B218" s="13"/>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6"/>
      <c r="B219" s="13"/>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6"/>
      <c r="B220" s="13"/>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6"/>
      <c r="B221" s="13"/>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6"/>
      <c r="B222" s="13"/>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6"/>
      <c r="B223" s="13"/>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6"/>
      <c r="B224" s="13"/>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6"/>
      <c r="B225" s="13"/>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6"/>
      <c r="B226" s="13"/>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6"/>
      <c r="B227" s="13"/>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6"/>
      <c r="B228" s="13"/>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6"/>
      <c r="B229" s="13"/>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6"/>
      <c r="B230" s="13"/>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6"/>
      <c r="B231" s="13"/>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6"/>
      <c r="B232" s="13"/>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6"/>
      <c r="B233" s="13"/>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6"/>
      <c r="B234" s="13"/>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6"/>
      <c r="B235" s="13"/>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6"/>
      <c r="B236" s="13"/>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6"/>
      <c r="B237" s="13"/>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6"/>
      <c r="B238" s="13"/>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6"/>
      <c r="B239" s="13"/>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6"/>
      <c r="B240" s="13"/>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6"/>
      <c r="B241" s="13"/>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6"/>
      <c r="B242" s="13"/>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6"/>
      <c r="B243" s="13"/>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6"/>
      <c r="B244" s="13"/>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6"/>
      <c r="B245" s="13"/>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6"/>
      <c r="B246" s="13"/>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6"/>
      <c r="B247" s="13"/>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6"/>
      <c r="B248" s="13"/>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6"/>
      <c r="B249" s="13"/>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6"/>
      <c r="B250" s="13"/>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6"/>
      <c r="B251" s="13"/>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6"/>
      <c r="B252" s="13"/>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6"/>
      <c r="B253" s="13"/>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6"/>
      <c r="B254" s="13"/>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6"/>
      <c r="B255" s="13"/>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6"/>
      <c r="B256" s="13"/>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6"/>
      <c r="B257" s="13"/>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6"/>
      <c r="B258" s="13"/>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6"/>
      <c r="B259" s="13"/>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6"/>
      <c r="B260" s="13"/>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6"/>
      <c r="B261" s="13"/>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6"/>
      <c r="B262" s="13"/>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6"/>
      <c r="B263" s="13"/>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6"/>
      <c r="B264" s="13"/>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6"/>
      <c r="B265" s="13"/>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6"/>
      <c r="B266" s="13"/>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6"/>
      <c r="B267" s="13"/>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6"/>
      <c r="B268" s="13"/>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6"/>
      <c r="B269" s="13"/>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6"/>
      <c r="B270" s="13"/>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6"/>
      <c r="B271" s="13"/>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6"/>
      <c r="B272" s="13"/>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6"/>
      <c r="B273" s="13"/>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6"/>
      <c r="B274" s="13"/>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6"/>
      <c r="B275" s="13"/>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6"/>
      <c r="B276" s="13"/>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6"/>
      <c r="B277" s="13"/>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6"/>
      <c r="B278" s="13"/>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6"/>
      <c r="B279" s="13"/>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6"/>
      <c r="B280" s="13"/>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6"/>
      <c r="B281" s="13"/>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6"/>
      <c r="B282" s="13"/>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6"/>
      <c r="B283" s="13"/>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6"/>
      <c r="B284" s="13"/>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6"/>
      <c r="B285" s="13"/>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6"/>
      <c r="B286" s="13"/>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6"/>
      <c r="B287" s="13"/>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6"/>
      <c r="B288" s="13"/>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6"/>
      <c r="B289" s="13"/>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6"/>
      <c r="B290" s="13"/>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6"/>
      <c r="B291" s="13"/>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6"/>
      <c r="B292" s="13"/>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6"/>
      <c r="B293" s="13"/>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6"/>
      <c r="B294" s="13"/>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6"/>
      <c r="B295" s="13"/>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6"/>
      <c r="B296" s="13"/>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6"/>
      <c r="B297" s="13"/>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6"/>
      <c r="B298" s="13"/>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6"/>
      <c r="B299" s="13"/>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6"/>
      <c r="B300" s="13"/>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6"/>
      <c r="B301" s="13"/>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6"/>
      <c r="B302" s="13"/>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6"/>
      <c r="B303" s="13"/>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6"/>
      <c r="B304" s="13"/>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6"/>
      <c r="B305" s="13"/>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6"/>
      <c r="B306" s="13"/>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6"/>
      <c r="B307" s="13"/>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6"/>
      <c r="B308" s="13"/>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6"/>
      <c r="B309" s="13"/>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6"/>
      <c r="B310" s="13"/>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6"/>
      <c r="B311" s="13"/>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6"/>
      <c r="B312" s="13"/>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6"/>
      <c r="B313" s="13"/>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6"/>
      <c r="B314" s="13"/>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6"/>
      <c r="B315" s="13"/>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6"/>
      <c r="B316" s="13"/>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6"/>
      <c r="B317" s="13"/>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6"/>
      <c r="B318" s="13"/>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6"/>
      <c r="B319" s="13"/>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6"/>
      <c r="B320" s="13"/>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6"/>
      <c r="B321" s="13"/>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6"/>
      <c r="B322" s="13"/>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6"/>
      <c r="B323" s="13"/>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6"/>
      <c r="B324" s="13"/>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6"/>
      <c r="B325" s="13"/>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6"/>
      <c r="B326" s="13"/>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6"/>
      <c r="B327" s="13"/>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6"/>
      <c r="B328" s="13"/>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6"/>
      <c r="B329" s="13"/>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6"/>
      <c r="B330" s="13"/>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6"/>
      <c r="B331" s="13"/>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6"/>
      <c r="B332" s="13"/>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6"/>
      <c r="B333" s="13"/>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6"/>
      <c r="B334" s="13"/>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6"/>
      <c r="B335" s="13"/>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6"/>
      <c r="B336" s="13"/>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6"/>
      <c r="B337" s="13"/>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6"/>
      <c r="B338" s="13"/>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6"/>
      <c r="B339" s="13"/>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6"/>
      <c r="B340" s="13"/>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6"/>
      <c r="B341" s="13"/>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6"/>
      <c r="B342" s="13"/>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6"/>
      <c r="B343" s="13"/>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6"/>
      <c r="B344" s="13"/>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6"/>
      <c r="B345" s="13"/>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6"/>
      <c r="B346" s="13"/>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6"/>
      <c r="B347" s="13"/>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6"/>
      <c r="B348" s="13"/>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6"/>
      <c r="B349" s="13"/>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6"/>
      <c r="B350" s="13"/>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6"/>
      <c r="B351" s="13"/>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6"/>
      <c r="B352" s="13"/>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6"/>
      <c r="B353" s="13"/>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6"/>
      <c r="B354" s="13"/>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6"/>
      <c r="B355" s="13"/>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6"/>
      <c r="B356" s="13"/>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6"/>
      <c r="B357" s="13"/>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6"/>
      <c r="B358" s="13"/>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6"/>
      <c r="B359" s="13"/>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6"/>
      <c r="B360" s="13"/>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6"/>
      <c r="B361" s="13"/>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6"/>
      <c r="B362" s="13"/>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6"/>
      <c r="B363" s="13"/>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6"/>
      <c r="B364" s="13"/>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6"/>
      <c r="B365" s="13"/>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6"/>
      <c r="B366" s="13"/>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6"/>
      <c r="B367" s="13"/>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6"/>
      <c r="B368" s="13"/>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6"/>
      <c r="B369" s="13"/>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6"/>
      <c r="B370" s="13"/>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6"/>
      <c r="B371" s="13"/>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6"/>
      <c r="B372" s="13"/>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6"/>
      <c r="B373" s="13"/>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6"/>
      <c r="B374" s="13"/>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6"/>
      <c r="B375" s="13"/>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6"/>
      <c r="B376" s="13"/>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6"/>
      <c r="B377" s="13"/>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6"/>
      <c r="B378" s="13"/>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6"/>
      <c r="B379" s="13"/>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6"/>
      <c r="B380" s="13"/>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6"/>
      <c r="B381" s="13"/>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6"/>
      <c r="B382" s="13"/>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6"/>
      <c r="B383" s="13"/>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6"/>
      <c r="B384" s="13"/>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6"/>
      <c r="B385" s="13"/>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6"/>
      <c r="B386" s="13"/>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6"/>
      <c r="B387" s="13"/>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6"/>
      <c r="B388" s="13"/>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6"/>
      <c r="B389" s="13"/>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6"/>
      <c r="B390" s="13"/>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6"/>
      <c r="B391" s="13"/>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6"/>
      <c r="B392" s="13"/>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6"/>
      <c r="B393" s="13"/>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6"/>
      <c r="B394" s="13"/>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6"/>
      <c r="B395" s="13"/>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6"/>
      <c r="B396" s="13"/>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6"/>
      <c r="B397" s="13"/>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6"/>
      <c r="B398" s="13"/>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6"/>
      <c r="B399" s="13"/>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6"/>
      <c r="B400" s="13"/>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6"/>
      <c r="B401" s="13"/>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6"/>
      <c r="B402" s="13"/>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6"/>
      <c r="B403" s="13"/>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6"/>
      <c r="B404" s="13"/>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6"/>
      <c r="B405" s="13"/>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6"/>
      <c r="B406" s="13"/>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6"/>
      <c r="B407" s="13"/>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6"/>
      <c r="B408" s="13"/>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6"/>
      <c r="B409" s="13"/>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6"/>
      <c r="B410" s="13"/>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6"/>
      <c r="B411" s="13"/>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6"/>
      <c r="B412" s="13"/>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6"/>
      <c r="B413" s="13"/>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6"/>
      <c r="B414" s="13"/>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6"/>
      <c r="B415" s="13"/>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6"/>
      <c r="B416" s="13"/>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6"/>
      <c r="B417" s="13"/>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6"/>
      <c r="B418" s="13"/>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6"/>
      <c r="B419" s="13"/>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6"/>
      <c r="B420" s="13"/>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6"/>
      <c r="B421" s="13"/>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6"/>
      <c r="B422" s="13"/>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6"/>
      <c r="B423" s="13"/>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6"/>
      <c r="B424" s="13"/>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6"/>
      <c r="B425" s="13"/>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6"/>
      <c r="B426" s="13"/>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6"/>
      <c r="B427" s="13"/>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6"/>
      <c r="B428" s="13"/>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6"/>
      <c r="B429" s="13"/>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6"/>
      <c r="B430" s="13"/>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6"/>
      <c r="B431" s="13"/>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6"/>
      <c r="B432" s="13"/>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6"/>
      <c r="B433" s="13"/>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6"/>
      <c r="B434" s="13"/>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6"/>
      <c r="B435" s="13"/>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6"/>
      <c r="B436" s="13"/>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6"/>
      <c r="B437" s="13"/>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6"/>
      <c r="B438" s="13"/>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6"/>
      <c r="B439" s="13"/>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6"/>
      <c r="B440" s="13"/>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6"/>
      <c r="B441" s="13"/>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6"/>
      <c r="B442" s="13"/>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6"/>
      <c r="B443" s="13"/>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6"/>
      <c r="B444" s="13"/>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6"/>
      <c r="B445" s="13"/>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6"/>
      <c r="B446" s="13"/>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6"/>
      <c r="B447" s="13"/>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6"/>
      <c r="B448" s="13"/>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6"/>
      <c r="B449" s="13"/>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6"/>
      <c r="B450" s="13"/>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6"/>
      <c r="B451" s="13"/>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6"/>
      <c r="B452" s="13"/>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6"/>
      <c r="B453" s="13"/>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6"/>
      <c r="B454" s="13"/>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6"/>
      <c r="B455" s="13"/>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6"/>
      <c r="B456" s="13"/>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6"/>
      <c r="B457" s="13"/>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6"/>
      <c r="B458" s="13"/>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6"/>
      <c r="B459" s="13"/>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6"/>
      <c r="B460" s="13"/>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6"/>
      <c r="B461" s="13"/>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6"/>
      <c r="B462" s="13"/>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6"/>
      <c r="B463" s="13"/>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6"/>
      <c r="B464" s="13"/>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6"/>
      <c r="B465" s="13"/>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6"/>
      <c r="B466" s="13"/>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6"/>
      <c r="B467" s="13"/>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6"/>
      <c r="B468" s="13"/>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6"/>
      <c r="B469" s="13"/>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6"/>
      <c r="B470" s="13"/>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6"/>
      <c r="B471" s="13"/>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6"/>
      <c r="B472" s="13"/>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6"/>
      <c r="B473" s="13"/>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6"/>
      <c r="B474" s="13"/>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6"/>
      <c r="B475" s="13"/>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6"/>
      <c r="B476" s="13"/>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6"/>
      <c r="B477" s="13"/>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6"/>
      <c r="B478" s="13"/>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6"/>
      <c r="B479" s="13"/>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6"/>
      <c r="B480" s="13"/>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6"/>
      <c r="B481" s="13"/>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6"/>
      <c r="B482" s="13"/>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6"/>
      <c r="B483" s="13"/>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6"/>
      <c r="B484" s="13"/>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6"/>
      <c r="B485" s="13"/>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6"/>
      <c r="B486" s="13"/>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6"/>
      <c r="B487" s="13"/>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6"/>
      <c r="B488" s="13"/>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6"/>
      <c r="B489" s="13"/>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6"/>
      <c r="B490" s="13"/>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6"/>
      <c r="B491" s="13"/>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6"/>
      <c r="B492" s="13"/>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6"/>
      <c r="B493" s="13"/>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6"/>
      <c r="B494" s="13"/>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6"/>
      <c r="B495" s="13"/>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6"/>
      <c r="B496" s="13"/>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6"/>
      <c r="B497" s="13"/>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6"/>
      <c r="B498" s="13"/>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6"/>
      <c r="B499" s="13"/>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6"/>
      <c r="B500" s="13"/>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6"/>
      <c r="B501" s="13"/>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6"/>
      <c r="B502" s="13"/>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6"/>
      <c r="B503" s="13"/>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6"/>
      <c r="B504" s="13"/>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6"/>
      <c r="B505" s="13"/>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6"/>
      <c r="B506" s="13"/>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6"/>
      <c r="B507" s="13"/>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6"/>
      <c r="B508" s="13"/>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6"/>
      <c r="B509" s="13"/>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6"/>
      <c r="B510" s="13"/>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6"/>
      <c r="B511" s="13"/>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6"/>
      <c r="B512" s="13"/>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6"/>
      <c r="B513" s="13"/>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6"/>
      <c r="B514" s="13"/>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6"/>
      <c r="B515" s="13"/>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6"/>
      <c r="B516" s="13"/>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6"/>
      <c r="B517" s="13"/>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6"/>
      <c r="B518" s="13"/>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6"/>
      <c r="B519" s="13"/>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6"/>
      <c r="B520" s="13"/>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6"/>
      <c r="B521" s="13"/>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6"/>
      <c r="B522" s="13"/>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6"/>
      <c r="B523" s="13"/>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6"/>
      <c r="B524" s="13"/>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6"/>
      <c r="B525" s="13"/>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6"/>
      <c r="B526" s="13"/>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6"/>
      <c r="B527" s="13"/>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6"/>
      <c r="B528" s="13"/>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6"/>
      <c r="B529" s="13"/>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6"/>
      <c r="B530" s="13"/>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6"/>
      <c r="B531" s="13"/>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6"/>
      <c r="B532" s="13"/>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6"/>
      <c r="B533" s="13"/>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6"/>
      <c r="B534" s="13"/>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6"/>
      <c r="B535" s="13"/>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6"/>
      <c r="B536" s="13"/>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6"/>
      <c r="B537" s="13"/>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6"/>
      <c r="B538" s="13"/>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6"/>
      <c r="B539" s="13"/>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6"/>
      <c r="B540" s="13"/>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6"/>
      <c r="B541" s="13"/>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6"/>
      <c r="B542" s="13"/>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6"/>
      <c r="B543" s="13"/>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6"/>
      <c r="B544" s="13"/>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6"/>
      <c r="B545" s="13"/>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6"/>
      <c r="B546" s="13"/>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6"/>
      <c r="B547" s="13"/>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6"/>
      <c r="B548" s="13"/>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6"/>
      <c r="B549" s="13"/>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6"/>
      <c r="B550" s="13"/>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6"/>
      <c r="B551" s="13"/>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6"/>
      <c r="B552" s="13"/>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6"/>
      <c r="B553" s="13"/>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6"/>
      <c r="B554" s="13"/>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6"/>
      <c r="B555" s="13"/>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6"/>
      <c r="B556" s="13"/>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6"/>
      <c r="B557" s="13"/>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6"/>
      <c r="B558" s="13"/>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6"/>
      <c r="B559" s="13"/>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6"/>
      <c r="B560" s="13"/>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6"/>
      <c r="B561" s="13"/>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6"/>
      <c r="B562" s="13"/>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6"/>
      <c r="B563" s="13"/>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6"/>
      <c r="B564" s="13"/>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6"/>
      <c r="B565" s="13"/>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6"/>
      <c r="B566" s="13"/>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6"/>
      <c r="B567" s="13"/>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6"/>
      <c r="B568" s="13"/>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6"/>
      <c r="B569" s="13"/>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6"/>
      <c r="B570" s="13"/>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6"/>
      <c r="B571" s="13"/>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6"/>
      <c r="B572" s="13"/>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6"/>
      <c r="B573" s="13"/>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6"/>
      <c r="B574" s="13"/>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6"/>
      <c r="B575" s="13"/>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6"/>
      <c r="B576" s="13"/>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6"/>
      <c r="B577" s="13"/>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6"/>
      <c r="B578" s="13"/>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6"/>
      <c r="B579" s="13"/>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6"/>
      <c r="B580" s="13"/>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6"/>
      <c r="B581" s="13"/>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6"/>
      <c r="B582" s="13"/>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6"/>
      <c r="B583" s="13"/>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6"/>
      <c r="B584" s="13"/>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6"/>
      <c r="B585" s="13"/>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6"/>
      <c r="B586" s="13"/>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6"/>
      <c r="B587" s="13"/>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6"/>
      <c r="B588" s="13"/>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6"/>
      <c r="B589" s="13"/>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6"/>
      <c r="B590" s="13"/>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6"/>
      <c r="B591" s="13"/>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6"/>
      <c r="B592" s="13"/>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6"/>
      <c r="B593" s="13"/>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6"/>
      <c r="B594" s="13"/>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6"/>
      <c r="B595" s="13"/>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6"/>
      <c r="B596" s="13"/>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6"/>
      <c r="B597" s="13"/>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6"/>
      <c r="B598" s="13"/>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6"/>
      <c r="B599" s="13"/>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6"/>
      <c r="B600" s="13"/>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6"/>
      <c r="B601" s="13"/>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6"/>
      <c r="B602" s="13"/>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6"/>
      <c r="B603" s="13"/>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6"/>
      <c r="B604" s="13"/>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6"/>
      <c r="B605" s="13"/>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6"/>
      <c r="B606" s="13"/>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6"/>
      <c r="B607" s="13"/>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6"/>
      <c r="B608" s="13"/>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6"/>
      <c r="B609" s="13"/>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6"/>
      <c r="B610" s="13"/>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6"/>
      <c r="B611" s="13"/>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6"/>
      <c r="B612" s="13"/>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6"/>
      <c r="B613" s="13"/>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6"/>
      <c r="B614" s="13"/>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6"/>
      <c r="B615" s="13"/>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6"/>
      <c r="B616" s="13"/>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6"/>
      <c r="B617" s="13"/>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6"/>
      <c r="B618" s="13"/>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6"/>
      <c r="B619" s="13"/>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6"/>
      <c r="B620" s="13"/>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6"/>
      <c r="B621" s="13"/>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6"/>
      <c r="B622" s="13"/>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6"/>
      <c r="B623" s="13"/>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6"/>
      <c r="B624" s="13"/>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6"/>
      <c r="B625" s="13"/>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6"/>
      <c r="B626" s="13"/>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6"/>
      <c r="B627" s="13"/>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6"/>
      <c r="B628" s="13"/>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6"/>
      <c r="B629" s="13"/>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6"/>
      <c r="B630" s="13"/>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6"/>
      <c r="B631" s="13"/>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6"/>
      <c r="B632" s="13"/>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6"/>
      <c r="B633" s="13"/>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6"/>
      <c r="B634" s="13"/>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6"/>
      <c r="B635" s="13"/>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6"/>
      <c r="B636" s="13"/>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6"/>
      <c r="B637" s="13"/>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6"/>
      <c r="B638" s="13"/>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6"/>
      <c r="B639" s="13"/>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6"/>
      <c r="B640" s="13"/>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6"/>
      <c r="B641" s="13"/>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6"/>
      <c r="B642" s="13"/>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6"/>
      <c r="B643" s="13"/>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6"/>
      <c r="B644" s="13"/>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6"/>
      <c r="B645" s="13"/>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6"/>
      <c r="B646" s="13"/>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6"/>
      <c r="B647" s="13"/>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6"/>
      <c r="B648" s="13"/>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6"/>
      <c r="B649" s="13"/>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6"/>
      <c r="B650" s="13"/>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6"/>
      <c r="B651" s="13"/>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6"/>
      <c r="B652" s="13"/>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6"/>
      <c r="B653" s="13"/>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6"/>
      <c r="B654" s="13"/>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6"/>
      <c r="B655" s="13"/>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6"/>
      <c r="B656" s="13"/>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6"/>
      <c r="B657" s="13"/>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6"/>
      <c r="B658" s="13"/>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6"/>
      <c r="B659" s="13"/>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6"/>
      <c r="B660" s="13"/>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6"/>
      <c r="B661" s="13"/>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6"/>
      <c r="B662" s="13"/>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6"/>
      <c r="B663" s="13"/>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6"/>
      <c r="B664" s="13"/>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6"/>
      <c r="B665" s="13"/>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6"/>
      <c r="B666" s="13"/>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6"/>
      <c r="B667" s="13"/>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6"/>
      <c r="B668" s="13"/>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6"/>
      <c r="B669" s="13"/>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6"/>
      <c r="B670" s="13"/>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6"/>
      <c r="B671" s="13"/>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6"/>
      <c r="B672" s="13"/>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6"/>
      <c r="B673" s="13"/>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6"/>
      <c r="B674" s="13"/>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6"/>
      <c r="B675" s="13"/>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6"/>
      <c r="B676" s="13"/>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6"/>
      <c r="B677" s="13"/>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6"/>
      <c r="B678" s="13"/>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6"/>
      <c r="B679" s="13"/>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6"/>
      <c r="B680" s="13"/>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6"/>
      <c r="B681" s="13"/>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6"/>
      <c r="B682" s="13"/>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6"/>
      <c r="B683" s="13"/>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6"/>
      <c r="B684" s="13"/>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6"/>
      <c r="B685" s="13"/>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6"/>
      <c r="B686" s="13"/>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6"/>
      <c r="B687" s="13"/>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6"/>
      <c r="B688" s="13"/>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6"/>
      <c r="B689" s="13"/>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6"/>
      <c r="B690" s="13"/>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6"/>
      <c r="B691" s="13"/>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6"/>
      <c r="B692" s="13"/>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6"/>
      <c r="B693" s="13"/>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6"/>
      <c r="B694" s="13"/>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6"/>
      <c r="B695" s="13"/>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6"/>
      <c r="B696" s="13"/>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6"/>
      <c r="B697" s="13"/>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6"/>
      <c r="B698" s="13"/>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6"/>
      <c r="B699" s="13"/>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6"/>
      <c r="B700" s="13"/>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6"/>
      <c r="B701" s="13"/>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6"/>
      <c r="B702" s="13"/>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6"/>
      <c r="B703" s="13"/>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6"/>
      <c r="B704" s="13"/>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6"/>
      <c r="B705" s="13"/>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6"/>
      <c r="B706" s="13"/>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6"/>
      <c r="B707" s="13"/>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6"/>
      <c r="B708" s="13"/>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6"/>
      <c r="B709" s="13"/>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6"/>
      <c r="B710" s="13"/>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6"/>
      <c r="B711" s="13"/>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6"/>
      <c r="B712" s="13"/>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6"/>
      <c r="B713" s="13"/>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6"/>
      <c r="B714" s="13"/>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6"/>
      <c r="B715" s="13"/>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6"/>
      <c r="B716" s="13"/>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6"/>
      <c r="B717" s="13"/>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6"/>
      <c r="B718" s="13"/>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6"/>
      <c r="B719" s="13"/>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6"/>
      <c r="B720" s="13"/>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6"/>
      <c r="B721" s="13"/>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6"/>
      <c r="B722" s="13"/>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6"/>
      <c r="B723" s="13"/>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6"/>
      <c r="B724" s="13"/>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6"/>
      <c r="B725" s="13"/>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6"/>
      <c r="B726" s="13"/>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6"/>
      <c r="B727" s="13"/>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6"/>
      <c r="B728" s="13"/>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6"/>
      <c r="B729" s="13"/>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6"/>
      <c r="B730" s="13"/>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6"/>
      <c r="B731" s="13"/>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6"/>
      <c r="B732" s="13"/>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6"/>
      <c r="B733" s="13"/>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6"/>
      <c r="B734" s="13"/>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6"/>
      <c r="B735" s="13"/>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6"/>
      <c r="B736" s="13"/>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6"/>
      <c r="B737" s="13"/>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6"/>
      <c r="B738" s="13"/>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6"/>
      <c r="B739" s="13"/>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6"/>
      <c r="B740" s="13"/>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6"/>
      <c r="B741" s="13"/>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6"/>
      <c r="B742" s="13"/>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6"/>
      <c r="B743" s="13"/>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6"/>
      <c r="B744" s="13"/>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6"/>
      <c r="B745" s="13"/>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6"/>
      <c r="B746" s="13"/>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6"/>
      <c r="B747" s="13"/>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6"/>
      <c r="B748" s="13"/>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6"/>
      <c r="B749" s="13"/>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6"/>
      <c r="B750" s="13"/>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6"/>
      <c r="B751" s="13"/>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6"/>
      <c r="B752" s="13"/>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6"/>
      <c r="B753" s="13"/>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6"/>
      <c r="B754" s="13"/>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6"/>
      <c r="B755" s="13"/>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6"/>
      <c r="B756" s="13"/>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6"/>
      <c r="B757" s="13"/>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6"/>
      <c r="B758" s="13"/>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6"/>
      <c r="B759" s="13"/>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6"/>
      <c r="B760" s="13"/>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6"/>
      <c r="B761" s="13"/>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6"/>
      <c r="B762" s="13"/>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6"/>
      <c r="B763" s="13"/>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6"/>
      <c r="B764" s="13"/>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6"/>
      <c r="B765" s="13"/>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6"/>
      <c r="B766" s="13"/>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6"/>
      <c r="B767" s="13"/>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6"/>
      <c r="B768" s="13"/>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6"/>
      <c r="B769" s="13"/>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6"/>
      <c r="B770" s="13"/>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6"/>
      <c r="B771" s="13"/>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6"/>
      <c r="B772" s="13"/>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6"/>
      <c r="B773" s="13"/>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6"/>
      <c r="B774" s="13"/>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6"/>
      <c r="B775" s="13"/>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6"/>
      <c r="B776" s="13"/>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6"/>
      <c r="B777" s="13"/>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6"/>
      <c r="B778" s="13"/>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6"/>
      <c r="B779" s="13"/>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6"/>
      <c r="B780" s="13"/>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6"/>
      <c r="B781" s="13"/>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6"/>
      <c r="B782" s="13"/>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6"/>
      <c r="B783" s="13"/>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6"/>
      <c r="B784" s="13"/>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6"/>
      <c r="B785" s="13"/>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6"/>
      <c r="B786" s="13"/>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6"/>
      <c r="B787" s="13"/>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6"/>
      <c r="B788" s="13"/>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6"/>
      <c r="B789" s="13"/>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6"/>
      <c r="B790" s="13"/>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6"/>
      <c r="B791" s="13"/>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6"/>
      <c r="B792" s="13"/>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6"/>
      <c r="B793" s="13"/>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6"/>
      <c r="B794" s="13"/>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6"/>
      <c r="B795" s="13"/>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6"/>
      <c r="B796" s="13"/>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6"/>
      <c r="B797" s="13"/>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6"/>
      <c r="B798" s="13"/>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6"/>
      <c r="B799" s="13"/>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6"/>
      <c r="B800" s="13"/>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6"/>
      <c r="B801" s="13"/>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6"/>
      <c r="B802" s="13"/>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6"/>
      <c r="B803" s="13"/>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6"/>
      <c r="B804" s="13"/>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6"/>
      <c r="B805" s="13"/>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6"/>
      <c r="B806" s="13"/>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6"/>
      <c r="B807" s="13"/>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6"/>
      <c r="B808" s="13"/>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6"/>
      <c r="B809" s="13"/>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6"/>
      <c r="B810" s="13"/>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6"/>
      <c r="B811" s="13"/>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6"/>
      <c r="B812" s="13"/>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6"/>
      <c r="B813" s="13"/>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6"/>
      <c r="B814" s="13"/>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6"/>
      <c r="B815" s="13"/>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6"/>
      <c r="B816" s="13"/>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6"/>
      <c r="B817" s="13"/>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6"/>
      <c r="B818" s="13"/>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6"/>
      <c r="B819" s="13"/>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6"/>
      <c r="B820" s="13"/>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6"/>
      <c r="B821" s="13"/>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6"/>
      <c r="B822" s="13"/>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6"/>
      <c r="B823" s="13"/>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6"/>
      <c r="B824" s="13"/>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6"/>
      <c r="B825" s="13"/>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6"/>
      <c r="B826" s="13"/>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6"/>
      <c r="B827" s="13"/>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6"/>
      <c r="B828" s="13"/>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6"/>
      <c r="B829" s="13"/>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6"/>
      <c r="B830" s="13"/>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6"/>
      <c r="B831" s="13"/>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6"/>
      <c r="B832" s="13"/>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6"/>
      <c r="B833" s="13"/>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6"/>
      <c r="B834" s="13"/>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6"/>
      <c r="B835" s="13"/>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6"/>
      <c r="B836" s="13"/>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6"/>
      <c r="B837" s="13"/>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6"/>
      <c r="B838" s="13"/>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6"/>
      <c r="B839" s="13"/>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6"/>
      <c r="B840" s="13"/>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6"/>
      <c r="B841" s="13"/>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6"/>
      <c r="B842" s="13"/>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6"/>
      <c r="B843" s="13"/>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6"/>
      <c r="B844" s="13"/>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6"/>
      <c r="B845" s="13"/>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6"/>
      <c r="B846" s="13"/>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6"/>
      <c r="B847" s="13"/>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6"/>
      <c r="B848" s="13"/>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6"/>
      <c r="B849" s="13"/>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6"/>
      <c r="B850" s="13"/>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6"/>
      <c r="B851" s="13"/>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6"/>
      <c r="B852" s="13"/>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6"/>
      <c r="B853" s="13"/>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6"/>
      <c r="B854" s="13"/>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6"/>
      <c r="B855" s="13"/>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6"/>
      <c r="B856" s="13"/>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6"/>
      <c r="B857" s="13"/>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6"/>
      <c r="B858" s="13"/>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6"/>
      <c r="B859" s="13"/>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6"/>
      <c r="B860" s="13"/>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6"/>
      <c r="B861" s="13"/>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6"/>
      <c r="B862" s="13"/>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6"/>
      <c r="B863" s="13"/>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6"/>
      <c r="B864" s="13"/>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6"/>
      <c r="B865" s="13"/>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6"/>
      <c r="B866" s="13"/>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6"/>
      <c r="B867" s="13"/>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6"/>
      <c r="B868" s="13"/>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6"/>
      <c r="B869" s="13"/>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6"/>
      <c r="B870" s="13"/>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6"/>
      <c r="B871" s="13"/>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6"/>
      <c r="B872" s="13"/>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6"/>
      <c r="B873" s="13"/>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6"/>
      <c r="B874" s="13"/>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6"/>
      <c r="B875" s="13"/>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6"/>
      <c r="B876" s="13"/>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6"/>
      <c r="B877" s="13"/>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6"/>
      <c r="B878" s="13"/>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6"/>
      <c r="B879" s="13"/>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6"/>
      <c r="B880" s="13"/>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6"/>
      <c r="B881" s="13"/>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6"/>
      <c r="B882" s="13"/>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6"/>
      <c r="B883" s="13"/>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6"/>
      <c r="B884" s="13"/>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6"/>
      <c r="B885" s="13"/>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6"/>
      <c r="B886" s="13"/>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6"/>
      <c r="B887" s="13"/>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6"/>
      <c r="B888" s="13"/>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6"/>
      <c r="B889" s="13"/>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6"/>
      <c r="B890" s="13"/>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6"/>
      <c r="B891" s="13"/>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6"/>
      <c r="B892" s="13"/>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6"/>
      <c r="B893" s="13"/>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6"/>
      <c r="B894" s="13"/>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6"/>
      <c r="B895" s="13"/>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6"/>
      <c r="B896" s="13"/>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6"/>
      <c r="B897" s="13"/>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6"/>
      <c r="B898" s="13"/>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6"/>
      <c r="B899" s="13"/>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6"/>
      <c r="B900" s="13"/>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6"/>
      <c r="B901" s="13"/>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6"/>
      <c r="B902" s="13"/>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6"/>
      <c r="B903" s="13"/>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6"/>
      <c r="B904" s="13"/>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6"/>
      <c r="B905" s="13"/>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6"/>
      <c r="B906" s="13"/>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6"/>
      <c r="B907" s="13"/>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6"/>
      <c r="B908" s="13"/>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6"/>
      <c r="B909" s="13"/>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6"/>
      <c r="B910" s="13"/>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6"/>
      <c r="B911" s="13"/>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6"/>
      <c r="B912" s="13"/>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6"/>
      <c r="B913" s="13"/>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6"/>
      <c r="B914" s="13"/>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6"/>
      <c r="B915" s="13"/>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6"/>
      <c r="B916" s="13"/>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6"/>
      <c r="B917" s="13"/>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6"/>
      <c r="B918" s="13"/>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6"/>
      <c r="B919" s="13"/>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6"/>
      <c r="B920" s="13"/>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6"/>
      <c r="B921" s="13"/>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6"/>
      <c r="B922" s="13"/>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6"/>
      <c r="B923" s="13"/>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6"/>
      <c r="B924" s="13"/>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6"/>
      <c r="B925" s="13"/>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6"/>
      <c r="B926" s="13"/>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6"/>
      <c r="B927" s="13"/>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6"/>
      <c r="B928" s="13"/>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6"/>
      <c r="B929" s="13"/>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6"/>
      <c r="B930" s="13"/>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6"/>
      <c r="B931" s="13"/>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6"/>
      <c r="B932" s="13"/>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6"/>
      <c r="B933" s="13"/>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6"/>
      <c r="B934" s="13"/>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6"/>
      <c r="B935" s="13"/>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6"/>
      <c r="B936" s="13"/>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6"/>
      <c r="B937" s="13"/>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6"/>
      <c r="B938" s="13"/>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6"/>
      <c r="B939" s="13"/>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6"/>
      <c r="B940" s="13"/>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6"/>
      <c r="B941" s="13"/>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6"/>
      <c r="B942" s="13"/>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6"/>
      <c r="B943" s="13"/>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6"/>
      <c r="B944" s="13"/>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6"/>
      <c r="B945" s="13"/>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6"/>
      <c r="B946" s="13"/>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6"/>
      <c r="B947" s="13"/>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6"/>
      <c r="B948" s="13"/>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6"/>
      <c r="B949" s="13"/>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6"/>
      <c r="B950" s="13"/>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6"/>
      <c r="B951" s="13"/>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6"/>
      <c r="B952" s="13"/>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6"/>
      <c r="B953" s="13"/>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6"/>
      <c r="B954" s="13"/>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6"/>
      <c r="B955" s="13"/>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6"/>
      <c r="B956" s="13"/>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6"/>
      <c r="B957" s="13"/>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6"/>
      <c r="B958" s="13"/>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6"/>
      <c r="B959" s="13"/>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6"/>
      <c r="B960" s="13"/>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6"/>
      <c r="B961" s="13"/>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6"/>
      <c r="B962" s="13"/>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6"/>
      <c r="B963" s="13"/>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6"/>
      <c r="B964" s="13"/>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6"/>
      <c r="B965" s="13"/>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6"/>
      <c r="B966" s="13"/>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6"/>
      <c r="B967" s="13"/>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6"/>
      <c r="B968" s="13"/>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6"/>
      <c r="B969" s="13"/>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6"/>
      <c r="B970" s="13"/>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6"/>
      <c r="B971" s="13"/>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6"/>
      <c r="B972" s="13"/>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6"/>
      <c r="B973" s="13"/>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6"/>
      <c r="B974" s="13"/>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6"/>
      <c r="B975" s="13"/>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6"/>
      <c r="B976" s="13"/>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6"/>
      <c r="B977" s="13"/>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6"/>
      <c r="B978" s="13"/>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2.0"/>
    <col customWidth="1" min="7" max="7" width="15.63"/>
  </cols>
  <sheetData>
    <row r="1">
      <c r="A1" s="16"/>
      <c r="B1" s="19"/>
      <c r="C1" s="16"/>
      <c r="D1" s="16"/>
      <c r="E1" s="16"/>
      <c r="F1" s="16"/>
      <c r="G1" s="16"/>
      <c r="H1" s="16"/>
      <c r="I1" s="16"/>
      <c r="J1" s="16"/>
      <c r="K1" s="16"/>
      <c r="L1" s="16"/>
      <c r="M1" s="16"/>
      <c r="N1" s="16"/>
      <c r="O1" s="16"/>
      <c r="P1" s="16"/>
      <c r="Q1" s="16"/>
      <c r="R1" s="16"/>
      <c r="S1" s="16"/>
      <c r="T1" s="16"/>
      <c r="U1" s="16"/>
      <c r="V1" s="16"/>
      <c r="W1" s="16"/>
      <c r="X1" s="16"/>
      <c r="Y1" s="16"/>
      <c r="Z1" s="16"/>
    </row>
    <row r="2">
      <c r="A2" s="16"/>
      <c r="B2" s="19"/>
      <c r="C2" s="16"/>
      <c r="D2" s="16"/>
      <c r="E2" s="16"/>
      <c r="F2" s="16"/>
      <c r="G2" s="16"/>
      <c r="H2" s="16"/>
      <c r="I2" s="16"/>
      <c r="J2" s="16"/>
      <c r="K2" s="16"/>
      <c r="L2" s="16"/>
      <c r="M2" s="16"/>
      <c r="N2" s="16"/>
      <c r="O2" s="16"/>
      <c r="P2" s="16"/>
      <c r="Q2" s="16"/>
      <c r="R2" s="16"/>
      <c r="S2" s="16"/>
      <c r="T2" s="16"/>
      <c r="U2" s="16"/>
      <c r="V2" s="16"/>
      <c r="W2" s="16"/>
      <c r="X2" s="16"/>
      <c r="Y2" s="16"/>
      <c r="Z2" s="16"/>
    </row>
    <row r="3">
      <c r="A3" s="16"/>
      <c r="B3" s="20" t="s">
        <v>2953</v>
      </c>
      <c r="C3" s="21" t="s">
        <v>2954</v>
      </c>
      <c r="D3" s="16">
        <f>counta(B5:B1000)</f>
        <v>52</v>
      </c>
      <c r="E3" s="22" t="s">
        <v>2291</v>
      </c>
      <c r="G3" s="20" t="s">
        <v>2955</v>
      </c>
      <c r="H3" s="23" t="b">
        <v>1</v>
      </c>
      <c r="I3" s="16"/>
      <c r="J3" s="16"/>
      <c r="K3" s="16"/>
      <c r="L3" s="16"/>
      <c r="M3" s="16"/>
      <c r="N3" s="16"/>
      <c r="O3" s="16"/>
      <c r="P3" s="16"/>
      <c r="Q3" s="16"/>
      <c r="R3" s="16"/>
      <c r="S3" s="16"/>
      <c r="T3" s="16"/>
      <c r="U3" s="16"/>
      <c r="V3" s="16"/>
      <c r="W3" s="16"/>
      <c r="X3" s="16"/>
      <c r="Y3" s="16"/>
      <c r="Z3" s="16"/>
    </row>
    <row r="4">
      <c r="A4" s="16"/>
      <c r="B4" s="19"/>
      <c r="C4" s="16"/>
      <c r="D4" s="16"/>
      <c r="E4" s="16"/>
      <c r="F4" s="16"/>
      <c r="G4" s="16"/>
      <c r="H4" s="16"/>
      <c r="I4" s="16"/>
      <c r="J4" s="16"/>
      <c r="K4" s="16"/>
      <c r="L4" s="16"/>
      <c r="M4" s="16"/>
      <c r="N4" s="16"/>
      <c r="O4" s="16"/>
      <c r="P4" s="16"/>
      <c r="Q4" s="16"/>
      <c r="R4" s="16"/>
      <c r="S4" s="16"/>
      <c r="T4" s="16"/>
      <c r="U4" s="16"/>
      <c r="V4" s="16"/>
      <c r="W4" s="16"/>
      <c r="X4" s="16"/>
      <c r="Y4" s="16"/>
      <c r="Z4" s="16"/>
    </row>
    <row r="5">
      <c r="A5" s="16"/>
      <c r="B5" s="19">
        <f>IFERROR(__xludf.DUMMYFUNCTION("iferror(query(if(H3=true,{'300Detail'!A2:A1000,'300Detail'!D2:D1000},{'300Detail'!A2:A1000,'300Detail'!B2:B1000}),""select Col1,Col2 where Col2 contains '""&amp;C3&amp;""'""),"""")"),17.0)</f>
        <v>17</v>
      </c>
      <c r="C5" s="13" t="str">
        <f>IFERROR(__xludf.DUMMYFUNCTION("""COMPUTED_VALUE"""),"นโยบายที่ 17 เพิ่มสวัสดิการทหารชั้นผู้น้อย ปลอดภัย-มั่นคง-มีอนาคต
solution สร้างความปลอดภัย จากการถูกละเมิดสิทธิมนุษยชน ผ่านกลไกการร้องทุกข์และร้องเรียนผู้บังคับบัญชาที่มีกระบวนการที่เป็นธรรมและปลอดภัยต่อตัวผู้ร้อง รวมถึงมีการแก้ พ.ร.บ.วินัยทหาร ที่ให้อำน"&amp;"าจล้นเกินแก่ผู้บังคับบัญชาในการธำรงวินัยสร้างความมั่นคง ผ่านรายได้ที่เหมาะสม สอดคล้องกับค่าครองชีพ โอนตรง-โอนครบ-ไม่มีหัก-ไม่มีทอน มีประกันชีวิตที่มีทุนให้กับครอบครัวในการประกอบอาชีพหากพิการหรือเสียชีวิต และมีทุนการศึกษาแก่ทายาทจนกว่าจะมีเงินได้กลับมาเลี้"&amp;"ยงครอบครัว รวมถึงการให้พลทหารมีสิทธิประกันสังคมสำหรับการรักษาพยาบาลเหมือนกับพนักงานราชการทั่วไปสร้างอนาคต ผ่านการทลายระบบเส้นสาย การเลื่อนขั้น-โยกย้ายต้องเป็น merit system ที่เน้นผลงานมากกว่าอายุงาน และในกรณีพลทหารหรือชั้นประทวน ต้องเพิ่มโอกาสในการเรียนโร"&amp;"งเรียนนายร้อย-นายสิบ และโอกาสไต่เต้าสู่นายทหารชั้นสัญญาบัตร")</f>
        <v>นโยบายที่ 17 เพิ่มสวัสดิการทหารชั้นผู้น้อย ปลอดภัย-มั่นคง-มีอนาคต
solution สร้างความปลอดภัย จากการถูกละเมิดสิทธิมนุษยชน ผ่านกลไกการร้องทุกข์และร้องเรียนผู้บังคับบัญชาที่มีกระบวนการที่เป็นธรรมและปลอดภัยต่อตัวผู้ร้อง รวมถึงมีการแก้ พ.ร.บ.วินัยทหาร ที่ให้อำนาจล้นเกินแก่ผู้บังคับบัญชาในการธำรงวินัยสร้างความมั่นคง ผ่านรายได้ที่เหมาะสม สอดคล้องกับค่าครองชีพ โอนตรง-โอนครบ-ไม่มีหัก-ไม่มีทอน มีประกันชีวิตที่มีทุนให้กับครอบครัวในการประกอบอาชีพหากพิการหรือเสียชีวิต และมีทุนการศึกษาแก่ทายาทจนกว่าจะมีเงินได้กลับมาเลี้ยงครอบครัว รวมถึงการให้พลทหารมีสิทธิประกันสังคมสำหรับการรักษาพยาบาลเหมือนกับพนักงานราชการทั่วไปสร้างอนาคต ผ่านการทลายระบบเส้นสาย การเลื่อนขั้น-โยกย้ายต้องเป็น merit system ที่เน้นผลงานมากกว่าอายุงาน และในกรณีพลทหารหรือชั้นประทวน ต้องเพิ่มโอกาสในการเรียนโรงเรียนนายร้อย-นายสิบ และโอกาสไต่เต้าสู่นายทหารชั้นสัญญาบัตร</v>
      </c>
      <c r="K5" s="16"/>
      <c r="L5" s="16"/>
      <c r="M5" s="16"/>
      <c r="N5" s="16"/>
      <c r="O5" s="16"/>
      <c r="P5" s="16"/>
      <c r="Q5" s="16"/>
      <c r="R5" s="16"/>
      <c r="S5" s="16"/>
      <c r="T5" s="16"/>
      <c r="U5" s="16"/>
      <c r="V5" s="16"/>
      <c r="W5" s="16"/>
      <c r="X5" s="16"/>
      <c r="Y5" s="16"/>
      <c r="Z5" s="16"/>
    </row>
    <row r="6">
      <c r="A6" s="16"/>
      <c r="B6" s="19">
        <f>IFERROR(__xludf.DUMMYFUNCTION("""COMPUTED_VALUE"""),41.0)</f>
        <v>41</v>
      </c>
      <c r="C6" s="13" t="str">
        <f>IFERROR(__xludf.DUMMYFUNCTION("""COMPUTED_VALUE"""),"นโยบายที่ 41 อาคาร-สิ่งก่อสร้างยึดหลักการออกแบบเพื่อทุกคน
solution กำหนดให้ TOR อาคาร/สิ่งก่อสร้างภาครัฐ ต้องมีหมวดรองรับคนพิการเพิ่มความยืดหยุ่นในการนำเงินในกองทุนส่งเสริมและพัฒนาคุณภาพชีวิตคนพิการ ไปปรับปรุงอาคาร/สิ่งก่อสร้างที่มีอยู่ ให้รองรับคนพิการโด"&amp;"ยยึดหลักการออกแบบเพื่อทุกคน (Universal Design)")</f>
        <v>นโยบายที่ 41 อาคาร-สิ่งก่อสร้างยึดหลักการออกแบบเพื่อทุกคน
solution กำหนดให้ TOR อาคาร/สิ่งก่อสร้างภาครัฐ ต้องมีหมวดรองรับคนพิการเพิ่มความยืดหยุ่นในการนำเงินในกองทุนส่งเสริมและพัฒนาคุณภาพชีวิตคนพิการ ไปปรับปรุงอาคาร/สิ่งก่อสร้างที่มีอยู่ ให้รองรับคนพิการโดยยึดหลักการออกแบบเพื่อทุกคน (Universal Design)</v>
      </c>
      <c r="K6" s="16"/>
      <c r="L6" s="16"/>
      <c r="M6" s="16"/>
      <c r="N6" s="16"/>
      <c r="O6" s="16"/>
      <c r="P6" s="16"/>
      <c r="Q6" s="16"/>
      <c r="R6" s="16"/>
      <c r="S6" s="16"/>
      <c r="T6" s="16"/>
      <c r="U6" s="16"/>
      <c r="V6" s="16"/>
      <c r="W6" s="16"/>
      <c r="X6" s="16"/>
      <c r="Y6" s="16"/>
      <c r="Z6" s="16"/>
    </row>
    <row r="7">
      <c r="A7" s="16"/>
      <c r="B7" s="19">
        <f>IFERROR(__xludf.DUMMYFUNCTION("""COMPUTED_VALUE"""),42.0)</f>
        <v>42</v>
      </c>
      <c r="C7" s="13" t="str">
        <f>IFERROR(__xludf.DUMMYFUNCTION("""COMPUTED_VALUE"""),"นโยบายที่ 42 เงินคนพิการเดือนละ 3000 บาท
solution เพิ่มเบี้ยคนพิการให้เป็นอัตราเดียวถ้วนหน้า เดือนละ 3000 บาท จากเดิมที่มีการจัดสรรเบี้ยยังชีพคนพิการในอัตราสูงสุดเพียง 1000 บาทต่อเดือน ซึ่งต่ำกว่าเส้นความยากจน และเป็นรายได้ที่ไม่เพียงพอต่อการดำรงชีพ")</f>
        <v>นโยบายที่ 42 เงินคนพิการเดือนละ 3000 บาท
solution เพิ่มเบี้ยคนพิการให้เป็นอัตราเดียวถ้วนหน้า เดือนละ 3000 บาท จากเดิมที่มีการจัดสรรเบี้ยยังชีพคนพิการในอัตราสูงสุดเพียง 1000 บาทต่อเดือน ซึ่งต่ำกว่าเส้นความยากจน และเป็นรายได้ที่ไม่เพียงพอต่อการดำรงชีพ</v>
      </c>
      <c r="K7" s="16"/>
      <c r="L7" s="16"/>
      <c r="M7" s="16"/>
      <c r="N7" s="16"/>
      <c r="O7" s="16"/>
      <c r="P7" s="16"/>
      <c r="Q7" s="16"/>
      <c r="R7" s="16"/>
      <c r="S7" s="16"/>
      <c r="T7" s="16"/>
      <c r="U7" s="16"/>
      <c r="V7" s="16"/>
      <c r="W7" s="16"/>
      <c r="X7" s="16"/>
      <c r="Y7" s="16"/>
      <c r="Z7" s="16"/>
    </row>
    <row r="8">
      <c r="A8" s="16"/>
      <c r="B8" s="19">
        <f>IFERROR(__xludf.DUMMYFUNCTION("""COMPUTED_VALUE"""),44.0)</f>
        <v>44</v>
      </c>
      <c r="C8" s="13" t="str">
        <f>IFERROR(__xludf.DUMMYFUNCTION("""COMPUTED_VALUE"""),"นโยบายที่ 44 เงินเด็กเล็ก เดือนละ 1200 บาท
solution เพิ่มและขยายเงินอุดหนุนเลี้ยงดูเด็กตั้งแต่แรกเกิด ถึง 6 ปี มาเป็นเงินเด็กเล็กเดือนละ 1200 บาท โดยให้ทุกคนแบบถ้วนหน้าไม่ตกหล่น")</f>
        <v>นโยบายที่ 44 เงินเด็กเล็ก เดือนละ 1200 บาท
solution เพิ่มและขยายเงินอุดหนุนเลี้ยงดูเด็กตั้งแต่แรกเกิด ถึง 6 ปี มาเป็นเงินเด็กเล็กเดือนละ 1200 บาท โดยให้ทุกคนแบบถ้วนหน้าไม่ตกหล่น</v>
      </c>
      <c r="K8" s="16"/>
      <c r="L8" s="16"/>
      <c r="M8" s="16"/>
      <c r="N8" s="16"/>
      <c r="O8" s="16"/>
      <c r="P8" s="16"/>
      <c r="Q8" s="16"/>
      <c r="R8" s="16"/>
      <c r="S8" s="16"/>
      <c r="T8" s="16"/>
      <c r="U8" s="16"/>
      <c r="V8" s="16"/>
      <c r="W8" s="16"/>
      <c r="X8" s="16"/>
      <c r="Y8" s="16"/>
      <c r="Z8" s="16"/>
    </row>
    <row r="9">
      <c r="A9" s="16"/>
      <c r="B9" s="19">
        <f>IFERROR(__xludf.DUMMYFUNCTION("""COMPUTED_VALUE"""),45.0)</f>
        <v>45</v>
      </c>
      <c r="C9" s="13" t="str">
        <f>IFERROR(__xludf.DUMMYFUNCTION("""COMPUTED_VALUE"""),"นโยบายที่ 45 สิทธิลาคลอด 180 วัน พ่อแม่แบ่งกันได้
solution ขยายสิทธิลาคลอดจากปัจจุบัน (98 วัน) เพิ่มเป็น 180 วัน ซึ่งสอดคล้องกับหลักสากลขององค์การอนามัยโลกและกองทุนเพื่อเด็กแห่งสหประชาชาติ ที่กำหนดให้บุตรควรได้รับนมแม่อย่างเดียวในช่วง 6 เดือนแรกหลังคลอดแร"&amp;"งงานในระบบประกันสังคมที่มีผู้ว่าจ้าง จะได้รับค่าตอบแทนทั้ง 180 วัน โดยจะเป็นการร่วมกันรับผิดชอบระหว่างผู้ว่าจ้างและกองทุนประกันสังคมแรงงานที่ยังไม่ได้อยู่ในระบบประกันสังคม และถูกนำเข้ามาเป็นแรงงานที่ไม่มีผู้ว่าจ้างในระบบประกันสังคมถ้วนหน้า จะได้รับเงินสนั"&amp;"บสนุนในการลาคลอด 5000 บาท/เดือน เป็นเวลา 6 เดือนพ่อแม่สามารถแบ่งวันลาได้ตามความสะดวก หรือใช้ร่วมกัน เช่น แม่ลา 5 เดือน พ่อใช้อีก 1 เดือน เพื่อช่วยแบ่งเบาการทำหน้าที่และร่วมกันดูแลลูกในช่วง 1 เดือนแรก")</f>
        <v>นโยบายที่ 45 สิทธิลาคลอด 180 วัน พ่อแม่แบ่งกันได้
solution ขยายสิทธิลาคลอดจากปัจจุบัน (98 วัน) เพิ่มเป็น 180 วัน ซึ่งสอดคล้องกับหลักสากลขององค์การอนามัยโลกและกองทุนเพื่อเด็กแห่งสหประชาชาติ ที่กำหนดให้บุตรควรได้รับนมแม่อย่างเดียวในช่วง 6 เดือนแรกหลังคลอดแรงงานในระบบประกันสังคมที่มีผู้ว่าจ้าง จะได้รับค่าตอบแทนทั้ง 180 วัน โดยจะเป็นการร่วมกันรับผิดชอบระหว่างผู้ว่าจ้างและกองทุนประกันสังคมแรงงานที่ยังไม่ได้อยู่ในระบบประกันสังคม และถูกนำเข้ามาเป็นแรงงานที่ไม่มีผู้ว่าจ้างในระบบประกันสังคมถ้วนหน้า จะได้รับเงินสนับสนุนในการลาคลอด 5000 บาท/เดือน เป็นเวลา 6 เดือนพ่อแม่สามารถแบ่งวันลาได้ตามความสะดวก หรือใช้ร่วมกัน เช่น แม่ลา 5 เดือน พ่อใช้อีก 1 เดือน เพื่อช่วยแบ่งเบาการทำหน้าที่และร่วมกันดูแลลูกในช่วง 1 เดือนแรก</v>
      </c>
      <c r="K9" s="16"/>
      <c r="L9" s="16"/>
      <c r="M9" s="16"/>
      <c r="N9" s="16"/>
      <c r="O9" s="16"/>
      <c r="P9" s="16"/>
      <c r="Q9" s="16"/>
      <c r="R9" s="16"/>
      <c r="S9" s="16"/>
      <c r="T9" s="16"/>
      <c r="U9" s="16"/>
      <c r="V9" s="16"/>
      <c r="W9" s="16"/>
      <c r="X9" s="16"/>
      <c r="Y9" s="16"/>
      <c r="Z9" s="16"/>
    </row>
    <row r="10">
      <c r="A10" s="16"/>
      <c r="B10" s="19">
        <f>IFERROR(__xludf.DUMMYFUNCTION("""COMPUTED_VALUE"""),46.0)</f>
        <v>46</v>
      </c>
      <c r="C10" s="13" t="str">
        <f>IFERROR(__xludf.DUMMYFUNCTION("""COMPUTED_VALUE"""),"นโยบายที่ 46 ศูนย์เลี้ยงเด็กอ่อน-เด็กก่อนวัยเรียนใกล้บ้าน ห้องปั๊มนมในที่ทำงาน
solution เพิ่มงบประมาณให้องค์กรปกครองส่วนท้องถิ่น (อปท.) เพื่อส่งเสริมการดูแลเด็กช่วงปฐมวัยตามความเหมาะสม ไม่ว่าจะเป็นเด็กอ่อนอายุ 0-2 ปี ที่ปัจจุบันขาดการดูแลจากรัฐ  อปท. จัดก"&amp;"ารงบประมาณได้ตามความเหมาะสม ไม่ว่าจะเป็นการตั้งศูนย์เลี้ยงเด็กอ่อนเอง พัฒนาศูนย์เด็กเล็กเดิมให้ดูแลเด็กอ่อนเพิ่มได้ เด็กก่อนวัยเรียน 2-6 ปี อปท. สามารถนำงบไปพัฒนาศูนย์ที่มีอยู่แล้วได้ตามความเหมาะสม ไม่ว่าจะเป็น  เพิ่มจำนวนผู้ดูแลเด็กให้มากเพียงพอ ปรับปรุง"&amp;"ศูนย์ให้มีมาตรฐาน (เช่น ห้องน้ำที่มีสุขอนามัย เก้าอี้ โต๊ะ เครื่องใช้ที่มีขนาดเหมาะสมกับเด็ก  ปรับปรุงห้องเรียนที่ปูพื้นยาง เครื่องเล่นหุ้มนวมลบเหลี่ยมเสาที่ป้องกันอุบัติเหตุ)หากในท้องถิ่นนั้นมีศูนย์เลี้ยงเด็กอ่อน-เด็กเล็กเอกชนที่มีคุณภาพอยู่แล้ว หรือการล"&amp;"งทุนเพิ่มในศูนย์เดิมยังไม่ตอบโจทย์คนในพื้นที่ อปท.มีอิสระที่จะเลือกอุดหนุนงบประมาณให้สถานเลี้ยงเด็กเอกชน หรือนำไปเป็นเงินรายหัวเพิ่มเติมให้ครอบครัวเด็กได้ใช้กลไกของ พ.ร.บ. ควบคุมอาคาร และ พ.ร.บ. คุ้มครองแรงงาน กำหนดให้อาคารสำนักงานและสถานประกอบการขนาดใหญ่"&amp;"จำเป็นต้องจัดให้มีสถานที่เลี้ยงดูเด็กเล็กและสิ่งที่เกี่ยวข้อง (เช่น ห้องปั๊มนม) ในหรือใกล้อาคารสำนักงานหรือสถานประกอบการ เพื่อความสะดวกต่อการดูแลบุตรของพ่อแม่")</f>
        <v>นโยบายที่ 46 ศูนย์เลี้ยงเด็กอ่อน-เด็กก่อนวัยเรียนใกล้บ้าน ห้องปั๊มนมในที่ทำงาน
solution เพิ่มงบประมาณให้องค์กรปกครองส่วนท้องถิ่น (อปท.) เพื่อส่งเสริมการดูแลเด็กช่วงปฐมวัยตามความเหมาะสม ไม่ว่าจะเป็นเด็กอ่อนอายุ 0-2 ปี ที่ปัจจุบันขาดการดูแลจากรัฐ  อปท. จัดการงบประมาณได้ตามความเหมาะสม ไม่ว่าจะเป็นการตั้งศูนย์เลี้ยงเด็กอ่อนเอง พัฒนาศูนย์เด็กเล็กเดิมให้ดูแลเด็กอ่อนเพิ่มได้ เด็กก่อนวัยเรียน 2-6 ปี อปท. สามารถนำงบไปพัฒนาศูนย์ที่มีอยู่แล้วได้ตามความเหมาะสม ไม่ว่าจะเป็น  เพิ่มจำนวนผู้ดูแลเด็กให้มากเพียงพอ ปรับปรุงศูนย์ให้มีมาตรฐาน (เช่น ห้องน้ำที่มีสุขอนามัย เก้าอี้ โต๊ะ เครื่องใช้ที่มีขนาดเหมาะสมกับเด็ก  ปรับปรุงห้องเรียนที่ปูพื้นยาง เครื่องเล่นหุ้มนวมลบเหลี่ยมเสาที่ป้องกันอุบัติเหตุ)หากในท้องถิ่นนั้นมีศูนย์เลี้ยงเด็กอ่อน-เด็กเล็กเอกชนที่มีคุณภาพอยู่แล้ว หรือการลงทุนเพิ่มในศูนย์เดิมยังไม่ตอบโจทย์คนในพื้นที่ อปท.มีอิสระที่จะเลือกอุดหนุนงบประมาณให้สถานเลี้ยงเด็กเอกชน หรือนำไปเป็นเงินรายหัวเพิ่มเติมให้ครอบครัวเด็กได้ใช้กลไกของ พ.ร.บ. ควบคุมอาคาร และ พ.ร.บ. คุ้มครองแรงงาน กำหนดให้อาคารสำนักงานและสถานประกอบการขนาดใหญ่จำเป็นต้องจัดให้มีสถานที่เลี้ยงดูเด็กเล็กและสิ่งที่เกี่ยวข้อง (เช่น ห้องปั๊มนม) ในหรือใกล้อาคารสำนักงานหรือสถานประกอบการ เพื่อความสะดวกต่อการดูแลบุตรของพ่อแม่</v>
      </c>
      <c r="K10" s="16"/>
      <c r="L10" s="16"/>
      <c r="M10" s="16"/>
      <c r="N10" s="16"/>
      <c r="O10" s="16"/>
      <c r="P10" s="16"/>
      <c r="Q10" s="16"/>
      <c r="R10" s="16"/>
      <c r="S10" s="16"/>
      <c r="T10" s="16"/>
      <c r="U10" s="16"/>
      <c r="V10" s="16"/>
      <c r="W10" s="16"/>
      <c r="X10" s="16"/>
      <c r="Y10" s="16"/>
      <c r="Z10" s="16"/>
    </row>
    <row r="11">
      <c r="A11" s="16"/>
      <c r="B11" s="19">
        <f>IFERROR(__xludf.DUMMYFUNCTION("""COMPUTED_VALUE"""),47.0)</f>
        <v>47</v>
      </c>
      <c r="C11" s="13" t="str">
        <f>IFERROR(__xludf.DUMMYFUNCTION("""COMPUTED_VALUE"""),"นโยบายที่ 47 ปรับขึ้นค่าแรงขั้นต่ำทุกปี เริ่มทันทีวันละ 450 บาท
solution ปรับระบบค่าแรงขั้นต่ำให้มีการปรับขึ้นทุกปีตามค่าครองชีพและการขยายตัวทางเศรษฐกิจ เพื่อให้แรงงานได้ร่วมแบ่งปันผลประโยชน์อย่างเป็นธรรมจากการเติบโตของเศรษฐกิจ และเพื่อให้ผู้ประกอบการสามา"&amp;"รถวางแผนธุรกิจของตัวเองในแต่ละปีได้อย่างแม่นยำมากขึ้นเพิ่มค่าแรงขั้นต่ำให้เริ่มต้นที่วันละ 450 บาท เพื่อให้สอดคล้องกับอัตราเงินเฟ้อและดัชนีค่าครองชีพที่เพิ่มขึ้นทุกปีจนถึงปัจจุบัน ตั้งแต่สมัยที่ค่าแรง 300 บาทต่อวัน ถูกประกาศใช้เมื่อปี 2554แบ่งเบาภาระค่าแร"&amp;"งที่สูงขึ้นสำหรับ SME ในช่วง 6 เดือนแรก โดยการที่รัฐช่วยสมทบค่าประกันสังคมในส่วนของผู้ว่าจ้าง สำหรับแรงงานที่ถูกกระทบโดยการขึ้นค่าแรงขั้นต่ำ")</f>
        <v>นโยบายที่ 47 ปรับขึ้นค่าแรงขั้นต่ำทุกปี เริ่มทันทีวันละ 450 บาท
solution ปรับระบบค่าแรงขั้นต่ำให้มีการปรับขึ้นทุกปีตามค่าครองชีพและการขยายตัวทางเศรษฐกิจ เพื่อให้แรงงานได้ร่วมแบ่งปันผลประโยชน์อย่างเป็นธรรมจากการเติบโตของเศรษฐกิจ และเพื่อให้ผู้ประกอบการสามารถวางแผนธุรกิจของตัวเองในแต่ละปีได้อย่างแม่นยำมากขึ้นเพิ่มค่าแรงขั้นต่ำให้เริ่มต้นที่วันละ 450 บาท เพื่อให้สอดคล้องกับอัตราเงินเฟ้อและดัชนีค่าครองชีพที่เพิ่มขึ้นทุกปีจนถึงปัจจุบัน ตั้งแต่สมัยที่ค่าแรง 300 บาทต่อวัน ถูกประกาศใช้เมื่อปี 2554แบ่งเบาภาระค่าแรงที่สูงขึ้นสำหรับ SME ในช่วง 6 เดือนแรก โดยการที่รัฐช่วยสมทบค่าประกันสังคมในส่วนของผู้ว่าจ้าง สำหรับแรงงานที่ถูกกระทบโดยการขึ้นค่าแรงขั้นต่ำ</v>
      </c>
      <c r="K11" s="16"/>
      <c r="L11" s="16"/>
      <c r="M11" s="16"/>
      <c r="N11" s="16"/>
      <c r="O11" s="16"/>
      <c r="P11" s="16"/>
      <c r="Q11" s="16"/>
      <c r="R11" s="16"/>
      <c r="S11" s="16"/>
      <c r="T11" s="16"/>
      <c r="U11" s="16"/>
      <c r="V11" s="16"/>
      <c r="W11" s="16"/>
      <c r="X11" s="16"/>
      <c r="Y11" s="16"/>
      <c r="Z11" s="16"/>
    </row>
    <row r="12">
      <c r="A12" s="16"/>
      <c r="B12" s="19">
        <f>IFERROR(__xludf.DUMMYFUNCTION("""COMPUTED_VALUE"""),51.0)</f>
        <v>51</v>
      </c>
      <c r="C12" s="13" t="str">
        <f>IFERROR(__xludf.DUMMYFUNCTION("""COMPUTED_VALUE"""),"นโยบายที่ 51 ประกันสังคมถ้วนหน้า เจ็บป่วยได้เงินชดเชย-ค่าเดินทางหาหมอ
solution นำประชาชนวัยแรงงานทุกคนที่ยังไม่ได้เข้าระบบประกันสังคม (แรงงานนอกระบบ) เข้ามาสู่ระบบประกันสังคมถ้วนหน้า ด้วยการสมทบวันละ 1 บาท โดยจะได้รับสิทธิประโยชน์เพิ่มเติมจากการเพิ่มงบประ"&amp;"มาณจากการสมทบของภาครัฐหากจำเป็นต้องลาพบแพทย์: ได้รับค่าชดเชยรายได้ 200 บาทต่อวัน และได้ค่าเดินทางพบแพทย์ 100 บาทต่อวันหากลาคลอด: ได้รับเงินชดเชยรายได้ 5000 บาทต่อเดือน เป็นเวลา 6 เดือนหากจำเป็นต้องหยุดงาน (เช่น หยุดตามประกาศของรัฐบาล): ได้รับเงินชดเชยรายไ"&amp;"ด้ 200 บาทต่อวัน ไม่เกิน 25 วันต่อปีหากเสียชีวิต: ได้รับค่าฌาปนกิจสงเคราะห์ 10000 บาทยกเว้นเงินสมทบเข้ากองทุนประกันสังคมสำหรับประชาชนที่ไม่มีรายได้หรือมีรายได้ต่ำกว่าเกณฑ์ โดยรัฐจะสมทบฝ่ายเดียว")</f>
        <v>นโยบายที่ 51 ประกันสังคมถ้วนหน้า เจ็บป่วยได้เงินชดเชย-ค่าเดินทางหาหมอ
solution นำประชาชนวัยแรงงานทุกคนที่ยังไม่ได้เข้าระบบประกันสังคม (แรงงานนอกระบบ) เข้ามาสู่ระบบประกันสังคมถ้วนหน้า ด้วยการสมทบวันละ 1 บาท โดยจะได้รับสิทธิประโยชน์เพิ่มเติมจากการเพิ่มงบประมาณจากการสมทบของภาครัฐหากจำเป็นต้องลาพบแพทย์: ได้รับค่าชดเชยรายได้ 200 บาทต่อวัน และได้ค่าเดินทางพบแพทย์ 100 บาทต่อวันหากลาคลอด: ได้รับเงินชดเชยรายได้ 5000 บาทต่อเดือน เป็นเวลา 6 เดือนหากจำเป็นต้องหยุดงาน (เช่น หยุดตามประกาศของรัฐบาล): ได้รับเงินชดเชยรายได้ 200 บาทต่อวัน ไม่เกิน 25 วันต่อปีหากเสียชีวิต: ได้รับค่าฌาปนกิจสงเคราะห์ 10000 บาทยกเว้นเงินสมทบเข้ากองทุนประกันสังคมสำหรับประชาชนที่ไม่มีรายได้หรือมีรายได้ต่ำกว่าเกณฑ์ โดยรัฐจะสมทบฝ่ายเดียว</v>
      </c>
      <c r="K12" s="16"/>
      <c r="L12" s="16"/>
      <c r="M12" s="16"/>
      <c r="N12" s="16"/>
      <c r="O12" s="16"/>
      <c r="P12" s="16"/>
      <c r="Q12" s="16"/>
      <c r="R12" s="16"/>
      <c r="S12" s="16"/>
      <c r="T12" s="16"/>
      <c r="U12" s="16"/>
      <c r="V12" s="16"/>
      <c r="W12" s="16"/>
      <c r="X12" s="16"/>
      <c r="Y12" s="16"/>
      <c r="Z12" s="16"/>
    </row>
    <row r="13">
      <c r="A13" s="16"/>
      <c r="B13" s="19">
        <f>IFERROR(__xludf.DUMMYFUNCTION("""COMPUTED_VALUE"""),52.0)</f>
        <v>52</v>
      </c>
      <c r="C13" s="13" t="str">
        <f>IFERROR(__xludf.DUMMYFUNCTION("""COMPUTED_VALUE"""),"นโยบายที่ 52 เงินผู้สูงวัยเดือนละ 3000 บาท
solution เพิ่มเงินผู้สูงวัยให้เป็นอัตราเดียวแบบถ้วนหน้า เดือนละ 3000 บาท ภายใน 4 ปี เพื่อให้ผู้สูงอายุมีรายได้เพียงพอต่อการดำรงชีพ และมีความมั่นคงทางการเงินเพิ่มขึ้น")</f>
        <v>นโยบายที่ 52 เงินผู้สูงวัยเดือนละ 3000 บาท
solution เพิ่มเงินผู้สูงวัยให้เป็นอัตราเดียวแบบถ้วนหน้า เดือนละ 3000 บาท ภายใน 4 ปี เพื่อให้ผู้สูงอายุมีรายได้เพียงพอต่อการดำรงชีพ และมีความมั่นคงทางการเงินเพิ่มขึ้น</v>
      </c>
      <c r="K13" s="16"/>
      <c r="L13" s="16"/>
      <c r="M13" s="16"/>
      <c r="N13" s="16"/>
      <c r="O13" s="16"/>
      <c r="P13" s="16"/>
      <c r="Q13" s="16"/>
      <c r="R13" s="16"/>
      <c r="S13" s="16"/>
      <c r="T13" s="16"/>
      <c r="U13" s="16"/>
      <c r="V13" s="16"/>
      <c r="W13" s="16"/>
      <c r="X13" s="16"/>
      <c r="Y13" s="16"/>
      <c r="Z13" s="16"/>
    </row>
    <row r="14">
      <c r="A14" s="16"/>
      <c r="B14" s="19">
        <f>IFERROR(__xludf.DUMMYFUNCTION("""COMPUTED_VALUE"""),53.0)</f>
        <v>53</v>
      </c>
      <c r="C14" s="13" t="str">
        <f>IFERROR(__xludf.DUMMYFUNCTION("""COMPUTED_VALUE"""),"นโยบายที่ 53 เจ็บ-ป่วยติดเตียง มีระบบดูแล
solution สร้างระบบดูแลผู้ป่วยติดเตียง ผ่านการสมทบเงินจากเงินผู้สูงวัยเข้าสู่กองทุนดูแลผู้สูงอายุ เพื่อเป็นงบประมาณให้องค์กรปกครองส่วนท้องถิ่น (อปท.) ในการพัฒนาระบบและโครงสร้างพื้นฐานด้านการดูแลผู้สูงอายุและผู้ป่วย"&amp;"ติดเตียงภายในท้องถิ่น รวมถึงการจ้างงานผู้ดูแลจัดสรรงบประมาณโดยเฉลี่ยในการดูแลผู้สูงอายุหรือคนพิการที่ติดบ้าน-ติดเตียง ที่ประมาณ 9000 บาท/คน/เดือน ซึ่งประกอบด้วย งบประมาณในการจัดหาอุปกรณ์ (ประมาณ 1500 บาท/คน/เดือน) และการจ้างผู้ดูแลผู้สูงอายุมืออาชีพ (ประม"&amp;"าณ 7500 บาท/คน/เดือน) โดยมีอัตราผู้ดูแลโดยเฉลี่ย 1 คน ต่อ ผู้ป่วย 2 คน")</f>
        <v>นโยบายที่ 53 เจ็บ-ป่วยติดเตียง มีระบบดูแล
solution สร้างระบบดูแลผู้ป่วยติดเตียง ผ่านการสมทบเงินจากเงินผู้สูงวัยเข้าสู่กองทุนดูแลผู้สูงอายุ เพื่อเป็นงบประมาณให้องค์กรปกครองส่วนท้องถิ่น (อปท.) ในการพัฒนาระบบและโครงสร้างพื้นฐานด้านการดูแลผู้สูงอายุและผู้ป่วยติดเตียงภายในท้องถิ่น รวมถึงการจ้างงานผู้ดูแลจัดสรรงบประมาณโดยเฉลี่ยในการดูแลผู้สูงอายุหรือคนพิการที่ติดบ้าน-ติดเตียง ที่ประมาณ 9000 บาท/คน/เดือน ซึ่งประกอบด้วย งบประมาณในการจัดหาอุปกรณ์ (ประมาณ 1500 บาท/คน/เดือน) และการจ้างผู้ดูแลผู้สูงอายุมืออาชีพ (ประมาณ 7500 บาท/คน/เดือน) โดยมีอัตราผู้ดูแลโดยเฉลี่ย 1 คน ต่อ ผู้ป่วย 2 คน</v>
      </c>
      <c r="K14" s="16"/>
      <c r="L14" s="16"/>
      <c r="M14" s="16"/>
      <c r="N14" s="16"/>
      <c r="O14" s="16"/>
      <c r="P14" s="16"/>
      <c r="Q14" s="16"/>
      <c r="R14" s="16"/>
      <c r="S14" s="16"/>
      <c r="T14" s="16"/>
      <c r="U14" s="16"/>
      <c r="V14" s="16"/>
      <c r="W14" s="16"/>
      <c r="X14" s="16"/>
      <c r="Y14" s="16"/>
      <c r="Z14" s="16"/>
    </row>
    <row r="15">
      <c r="A15" s="16"/>
      <c r="B15" s="19">
        <f>IFERROR(__xludf.DUMMYFUNCTION("""COMPUTED_VALUE"""),57.0)</f>
        <v>57</v>
      </c>
      <c r="C15" s="13" t="str">
        <f>IFERROR(__xludf.DUMMYFUNCTION("""COMPUTED_VALUE"""),"นโยบายที่ 57 ค่าทำศพถ้วนหน้า 10000 บาท
solution จัดสรรเงินช่วยเหลือค่าจัดการศพ 10000 บาท จากระบบประกันสังคมแบบถ้วนหน้า ที่รัฐบาลจะร่วมสมทบให้กับประชาชนทุกคน")</f>
        <v>นโยบายที่ 57 ค่าทำศพถ้วนหน้า 10000 บาท
solution จัดสรรเงินช่วยเหลือค่าจัดการศพ 10000 บาท จากระบบประกันสังคมแบบถ้วนหน้า ที่รัฐบาลจะร่วมสมทบให้กับประชาชนทุกคน</v>
      </c>
      <c r="K15" s="16"/>
      <c r="L15" s="16"/>
      <c r="M15" s="16"/>
      <c r="N15" s="16"/>
      <c r="O15" s="16"/>
      <c r="P15" s="16"/>
      <c r="Q15" s="16"/>
      <c r="R15" s="16"/>
      <c r="S15" s="16"/>
      <c r="T15" s="16"/>
      <c r="U15" s="16"/>
      <c r="V15" s="16"/>
      <c r="W15" s="16"/>
      <c r="X15" s="16"/>
      <c r="Y15" s="16"/>
      <c r="Z15" s="16"/>
    </row>
    <row r="16">
      <c r="A16" s="16"/>
      <c r="B16" s="19">
        <f>IFERROR(__xludf.DUMMYFUNCTION("""COMPUTED_VALUE"""),63.0)</f>
        <v>63</v>
      </c>
      <c r="C16" s="13" t="str">
        <f>IFERROR(__xludf.DUMMYFUNCTION("""COMPUTED_VALUE"""),"นโยบายที่ 63 ท้องถิ่นมีช่องทางหารายได้ใหม่ กู้เงิน-ออกพันธบัตร
solution ปลดล็อกให้ท้องถิ่นมีอำนาจหารายได้ผ่านช่องทางใหม่ โดยไม่ต้องขออนุญาตจากส่วนกลาง (เช่น กู้เงิน ออกพันธบัตร ร่วมทุนเอกชน ตั้งสหการ สร้างวิสาหกิจท้องถิ่นเอง)")</f>
        <v>นโยบายที่ 63 ท้องถิ่นมีช่องทางหารายได้ใหม่ กู้เงิน-ออกพันธบัตร
solution ปลดล็อกให้ท้องถิ่นมีอำนาจหารายได้ผ่านช่องทางใหม่ โดยไม่ต้องขออนุญาตจากส่วนกลาง (เช่น กู้เงิน ออกพันธบัตร ร่วมทุนเอกชน ตั้งสหการ สร้างวิสาหกิจท้องถิ่นเอง)</v>
      </c>
      <c r="K16" s="16"/>
      <c r="L16" s="16"/>
      <c r="M16" s="16"/>
      <c r="N16" s="16"/>
      <c r="O16" s="16"/>
      <c r="P16" s="16"/>
      <c r="Q16" s="16"/>
      <c r="R16" s="16"/>
      <c r="S16" s="16"/>
      <c r="T16" s="16"/>
      <c r="U16" s="16"/>
      <c r="V16" s="16"/>
      <c r="W16" s="16"/>
      <c r="X16" s="16"/>
      <c r="Y16" s="16"/>
      <c r="Z16" s="16"/>
    </row>
    <row r="17">
      <c r="A17" s="16"/>
      <c r="B17" s="19">
        <f>IFERROR(__xludf.DUMMYFUNCTION("""COMPUTED_VALUE"""),64.0)</f>
        <v>64</v>
      </c>
      <c r="C17" s="13" t="str">
        <f>IFERROR(__xludf.DUMMYFUNCTION("""COMPUTED_VALUE"""),"นโยบายที่ 64 ปรับสูตรกระจายงบให้เป็นธรรม ลดความเหลื่อมล้ำระหว่างพื้นที่
solution ปรับสูตรในการคำนวณเงินอุดหนุนท้องถิ่นแต่ละแห่งให้มีความเป็นธรรมมากขึ้น เพื่อลดความเหลื่อมล้ำระหว่างพื้นที่ โดยคำนึงถึงภารกิจพื้นฐานที่ต้องจัดหาให้ประชาชนอย่างมีคุณภาพ และศักย"&amp;"ภาพในการหารายได้ของแต่ละพื้นที่")</f>
        <v>นโยบายที่ 64 ปรับสูตรกระจายงบให้เป็นธรรม ลดความเหลื่อมล้ำระหว่างพื้นที่
solution ปรับสูตรในการคำนวณเงินอุดหนุนท้องถิ่นแต่ละแห่งให้มีความเป็นธรรมมากขึ้น เพื่อลดความเหลื่อมล้ำระหว่างพื้นที่ โดยคำนึงถึงภารกิจพื้นฐานที่ต้องจัดหาให้ประชาชนอย่างมีคุณภาพ และศักยภาพในการหารายได้ของแต่ละพื้นที่</v>
      </c>
      <c r="K17" s="16"/>
      <c r="L17" s="16"/>
      <c r="M17" s="16"/>
      <c r="N17" s="16"/>
      <c r="O17" s="16"/>
      <c r="P17" s="16"/>
      <c r="Q17" s="16"/>
      <c r="R17" s="16"/>
      <c r="S17" s="16"/>
      <c r="T17" s="16"/>
      <c r="U17" s="16"/>
      <c r="V17" s="16"/>
      <c r="W17" s="16"/>
      <c r="X17" s="16"/>
      <c r="Y17" s="16"/>
      <c r="Z17" s="16"/>
    </row>
    <row r="18">
      <c r="A18" s="16"/>
      <c r="B18" s="19">
        <f>IFERROR(__xludf.DUMMYFUNCTION("""COMPUTED_VALUE"""),65.0)</f>
        <v>65</v>
      </c>
      <c r="C18" s="13" t="str">
        <f>IFERROR(__xludf.DUMMYFUNCTION("""COMPUTED_VALUE"""),"นโยบายที่ 65 ท้องถิ่นจัดทำบริการสาธารณะได้ทั้งหมด ยกเว้น ทหาร-ศาล-เงินตรา-การต่างประเทศ
solution กำหนดหลักการว่าอำนาจและหน้าที่ในการจัดทำบริการสาธารณะในพื้นที่ (เช่น ถนน ขนส่ง ขยะ ไฟฟ้า ประปา โรงเรียน โรงพยาบาล) เป็นของท้องถิ่น โดยรัฐส่วนกลางมีเพียงบทบาทใ"&amp;"นการกำหนดมาตรฐานระดับประเทศ และออกแบบตัวชี้วัดเพื่อประเมิน-วัดผลการจัดทำบริการสาธารณะของท้องถิ่น โดยไม่กระทบหลักความเป็นอิสระของท้องถิ่นเปลี่ยนวิธีการเขียนกฎหมายแบบ “positive list” ที่ให้ท้องถิ่นมีอำนาจจัดทำบริการสาธารณะในพื้นที่เฉพาะในข้อที่ถูกระบุ มาเป็"&amp;"นการเขียนกฎหมายแบบ “negative list” ที่ให้ท้องถิ่นมีอำนาจจัดทำบริการสาธารณะในพื้นที่ได้ทุกอย่าง ยกเว้นเพียงบางเรื่องที่เขียนห้าม (เช่น การทหาร ศาล ระบบเงินตรา สัญญาระหว่างประเทศ)รัฐส่วนกลาง มีหน้าที่และอำนาจในการจัดทำบริการสาธารณะเฉพาะเรื่องที่ไม่อยู่ในหน้"&amp;"าที่และอำนาจขององค์กรปกครองส่วนท้องถิ่นเรื่องที่ท้องถิ่นไม่สามารถจัดทำได้จนทำให้ประชาชนได้รับผลกระทบและเดือดร้อนเสียหายเรื่องที่องค์กรปกครองส่วนท้องถิ่นร้องขอให้รัฐส่วนกลางจัดทำแทน")</f>
        <v>นโยบายที่ 65 ท้องถิ่นจัดทำบริการสาธารณะได้ทั้งหมด ยกเว้น ทหาร-ศาล-เงินตรา-การต่างประเทศ
solution กำหนดหลักการว่าอำนาจและหน้าที่ในการจัดทำบริการสาธารณะในพื้นที่ (เช่น ถนน ขนส่ง ขยะ ไฟฟ้า ประปา โรงเรียน โรงพยาบาล) เป็นของท้องถิ่น โดยรัฐส่วนกลางมีเพียงบทบาทในการกำหนดมาตรฐานระดับประเทศ และออกแบบตัวชี้วัดเพื่อประเมิน-วัดผลการจัดทำบริการสาธารณะของท้องถิ่น โดยไม่กระทบหลักความเป็นอิสระของท้องถิ่นเปลี่ยนวิธีการเขียนกฎหมายแบบ “positive list” ที่ให้ท้องถิ่นมีอำนาจจัดทำบริการสาธารณะในพื้นที่เฉพาะในข้อที่ถูกระบุ มาเป็นการเขียนกฎหมายแบบ “negative list” ที่ให้ท้องถิ่นมีอำนาจจัดทำบริการสาธารณะในพื้นที่ได้ทุกอย่าง ยกเว้นเพียงบางเรื่องที่เขียนห้าม (เช่น การทหาร ศาล ระบบเงินตรา สัญญาระหว่างประเทศ)รัฐส่วนกลาง มีหน้าที่และอำนาจในการจัดทำบริการสาธารณะเฉพาะเรื่องที่ไม่อยู่ในหน้าที่และอำนาจขององค์กรปกครองส่วนท้องถิ่นเรื่องที่ท้องถิ่นไม่สามารถจัดทำได้จนทำให้ประชาชนได้รับผลกระทบและเดือดร้อนเสียหายเรื่องที่องค์กรปกครองส่วนท้องถิ่นร้องขอให้รัฐส่วนกลางจัดทำแทน</v>
      </c>
      <c r="K18" s="16"/>
      <c r="L18" s="16"/>
      <c r="M18" s="16"/>
      <c r="N18" s="16"/>
      <c r="O18" s="16"/>
      <c r="P18" s="16"/>
      <c r="Q18" s="16"/>
      <c r="R18" s="16"/>
      <c r="S18" s="16"/>
      <c r="T18" s="16"/>
      <c r="U18" s="16"/>
      <c r="V18" s="16"/>
      <c r="W18" s="16"/>
      <c r="X18" s="16"/>
      <c r="Y18" s="16"/>
      <c r="Z18" s="16"/>
    </row>
    <row r="19">
      <c r="A19" s="16"/>
      <c r="B19" s="19">
        <f>IFERROR(__xludf.DUMMYFUNCTION("""COMPUTED_VALUE"""),66.0)</f>
        <v>66</v>
      </c>
      <c r="C19" s="13" t="str">
        <f>IFERROR(__xludf.DUMMYFUNCTION("""COMPUTED_VALUE"""),"นโยบายที่ 66 ถ่ายโอนอำนาจให้ท้องถิ่น (ถนน-คูคลอง-แหล่งน้ำ-ขนส่ง-สิ่งแวดล้อม-พิสูจน์ที่ดิน-โรงงาน-โรงแรม-สถานบริการ)
solution ถ่ายโอนการบริหารจัดการถนน-คูคลองแหล่งน้ำ-ชลประทาน เพื่อให้ทุกจังหวัดออกแบบวางแผนเมืองและแก้ปัญหาน้ำท่วมน้ำแล้งได้ตรงจุดมากขึ้นถ่าย"&amp;"โอนการบริหารจัดการขนส่งสาธารณะ-สิ่งแวดล้อม-พิสูจน์สิทธิที่ดิน เพื่อให้ทุกจังหวัดเพิ่มสายรถเมล์ได้ง่าย สั่งปิดโรงงานที่ปล่อยน้ำเสียกลิ่นเหม็นได้เอง แก้ปัญหาข้อพิพาทที่ดินให้ประชาชนได้เร็วถ่ายโอนการออกใบอนุญาต โรงแรม-โรงงาน-สถานบริการ เพื่อให้ทุกจังหวัดดูแล"&amp;"เรื่องท่องเที่ยวได้เองทั้งระบบ ให้ท้องถิ่นกำหนดเวลาปิดสถานบริการได้ และช่วยแก้ปัญหาส่วยที่สถานบริการโดนไถเงินมาตลอด")</f>
        <v>นโยบายที่ 66 ถ่ายโอนอำนาจให้ท้องถิ่น (ถนน-คูคลอง-แหล่งน้ำ-ขนส่ง-สิ่งแวดล้อม-พิสูจน์ที่ดิน-โรงงาน-โรงแรม-สถานบริการ)
solution ถ่ายโอนการบริหารจัดการถนน-คูคลองแหล่งน้ำ-ชลประทาน เพื่อให้ทุกจังหวัดออกแบบวางแผนเมืองและแก้ปัญหาน้ำท่วมน้ำแล้งได้ตรงจุดมากขึ้นถ่ายโอนการบริหารจัดการขนส่งสาธารณะ-สิ่งแวดล้อม-พิสูจน์สิทธิที่ดิน เพื่อให้ทุกจังหวัดเพิ่มสายรถเมล์ได้ง่าย สั่งปิดโรงงานที่ปล่อยน้ำเสียกลิ่นเหม็นได้เอง แก้ปัญหาข้อพิพาทที่ดินให้ประชาชนได้เร็วถ่ายโอนการออกใบอนุญาต โรงแรม-โรงงาน-สถานบริการ เพื่อให้ทุกจังหวัดดูแลเรื่องท่องเที่ยวได้เองทั้งระบบ ให้ท้องถิ่นกำหนดเวลาปิดสถานบริการได้ และช่วยแก้ปัญหาส่วยที่สถานบริการโดนไถเงินมาตลอด</v>
      </c>
      <c r="K19" s="16"/>
      <c r="L19" s="16"/>
      <c r="M19" s="16"/>
      <c r="N19" s="16"/>
      <c r="O19" s="16"/>
      <c r="P19" s="16"/>
      <c r="Q19" s="16"/>
      <c r="R19" s="16"/>
      <c r="S19" s="16"/>
      <c r="T19" s="16"/>
      <c r="U19" s="16"/>
      <c r="V19" s="16"/>
      <c r="W19" s="16"/>
      <c r="X19" s="16"/>
      <c r="Y19" s="16"/>
      <c r="Z19" s="16"/>
    </row>
    <row r="20">
      <c r="A20" s="16"/>
      <c r="B20" s="19">
        <f>IFERROR(__xludf.DUMMYFUNCTION("""COMPUTED_VALUE"""),72.0)</f>
        <v>72</v>
      </c>
      <c r="C20" s="13" t="str">
        <f>IFERROR(__xludf.DUMMYFUNCTION("""COMPUTED_VALUE"""),"นโยบายที่ 72 ระบบ AI จับโกง
solution นำระบบจับโกงอัจฉริยะมาใช้ในการแจ้งเตือนการทุจริตแบบอัตโนมัติ โดยจะเริ่มพัฒนาทันที เปิดใช้งานได้ภายใน 1 ปี และคาดว่าเสร็จสมบูรณ์ภายใน 2 ปีเมื่อข้อมูลถูกเปิดเผยต่อสาธารณะและข้อมูลทุกฐานถูกเชื่อมโยงเข้าหากัน ระบบจะวิเคราะ"&amp;"ห์ข้อมูลทั้งหมดแบบทันทีหรือ real-time และแจ้งเตือนหรือ “ปักธงแดง” เพื่อให้ประชาชนและหน่วยงานที่เกี่ยวข้องไปตรวจสอบต่อ เมื่อมีความเสี่ยงว่าอาจเกิดการทุจริต เช่นตรวจหาโครงการจัดซื้อจัดจ้างที่ส่อทุจริต เช่น มีผู้เข้าประมูลรายเดียว ระยะการเปิดประมูลสั้นกว่าปก"&amp;"ติ งานที่จัดซื้อในราคาที่ใกล้เคียงกับราคากลางผิดปกติ หรือสูงกว่าราคากลางแค่นิดเดียวตรวจหานักการเมืองและข้าราชการระดับสูงที่อาจหลบเลี่ยงภาษี เช่น ค้นพบข้อมูลที่ไม่สอดคล้องกันระหว่างมูลค่าทรัพย์สินที่ยื่นต่อ ป.ป.ช. กับยอดเงินภาษีที่ชำระต่อสรรพากร")</f>
        <v>นโยบายที่ 72 ระบบ AI จับโกง
solution นำระบบจับโกงอัจฉริยะมาใช้ในการแจ้งเตือนการทุจริตแบบอัตโนมัติ โดยจะเริ่มพัฒนาทันที เปิดใช้งานได้ภายใน 1 ปี และคาดว่าเสร็จสมบูรณ์ภายใน 2 ปีเมื่อข้อมูลถูกเปิดเผยต่อสาธารณะและข้อมูลทุกฐานถูกเชื่อมโยงเข้าหากัน ระบบจะวิเคราะห์ข้อมูลทั้งหมดแบบทันทีหรือ real-time และแจ้งเตือนหรือ “ปักธงแดง” เพื่อให้ประชาชนและหน่วยงานที่เกี่ยวข้องไปตรวจสอบต่อ เมื่อมีความเสี่ยงว่าอาจเกิดการทุจริต เช่นตรวจหาโครงการจัดซื้อจัดจ้างที่ส่อทุจริต เช่น มีผู้เข้าประมูลรายเดียว ระยะการเปิดประมูลสั้นกว่าปกติ งานที่จัดซื้อในราคาที่ใกล้เคียงกับราคากลางผิดปกติ หรือสูงกว่าราคากลางแค่นิดเดียวตรวจหานักการเมืองและข้าราชการระดับสูงที่อาจหลบเลี่ยงภาษี เช่น ค้นพบข้อมูลที่ไม่สอดคล้องกันระหว่างมูลค่าทรัพย์สินที่ยื่นต่อ ป.ป.ช. กับยอดเงินภาษีที่ชำระต่อสรรพากร</v>
      </c>
      <c r="K20" s="16"/>
      <c r="L20" s="16"/>
      <c r="M20" s="16"/>
      <c r="N20" s="16"/>
      <c r="O20" s="16"/>
      <c r="P20" s="16"/>
      <c r="Q20" s="16"/>
      <c r="R20" s="16"/>
      <c r="S20" s="16"/>
      <c r="T20" s="16"/>
      <c r="U20" s="16"/>
      <c r="V20" s="16"/>
      <c r="W20" s="16"/>
      <c r="X20" s="16"/>
      <c r="Y20" s="16"/>
      <c r="Z20" s="16"/>
    </row>
    <row r="21">
      <c r="A21" s="16"/>
      <c r="B21" s="19">
        <f>IFERROR(__xludf.DUMMYFUNCTION("""COMPUTED_VALUE"""),74.0)</f>
        <v>74</v>
      </c>
      <c r="C21" s="13" t="str">
        <f>IFERROR(__xludf.DUMMYFUNCTION("""COMPUTED_VALUE"""),"นโยบายที่ 74 โครงการ “แฉโกง ปลอดภัย ได้เงิน”
solution ออกกฎหมายคุ้มครองความปลอดภัยและรับรองความก้าวหน้าในหน้าที่การงานให้กับเจ้าหน้าที่ ที่ออกมาเปิดโปงการทุจริตในหน่วยงาน (Whistleblower Protection)เพิ่มรางวัลให้กับประชาชนทั่วไป ที่ชี้เบาะแสการทุจริต")</f>
        <v>นโยบายที่ 74 โครงการ “แฉโกง ปลอดภัย ได้เงิน”
solution ออกกฎหมายคุ้มครองความปลอดภัยและรับรองความก้าวหน้าในหน้าที่การงานให้กับเจ้าหน้าที่ ที่ออกมาเปิดโปงการทุจริตในหน่วยงาน (Whistleblower Protection)เพิ่มรางวัลให้กับประชาชนทั่วไป ที่ชี้เบาะแสการทุจริต</v>
      </c>
      <c r="K21" s="16"/>
      <c r="L21" s="16"/>
      <c r="M21" s="16"/>
      <c r="N21" s="16"/>
      <c r="O21" s="16"/>
      <c r="P21" s="16"/>
      <c r="Q21" s="16"/>
      <c r="R21" s="16"/>
      <c r="S21" s="16"/>
      <c r="T21" s="16"/>
      <c r="U21" s="16"/>
      <c r="V21" s="16"/>
      <c r="W21" s="16"/>
      <c r="X21" s="16"/>
      <c r="Y21" s="16"/>
      <c r="Z21" s="16"/>
    </row>
    <row r="22">
      <c r="A22" s="16"/>
      <c r="B22" s="19">
        <f>IFERROR(__xludf.DUMMYFUNCTION("""COMPUTED_VALUE"""),76.0)</f>
        <v>76</v>
      </c>
      <c r="C22" s="13" t="str">
        <f>IFERROR(__xludf.DUMMYFUNCTION("""COMPUTED_VALUE"""),"นโยบายที่ 76 ห้ามใช้เงินหลวง โปรโมทตัวเอง
solution ตรวจสอบการใช้งบประชาสัมพันธ์ภาครัฐอย่างเข้มข้น และกำหนดว่าการใช้งบจะต้องเป็นการโฆษณาโครงการหรือผลงานของหน่วยงานเท่านั้น โดยห้ามไม่ให้ใช้เพื่อโฆษณาตัวบุคคล ไม่ว่าจะเป็นรัฐมนตรี อธิบดี หรือหัวหน้าหน่วยงาน ท"&amp;"ี่ไม่ได้ควักเงินตัวเองมาทำโครงการ")</f>
        <v>นโยบายที่ 76 ห้ามใช้เงินหลวง โปรโมทตัวเอง
solution ตรวจสอบการใช้งบประชาสัมพันธ์ภาครัฐอย่างเข้มข้น และกำหนดว่าการใช้งบจะต้องเป็นการโฆษณาโครงการหรือผลงานของหน่วยงานเท่านั้น โดยห้ามไม่ให้ใช้เพื่อโฆษณาตัวบุคคล ไม่ว่าจะเป็นรัฐมนตรี อธิบดี หรือหัวหน้าหน่วยงาน ที่ไม่ได้ควักเงินตัวเองมาทำโครงการ</v>
      </c>
      <c r="K22" s="16"/>
      <c r="L22" s="16"/>
      <c r="M22" s="16"/>
      <c r="N22" s="16"/>
      <c r="O22" s="16"/>
      <c r="P22" s="16"/>
      <c r="Q22" s="16"/>
      <c r="R22" s="16"/>
      <c r="S22" s="16"/>
      <c r="T22" s="16"/>
      <c r="U22" s="16"/>
      <c r="V22" s="16"/>
      <c r="W22" s="16"/>
      <c r="X22" s="16"/>
      <c r="Y22" s="16"/>
      <c r="Z22" s="16"/>
    </row>
    <row r="23">
      <c r="A23" s="16"/>
      <c r="B23" s="19">
        <f>IFERROR(__xludf.DUMMYFUNCTION("""COMPUTED_VALUE"""),80.0)</f>
        <v>80</v>
      </c>
      <c r="C23" s="13" t="str">
        <f>IFERROR(__xludf.DUMMYFUNCTION("""COMPUTED_VALUE"""),"นโยบายที่ 80 สวัสดิการโอนเข้าอัตโนมัติ ไม่ต้องรอ ไม่ต้องลงทะเบียน
solution ลดภาระการลงทะเบียนของประชาชนในการได้รับสวัสดิการ โดยการให้รัฐจ่ายสวัสดิการให้ประชาชนที่คุณสมบัติครบถ้วนทันทีแบบอัตโนมัติ โดยไม่เป็นภาระของประชาชนต้องลงทะเบียนอีก เช่นเงินเด็กเล็ก: "&amp;"ที่ควรจ่ายให้พ่อ-แม่ทันที เมื่อแจ้งเกิดเงินผู้สูงวัย: ที่ควรจ่ายให้ผู้สูงอายุทันที เมื่ออายุครบ 60 ปีเงินคนพิการ: ที่ควรจ่ายให้คนพิการทันที เมื่อมีใบรับรองแพทย์ค่าทำศพ: ที่ควรจ่ายให้ครอบครัวหรือญาติผู้เสียชีวิตทันที เมื่อแจ้งตายเงินประกันสังคม: ที่ควรจ่าย"&amp;"เงินชดเชยให้ผู้ประกันตนทันที เมื่อเข้าเงื่อนไขวางระบบให้ประชาชนทุกคนมีบัตรประชาชนดิจิทัล (Digital ID) และให้มีการบูรณาการข้อมูลระหว่างหน่วยงาน ประชาชนไม่ต้องกรอกแบบฟอร์มซ้ำๆ ในเมื่อรัฐมีข้อมูลอยู่ในมืออยู่แล้ว")</f>
        <v>นโยบายที่ 80 สวัสดิการโอนเข้าอัตโนมัติ ไม่ต้องรอ ไม่ต้องลงทะเบียน
solution ลดภาระการลงทะเบียนของประชาชนในการได้รับสวัสดิการ โดยการให้รัฐจ่ายสวัสดิการให้ประชาชนที่คุณสมบัติครบถ้วนทันทีแบบอัตโนมัติ โดยไม่เป็นภาระของประชาชนต้องลงทะเบียนอีก เช่นเงินเด็กเล็ก: ที่ควรจ่ายให้พ่อ-แม่ทันที เมื่อแจ้งเกิดเงินผู้สูงวัย: ที่ควรจ่ายให้ผู้สูงอายุทันที เมื่ออายุครบ 60 ปีเงินคนพิการ: ที่ควรจ่ายให้คนพิการทันที เมื่อมีใบรับรองแพทย์ค่าทำศพ: ที่ควรจ่ายให้ครอบครัวหรือญาติผู้เสียชีวิตทันที เมื่อแจ้งตายเงินประกันสังคม: ที่ควรจ่ายเงินชดเชยให้ผู้ประกันตนทันที เมื่อเข้าเงื่อนไขวางระบบให้ประชาชนทุกคนมีบัตรประชาชนดิจิทัล (Digital ID) และให้มีการบูรณาการข้อมูลระหว่างหน่วยงาน ประชาชนไม่ต้องกรอกแบบฟอร์มซ้ำๆ ในเมื่อรัฐมีข้อมูลอยู่ในมืออยู่แล้ว</v>
      </c>
      <c r="K23" s="16"/>
      <c r="L23" s="16"/>
      <c r="M23" s="16"/>
      <c r="N23" s="16"/>
      <c r="O23" s="16"/>
      <c r="P23" s="16"/>
      <c r="Q23" s="16"/>
      <c r="R23" s="16"/>
      <c r="S23" s="16"/>
      <c r="T23" s="16"/>
      <c r="U23" s="16"/>
      <c r="V23" s="16"/>
      <c r="W23" s="16"/>
      <c r="X23" s="16"/>
      <c r="Y23" s="16"/>
      <c r="Z23" s="16"/>
    </row>
    <row r="24">
      <c r="A24" s="16"/>
      <c r="B24" s="19">
        <f>IFERROR(__xludf.DUMMYFUNCTION("""COMPUTED_VALUE"""),98.0)</f>
        <v>98</v>
      </c>
      <c r="C24" s="13" t="str">
        <f>IFERROR(__xludf.DUMMYFUNCTION("""COMPUTED_VALUE"""),"นโยบายที่ 98 กฎโรงเรียนต้องไม่ขัดหลักสิทธิมนุษยชน
solution ออกข้อกำหนด “กฎโรงเรียนต้องห้าม” เพื่อไม่ให้โรงเรียนออกกฎระเบียบของโรงเรียนที่เป็นการละเมิดสิทธิมนุษยชนของนักเรียน (เช่น การบังคับเรื่องทรงผม การลงโทษด้วยวิธีรุนแรงทุกประเภท การบังคับให้เด็กบริจาค"&amp;"เงินหรือสิ่งของ การบังคับซื้อของ และการบังคับให้ทำกิจกรรมที่ไม่เกี่ยวกับการเรียนการสอน)อบรมครูและบุคลากรทางการศึกษาอื่นให้มีความเข้าใจเกี่ยวกับสิทธิมนุษยชน ตระหนักถึงความสำคัญของสิทธิในเนื้อตัวร่างกายของเด็ก")</f>
        <v>นโยบายที่ 98 กฎโรงเรียนต้องไม่ขัดหลักสิทธิมนุษยชน
solution ออกข้อกำหนด “กฎโรงเรียนต้องห้าม” เพื่อไม่ให้โรงเรียนออกกฎระเบียบของโรงเรียนที่เป็นการละเมิดสิทธิมนุษยชนของนักเรียน (เช่น การบังคับเรื่องทรงผม การลงโทษด้วยวิธีรุนแรงทุกประเภท การบังคับให้เด็กบริจาคเงินหรือสิ่งของ การบังคับซื้อของ และการบังคับให้ทำกิจกรรมที่ไม่เกี่ยวกับการเรียนการสอน)อบรมครูและบุคลากรทางการศึกษาอื่นให้มีความเข้าใจเกี่ยวกับสิทธิมนุษยชน ตระหนักถึงความสำคัญของสิทธิในเนื้อตัวร่างกายของเด็ก</v>
      </c>
      <c r="K24" s="16"/>
      <c r="L24" s="16"/>
      <c r="M24" s="16"/>
      <c r="N24" s="16"/>
      <c r="O24" s="16"/>
      <c r="P24" s="16"/>
      <c r="Q24" s="16"/>
      <c r="R24" s="16"/>
      <c r="S24" s="16"/>
      <c r="T24" s="16"/>
      <c r="U24" s="16"/>
      <c r="V24" s="16"/>
      <c r="W24" s="16"/>
      <c r="X24" s="16"/>
      <c r="Y24" s="16"/>
      <c r="Z24" s="16"/>
    </row>
    <row r="25">
      <c r="A25" s="16"/>
      <c r="B25" s="19">
        <f>IFERROR(__xludf.DUMMYFUNCTION("""COMPUTED_VALUE"""),102.0)</f>
        <v>102</v>
      </c>
      <c r="C25" s="13" t="str">
        <f>IFERROR(__xludf.DUMMYFUNCTION("""COMPUTED_VALUE"""),"นโยบายที่ 102 ออกแบบหลักสูตรใหม่ เน้นทักษะที่ได้ใช้จริง
solution ร่างหลักสูตรใหม่ภายใน 1 ปี และค่อยๆ ปรับใช้จนสามารถใช้ในทุกระดับชั้นได้ภายใน 4 ปีหลักสูตรจะเน้นการสอนทักษะ-สมรรถนะที่จำเป็นสำหรับการประกอบอาชีพ (เช่น คิดวิเคราะห์ สื่อสาร ทำงานเป็นทีม เห็นอก"&amp;"เห็นใจผู้อื่น) และการใช้ชีวิต (เช่น ความรู้ทางการเงิน ความรู้ด้านสุขภาพ)ปรับการสอนทุกวิชาให้มุ่งเน้นทักษะสมรรถนะเป็นหลัก (เช่น การสอนภาษาอังกฤษที่เน้นทักษะการสื่อสาร หรือการสอนประวัติศาสตร์ที่เน้นการวิเคราะห์-ถกเถียง-แลกเปลี่ยน)ปรับรูปแบบการเรียนการสอนแนะ"&amp;"แนว ที่เน้นการเชื่อมกับโลกภายนอกและกิจกรรมทั้งในและนอกห้องเรียนที่ช่วยให้ผู้เรียนค้นพบตัวเองเพิ่มกิจกรรมทดลองเรียนรู้จากงานจริง หรือ job shadow การจัดคลินิกให้คำปรึกษา 1-ต่อ-1 การจัดสรรบัญชีวิทยากรจากภายนอกในอาชีพที่เด็กสนใจ")</f>
        <v>นโยบายที่ 102 ออกแบบหลักสูตรใหม่ เน้นทักษะที่ได้ใช้จริง
solution ร่างหลักสูตรใหม่ภายใน 1 ปี และค่อยๆ ปรับใช้จนสามารถใช้ในทุกระดับชั้นได้ภายใน 4 ปีหลักสูตรจะเน้นการสอนทักษะ-สมรรถนะที่จำเป็นสำหรับการประกอบอาชีพ (เช่น คิดวิเคราะห์ สื่อสาร ทำงานเป็นทีม เห็นอกเห็นใจผู้อื่น) และการใช้ชีวิต (เช่น ความรู้ทางการเงิน ความรู้ด้านสุขภาพ)ปรับการสอนทุกวิชาให้มุ่งเน้นทักษะสมรรถนะเป็นหลัก (เช่น การสอนภาษาอังกฤษที่เน้นทักษะการสื่อสาร หรือการสอนประวัติศาสตร์ที่เน้นการวิเคราะห์-ถกเถียง-แลกเปลี่ยน)ปรับรูปแบบการเรียนการสอนแนะแนว ที่เน้นการเชื่อมกับโลกภายนอกและกิจกรรมทั้งในและนอกห้องเรียนที่ช่วยให้ผู้เรียนค้นพบตัวเองเพิ่มกิจกรรมทดลองเรียนรู้จากงานจริง หรือ job shadow การจัดคลินิกให้คำปรึกษา 1-ต่อ-1 การจัดสรรบัญชีวิทยากรจากภายนอกในอาชีพที่เด็กสนใจ</v>
      </c>
      <c r="K25" s="16"/>
      <c r="L25" s="16"/>
      <c r="M25" s="16"/>
      <c r="N25" s="16"/>
      <c r="O25" s="16"/>
      <c r="P25" s="16"/>
      <c r="Q25" s="16"/>
      <c r="R25" s="16"/>
      <c r="S25" s="16"/>
      <c r="T25" s="16"/>
      <c r="U25" s="16"/>
      <c r="V25" s="16"/>
      <c r="W25" s="16"/>
      <c r="X25" s="16"/>
      <c r="Y25" s="16"/>
      <c r="Z25" s="16"/>
    </row>
    <row r="26">
      <c r="A26" s="16"/>
      <c r="B26" s="19">
        <f>IFERROR(__xludf.DUMMYFUNCTION("""COMPUTED_VALUE"""),117.0)</f>
        <v>117</v>
      </c>
      <c r="C26" s="13" t="str">
        <f>IFERROR(__xludf.DUMMYFUNCTION("""COMPUTED_VALUE"""),"นโยบายที่ 117 งบอบรมให้ครู-โรงเรียน ตัดสินใจเองว่าจะเรียนรู้อะไร
solution เปลี่ยนงบประมาณที่เกี่ยวข้องกับการอบรมครูทั้งหมดที่ส่วนกลางเป็นคนตัดสินใจ เป็นการให้เงินตรงไปที่ครูแต่ละคน เพื่อใช้ซื้อคอร์สอบรมพัฒนาทักษะที่ได้รับการรับรองจากกระทรวงศึกษาธิการ (เช่"&amp;"น เริ่มต้นที่ คนละ 3000-5000 บาทต่อปี)โรงเรียน สำหรับใช้ในการจัดอบรมเพื่อเพิ่มทักษะการสอนของครูในระดับโรงเรียน")</f>
        <v>นโยบายที่ 117 งบอบรมให้ครู-โรงเรียน ตัดสินใจเองว่าจะเรียนรู้อะไร
solution เปลี่ยนงบประมาณที่เกี่ยวข้องกับการอบรมครูทั้งหมดที่ส่วนกลางเป็นคนตัดสินใจ เป็นการให้เงินตรงไปที่ครูแต่ละคน เพื่อใช้ซื้อคอร์สอบรมพัฒนาทักษะที่ได้รับการรับรองจากกระทรวงศึกษาธิการ (เช่น เริ่มต้นที่ คนละ 3000-5000 บาทต่อปี)โรงเรียน สำหรับใช้ในการจัดอบรมเพื่อเพิ่มทักษะการสอนของครูในระดับโรงเรียน</v>
      </c>
      <c r="K26" s="16"/>
      <c r="L26" s="16"/>
      <c r="M26" s="16"/>
      <c r="N26" s="16"/>
      <c r="O26" s="16"/>
      <c r="P26" s="16"/>
      <c r="Q26" s="16"/>
      <c r="R26" s="16"/>
      <c r="S26" s="16"/>
      <c r="T26" s="16"/>
      <c r="U26" s="16"/>
      <c r="V26" s="16"/>
      <c r="W26" s="16"/>
      <c r="X26" s="16"/>
      <c r="Y26" s="16"/>
      <c r="Z26" s="16"/>
    </row>
    <row r="27">
      <c r="A27" s="16"/>
      <c r="B27" s="19">
        <f>IFERROR(__xludf.DUMMYFUNCTION("""COMPUTED_VALUE"""),118.0)</f>
        <v>118</v>
      </c>
      <c r="C27" s="13" t="str">
        <f>IFERROR(__xludf.DUMMYFUNCTION("""COMPUTED_VALUE"""),"นโยบายที่ 118 เพิ่มค่าตอบแทนครูบรรจุใหม่ เป็น 20000+ ต่อเดือน
solution ปรับขึ้นเงินเดือนเริ่มต้นของข้าราชการครูในช่วง 10 ปีแรกให้สูงขึ้น\tโดยเริ่มต้นที่ 20000  บาทต่อเดือนเพิ่มค่าตอบแทน สวัสดิการ ความก้าวหน้าทางอาชีพของบุคลากรทางการศึกษาอื่น (เช่น ผู้ดูแล"&amp;"เด็ก ลูกจ้างธุรการ นักการภารโรง)ไม่มีครูอัตราจ้างเงินเดือนน้อย ทุกโรงเรียนต้องจ้างครูได้เพียงพอจากการประกันรายได้โรงเรียนตามสูตรคำนวณรายหัวใหม่")</f>
        <v>นโยบายที่ 118 เพิ่มค่าตอบแทนครูบรรจุใหม่ เป็น 20000+ ต่อเดือน
solution ปรับขึ้นเงินเดือนเริ่มต้นของข้าราชการครูในช่วง 10 ปีแรกให้สูงขึ้น\tโดยเริ่มต้นที่ 20000  บาทต่อเดือนเพิ่มค่าตอบแทน สวัสดิการ ความก้าวหน้าทางอาชีพของบุคลากรทางการศึกษาอื่น (เช่น ผู้ดูแลเด็ก ลูกจ้างธุรการ นักการภารโรง)ไม่มีครูอัตราจ้างเงินเดือนน้อย ทุกโรงเรียนต้องจ้างครูได้เพียงพอจากการประกันรายได้โรงเรียนตามสูตรคำนวณรายหัวใหม่</v>
      </c>
      <c r="K27" s="16"/>
      <c r="L27" s="16"/>
      <c r="M27" s="16"/>
      <c r="N27" s="16"/>
      <c r="O27" s="16"/>
      <c r="P27" s="16"/>
      <c r="Q27" s="16"/>
      <c r="R27" s="16"/>
      <c r="S27" s="16"/>
      <c r="T27" s="16"/>
      <c r="U27" s="16"/>
      <c r="V27" s="16"/>
      <c r="W27" s="16"/>
      <c r="X27" s="16"/>
      <c r="Y27" s="16"/>
      <c r="Z27" s="16"/>
    </row>
    <row r="28">
      <c r="A28" s="16"/>
      <c r="B28" s="19">
        <f>IFERROR(__xludf.DUMMYFUNCTION("""COMPUTED_VALUE"""),120.0)</f>
        <v>120</v>
      </c>
      <c r="C28" s="13" t="str">
        <f>IFERROR(__xludf.DUMMYFUNCTION("""COMPUTED_VALUE"""),"นโยบายที่ 120 แก้ปัญหาหนี้สินครู กำหนดเพดานหักเงินเดือน
solution ปรับโครงสร้างหนี้ครูใหม่ด้วยการรวมหนี้ที่อยู่ในสถาบันการเงินและหนี้ในสหกรณ์ออมทรัพย์ครูให้เป็นหนี้ก้อนเดียว ต้องเปิดเผยข้อมูลหนี้ครูรายบุคคลให้ธนาคารพาณิชย์รับทราบเพื่อประเมินความเสี่ยงในการ"&amp;"ปล่อยกู้โดยเกินกำลังการชำระคืนหนี้ของครูกำหนดเพดานการหักเงินเดือนไม่ให้เกิน 70 % ของเงินเดือนแต่ละเดือน และลดดอกเบี้ยเงินกู้ให้ถูกลงหากครูมีประวัติการชำระหนี้ที่ดี")</f>
        <v>นโยบายที่ 120 แก้ปัญหาหนี้สินครู กำหนดเพดานหักเงินเดือน
solution ปรับโครงสร้างหนี้ครูใหม่ด้วยการรวมหนี้ที่อยู่ในสถาบันการเงินและหนี้ในสหกรณ์ออมทรัพย์ครูให้เป็นหนี้ก้อนเดียว ต้องเปิดเผยข้อมูลหนี้ครูรายบุคคลให้ธนาคารพาณิชย์รับทราบเพื่อประเมินความเสี่ยงในการปล่อยกู้โดยเกินกำลังการชำระคืนหนี้ของครูกำหนดเพดานการหักเงินเดือนไม่ให้เกิน 70 % ของเงินเดือนแต่ละเดือน และลดดอกเบี้ยเงินกู้ให้ถูกลงหากครูมีประวัติการชำระหนี้ที่ดี</v>
      </c>
      <c r="K28" s="16"/>
      <c r="L28" s="16"/>
      <c r="M28" s="16"/>
      <c r="N28" s="16"/>
      <c r="O28" s="16"/>
      <c r="P28" s="16"/>
      <c r="Q28" s="16"/>
      <c r="R28" s="16"/>
      <c r="S28" s="16"/>
      <c r="T28" s="16"/>
      <c r="U28" s="16"/>
      <c r="V28" s="16"/>
      <c r="W28" s="16"/>
      <c r="X28" s="16"/>
      <c r="Y28" s="16"/>
      <c r="Z28" s="16"/>
    </row>
    <row r="29">
      <c r="A29" s="16"/>
      <c r="B29" s="19">
        <f>IFERROR(__xludf.DUMMYFUNCTION("""COMPUTED_VALUE"""),126.0)</f>
        <v>126</v>
      </c>
      <c r="C29" s="13" t="str">
        <f>IFERROR(__xludf.DUMMYFUNCTION("""COMPUTED_VALUE"""),"นโยบายที่ 126 ยกระดับ กยศ. ทุกคนกู้ได้ ยกเลิกกิจกรรมจิตอาสา จ่ายคืนเมื่อจ่ายไหวเท่านั้น
solution ปรับปรุงเกณฑ์การกู้ยืม ทุกคนสามารถกู้ได้ถ้วนหน้าโดยไม่ต้องพิสูจน์สิทธิ และไม่ต้องทำจิตอาสา หรือกิจกรรมบังคับอื่นที่แตกต่างจากนักศึกษาที่ไม่ได้กู้ยืมเรียนปรับป"&amp;"รุงเกณฑ์การใช้คืนหนี้ การจ่ายคืนหนี้เงินกู้จะมีช่วงปลอดหนี้ที่ยาวนานขึ้น ถ้ารายได้ไม่ถึงเกณฑ์ที่กำหนด ก็จะยังไม่ต้องจ่ายคืนเงินต้นยกระดับบทบาท กยศ. ในการช่วยหางานให้กับผู้กู้ยืม")</f>
        <v>นโยบายที่ 126 ยกระดับ กยศ. ทุกคนกู้ได้ ยกเลิกกิจกรรมจิตอาสา จ่ายคืนเมื่อจ่ายไหวเท่านั้น
solution ปรับปรุงเกณฑ์การกู้ยืม ทุกคนสามารถกู้ได้ถ้วนหน้าโดยไม่ต้องพิสูจน์สิทธิ และไม่ต้องทำจิตอาสา หรือกิจกรรมบังคับอื่นที่แตกต่างจากนักศึกษาที่ไม่ได้กู้ยืมเรียนปรับปรุงเกณฑ์การใช้คืนหนี้ การจ่ายคืนหนี้เงินกู้จะมีช่วงปลอดหนี้ที่ยาวนานขึ้น ถ้ารายได้ไม่ถึงเกณฑ์ที่กำหนด ก็จะยังไม่ต้องจ่ายคืนเงินต้นยกระดับบทบาท กยศ. ในการช่วยหางานให้กับผู้กู้ยืม</v>
      </c>
      <c r="K29" s="16"/>
      <c r="L29" s="16"/>
      <c r="M29" s="16"/>
      <c r="N29" s="16"/>
      <c r="O29" s="16"/>
      <c r="P29" s="16"/>
      <c r="Q29" s="16"/>
      <c r="R29" s="16"/>
      <c r="S29" s="16"/>
      <c r="T29" s="16"/>
      <c r="U29" s="16"/>
      <c r="V29" s="16"/>
      <c r="W29" s="16"/>
      <c r="X29" s="16"/>
      <c r="Y29" s="16"/>
      <c r="Z29" s="16"/>
    </row>
    <row r="30">
      <c r="A30" s="16"/>
      <c r="B30" s="19">
        <f>IFERROR(__xludf.DUMMYFUNCTION("""COMPUTED_VALUE"""),142.0)</f>
        <v>142</v>
      </c>
      <c r="C30" s="13" t="str">
        <f>IFERROR(__xludf.DUMMYFUNCTION("""COMPUTED_VALUE"""),"นโยบายที่ 142 หมดยุคหาเงินจ่ายดอก ทุกบาทที่จ่ายหนี้ต้องลดเงินต้นก่อนดอกเบี้ย
solution กำหนดลำดับการตัดชำระหนี้ของสหกรณ์ให้เหมือนกับทุกสถาบันทางการเงิน โดยการตัดชำระเงินต้นก่อนดอกทุกงวด เพื่อช่วยเกษตรกรปลดหนี้ได้เร็วขึ้น ในกรณีที่ไม่สามารถจ่ายได้ครบทุกงวด")</f>
        <v>นโยบายที่ 142 หมดยุคหาเงินจ่ายดอก ทุกบาทที่จ่ายหนี้ต้องลดเงินต้นก่อนดอกเบี้ย
solution กำหนดลำดับการตัดชำระหนี้ของสหกรณ์ให้เหมือนกับทุกสถาบันทางการเงิน โดยการตัดชำระเงินต้นก่อนดอกทุกงวด เพื่อช่วยเกษตรกรปลดหนี้ได้เร็วขึ้น ในกรณีที่ไม่สามารถจ่ายได้ครบทุกงวด</v>
      </c>
      <c r="K30" s="16"/>
      <c r="L30" s="16"/>
      <c r="M30" s="16"/>
      <c r="N30" s="16"/>
      <c r="O30" s="16"/>
      <c r="P30" s="16"/>
      <c r="Q30" s="16"/>
      <c r="R30" s="16"/>
      <c r="S30" s="16"/>
      <c r="T30" s="16"/>
      <c r="U30" s="16"/>
      <c r="V30" s="16"/>
      <c r="W30" s="16"/>
      <c r="X30" s="16"/>
      <c r="Y30" s="16"/>
      <c r="Z30" s="16"/>
    </row>
    <row r="31">
      <c r="A31" s="16"/>
      <c r="B31" s="19">
        <f>IFERROR(__xludf.DUMMYFUNCTION("""COMPUTED_VALUE"""),145.0)</f>
        <v>145</v>
      </c>
      <c r="C31" s="13" t="str">
        <f>IFERROR(__xludf.DUMMYFUNCTION("""COMPUTED_VALUE"""),"นโยบายที่ 145 สนับสนุนการเลี้ยงสัตว์ ลดต้นทุน เพิ่มเงินทุน ขยายตลาด
solution สนับสนุนเกษตรกรในการเลี้ยงสัตว์ เพื่อลดต้นทุน ลดความเสี่ยง และเพิ่มรายได้ โดยการ:ให้อำนาจท้องถิ่นจ้างสัตวบาล/สัตวแพทย์บริการเกษตรกรได้พัฒนาระบบโรงเชือด-โรงชำแหละ-โรงแปรรูปปศุสัตว"&amp;"์ให้ได้มาตรฐานในท้องถิ่นส่งเสริมสหกรณ์และกลุ่มเกษตรกรปลูกพืชอาหารสัตว์ และผสมอาหารสัตว์เองในแต่ละท้องถิ่นปล่อยเงินกู้ดอกเบี้ยต่ำให้เกษตรกรสำหรับการเลี้ยงปศุสัตว์ (ประมาณ 3-4% ต่อปี)ป้องกันและกำจัดการทุจริตในระบบควบคุมโรคและการตลาดปศุสัตว์")</f>
        <v>นโยบายที่ 145 สนับสนุนการเลี้ยงสัตว์ ลดต้นทุน เพิ่มเงินทุน ขยายตลาด
solution สนับสนุนเกษตรกรในการเลี้ยงสัตว์ เพื่อลดต้นทุน ลดความเสี่ยง และเพิ่มรายได้ โดยการ:ให้อำนาจท้องถิ่นจ้างสัตวบาล/สัตวแพทย์บริการเกษตรกรได้พัฒนาระบบโรงเชือด-โรงชำแหละ-โรงแปรรูปปศุสัตว์ให้ได้มาตรฐานในท้องถิ่นส่งเสริมสหกรณ์และกลุ่มเกษตรกรปลูกพืชอาหารสัตว์ และผสมอาหารสัตว์เองในแต่ละท้องถิ่นปล่อยเงินกู้ดอกเบี้ยต่ำให้เกษตรกรสำหรับการเลี้ยงปศุสัตว์ (ประมาณ 3-4% ต่อปี)ป้องกันและกำจัดการทุจริตในระบบควบคุมโรคและการตลาดปศุสัตว์</v>
      </c>
      <c r="K31" s="16"/>
      <c r="L31" s="16"/>
      <c r="M31" s="16"/>
      <c r="N31" s="16"/>
      <c r="O31" s="16"/>
      <c r="P31" s="16"/>
      <c r="Q31" s="16"/>
      <c r="R31" s="16"/>
      <c r="S31" s="16"/>
      <c r="T31" s="16"/>
      <c r="U31" s="16"/>
      <c r="V31" s="16"/>
      <c r="W31" s="16"/>
      <c r="X31" s="16"/>
      <c r="Y31" s="16"/>
      <c r="Z31" s="16"/>
    </row>
    <row r="32">
      <c r="A32" s="16"/>
      <c r="B32" s="19">
        <f>IFERROR(__xludf.DUMMYFUNCTION("""COMPUTED_VALUE"""),151.0)</f>
        <v>151</v>
      </c>
      <c r="C32" s="13" t="str">
        <f>IFERROR(__xludf.DUMMYFUNCTION("""COMPUTED_VALUE"""),"นโยบายที่ 151 รับรองมาตรฐาน GAP-GMP-เกษตรอินทรีย์ ฟรี! ส่งสินค้าเกษตรคุณภาพดีไปทั่วโลก
solution ส่งเสริมให้เกษตรกรรายย่อยเข้าถึงกระบวนการขอรับรองมาตรฐานคุณภาพ โดยการ:อุดหนุนให้เข้าถึงการรับรองมาตรฐาน GAP GMP อ.ย. และเกษตรอินทรีย์ ได้ฟรี เป็นระยะเวลา 2 ปีจ"&amp;"ัดหาเงินทุนเพิ่มเติมให้ผู้ประกอบการที่ขอใบประกาศนียบัตร (certificate) ของสินค้าแปรรูป เพื่อส่งเสริมการแปรรูปสู่มาตรฐานสากล")</f>
        <v>นโยบายที่ 151 รับรองมาตรฐาน GAP-GMP-เกษตรอินทรีย์ ฟรี! ส่งสินค้าเกษตรคุณภาพดีไปทั่วโลก
solution ส่งเสริมให้เกษตรกรรายย่อยเข้าถึงกระบวนการขอรับรองมาตรฐานคุณภาพ โดยการ:อุดหนุนให้เข้าถึงการรับรองมาตรฐาน GAP GMP อ.ย. และเกษตรอินทรีย์ ได้ฟรี เป็นระยะเวลา 2 ปีจัดหาเงินทุนเพิ่มเติมให้ผู้ประกอบการที่ขอใบประกาศนียบัตร (certificate) ของสินค้าแปรรูป เพื่อส่งเสริมการแปรรูปสู่มาตรฐานสากล</v>
      </c>
      <c r="K32" s="16"/>
      <c r="L32" s="16"/>
      <c r="M32" s="16"/>
      <c r="N32" s="16"/>
      <c r="O32" s="16"/>
      <c r="P32" s="16"/>
      <c r="Q32" s="16"/>
      <c r="R32" s="16"/>
      <c r="S32" s="16"/>
      <c r="T32" s="16"/>
      <c r="U32" s="16"/>
      <c r="V32" s="16"/>
      <c r="W32" s="16"/>
      <c r="X32" s="16"/>
      <c r="Y32" s="16"/>
      <c r="Z32" s="16"/>
    </row>
    <row r="33">
      <c r="A33" s="16"/>
      <c r="B33" s="19">
        <f>IFERROR(__xludf.DUMMYFUNCTION("""COMPUTED_VALUE"""),156.0)</f>
        <v>156</v>
      </c>
      <c r="C33" s="13" t="str">
        <f>IFERROR(__xludf.DUMMYFUNCTION("""COMPUTED_VALUE"""),"นโยบายที่ 156 ฟรีประกันภัยเรือล่มเอกชน
solution สร้างสวัสดิการรองรับให้พี่น้องชาวประมง ด้วยการจูงใจให้ชาวประมงนำเรือประมงมาขึ้นทะเบียนเรือ/ต่ออายุทะเบียนเรือให้ถูกต้อง โดยรัฐจะแถมประกันภัยเรือล่มเอกชน วงเงินไม่เกิน 250000 บาท หรือ 50000 บาท/ตันกรอส ให้เลย"&amp;"  ")</f>
        <v>นโยบายที่ 156 ฟรีประกันภัยเรือล่มเอกชน
solution สร้างสวัสดิการรองรับให้พี่น้องชาวประมง ด้วยการจูงใจให้ชาวประมงนำเรือประมงมาขึ้นทะเบียนเรือ/ต่ออายุทะเบียนเรือให้ถูกต้อง โดยรัฐจะแถมประกันภัยเรือล่มเอกชน วงเงินไม่เกิน 250000 บาท หรือ 50000 บาท/ตันกรอส ให้เลย  </v>
      </c>
      <c r="K33" s="16"/>
      <c r="L33" s="16"/>
      <c r="M33" s="16"/>
      <c r="N33" s="16"/>
      <c r="O33" s="16"/>
      <c r="P33" s="16"/>
      <c r="Q33" s="16"/>
      <c r="R33" s="16"/>
      <c r="S33" s="16"/>
      <c r="T33" s="16"/>
      <c r="U33" s="16"/>
      <c r="V33" s="16"/>
      <c r="W33" s="16"/>
      <c r="X33" s="16"/>
      <c r="Y33" s="16"/>
      <c r="Z33" s="16"/>
    </row>
    <row r="34">
      <c r="A34" s="16"/>
      <c r="B34" s="19">
        <f>IFERROR(__xludf.DUMMYFUNCTION("""COMPUTED_VALUE"""),160.0)</f>
        <v>160</v>
      </c>
      <c r="C34" s="13" t="str">
        <f>IFERROR(__xludf.DUMMYFUNCTION("""COMPUTED_VALUE"""),"นโยบายที่ 160 คืนชีวิตให้ประมงพื้นบ้าน
solution ขยายพื้นที่เรือประมงพื้นบ้าน - เรือเล็กทำการประมงนอกเขต 3 ไมล์ทะเลได้ (ห้ามเรือใหญ่เข้าเขต 3 ไมล์ทะเลเหมือนเดิม)เพิ่มสัดส่วนชาวประมงพื้นบ้านในคณะกรรมการประมงจังหวัด เพื่อร่วมกำหนดกติกาทำการประมงภายในเขต 12 ไ"&amp;"มล์ทะเล ทั้งขนาดเรือ ประเภทเครื่องมือ พื้นที่ ช่วงเวลาหรือฤดูทำประมงว่าช่วงใดทำได้/ไม่ได้ และลด สัดส่วนราชการ ใน คกก.ประมงจังหวัดการกำหนดมาตรการที่เหมาะสมในการลดปริมาณการจับสัตว์น้ำวัยอ่อน ทั้งการควบคุมเครื่องมือประมง และการควบคุมช่องทางการจำหน่ายสัตว์น้ำ"&amp;"วัยอ่อนอำนวยความสะดวกให้ประมงพื้นบ้าน ต่อทะเบียนเรือและใบอนุญาตทำการประมงผ่านมือถือได้สะดวก ไม่ต้องเดินทางซ้ำซ้อนแถมประกันภัยเรือล่มเอกชนให้ประมงพื้นบ้าน วงเงินประกันไม่เกิน 250000 บาท/ลำ")</f>
        <v>นโยบายที่ 160 คืนชีวิตให้ประมงพื้นบ้าน
solution ขยายพื้นที่เรือประมงพื้นบ้าน - เรือเล็กทำการประมงนอกเขต 3 ไมล์ทะเลได้ (ห้ามเรือใหญ่เข้าเขต 3 ไมล์ทะเลเหมือนเดิม)เพิ่มสัดส่วนชาวประมงพื้นบ้านในคณะกรรมการประมงจังหวัด เพื่อร่วมกำหนดกติกาทำการประมงภายในเขต 12 ไมล์ทะเล ทั้งขนาดเรือ ประเภทเครื่องมือ พื้นที่ ช่วงเวลาหรือฤดูทำประมงว่าช่วงใดทำได้/ไม่ได้ และลด สัดส่วนราชการ ใน คกก.ประมงจังหวัดการกำหนดมาตรการที่เหมาะสมในการลดปริมาณการจับสัตว์น้ำวัยอ่อน ทั้งการควบคุมเครื่องมือประมง และการควบคุมช่องทางการจำหน่ายสัตว์น้ำวัยอ่อนอำนวยความสะดวกให้ประมงพื้นบ้าน ต่อทะเบียนเรือและใบอนุญาตทำการประมงผ่านมือถือได้สะดวก ไม่ต้องเดินทางซ้ำซ้อนแถมประกันภัยเรือล่มเอกชนให้ประมงพื้นบ้าน วงเงินประกันไม่เกิน 250000 บาท/ลำ</v>
      </c>
      <c r="K34" s="16"/>
      <c r="L34" s="16"/>
      <c r="M34" s="16"/>
      <c r="N34" s="16"/>
      <c r="O34" s="16"/>
      <c r="P34" s="16"/>
      <c r="Q34" s="16"/>
      <c r="R34" s="16"/>
      <c r="S34" s="16"/>
      <c r="T34" s="16"/>
      <c r="U34" s="16"/>
      <c r="V34" s="16"/>
      <c r="W34" s="16"/>
      <c r="X34" s="16"/>
      <c r="Y34" s="16"/>
      <c r="Z34" s="16"/>
    </row>
    <row r="35">
      <c r="A35" s="16"/>
      <c r="B35" s="19">
        <f>IFERROR(__xludf.DUMMYFUNCTION("""COMPUTED_VALUE"""),172.0)</f>
        <v>172</v>
      </c>
      <c r="C35" s="13" t="str">
        <f>IFERROR(__xludf.DUMMYFUNCTION("""COMPUTED_VALUE"""),"นโยบายที่ 172 กำหนดเพดานปล่อยก๊าซเรือนกระจกรายอุตสาหกรรม เปิดตลาดค้าขายแลกเปลี่ยน (cap &amp; trade)
solution กำหนดเพดานการปล่อยก๊าซเรือนกระจกในอุตสาหกรรมที่สำคัญ (เช่น ซีเมนต์ ปิโตรเคมี เหล็ก/โลหะ กระดาษ) โดยรัฐ และตั้งเป้าหมายลดก๊าซเรือนกระจกในรายอุตสาหกรรมเ"&amp;"ปิดตลาดสำหรับการค้าขายแลกเปลี่ยนโควต้าหรือเครดิตการปล่อยก๊าซเรือนกระจกภายใต้กรอบเพดานปริมาณที่รัฐกำหนดสนับสนุน green finance เป็นเงินกู้ดอกเบี้ยต่ำสำหรับอุตสาหกรรมที่ลงทุนในการลดการปล่อยก๊าซเรือนกระจก")</f>
        <v>นโยบายที่ 172 กำหนดเพดานปล่อยก๊าซเรือนกระจกรายอุตสาหกรรม เปิดตลาดค้าขายแลกเปลี่ยน (cap &amp; trade)
solution กำหนดเพดานการปล่อยก๊าซเรือนกระจกในอุตสาหกรรมที่สำคัญ (เช่น ซีเมนต์ ปิโตรเคมี เหล็ก/โลหะ กระดาษ) โดยรัฐ และตั้งเป้าหมายลดก๊าซเรือนกระจกในรายอุตสาหกรรมเปิดตลาดสำหรับการค้าขายแลกเปลี่ยนโควต้าหรือเครดิตการปล่อยก๊าซเรือนกระจกภายใต้กรอบเพดานปริมาณที่รัฐกำหนดสนับสนุน green finance เป็นเงินกู้ดอกเบี้ยต่ำสำหรับอุตสาหกรรมที่ลงทุนในการลดการปล่อยก๊าซเรือนกระจก</v>
      </c>
      <c r="K35" s="16"/>
      <c r="L35" s="16"/>
      <c r="M35" s="16"/>
      <c r="N35" s="16"/>
      <c r="O35" s="16"/>
      <c r="P35" s="16"/>
      <c r="Q35" s="16"/>
      <c r="R35" s="16"/>
      <c r="S35" s="16"/>
      <c r="T35" s="16"/>
      <c r="U35" s="16"/>
      <c r="V35" s="16"/>
      <c r="W35" s="16"/>
      <c r="X35" s="16"/>
      <c r="Y35" s="16"/>
      <c r="Z35" s="16"/>
    </row>
    <row r="36">
      <c r="A36" s="16"/>
      <c r="B36" s="19">
        <f>IFERROR(__xludf.DUMMYFUNCTION("""COMPUTED_VALUE"""),180.0)</f>
        <v>180</v>
      </c>
      <c r="C36" s="13" t="str">
        <f>IFERROR(__xludf.DUMMYFUNCTION("""COMPUTED_VALUE"""),"นโยบายที่ 180 เปลี่ยนอาหารเหลือทิ้งเป็นเงิน - ลด 1 กิโล ได้ 1 บาท แถมคูปองอาหารอินทรีย์
solution เปลี่ยนอาหารเหลือทิ้งเป็นเงิน (ลด 1 กิโล ได้ 1 บาท) ผ่านเทคโนโลยีชีวภาพ (เช่น การผลิตก๊าซชีวภาพ และปุ๋ยหมัก) แถมคูปองแลกอาหารอินทรีย์สำหรับบ้านเรือน")</f>
        <v>นโยบายที่ 180 เปลี่ยนอาหารเหลือทิ้งเป็นเงิน - ลด 1 กิโล ได้ 1 บาท แถมคูปองอาหารอินทรีย์
solution เปลี่ยนอาหารเหลือทิ้งเป็นเงิน (ลด 1 กิโล ได้ 1 บาท) ผ่านเทคโนโลยีชีวภาพ (เช่น การผลิตก๊าซชีวภาพ และปุ๋ยหมัก) แถมคูปองแลกอาหารอินทรีย์สำหรับบ้านเรือน</v>
      </c>
      <c r="K36" s="16"/>
      <c r="L36" s="16"/>
      <c r="M36" s="16"/>
      <c r="N36" s="16"/>
      <c r="O36" s="16"/>
      <c r="P36" s="16"/>
      <c r="Q36" s="16"/>
      <c r="R36" s="16"/>
      <c r="S36" s="16"/>
      <c r="T36" s="16"/>
      <c r="U36" s="16"/>
      <c r="V36" s="16"/>
      <c r="W36" s="16"/>
      <c r="X36" s="16"/>
      <c r="Y36" s="16"/>
      <c r="Z36" s="16"/>
    </row>
    <row r="37">
      <c r="A37" s="16"/>
      <c r="B37" s="19">
        <f>IFERROR(__xludf.DUMMYFUNCTION("""COMPUTED_VALUE"""),201.0)</f>
        <v>201</v>
      </c>
      <c r="C37" s="13" t="str">
        <f>IFERROR(__xludf.DUMMYFUNCTION("""COMPUTED_VALUE"""),"นโยบายที่ 201 ออก ‘กฎหมายหมอกควันข้ามพรมแดน’ ควบคุมการรับซื้อหรือนำเข้าสินค้าเกษตรที่มาจากการเผาในประเทศเพื่อนบ้าน
solution ออกข้อกำหนดว่าสินค้าเกษตรที่นำเข้ามาในประเทศไทย ต้องเป็นไปตามมาตรฐานการปฏิบัติทางการเกษตรที่ดี (GAP) ที่ห้ามมีการเผาแปลงการเกษตร รว"&amp;"มถึงการควบคุมการรับซื้อสินค้าเกษตรของกลุ่มทุนในประเทศจากการเผาในประเทศเพื่อนบ้านสร้างความร่วมมือกับผู้บริโภคในการไม่ซื้อสินค้าที่ใช้วัตถุดิบที่มีการเผา (เช่น ภาครัฐอาจติดฉลากบนสินค้าที่ตรวจย้อนกลับไปได้ว่าไม่ได้มีการเผาในกระบวนการผลิตในต่างประเทศ)ออก ‘กฎห"&amp;"มายหมอกควันข้ามพรมแดน’ (Transboundary Haze Pollution Act) ให้ประชาชนสามารถฟ้องร้องดำเนินคดีกับบริษัทที่มีส่วนเกี่ยวข้องได้หากพิสูจน์ได้ว่าบริษัทใดรับซื้อหรือมีส่วนทั้งทางตรงและทางอ้อมกับการเผาที่ทำให้เกิดมลพิษลอยเข้ามาในประเทศไทยทำการทูตเชิงรุก เพื่อเจรจา"&amp;"และสร้างความร่วมมือทางการค้า การลงทุน และให้ความช่วยเหลือทางการเงินกับต่างประเทศเพื่อให้เกิดการเปลี่ยนวิถีการผลิต (เช่น สนับสนุนการตั้งโรงไฟฟ้าชีวมวลเพื่อให้เกิดการแปรรูปซังข้าวโพดแทนการเผา การหมักพืชอาหารสัตว์เพื่อใช้ในการเลี้ยงสัตว์ในประเทศเพื่อนบ้านและ"&amp;"ประเทศไทย)")</f>
        <v>นโยบายที่ 201 ออก ‘กฎหมายหมอกควันข้ามพรมแดน’ ควบคุมการรับซื้อหรือนำเข้าสินค้าเกษตรที่มาจากการเผาในประเทศเพื่อนบ้าน
solution ออกข้อกำหนดว่าสินค้าเกษตรที่นำเข้ามาในประเทศไทย ต้องเป็นไปตามมาตรฐานการปฏิบัติทางการเกษตรที่ดี (GAP) ที่ห้ามมีการเผาแปลงการเกษตร รวมถึงการควบคุมการรับซื้อสินค้าเกษตรของกลุ่มทุนในประเทศจากการเผาในประเทศเพื่อนบ้านสร้างความร่วมมือกับผู้บริโภคในการไม่ซื้อสินค้าที่ใช้วัตถุดิบที่มีการเผา (เช่น ภาครัฐอาจติดฉลากบนสินค้าที่ตรวจย้อนกลับไปได้ว่าไม่ได้มีการเผาในกระบวนการผลิตในต่างประเทศ)ออก ‘กฎหมายหมอกควันข้ามพรมแดน’ (Transboundary Haze Pollution Act) ให้ประชาชนสามารถฟ้องร้องดำเนินคดีกับบริษัทที่มีส่วนเกี่ยวข้องได้หากพิสูจน์ได้ว่าบริษัทใดรับซื้อหรือมีส่วนทั้งทางตรงและทางอ้อมกับการเผาที่ทำให้เกิดมลพิษลอยเข้ามาในประเทศไทยทำการทูตเชิงรุก เพื่อเจรจาและสร้างความร่วมมือทางการค้า การลงทุน และให้ความช่วยเหลือทางการเงินกับต่างประเทศเพื่อให้เกิดการเปลี่ยนวิถีการผลิต (เช่น สนับสนุนการตั้งโรงไฟฟ้าชีวมวลเพื่อให้เกิดการแปรรูปซังข้าวโพดแทนการเผา การหมักพืชอาหารสัตว์เพื่อใช้ในการเลี้ยงสัตว์ในประเทศเพื่อนบ้านและประเทศไทย)</v>
      </c>
      <c r="K37" s="16"/>
      <c r="L37" s="16"/>
      <c r="M37" s="16"/>
      <c r="N37" s="16"/>
      <c r="O37" s="16"/>
      <c r="P37" s="16"/>
      <c r="Q37" s="16"/>
      <c r="R37" s="16"/>
      <c r="S37" s="16"/>
      <c r="T37" s="16"/>
      <c r="U37" s="16"/>
      <c r="V37" s="16"/>
      <c r="W37" s="16"/>
      <c r="X37" s="16"/>
      <c r="Y37" s="16"/>
      <c r="Z37" s="16"/>
    </row>
    <row r="38">
      <c r="A38" s="16"/>
      <c r="B38" s="19">
        <f>IFERROR(__xludf.DUMMYFUNCTION("""COMPUTED_VALUE"""),202.0)</f>
        <v>202</v>
      </c>
      <c r="C38" s="13" t="str">
        <f>IFERROR(__xludf.DUMMYFUNCTION("""COMPUTED_VALUE"""),"นโยบายที่ 202 เพิ่มแรงจูงใจให้เกษตรกรในการลดการเผา
solution เปิดให้เกษตรกรสามารถขอรับสินเชื่อ 0% พร้อมการดูแลหลังการขาย สำหรับเครื่องจักรในการเก็บเกี่ยว (อ้อย) และเตรียมดิน (ข้าว และข้าวโพด) โดยหากมีการจัดการในลักษณะกลุ่ม/สหกรณ์/ผู้ประกอบการในชุมชนที่ให้บ"&amp;"ริการเกษตรกรในอัตราที่กำหนด จะได้รับเงินสนับสนุนอีก 25%รับซื้อเศษวัสดุทางการเกษตร ทั้งฟางข้าว ใบอ้อย และต้นข้าวโพด ในอัตรา 1000 บาท/ตัน เพื่อมาใช้ประโยชน์ (เช่น อาหารสัตว์ ปุ๋ยอินทรีย์) และการแปรรูปเป็นผลิตภัณฑ์ (เช่น ภาชนะบรรจุ) โดยเกษตรกรสามารถได้รับการ"&amp;"สนับสนุนโดยการขายให้กับผู้รวบรวมรายใดก็ได้เปิดให้ผู้ประกอบการที่นำเศษวัสดุทางการเกษตรไปแปรรูป และ/หรือไปใช้ประโยชน์ ได้รับเงินทุนหมุนเวียนปลอดดอกเบี้ยในการดำเนินการ และจะได้รับทุนตั้งตัว (100000 บาท/ราย) และทุนสร้างตัว (1000000 บาท/ราย) เพื่อขยายกิจการให้"&amp;"ยั่งยืนในระยะยาวเปิดให้เกษตรกรที่ดำเนินการโดยปลอดการเผาและดำเนินกาด้ารอื่นๆ ตามมาตรฐานการปฏิบัติทางการเกษตรที่ดี (หรือ GAP) สามารถขอรับมาตรฐาน GAP และ/หรือมาตรฐานเกษตรอินทรีย์ได้ฟรี โดยไม่ต้องเสียค่าใช้จ่ายเพิ่มงบประมาณให้องค์กรปกครองส่วนท้องถิ่นในพื้นที่"&amp;"ที่มีความเสี่ยงในการเผา/ไฟป่า ในการจัดการไฟป่า จัดการเชื้อเพลิง ลดการเผาในพื้นที่เกษตร เป็นจำนวน 3 ล้านบาท/ตำบล เพื่อจัดเตรียมระบบ อุปกรณ์ และบุคลากรในการลดการเผา และจะได้รับรางวัลในการพัฒนาพื้นที่เพิ่มเติมสำหรับพื้นที่ที่ประสบความสำเร็จในการลดการเผาลงได้")</f>
        <v>นโยบายที่ 202 เพิ่มแรงจูงใจให้เกษตรกรในการลดการเผา
solution เปิดให้เกษตรกรสามารถขอรับสินเชื่อ 0% พร้อมการดูแลหลังการขาย สำหรับเครื่องจักรในการเก็บเกี่ยว (อ้อย) และเตรียมดิน (ข้าว และข้าวโพด) โดยหากมีการจัดการในลักษณะกลุ่ม/สหกรณ์/ผู้ประกอบการในชุมชนที่ให้บริการเกษตรกรในอัตราที่กำหนด จะได้รับเงินสนับสนุนอีก 25%รับซื้อเศษวัสดุทางการเกษตร ทั้งฟางข้าว ใบอ้อย และต้นข้าวโพด ในอัตรา 1000 บาท/ตัน เพื่อมาใช้ประโยชน์ (เช่น อาหารสัตว์ ปุ๋ยอินทรีย์) และการแปรรูปเป็นผลิตภัณฑ์ (เช่น ภาชนะบรรจุ) โดยเกษตรกรสามารถได้รับการสนับสนุนโดยการขายให้กับผู้รวบรวมรายใดก็ได้เปิดให้ผู้ประกอบการที่นำเศษวัสดุทางการเกษตรไปแปรรูป และ/หรือไปใช้ประโยชน์ ได้รับเงินทุนหมุนเวียนปลอดดอกเบี้ยในการดำเนินการ และจะได้รับทุนตั้งตัว (100000 บาท/ราย) และทุนสร้างตัว (1000000 บาท/ราย) เพื่อขยายกิจการให้ยั่งยืนในระยะยาวเปิดให้เกษตรกรที่ดำเนินการโดยปลอดการเผาและดำเนินกาด้ารอื่นๆ ตามมาตรฐานการปฏิบัติทางการเกษตรที่ดี (หรือ GAP) สามารถขอรับมาตรฐาน GAP และ/หรือมาตรฐานเกษตรอินทรีย์ได้ฟรี โดยไม่ต้องเสียค่าใช้จ่ายเพิ่มงบประมาณให้องค์กรปกครองส่วนท้องถิ่นในพื้นที่ที่มีความเสี่ยงในการเผา/ไฟป่า ในการจัดการไฟป่า จัดการเชื้อเพลิง ลดการเผาในพื้นที่เกษตร เป็นจำนวน 3 ล้านบาท/ตำบล เพื่อจัดเตรียมระบบ อุปกรณ์ และบุคลากรในการลดการเผา และจะได้รับรางวัลในการพัฒนาพื้นที่เพิ่มเติมสำหรับพื้นที่ที่ประสบความสำเร็จในการลดการเผาลงได้</v>
      </c>
      <c r="K38" s="16"/>
      <c r="L38" s="16"/>
      <c r="M38" s="16"/>
      <c r="N38" s="16"/>
      <c r="O38" s="16"/>
      <c r="P38" s="16"/>
      <c r="Q38" s="16"/>
      <c r="R38" s="16"/>
      <c r="S38" s="16"/>
      <c r="T38" s="16"/>
      <c r="U38" s="16"/>
      <c r="V38" s="16"/>
      <c r="W38" s="16"/>
      <c r="X38" s="16"/>
      <c r="Y38" s="16"/>
      <c r="Z38" s="16"/>
    </row>
    <row r="39">
      <c r="A39" s="16"/>
      <c r="B39" s="19">
        <f>IFERROR(__xludf.DUMMYFUNCTION("""COMPUTED_VALUE"""),206.0)</f>
        <v>206</v>
      </c>
      <c r="C39" s="13" t="str">
        <f>IFERROR(__xludf.DUMMYFUNCTION("""COMPUTED_VALUE"""),"นโยบายที่ 206 กำหนดมาตรฐานเกี่ยวกับการติดป้ายโฆษณา
solution กำหนดค่ามาตรฐานและข้อกำหนดในการติดป้ายโฆษณา (เช่น ต้องตั้งห่างจากชุมชน/ตึกสูงเป็นระยะทางตามที่กำหนด ควรกำหนดขนาดของป้ายไม่ให้มีขนาดใหญ่เกินไป กำหนดปริมาณแสงไฟ กำหนดเวลาในการเปิด-ปิดป้ายโฆษณาหรือก"&amp;"ารใช้แสง) เพื่อป้องกันการรบกวนผู้พักอาศัยบริเวณใกล้เคียงเพิ่มแรงจูงใจให้ภาคธุรกิจ (โดยเฉพาะในอุตสาหกรรมอิเล็กทรอนิกส์ และอุตสาหกรรมโฆษณา) ในการติดตั้งป้ายโฆษณาแบบลดการกระจายแสง หรือการใช้โซลาร์เซลล์และระดับแสงที่เหมาะสมกำหนดแนวทาง-มาตรการการจ่ายเงินชดเชยก"&amp;"รณีที่มีผู้ได้รับผลกระทบจากมลภาวะทางแสง ให้เป็นธรรมและสามารถบังคับใช้ได้ในวงกว้างตั้งหน่วยงานด้านการควบคุมผลกระทบจากมลภาวะทางแสง (อาจอยู่ในกรมควบคุมมลพิษ หรือในสุขาภิบาลสิ่งแวดล้อมของเทศบาล) ที่มีหน้าที่ในการเปิดให้มีการรับฟังความคิดเห็นของประชาชนในพื้นที"&amp;"่อย่างจริงจัง ก่อนดำเนินการติดป้ายโฆษณา/ไฟที่มีแสงรบกวนรับเรื่องร้องเรียนเกี่ยวกับผลกระทบทางแสงสำหรับประชาชนดำเนินการตรวจสอบ และแก้ไขบริเวณพื้นที่ที่ประชาชนได้รับผลกระทบจากแสง")</f>
        <v>นโยบายที่ 206 กำหนดมาตรฐานเกี่ยวกับการติดป้ายโฆษณา
solution กำหนดค่ามาตรฐานและข้อกำหนดในการติดป้ายโฆษณา (เช่น ต้องตั้งห่างจากชุมชน/ตึกสูงเป็นระยะทางตามที่กำหนด ควรกำหนดขนาดของป้ายไม่ให้มีขนาดใหญ่เกินไป กำหนดปริมาณแสงไฟ กำหนดเวลาในการเปิด-ปิดป้ายโฆษณาหรือการใช้แสง) เพื่อป้องกันการรบกวนผู้พักอาศัยบริเวณใกล้เคียงเพิ่มแรงจูงใจให้ภาคธุรกิจ (โดยเฉพาะในอุตสาหกรรมอิเล็กทรอนิกส์ และอุตสาหกรรมโฆษณา) ในการติดตั้งป้ายโฆษณาแบบลดการกระจายแสง หรือการใช้โซลาร์เซลล์และระดับแสงที่เหมาะสมกำหนดแนวทาง-มาตรการการจ่ายเงินชดเชยกรณีที่มีผู้ได้รับผลกระทบจากมลภาวะทางแสง ให้เป็นธรรมและสามารถบังคับใช้ได้ในวงกว้างตั้งหน่วยงานด้านการควบคุมผลกระทบจากมลภาวะทางแสง (อาจอยู่ในกรมควบคุมมลพิษ หรือในสุขาภิบาลสิ่งแวดล้อมของเทศบาล) ที่มีหน้าที่ในการเปิดให้มีการรับฟังความคิดเห็นของประชาชนในพื้นที่อย่างจริงจัง ก่อนดำเนินการติดป้ายโฆษณา/ไฟที่มีแสงรบกวนรับเรื่องร้องเรียนเกี่ยวกับผลกระทบทางแสงสำหรับประชาชนดำเนินการตรวจสอบ และแก้ไขบริเวณพื้นที่ที่ประชาชนได้รับผลกระทบจากแสง</v>
      </c>
      <c r="K39" s="16"/>
      <c r="L39" s="16"/>
      <c r="M39" s="16"/>
      <c r="N39" s="16"/>
      <c r="O39" s="16"/>
      <c r="P39" s="16"/>
      <c r="Q39" s="16"/>
      <c r="R39" s="16"/>
      <c r="S39" s="16"/>
      <c r="T39" s="16"/>
      <c r="U39" s="16"/>
      <c r="V39" s="16"/>
      <c r="W39" s="16"/>
      <c r="X39" s="16"/>
      <c r="Y39" s="16"/>
      <c r="Z39" s="16"/>
    </row>
    <row r="40">
      <c r="A40" s="16"/>
      <c r="B40" s="19">
        <f>IFERROR(__xludf.DUMMYFUNCTION("""COMPUTED_VALUE"""),232.0)</f>
        <v>232</v>
      </c>
      <c r="C40" s="13" t="str">
        <f>IFERROR(__xludf.DUMMYFUNCTION("""COMPUTED_VALUE"""),"นโยบายที่ 232 สร้างสังคมที่เอื้อต่อการมีสุขภาพจิตที่ดี
solution ลดปัจจัยที่เพิ่มความเสี่ยงต่อปัญหาสุขภาพจิตตั้งแต่เกิดจนแก่ เช่นการมีสถาบันครอบครัวที่เข้มแข็งสำหรับเด็กเล็ก พ่อแม่มือใหม่ได้รับการเสริมทักษะและการเตรียมความพร้อมทางสภาพจิตใจสำหรับการเลี้ยงดู"&amp;"ลูกการออกแบบระบบการศึกษาที่ไม่สร้างแรงกดดันเกินเหตุสำหรับนักเรียน (เช่น จำนวนชั่วโมงเรียนที่เหมาะสม ไม่มีอำนาจนิยมในโรงเรียน)สภาพแวดล้อมและรูปแบบความสัมพันธ์ในชีวิตการทำงานที่เหมาะสม (เช่น สภาพการทำงานที่ปลอดภัย การเงินที่มั่นคง เวลาพักผ่อนที่เพียงพอ)การเ"&amp;"พิ่มพื้นที่สาธารณะที่คนสามารถแลกเปลี่ยน รับฟัง หรือผ่อนคลาย (เช่น กิจกรรมดนตรีในสวน การเพิ่มพื้นที่สีเขียว การมีพื้นที่ทำกิจกรรมร่วมกันสำหรับผู้สูงวัย)การพัฒนาระบบสวัสดิการสังคมที่ทั่วถึงและถ้วนหน้า เพื่อเป็นตาข่ายรองรับความไม่แน่นอนในชีวิตรูปแบบต่างๆการย"&amp;"อมรับความหลากหลายทางวัฒนธรรม และลดการเลือกปฏิบัติ ที่เสี่ยงจะเพิ่มความเครียดและความรู้สึกไม่เป็นธรรม")</f>
        <v>นโยบายที่ 232 สร้างสังคมที่เอื้อต่อการมีสุขภาพจิตที่ดี
solution ลดปัจจัยที่เพิ่มความเสี่ยงต่อปัญหาสุขภาพจิตตั้งแต่เกิดจนแก่ เช่นการมีสถาบันครอบครัวที่เข้มแข็งสำหรับเด็กเล็ก พ่อแม่มือใหม่ได้รับการเสริมทักษะและการเตรียมความพร้อมทางสภาพจิตใจสำหรับการเลี้ยงดูลูกการออกแบบระบบการศึกษาที่ไม่สร้างแรงกดดันเกินเหตุสำหรับนักเรียน (เช่น จำนวนชั่วโมงเรียนที่เหมาะสม ไม่มีอำนาจนิยมในโรงเรียน)สภาพแวดล้อมและรูปแบบความสัมพันธ์ในชีวิตการทำงานที่เหมาะสม (เช่น สภาพการทำงานที่ปลอดภัย การเงินที่มั่นคง เวลาพักผ่อนที่เพียงพอ)การเพิ่มพื้นที่สาธารณะที่คนสามารถแลกเปลี่ยน รับฟัง หรือผ่อนคลาย (เช่น กิจกรรมดนตรีในสวน การเพิ่มพื้นที่สีเขียว การมีพื้นที่ทำกิจกรรมร่วมกันสำหรับผู้สูงวัย)การพัฒนาระบบสวัสดิการสังคมที่ทั่วถึงและถ้วนหน้า เพื่อเป็นตาข่ายรองรับความไม่แน่นอนในชีวิตรูปแบบต่างๆการยอมรับความหลากหลายทางวัฒนธรรม และลดการเลือกปฏิบัติ ที่เสี่ยงจะเพิ่มความเครียดและความรู้สึกไม่เป็นธรรม</v>
      </c>
      <c r="K40" s="16"/>
      <c r="L40" s="16"/>
      <c r="M40" s="16"/>
      <c r="N40" s="16"/>
      <c r="O40" s="16"/>
      <c r="P40" s="16"/>
      <c r="Q40" s="16"/>
      <c r="R40" s="16"/>
      <c r="S40" s="16"/>
      <c r="T40" s="16"/>
      <c r="U40" s="16"/>
      <c r="V40" s="16"/>
      <c r="W40" s="16"/>
      <c r="X40" s="16"/>
      <c r="Y40" s="16"/>
      <c r="Z40" s="16"/>
    </row>
    <row r="41">
      <c r="A41" s="16"/>
      <c r="B41" s="19">
        <f>IFERROR(__xludf.DUMMYFUNCTION("""COMPUTED_VALUE"""),247.0)</f>
        <v>247</v>
      </c>
      <c r="C41" s="13" t="str">
        <f>IFERROR(__xludf.DUMMYFUNCTION("""COMPUTED_VALUE"""),"นโยบายที่ 247 พัฒนา อสม. เฉพาะทาง
solution พัฒนาระบบแนวหน้าสุขภาพ (ผู้ปฏิบัติงานด้านสุขภาพแบบเฉพาะงาน) โดยการจ้างงานแบบ part-time ให้ค่าตอบแทนตามชิ้นงาน (เช่น นักโภชนาการ นักจิตวิทยา นักกายภาพบำบัด นักรังสีวิทยา นักพยาธิวิทยา) และแนวหน้าสุขภาพท้องถิ่น (หร"&amp;"ือ Local Health Vanguard) ที่พัฒนาต่อยอดมาจาก อสม. ผ่านการฝึกอบรมและได้รับมาตรฐาน เพื่อช่วยภารกิจต่างๆ ของระบบสุขภาพในชุมชน จัดระบบผลตอบแทนที่เป็นธรรมตามรายชิ้นงาน-ตามผลงาน (ไม่ใช่เงินเดือน แต่จูงใจ/มั่นคงพอที่จะดำเนินการ เป็นอาชีพได้) ")</f>
        <v>นโยบายที่ 247 พัฒนา อสม. เฉพาะทาง
solution พัฒนาระบบแนวหน้าสุขภาพ (ผู้ปฏิบัติงานด้านสุขภาพแบบเฉพาะงาน) โดยการจ้างงานแบบ part-time ให้ค่าตอบแทนตามชิ้นงาน (เช่น นักโภชนาการ นักจิตวิทยา นักกายภาพบำบัด นักรังสีวิทยา นักพยาธิวิทยา) และแนวหน้าสุขภาพท้องถิ่น (หรือ Local Health Vanguard) ที่พัฒนาต่อยอดมาจาก อสม. ผ่านการฝึกอบรมและได้รับมาตรฐาน เพื่อช่วยภารกิจต่างๆ ของระบบสุขภาพในชุมชน จัดระบบผลตอบแทนที่เป็นธรรมตามรายชิ้นงาน-ตามผลงาน (ไม่ใช่เงินเดือน แต่จูงใจ/มั่นคงพอที่จะดำเนินการ เป็นอาชีพได้) </v>
      </c>
      <c r="K41" s="16"/>
      <c r="L41" s="16"/>
      <c r="M41" s="16"/>
      <c r="N41" s="16"/>
      <c r="O41" s="16"/>
      <c r="P41" s="16"/>
      <c r="Q41" s="16"/>
      <c r="R41" s="16"/>
      <c r="S41" s="16"/>
      <c r="T41" s="16"/>
      <c r="U41" s="16"/>
      <c r="V41" s="16"/>
      <c r="W41" s="16"/>
      <c r="X41" s="16"/>
      <c r="Y41" s="16"/>
      <c r="Z41" s="16"/>
    </row>
    <row r="42">
      <c r="A42" s="16"/>
      <c r="B42" s="19">
        <f>IFERROR(__xludf.DUMMYFUNCTION("""COMPUTED_VALUE"""),248.0)</f>
        <v>248</v>
      </c>
      <c r="C42" s="13" t="str">
        <f>IFERROR(__xludf.DUMMYFUNCTION("""COMPUTED_VALUE"""),"นโยบายที่ 248 เปลี่ยนอาสากู้ชีพเป็นอาชีพ มีทุนพัฒนาทักษะ-สวัสดิการ
solution เพิ่มศักยภาพของระบบอาสากู้ชีพให้ได้รับประกาศนียบัตรเฉพาะด้านตั้งเป้าให้มี Paramedic หรือนักปฏิบัติการฉุกเฉินการแพทย์ระดับปริญญาตรี อย่างน้อยทุกตำบลระดับประกาศนียบัตร อย่างน้อย 1 ค"&amp;"น ในทุกทีมอาสากู้ชีพภาครัฐอุดหนุนเงินให้กับมูลนิธิเพื่อเป็นทุนการศึกษาด้านการแพทย์ฉุกเฉินให้กับอาสาสมัครเพิ่มงบประมาณ/ข้อกำหนดของท้องถิ่นในการจ้างนักปฏิบัติการฉุกเฉินการแพทย์ในรูปแบบต่างๆ ที่ได้รับค่าตอบแทนที่เป็นธรรมและมั่นคง (เช่น จ้างเป็นบุคลากรประจำ จ"&amp;"้างเป็นหน่วยงานรับผิดชอบในพื้นที่) โดยมีข้อตกลงการปฏิบัติงานชัดเจน")</f>
        <v>นโยบายที่ 248 เปลี่ยนอาสากู้ชีพเป็นอาชีพ มีทุนพัฒนาทักษะ-สวัสดิการ
solution เพิ่มศักยภาพของระบบอาสากู้ชีพให้ได้รับประกาศนียบัตรเฉพาะด้านตั้งเป้าให้มี Paramedic หรือนักปฏิบัติการฉุกเฉินการแพทย์ระดับปริญญาตรี อย่างน้อยทุกตำบลระดับประกาศนียบัตร อย่างน้อย 1 คน ในทุกทีมอาสากู้ชีพภาครัฐอุดหนุนเงินให้กับมูลนิธิเพื่อเป็นทุนการศึกษาด้านการแพทย์ฉุกเฉินให้กับอาสาสมัครเพิ่มงบประมาณ/ข้อกำหนดของท้องถิ่นในการจ้างนักปฏิบัติการฉุกเฉินการแพทย์ในรูปแบบต่างๆ ที่ได้รับค่าตอบแทนที่เป็นธรรมและมั่นคง (เช่น จ้างเป็นบุคลากรประจำ จ้างเป็นหน่วยงานรับผิดชอบในพื้นที่) โดยมีข้อตกลงการปฏิบัติงานชัดเจน</v>
      </c>
      <c r="K42" s="16"/>
      <c r="L42" s="16"/>
      <c r="M42" s="16"/>
      <c r="N42" s="16"/>
      <c r="O42" s="16"/>
      <c r="P42" s="16"/>
      <c r="Q42" s="16"/>
      <c r="R42" s="16"/>
      <c r="S42" s="16"/>
      <c r="T42" s="16"/>
      <c r="U42" s="16"/>
      <c r="V42" s="16"/>
      <c r="W42" s="16"/>
      <c r="X42" s="16"/>
      <c r="Y42" s="16"/>
      <c r="Z42" s="16"/>
    </row>
    <row r="43">
      <c r="A43" s="16"/>
      <c r="B43" s="19">
        <f>IFERROR(__xludf.DUMMYFUNCTION("""COMPUTED_VALUE"""),254.0)</f>
        <v>254</v>
      </c>
      <c r="C43" s="13" t="str">
        <f>IFERROR(__xludf.DUMMYFUNCTION("""COMPUTED_VALUE"""),"นโยบายที่ 254 ดอกเบี้ยเงินกู้เป็นธรรม ผ่านการวิเคราะห์ข้อมูลการชำระเงิน
solution ส่งเสริมให้ธนาคารนำข้อมูลส่วนบุคคลหรือข้อมูลในการชำระค่าสาธารณูปโภค (เช่น น้ำประปา ไฟฟ้า) คำนวณเครดิตของลูกหนี้ เพื่อให้ธนาคารประเมินความเสี่ยงได้ดีขึ้น ลูกหนี้ที่ประวัติดีจะ"&amp;"ได้ดอกเบี้ยเงินกู้ต่ำกว่าเดิม")</f>
        <v>นโยบายที่ 254 ดอกเบี้ยเงินกู้เป็นธรรม ผ่านการวิเคราะห์ข้อมูลการชำระเงิน
solution ส่งเสริมให้ธนาคารนำข้อมูลส่วนบุคคลหรือข้อมูลในการชำระค่าสาธารณูปโภค (เช่น น้ำประปา ไฟฟ้า) คำนวณเครดิตของลูกหนี้ เพื่อให้ธนาคารประเมินความเสี่ยงได้ดีขึ้น ลูกหนี้ที่ประวัติดีจะได้ดอกเบี้ยเงินกู้ต่ำกว่าเดิม</v>
      </c>
      <c r="K43" s="16"/>
      <c r="L43" s="16"/>
      <c r="M43" s="16"/>
      <c r="N43" s="16"/>
      <c r="O43" s="16"/>
      <c r="P43" s="16"/>
      <c r="Q43" s="16"/>
      <c r="R43" s="16"/>
      <c r="S43" s="16"/>
      <c r="T43" s="16"/>
      <c r="U43" s="16"/>
      <c r="V43" s="16"/>
      <c r="W43" s="16"/>
      <c r="X43" s="16"/>
      <c r="Y43" s="16"/>
      <c r="Z43" s="16"/>
    </row>
    <row r="44">
      <c r="A44" s="16"/>
      <c r="B44" s="19">
        <f>IFERROR(__xludf.DUMMYFUNCTION("""COMPUTED_VALUE"""),255.0)</f>
        <v>255</v>
      </c>
      <c r="C44" s="13" t="str">
        <f>IFERROR(__xludf.DUMMYFUNCTION("""COMPUTED_VALUE"""),"นโยบายที่ 255 ประกาศสงครามหนี้นอกระบบ ตั้งงบปรับโครงสร้างหนี้ 1 หมื่นล้านบาท
solution ทำหน้าที่เป็นเจ้าภาพในการแก้ปัญหาหนี้นอกระบบ โดยใช้กลไกของสำนักนายกรัฐมนตรี ร่วมกับตำรวจ อัยการ สรรพากรและดีเอสไอ ในการเจรจากับเจ้าหนี้นิรโทษกรรมเจ้าหน้าหนี้นอกระบบที่ยิ"&amp;"นยอมปรับโครงสร้างหนี้ที่เป็นธรรมวางวงเงินสำหรับปรับโครงสร้างหนี้นอกระบบ (Refinance) 1 หมื่นล้านบาท")</f>
        <v>นโยบายที่ 255 ประกาศสงครามหนี้นอกระบบ ตั้งงบปรับโครงสร้างหนี้ 1 หมื่นล้านบาท
solution ทำหน้าที่เป็นเจ้าภาพในการแก้ปัญหาหนี้นอกระบบ โดยใช้กลไกของสำนักนายกรัฐมนตรี ร่วมกับตำรวจ อัยการ สรรพากรและดีเอสไอ ในการเจรจากับเจ้าหนี้นิรโทษกรรมเจ้าหน้าหนี้นอกระบบที่ยินยอมปรับโครงสร้างหนี้ที่เป็นธรรมวางวงเงินสำหรับปรับโครงสร้างหนี้นอกระบบ (Refinance) 1 หมื่นล้านบาท</v>
      </c>
      <c r="K44" s="16"/>
      <c r="L44" s="16"/>
      <c r="M44" s="16"/>
      <c r="N44" s="16"/>
      <c r="O44" s="16"/>
      <c r="P44" s="16"/>
      <c r="Q44" s="16"/>
      <c r="R44" s="16"/>
      <c r="S44" s="16"/>
      <c r="T44" s="16"/>
      <c r="U44" s="16"/>
      <c r="V44" s="16"/>
      <c r="W44" s="16"/>
      <c r="X44" s="16"/>
      <c r="Y44" s="16"/>
      <c r="Z44" s="16"/>
    </row>
    <row r="45">
      <c r="A45" s="16"/>
      <c r="B45" s="19">
        <f>IFERROR(__xludf.DUMMYFUNCTION("""COMPUTED_VALUE"""),256.0)</f>
        <v>256</v>
      </c>
      <c r="C45" s="13" t="str">
        <f>IFERROR(__xludf.DUMMYFUNCTION("""COMPUTED_VALUE"""),"นโยบายที่ 256 หนี้ราชการไม่ท่วมหัว หักไม่เกิน 70% ของเงินเดือน
solution ดำเนินการให้มีการเจรจากับเจ้าหนี้ที่จะให้กรมบัญชีกลางหักเงินเดือนต้องรับเงื่อนไขปรับดอกเบี้ยให้ไม่เกิน MLR -1% และเจรจาเจ้าหนี้ทุกรายให้สุดท้ายจัดการหักหนี้บัญชีเงินเดือนข้าราชการไม่เ"&amp;"กิน 70 % ของเงินเดือน")</f>
        <v>นโยบายที่ 256 หนี้ราชการไม่ท่วมหัว หักไม่เกิน 70% ของเงินเดือน
solution ดำเนินการให้มีการเจรจากับเจ้าหนี้ที่จะให้กรมบัญชีกลางหักเงินเดือนต้องรับเงื่อนไขปรับดอกเบี้ยให้ไม่เกิน MLR -1% และเจรจาเจ้าหนี้ทุกรายให้สุดท้ายจัดการหักหนี้บัญชีเงินเดือนข้าราชการไม่เกิน 70 % ของเงินเดือน</v>
      </c>
      <c r="K45" s="16"/>
      <c r="L45" s="16"/>
      <c r="M45" s="16"/>
      <c r="N45" s="16"/>
      <c r="O45" s="16"/>
      <c r="P45" s="16"/>
      <c r="Q45" s="16"/>
      <c r="R45" s="16"/>
      <c r="S45" s="16"/>
      <c r="T45" s="16"/>
      <c r="U45" s="16"/>
      <c r="V45" s="16"/>
      <c r="W45" s="16"/>
      <c r="X45" s="16"/>
      <c r="Y45" s="16"/>
      <c r="Z45" s="16"/>
    </row>
    <row r="46">
      <c r="A46" s="16"/>
      <c r="B46" s="19">
        <f>IFERROR(__xludf.DUMMYFUNCTION("""COMPUTED_VALUE"""),258.0)</f>
        <v>258</v>
      </c>
      <c r="C46" s="13" t="str">
        <f>IFERROR(__xludf.DUMMYFUNCTION("""COMPUTED_VALUE"""),"นโยบายที่ 258 ลดรายจ่าย SME: ลดภาษีนิติบุคคล SME ให้เหลือ 0-15%
solution ลดภาษีเงินได้นิติบุคคล SMEs ให้เหลือ 0-15% ลดอัตราภาษีเงินได้นิติบุคคลให้ SMEs (ช่วงกำไร 3 แสนบาท ถึง 3 ล้านบาท) จาก 15% เป็น 10%ลดอัตราภาษีเงินได้นิติบุคคลให้ SMEs (ช่วงกำไร 3 ล้านบ"&amp;"าท ถึง 30 ล้านบาท) จาก 20% เป็น 15%เพิ่มอัตราภาษีเงินได้นิติบุคคลสำหรับทุนใหญ่ (ช่วงกำไรเกิน 300 ล้านบาท) จาก 20% เป็น 23%")</f>
        <v>นโยบายที่ 258 ลดรายจ่าย SME: ลดภาษีนิติบุคคล SME ให้เหลือ 0-15%
solution ลดภาษีเงินได้นิติบุคคล SMEs ให้เหลือ 0-15% ลดอัตราภาษีเงินได้นิติบุคคลให้ SMEs (ช่วงกำไร 3 แสนบาท ถึง 3 ล้านบาท) จาก 15% เป็น 10%ลดอัตราภาษีเงินได้นิติบุคคลให้ SMEs (ช่วงกำไร 3 ล้านบาท ถึง 30 ล้านบาท) จาก 20% เป็น 15%เพิ่มอัตราภาษีเงินได้นิติบุคคลสำหรับทุนใหญ่ (ช่วงกำไรเกิน 300 ล้านบาท) จาก 20% เป็น 23%</v>
      </c>
      <c r="K46" s="16"/>
      <c r="L46" s="16"/>
      <c r="M46" s="16"/>
      <c r="N46" s="16"/>
      <c r="O46" s="16"/>
      <c r="P46" s="16"/>
      <c r="Q46" s="16"/>
      <c r="R46" s="16"/>
      <c r="S46" s="16"/>
      <c r="T46" s="16"/>
      <c r="U46" s="16"/>
      <c r="V46" s="16"/>
      <c r="W46" s="16"/>
      <c r="X46" s="16"/>
      <c r="Y46" s="16"/>
      <c r="Z46" s="16"/>
    </row>
    <row r="47">
      <c r="A47" s="16"/>
      <c r="B47" s="19">
        <f>IFERROR(__xludf.DUMMYFUNCTION("""COMPUTED_VALUE"""),260.0)</f>
        <v>260</v>
      </c>
      <c r="C47" s="13" t="str">
        <f>IFERROR(__xludf.DUMMYFUNCTION("""COMPUTED_VALUE"""),"นโยบายที่ 260 เพิ่มแต้มต่อให้ SME: หวยใบเสร็จ ซื้อของร้านค้ารายย่อย ทั้งคนซื้อคนขายได้หวย ลุ้นรวยเงินล้าน
solution เพิ่มลูกค้าให้ SMEs โดยการเพิ่มแรงจูงใจให้ประชาชนที่เลือกซื้อสินค้า SME ได้รับแถมสลากกินแบ่งของรัฐบาลไปลุ้นรางวัลสำหรับคนซื้อ หรือ ประชาชนทั"&amp;"่วไป: เมื่อซื้อสินค้าจาก SMEs ครบ 500 บาท สามารถแลกสลากกินแบ่งรัฐบาลได้ 1 ใบ (จำกัดไม่เกิน 2 ใบ/คน/เดือน และ จำนวน 10 ล้านคน/เดือน)เพิ่มโอกาสลุ้นหวยให้ SMEs โดยการนำยอดขายมาแลกเป็นสลากกินแบ่งของรัฐบาลได้ด้วยสำหรับคนขาย หรือ ผู้ประกอบการ SMEs ที่เข้าร่วมโค"&amp;"รงการ: เมื่อขายสินค้าครบ 5000 บาท สามารถแลกสลากกินแบ่งรัฐบาลได้ 1 ใบ")</f>
        <v>นโยบายที่ 260 เพิ่มแต้มต่อให้ SME: หวยใบเสร็จ ซื้อของร้านค้ารายย่อย ทั้งคนซื้อคนขายได้หวย ลุ้นรวยเงินล้าน
solution เพิ่มลูกค้าให้ SMEs โดยการเพิ่มแรงจูงใจให้ประชาชนที่เลือกซื้อสินค้า SME ได้รับแถมสลากกินแบ่งของรัฐบาลไปลุ้นรางวัลสำหรับคนซื้อ หรือ ประชาชนทั่วไป: เมื่อซื้อสินค้าจาก SMEs ครบ 500 บาท สามารถแลกสลากกินแบ่งรัฐบาลได้ 1 ใบ (จำกัดไม่เกิน 2 ใบ/คน/เดือน และ จำนวน 10 ล้านคน/เดือน)เพิ่มโอกาสลุ้นหวยให้ SMEs โดยการนำยอดขายมาแลกเป็นสลากกินแบ่งของรัฐบาลได้ด้วยสำหรับคนขาย หรือ ผู้ประกอบการ SMEs ที่เข้าร่วมโครงการ: เมื่อขายสินค้าครบ 5000 บาท สามารถแลกสลากกินแบ่งรัฐบาลได้ 1 ใบ</v>
      </c>
      <c r="K47" s="16"/>
      <c r="L47" s="16"/>
      <c r="M47" s="16"/>
      <c r="N47" s="16"/>
      <c r="O47" s="16"/>
      <c r="P47" s="16"/>
      <c r="Q47" s="16"/>
      <c r="R47" s="16"/>
      <c r="S47" s="16"/>
      <c r="T47" s="16"/>
      <c r="U47" s="16"/>
      <c r="V47" s="16"/>
      <c r="W47" s="16"/>
      <c r="X47" s="16"/>
      <c r="Y47" s="16"/>
      <c r="Z47" s="16"/>
    </row>
    <row r="48">
      <c r="A48" s="16"/>
      <c r="B48" s="19">
        <f>IFERROR(__xludf.DUMMYFUNCTION("""COMPUTED_VALUE"""),263.0)</f>
        <v>263</v>
      </c>
      <c r="C48" s="13" t="str">
        <f>IFERROR(__xludf.DUMMYFUNCTION("""COMPUTED_VALUE"""),"นโยบายที่ 263 เติมตลาดให้ SME: คูปองแลกซื้อสินค้าท้องถิ่น
solution ให้ประชาชนผู้เสียภาษีเงินได้บุคคลธรรมดา มีเครดิต (จำกัดไม่เกิน 1000 บาทต่อปี) สำหรับการแลกซื้อสินค้าท้องถิ่น วิสาหกิจชุมชน สหกรณ์เกษตร ในราคาครึ่งหนึ่ง (โดยรัฐสมทบอีกครึ่ง) เพื่อเป็นแรงจูง"&amp;"ใจให้ประชาชนหันมาเลือกซื้อ-สนับสนุนสินค้าเหล่านี้ให้เติบโตต่อไป")</f>
        <v>นโยบายที่ 263 เติมตลาดให้ SME: คูปองแลกซื้อสินค้าท้องถิ่น
solution ให้ประชาชนผู้เสียภาษีเงินได้บุคคลธรรมดา มีเครดิต (จำกัดไม่เกิน 1000 บาทต่อปี) สำหรับการแลกซื้อสินค้าท้องถิ่น วิสาหกิจชุมชน สหกรณ์เกษตร ในราคาครึ่งหนึ่ง (โดยรัฐสมทบอีกครึ่ง) เพื่อเป็นแรงจูงใจให้ประชาชนหันมาเลือกซื้อ-สนับสนุนสินค้าเหล่านี้ให้เติบโตต่อไป</v>
      </c>
      <c r="K48" s="16"/>
      <c r="L48" s="16"/>
      <c r="M48" s="16"/>
      <c r="N48" s="16"/>
      <c r="O48" s="16"/>
      <c r="P48" s="16"/>
      <c r="Q48" s="16"/>
      <c r="R48" s="16"/>
      <c r="S48" s="16"/>
      <c r="T48" s="16"/>
      <c r="U48" s="16"/>
      <c r="V48" s="16"/>
      <c r="W48" s="16"/>
      <c r="X48" s="16"/>
      <c r="Y48" s="16"/>
      <c r="Z48" s="16"/>
    </row>
    <row r="49">
      <c r="A49" s="16"/>
      <c r="B49" s="19">
        <f>IFERROR(__xludf.DUMMYFUNCTION("""COMPUTED_VALUE"""),264.0)</f>
        <v>264</v>
      </c>
      <c r="C49" s="13" t="str">
        <f>IFERROR(__xludf.DUMMYFUNCTION("""COMPUTED_VALUE"""),"นโยบายที่ 264 เติมทุนให้ SME: ทุนแสนตั้งตัว 2 แสนราย/ปี &amp; ทุนล้านตั้งตัว 2.5 หมื่นราย/ปี ไม่ต้องวางหลักประกัน
solution ปล่อยกู้ให้ SME เข้าถึงแหล่งทุนในระบบ (สำหรับเงินทุนหมุนเวียนและเงินทุนขยายกิจการ) โดยการจัดสรรงบอุดหนุนให้บรรษัทประกันสินเชื่ออุตสาหกรร"&amp;"มขนาดย่อม (บสย.) ค้ำประกันความเสี่ยงให้ SMEs เพื่อให้ SME กู้เงินได้โดยไม่ต้องใช้หลักประกัน ผ่าน 2 โครงการ:“ทุนแสนตั้งตัว” (1 แสนบาท/ราย) สำหรับ SME 200000 ราย/ปี“ทุนล้านสร้างตัว” (1 ล้านบาท/ราย) สำหรับ SME 25000 ราย/ปี")</f>
        <v>นโยบายที่ 264 เติมทุนให้ SME: ทุนแสนตั้งตัว 2 แสนราย/ปี &amp; ทุนล้านตั้งตัว 2.5 หมื่นราย/ปี ไม่ต้องวางหลักประกัน
solution ปล่อยกู้ให้ SME เข้าถึงแหล่งทุนในระบบ (สำหรับเงินทุนหมุนเวียนและเงินทุนขยายกิจการ) โดยการจัดสรรงบอุดหนุนให้บรรษัทประกันสินเชื่ออุตสาหกรรมขนาดย่อม (บสย.) ค้ำประกันความเสี่ยงให้ SMEs เพื่อให้ SME กู้เงินได้โดยไม่ต้องใช้หลักประกัน ผ่าน 2 โครงการ:“ทุนแสนตั้งตัว” (1 แสนบาท/ราย) สำหรับ SME 200000 ราย/ปี“ทุนล้านสร้างตัว” (1 ล้านบาท/ราย) สำหรับ SME 25000 ราย/ปี</v>
      </c>
      <c r="K49" s="16"/>
      <c r="L49" s="16"/>
      <c r="M49" s="16"/>
      <c r="N49" s="16"/>
      <c r="O49" s="16"/>
      <c r="P49" s="16"/>
      <c r="Q49" s="16"/>
      <c r="R49" s="16"/>
      <c r="S49" s="16"/>
      <c r="T49" s="16"/>
      <c r="U49" s="16"/>
      <c r="V49" s="16"/>
      <c r="W49" s="16"/>
      <c r="X49" s="16"/>
      <c r="Y49" s="16"/>
      <c r="Z49" s="16"/>
    </row>
    <row r="50">
      <c r="A50" s="16"/>
      <c r="B50" s="19">
        <f>IFERROR(__xludf.DUMMYFUNCTION("""COMPUTED_VALUE"""),267.0)</f>
        <v>267</v>
      </c>
      <c r="C50" s="13" t="str">
        <f>IFERROR(__xludf.DUMMYFUNCTION("""COMPUTED_VALUE"""),"นโยบายที่ 267 เพิ่มการแข่งขันในธุรกิจการเงิน เพิ่มจำนวนใบอนุญาต Virtual Bank อย่างน้อย 3 เท่า
solution เพิ่มจำนวนใบอนุญาต Virtual Bank เป็น 10 ราย (จากเดิม 3 ราย)ลดเพดานข้อจำกัดทุนจดทะเบียนเป็น 500 ล้านบาท (จากเดิม 5000 ล้านบาท)เพิ่มเงื่อนไขเรื่องการตั้งส"&amp;"ำนักงานใหญ่ที่ต่างจังหวัดกำหนด Data Standard เพื่อเพิ่มการถ่ายโอนข้อมูลส่วนบุคคลสำหรับการเพิ่มโอกาสในการได้รับอนุมัติสินเชื่อในระบบ (เช่น ข้อมูลทรัพย์สิน ข้อมูลรายรับรายจ่าย ข้อมูลชำระค่าน้ำ-ค่าไฟฟ้า-ค่ามือถือ ภาษี) และ เพิ่มเทคโนโลยี AI ในการวิเคราห์และแ"&amp;"นะนำการเงินส่วนบุคคลได้ เมื่อสามารถเชื่อมข้อมูลการเงินทั้งหมดของตนเองได้จากแอปเป๋าตัง")</f>
        <v>นโยบายที่ 267 เพิ่มการแข่งขันในธุรกิจการเงิน เพิ่มจำนวนใบอนุญาต Virtual Bank อย่างน้อย 3 เท่า
solution เพิ่มจำนวนใบอนุญาต Virtual Bank เป็น 10 ราย (จากเดิม 3 ราย)ลดเพดานข้อจำกัดทุนจดทะเบียนเป็น 500 ล้านบาท (จากเดิม 5000 ล้านบาท)เพิ่มเงื่อนไขเรื่องการตั้งสำนักงานใหญ่ที่ต่างจังหวัดกำหนด Data Standard เพื่อเพิ่มการถ่ายโอนข้อมูลส่วนบุคคลสำหรับการเพิ่มโอกาสในการได้รับอนุมัติสินเชื่อในระบบ (เช่น ข้อมูลทรัพย์สิน ข้อมูลรายรับรายจ่าย ข้อมูลชำระค่าน้ำ-ค่าไฟฟ้า-ค่ามือถือ ภาษี) และ เพิ่มเทคโนโลยี AI ในการวิเคราห์และแนะนำการเงินส่วนบุคคลได้ เมื่อสามารถเชื่อมข้อมูลการเงินทั้งหมดของตนเองได้จากแอปเป๋าตัง</v>
      </c>
      <c r="K50" s="16"/>
      <c r="L50" s="16"/>
      <c r="M50" s="16"/>
      <c r="N50" s="16"/>
      <c r="O50" s="16"/>
      <c r="P50" s="16"/>
      <c r="Q50" s="16"/>
      <c r="R50" s="16"/>
      <c r="S50" s="16"/>
      <c r="T50" s="16"/>
      <c r="U50" s="16"/>
      <c r="V50" s="16"/>
      <c r="W50" s="16"/>
      <c r="X50" s="16"/>
      <c r="Y50" s="16"/>
      <c r="Z50" s="16"/>
    </row>
    <row r="51">
      <c r="A51" s="16"/>
      <c r="B51" s="19">
        <f>IFERROR(__xludf.DUMMYFUNCTION("""COMPUTED_VALUE"""),269.0)</f>
        <v>269</v>
      </c>
      <c r="C51" s="13" t="str">
        <f>IFERROR(__xludf.DUMMYFUNCTION("""COMPUTED_VALUE"""),"นโยบายที่ 269 ส่งเสริมและยกระดับการท่องเที่ยวสีเขียว (Green Tourism)
solution สนับสนุนการท่องเที่ยวเชิงความยั่งยืน ผ่านการให้ผลตอบแทนเป็น Carbon Credit แก่ทั้งผู้ประกอบการ และนักท่องเที่ยวสายสิ่งแวดล้อมที่มาใช้บริการให้แรงจูงใจแก่โรงแรมที่มีเป้าหมาย Net-Z"&amp;"ero Carbon โรงแรมที่ใช้พลังงานหมุนเวียน 100 % และโรงแรมที่ลงทุนปรับอาคารเป็นอาคารประหยัดพลังงาน โดยให้การสินเชื่อ Soft loan ดอกเบี้ยต่ำ การลดหย่อนภาษีเงินได้นิติบุคคลจากค่าใช้จ่ายที่ลงไปกับการปรับเปลี่ยนการใช้พลังงานและการลดคาร์บอน  ผลักดันให้เมืองท่องเที"&amp;"่ยวเป็นเมืองพลังงานหมุนเวียน 100% เช่น กระบี่ สมุยส่งเสริม Green MICE ตั้งเป้าหมายการเป็นศูนย์กลาง MICE ที่สอดคล้องกับเป้าหมายด้านสิ่งแวดล้อม เช่น Net-zero carbon conference RE100 conference")</f>
        <v>นโยบายที่ 269 ส่งเสริมและยกระดับการท่องเที่ยวสีเขียว (Green Tourism)
solution สนับสนุนการท่องเที่ยวเชิงความยั่งยืน ผ่านการให้ผลตอบแทนเป็น Carbon Credit แก่ทั้งผู้ประกอบการ และนักท่องเที่ยวสายสิ่งแวดล้อมที่มาใช้บริการให้แรงจูงใจแก่โรงแรมที่มีเป้าหมาย Net-Zero Carbon โรงแรมที่ใช้พลังงานหมุนเวียน 100 % และโรงแรมที่ลงทุนปรับอาคารเป็นอาคารประหยัดพลังงาน โดยให้การสินเชื่อ Soft loan ดอกเบี้ยต่ำ การลดหย่อนภาษีเงินได้นิติบุคคลจากค่าใช้จ่ายที่ลงไปกับการปรับเปลี่ยนการใช้พลังงานและการลดคาร์บอน  ผลักดันให้เมืองท่องเที่ยวเป็นเมืองพลังงานหมุนเวียน 100% เช่น กระบี่ สมุยส่งเสริม Green MICE ตั้งเป้าหมายการเป็นศูนย์กลาง MICE ที่สอดคล้องกับเป้าหมายด้านสิ่งแวดล้อม เช่น Net-zero carbon conference RE100 conference</v>
      </c>
      <c r="K51" s="16"/>
      <c r="L51" s="16"/>
      <c r="M51" s="16"/>
      <c r="N51" s="16"/>
      <c r="O51" s="16"/>
      <c r="P51" s="16"/>
      <c r="Q51" s="16"/>
      <c r="R51" s="16"/>
      <c r="S51" s="16"/>
      <c r="T51" s="16"/>
      <c r="U51" s="16"/>
      <c r="V51" s="16"/>
      <c r="W51" s="16"/>
      <c r="X51" s="16"/>
      <c r="Y51" s="16"/>
      <c r="Z51" s="16"/>
    </row>
    <row r="52">
      <c r="A52" s="16"/>
      <c r="B52" s="19">
        <f>IFERROR(__xludf.DUMMYFUNCTION("""COMPUTED_VALUE"""),284.0)</f>
        <v>284</v>
      </c>
      <c r="C52" s="13" t="str">
        <f>IFERROR(__xludf.DUMMYFUNCTION("""COMPUTED_VALUE"""),"นโยบายที่ 284 คุ้มครองสวัสดิภาพและสิทธิแรงงานสร้างสรรค์และคนทำงานในกองถ่าย
solution กำหนดมาตรฐานและเพิ่มเงื่อนไขบังคับให้ทุกการจ้างงานผลิตสื่อต้องมี “สัญญาจ้างที่เป็นธรรม” (เช่น ปัญหาการจ้างรายวัน ชั่วโมงทำงาน เวลาพักผ่อน) โดยสตูดิโอที่ล่าช้าในการจ่ายค่าจ"&amp;"้างหรือไม่ใช้สัญญาจ้างแรงงานตามมาตรฐานจะไม่มีสิทธิได้รับการสนับสนุนจากกองทุนภาพยนตร์ กำหนดมาตรฐานและบังคับใช้กฎหมายด้านความปลอดภัยและการป้องกันอุบัติเหตุในกองถ่าย และเพิ่มการตรวจสอบมาตราฐานความปลอดภัยของกองถ่ายด้วยหน่วยงานรัฐกำหนดมาตรฐานการคุ้มครองสิทธิเด"&amp;"็กและการทำงานของเด็กในกองถ่ายนำทุกคนเข้าสู่รับบประกันสังคมถ้วนหน้า - เจ็บป่วยได้เงินชดเชย-ค่าเดินทางหาหมอคุ้มครองสนับสนุนการรวมตัวของคนในวงการเดียวกัน ที่ไม่ได้มีผู้ว่าจ้าง-คู่สัญญาคนเดียวกัน ตามแนวทาง “แรงงานทุกกลุ่มตั้งสหภาพได้”เพิ่มประสิทธิภาพและความรั"&amp;"ดกุมในการคุ้มครองทรัพย์สินทางปัญญากำหนดมาตรฐานชั่วโมงทำงานของคนงานกองถ่าย - เวลาทำงานไม่เกิน 12 ชั่วโมงต่อวัน (เวลาปกติ 8 ชั่วโมง และ ล่วงเวลาสูงสุด 4 ชั่วโมง) / อย่างน้อย 12 ชั่วโมงหลังเลิกกองต้องเป็นเวลาพักผ่อนก่อนเรียกกลับมาทำงานใหม่ ")</f>
        <v>นโยบายที่ 284 คุ้มครองสวัสดิภาพและสิทธิแรงงานสร้างสรรค์และคนทำงานในกองถ่าย
solution กำหนดมาตรฐานและเพิ่มเงื่อนไขบังคับให้ทุกการจ้างงานผลิตสื่อต้องมี “สัญญาจ้างที่เป็นธรรม” (เช่น ปัญหาการจ้างรายวัน ชั่วโมงทำงาน เวลาพักผ่อน) โดยสตูดิโอที่ล่าช้าในการจ่ายค่าจ้างหรือไม่ใช้สัญญาจ้างแรงงานตามมาตรฐานจะไม่มีสิทธิได้รับการสนับสนุนจากกองทุนภาพยนตร์ กำหนดมาตรฐานและบังคับใช้กฎหมายด้านความปลอดภัยและการป้องกันอุบัติเหตุในกองถ่าย และเพิ่มการตรวจสอบมาตราฐานความปลอดภัยของกองถ่ายด้วยหน่วยงานรัฐกำหนดมาตรฐานการคุ้มครองสิทธิเด็กและการทำงานของเด็กในกองถ่ายนำทุกคนเข้าสู่รับบประกันสังคมถ้วนหน้า - เจ็บป่วยได้เงินชดเชย-ค่าเดินทางหาหมอคุ้มครองสนับสนุนการรวมตัวของคนในวงการเดียวกัน ที่ไม่ได้มีผู้ว่าจ้าง-คู่สัญญาคนเดียวกัน ตามแนวทาง “แรงงานทุกกลุ่มตั้งสหภาพได้”เพิ่มประสิทธิภาพและความรัดกุมในการคุ้มครองทรัพย์สินทางปัญญากำหนดมาตรฐานชั่วโมงทำงานของคนงานกองถ่าย - เวลาทำงานไม่เกิน 12 ชั่วโมงต่อวัน (เวลาปกติ 8 ชั่วโมง และ ล่วงเวลาสูงสุด 4 ชั่วโมง) / อย่างน้อย 12 ชั่วโมงหลังเลิกกองต้องเป็นเวลาพักผ่อนก่อนเรียกกลับมาทำงานใหม่ </v>
      </c>
      <c r="K52" s="16"/>
      <c r="L52" s="16"/>
      <c r="M52" s="16"/>
      <c r="N52" s="16"/>
      <c r="O52" s="16"/>
      <c r="P52" s="16"/>
      <c r="Q52" s="16"/>
      <c r="R52" s="16"/>
      <c r="S52" s="16"/>
      <c r="T52" s="16"/>
      <c r="U52" s="16"/>
      <c r="V52" s="16"/>
      <c r="W52" s="16"/>
      <c r="X52" s="16"/>
      <c r="Y52" s="16"/>
      <c r="Z52" s="16"/>
    </row>
    <row r="53">
      <c r="A53" s="16"/>
      <c r="B53" s="19">
        <f>IFERROR(__xludf.DUMMYFUNCTION("""COMPUTED_VALUE"""),294.0)</f>
        <v>294</v>
      </c>
      <c r="C53" s="13" t="str">
        <f>IFERROR(__xludf.DUMMYFUNCTION("""COMPUTED_VALUE"""),"นโยบายที่ 294 กระจายอำนาจด้านการให้บริการระบบขนส่งสาธารณะ
solution ถ่ายโอนอำนาจในการอนุญาตเดินรถ กำหนดเส้นทางเดินรถ และราคาค่าโดยสาร จากคณะกรรมการควบคุมการขนส่งทางบกกลาง/จังหวัด มาให้องค์กรปกครองส่วนท้องถิ่นดำเนินการแทนตั้งงบประมาณอุดหนุนเฉพาะกิจแบบพิเศษใ"&amp;"ห้กับองค์กรปกครองส่วนท้องถิ่นทั่วประเทศ เพื่อการให้บริการขนส่งสาธารณะ ปีละ 10000 ล้านบาทปลดล็อกอำนาจท้องถิ่นในการใช้งบประมาณอุดหนุน/สนับสนุน และตั้งเงื่อนไขกับผู้ประกอบการขนส่งสาธารณะเอกชน (เช่น การอุดหนุนเงินบางส่วนให้ผู้ประกอบการเพื่อนำไปจัดซื้อรถเมล์ให"&amp;"ม่)")</f>
        <v>นโยบายที่ 294 กระจายอำนาจด้านการให้บริการระบบขนส่งสาธารณะ
solution ถ่ายโอนอำนาจในการอนุญาตเดินรถ กำหนดเส้นทางเดินรถ และราคาค่าโดยสาร จากคณะกรรมการควบคุมการขนส่งทางบกกลาง/จังหวัด มาให้องค์กรปกครองส่วนท้องถิ่นดำเนินการแทนตั้งงบประมาณอุดหนุนเฉพาะกิจแบบพิเศษให้กับองค์กรปกครองส่วนท้องถิ่นทั่วประเทศ เพื่อการให้บริการขนส่งสาธารณะ ปีละ 10000 ล้านบาทปลดล็อกอำนาจท้องถิ่นในการใช้งบประมาณอุดหนุน/สนับสนุน และตั้งเงื่อนไขกับผู้ประกอบการขนส่งสาธารณะเอกชน (เช่น การอุดหนุนเงินบางส่วนให้ผู้ประกอบการเพื่อนำไปจัดซื้อรถเมล์ใหม่)</v>
      </c>
      <c r="K53" s="16"/>
      <c r="L53" s="16"/>
      <c r="M53" s="16"/>
      <c r="N53" s="16"/>
      <c r="O53" s="16"/>
      <c r="P53" s="16"/>
      <c r="Q53" s="16"/>
      <c r="R53" s="16"/>
      <c r="S53" s="16"/>
      <c r="T53" s="16"/>
      <c r="U53" s="16"/>
      <c r="V53" s="16"/>
      <c r="W53" s="16"/>
      <c r="X53" s="16"/>
      <c r="Y53" s="16"/>
      <c r="Z53" s="16"/>
    </row>
    <row r="54">
      <c r="A54" s="16"/>
      <c r="B54" s="19">
        <f>IFERROR(__xludf.DUMMYFUNCTION("""COMPUTED_VALUE"""),295.0)</f>
        <v>295</v>
      </c>
      <c r="C54" s="13" t="str">
        <f>IFERROR(__xludf.DUMMYFUNCTION("""COMPUTED_VALUE"""),"นโยบายที่ 295 ผนวกความต้องการด้านการขนส่งเข้ากับการพัฒนาอุตสาหกรรม
solution ส่งเสริมอุตสาหกรรมขนส่งสาธารณะที่เป็นมิตรต่อสิ่งแวดล้อมกำหนดให้รถโดยสารประจำทางทั่วประเทศไทยต้องใช้พลังงานไฟฟ้าขับเคลื่อนแทนที่เครื่องยนต์สันดาปภายใน ในระยะเวลา 7 ปีกำหนดให้การจัด"&amp;"ซื้อรถเมล์ใหม่ ต้องเป็นรถเมล์ไฟฟ้าเท่านั้นเปลี่ยนรถไฟดีเซล เป็นรถไฟไฟฟ้าส่งเสริมการวิจัยและพัฒนาแบตเตอรี่ไฟฟ้า ด้วยการอุดหนุนเงินให้กับสถาบันการศึกษาส่งเสริมทางอ้อมโดยใช้การจัดซื้อจัดจ้างของภาครัฐ เพื่อเพิ่มการลงทุนโดยเอกชนเพิ่มจุดเปลี่ยนถ่ายและกระจายสินค"&amp;"้าตามหัวเมืองต่าง ๆ ในทุกภูมิภาค")</f>
        <v>นโยบายที่ 295 ผนวกความต้องการด้านการขนส่งเข้ากับการพัฒนาอุตสาหกรรม
solution ส่งเสริมอุตสาหกรรมขนส่งสาธารณะที่เป็นมิตรต่อสิ่งแวดล้อมกำหนดให้รถโดยสารประจำทางทั่วประเทศไทยต้องใช้พลังงานไฟฟ้าขับเคลื่อนแทนที่เครื่องยนต์สันดาปภายใน ในระยะเวลา 7 ปีกำหนดให้การจัดซื้อรถเมล์ใหม่ ต้องเป็นรถเมล์ไฟฟ้าเท่านั้นเปลี่ยนรถไฟดีเซล เป็นรถไฟไฟฟ้าส่งเสริมการวิจัยและพัฒนาแบตเตอรี่ไฟฟ้า ด้วยการอุดหนุนเงินให้กับสถาบันการศึกษาส่งเสริมทางอ้อมโดยใช้การจัดซื้อจัดจ้างของภาครัฐ เพื่อเพิ่มการลงทุนโดยเอกชนเพิ่มจุดเปลี่ยนถ่ายและกระจายสินค้าตามหัวเมืองต่าง ๆ ในทุกภูมิภาค</v>
      </c>
      <c r="K54" s="16"/>
      <c r="L54" s="16"/>
      <c r="M54" s="16"/>
      <c r="N54" s="16"/>
      <c r="O54" s="16"/>
      <c r="P54" s="16"/>
      <c r="Q54" s="16"/>
      <c r="R54" s="16"/>
      <c r="S54" s="16"/>
      <c r="T54" s="16"/>
      <c r="U54" s="16"/>
      <c r="V54" s="16"/>
      <c r="W54" s="16"/>
      <c r="X54" s="16"/>
      <c r="Y54" s="16"/>
      <c r="Z54" s="16"/>
    </row>
    <row r="55">
      <c r="A55" s="16"/>
      <c r="B55" s="19">
        <f>IFERROR(__xludf.DUMMYFUNCTION("""COMPUTED_VALUE"""),297.0)</f>
        <v>297</v>
      </c>
      <c r="C55" s="13" t="str">
        <f>IFERROR(__xludf.DUMMYFUNCTION("""COMPUTED_VALUE"""),"นโยบายที่ 297 รถเมล์และรถไฟฟ้า 8-45 บาทตลอดสาย ใช้บัตรใบเดียว ครอบคลุมทั้ง กทม.
solution พัฒนาระบบค่าโดยสารร่วม กำหนดราคาค่าโดยสารเที่ยวละ 8-25 บาท ตลอดสาย (รถเมล์)เที่ยวละ 8-45 บาท ตลอดสาย (รถเมล์และรถไฟฟ้า)ใช้งบประมาณในการจ่ายเงินชดเชยส่วนต่างให้ผู้ให้บ"&amp;"ริการรถเมล์/รถไฟฟ้า ประมาณปีละ 7170 ล้านบาท")</f>
        <v>นโยบายที่ 297 รถเมล์และรถไฟฟ้า 8-45 บาทตลอดสาย ใช้บัตรใบเดียว ครอบคลุมทั้ง กทม.
solution พัฒนาระบบค่าโดยสารร่วม กำหนดราคาค่าโดยสารเที่ยวละ 8-25 บาท ตลอดสาย (รถเมล์)เที่ยวละ 8-45 บาท ตลอดสาย (รถเมล์และรถไฟฟ้า)ใช้งบประมาณในการจ่ายเงินชดเชยส่วนต่างให้ผู้ให้บริการรถเมล์/รถไฟฟ้า ประมาณปีละ 7170 ล้านบาท</v>
      </c>
      <c r="K55" s="16"/>
      <c r="L55" s="16"/>
      <c r="M55" s="16"/>
      <c r="N55" s="16"/>
      <c r="O55" s="16"/>
      <c r="P55" s="16"/>
      <c r="Q55" s="16"/>
      <c r="R55" s="16"/>
      <c r="S55" s="16"/>
      <c r="T55" s="16"/>
      <c r="U55" s="16"/>
      <c r="V55" s="16"/>
      <c r="W55" s="16"/>
      <c r="X55" s="16"/>
      <c r="Y55" s="16"/>
      <c r="Z55" s="16"/>
    </row>
    <row r="56">
      <c r="A56" s="16"/>
      <c r="B56" s="19">
        <f>IFERROR(__xludf.DUMMYFUNCTION("""COMPUTED_VALUE"""),298.0)</f>
        <v>298</v>
      </c>
      <c r="C56" s="13" t="str">
        <f>IFERROR(__xludf.DUMMYFUNCTION("""COMPUTED_VALUE"""),"นโยบายที่ 298 รถเมล์ไฟฟ้าทุกจังหวัด - เติมเงินให้ท้องถิ่น เพิ่มขนส่งสาธารณะ
solution อุดหนุนงบประมาณ 10000 ล้านบาท เพื่อผลักดันในการเกิดการลงทุนเดินรถเมล์ไฟฟ้า ในทุกเมือง ทุกจังหวัด ทั่วประเทศ และทำให้ค่าโดยสารรถเมล์อยู่ในราคาที่เหมาะสม ไม่เป็นไปภาระกับปร"&amp;"ะชาชนเกินควร ")</f>
        <v>นโยบายที่ 298 รถเมล์ไฟฟ้าทุกจังหวัด - เติมเงินให้ท้องถิ่น เพิ่มขนส่งสาธารณะ
solution อุดหนุนงบประมาณ 10000 ล้านบาท เพื่อผลักดันในการเกิดการลงทุนเดินรถเมล์ไฟฟ้า ในทุกเมือง ทุกจังหวัด ทั่วประเทศ และทำให้ค่าโดยสารรถเมล์อยู่ในราคาที่เหมาะสม ไม่เป็นไปภาระกับประชาชนเกินควร </v>
      </c>
      <c r="K56" s="16"/>
      <c r="L56" s="16"/>
      <c r="M56" s="16"/>
      <c r="N56" s="16"/>
      <c r="O56" s="16"/>
      <c r="P56" s="16"/>
      <c r="Q56" s="16"/>
      <c r="R56" s="16"/>
      <c r="S56" s="16"/>
      <c r="T56" s="16"/>
      <c r="U56" s="16"/>
      <c r="V56" s="16"/>
      <c r="W56" s="16"/>
      <c r="X56" s="16"/>
      <c r="Y56" s="16"/>
      <c r="Z56" s="16"/>
    </row>
    <row r="57">
      <c r="A57" s="16"/>
      <c r="B57" s="19"/>
      <c r="C57" s="13"/>
      <c r="K57" s="16"/>
      <c r="L57" s="16"/>
      <c r="M57" s="16"/>
      <c r="N57" s="16"/>
      <c r="O57" s="16"/>
      <c r="P57" s="16"/>
      <c r="Q57" s="16"/>
      <c r="R57" s="16"/>
      <c r="S57" s="16"/>
      <c r="T57" s="16"/>
      <c r="U57" s="16"/>
      <c r="V57" s="16"/>
      <c r="W57" s="16"/>
      <c r="X57" s="16"/>
      <c r="Y57" s="16"/>
      <c r="Z57" s="16"/>
    </row>
    <row r="58">
      <c r="A58" s="16"/>
      <c r="B58" s="19"/>
      <c r="C58" s="13"/>
      <c r="K58" s="16"/>
      <c r="L58" s="16"/>
      <c r="M58" s="16"/>
      <c r="N58" s="16"/>
      <c r="O58" s="16"/>
      <c r="P58" s="16"/>
      <c r="Q58" s="16"/>
      <c r="R58" s="16"/>
      <c r="S58" s="16"/>
      <c r="T58" s="16"/>
      <c r="U58" s="16"/>
      <c r="V58" s="16"/>
      <c r="W58" s="16"/>
      <c r="X58" s="16"/>
      <c r="Y58" s="16"/>
      <c r="Z58" s="16"/>
    </row>
    <row r="59">
      <c r="A59" s="16"/>
      <c r="B59" s="19"/>
      <c r="C59" s="13"/>
      <c r="K59" s="16"/>
      <c r="L59" s="16"/>
      <c r="M59" s="16"/>
      <c r="N59" s="16"/>
      <c r="O59" s="16"/>
      <c r="P59" s="16"/>
      <c r="Q59" s="16"/>
      <c r="R59" s="16"/>
      <c r="S59" s="16"/>
      <c r="T59" s="16"/>
      <c r="U59" s="16"/>
      <c r="V59" s="16"/>
      <c r="W59" s="16"/>
      <c r="X59" s="16"/>
      <c r="Y59" s="16"/>
      <c r="Z59" s="16"/>
    </row>
    <row r="60">
      <c r="A60" s="16"/>
      <c r="B60" s="19"/>
      <c r="C60" s="13"/>
      <c r="K60" s="16"/>
      <c r="L60" s="16"/>
      <c r="M60" s="16"/>
      <c r="N60" s="16"/>
      <c r="O60" s="16"/>
      <c r="P60" s="16"/>
      <c r="Q60" s="16"/>
      <c r="R60" s="16"/>
      <c r="S60" s="16"/>
      <c r="T60" s="16"/>
      <c r="U60" s="16"/>
      <c r="V60" s="16"/>
      <c r="W60" s="16"/>
      <c r="X60" s="16"/>
      <c r="Y60" s="16"/>
      <c r="Z60" s="16"/>
    </row>
    <row r="61">
      <c r="A61" s="16"/>
      <c r="B61" s="19"/>
      <c r="C61" s="13"/>
      <c r="K61" s="16"/>
      <c r="L61" s="16"/>
      <c r="M61" s="16"/>
      <c r="N61" s="16"/>
      <c r="O61" s="16"/>
      <c r="P61" s="16"/>
      <c r="Q61" s="16"/>
      <c r="R61" s="16"/>
      <c r="S61" s="16"/>
      <c r="T61" s="16"/>
      <c r="U61" s="16"/>
      <c r="V61" s="16"/>
      <c r="W61" s="16"/>
      <c r="X61" s="16"/>
      <c r="Y61" s="16"/>
      <c r="Z61" s="16"/>
    </row>
    <row r="62">
      <c r="A62" s="16"/>
      <c r="B62" s="19"/>
      <c r="C62" s="13"/>
      <c r="K62" s="16"/>
      <c r="L62" s="16"/>
      <c r="M62" s="16"/>
      <c r="N62" s="16"/>
      <c r="O62" s="16"/>
      <c r="P62" s="16"/>
      <c r="Q62" s="16"/>
      <c r="R62" s="16"/>
      <c r="S62" s="16"/>
      <c r="T62" s="16"/>
      <c r="U62" s="16"/>
      <c r="V62" s="16"/>
      <c r="W62" s="16"/>
      <c r="X62" s="16"/>
      <c r="Y62" s="16"/>
      <c r="Z62" s="16"/>
    </row>
    <row r="63">
      <c r="A63" s="16"/>
      <c r="B63" s="19"/>
      <c r="C63" s="13"/>
      <c r="K63" s="16"/>
      <c r="L63" s="16"/>
      <c r="M63" s="16"/>
      <c r="N63" s="16"/>
      <c r="O63" s="16"/>
      <c r="P63" s="16"/>
      <c r="Q63" s="16"/>
      <c r="R63" s="16"/>
      <c r="S63" s="16"/>
      <c r="T63" s="16"/>
      <c r="U63" s="16"/>
      <c r="V63" s="16"/>
      <c r="W63" s="16"/>
      <c r="X63" s="16"/>
      <c r="Y63" s="16"/>
      <c r="Z63" s="16"/>
    </row>
    <row r="64">
      <c r="A64" s="16"/>
      <c r="B64" s="19"/>
      <c r="C64" s="13"/>
      <c r="K64" s="16"/>
      <c r="L64" s="16"/>
      <c r="M64" s="16"/>
      <c r="N64" s="16"/>
      <c r="O64" s="16"/>
      <c r="P64" s="16"/>
      <c r="Q64" s="16"/>
      <c r="R64" s="16"/>
      <c r="S64" s="16"/>
      <c r="T64" s="16"/>
      <c r="U64" s="16"/>
      <c r="V64" s="16"/>
      <c r="W64" s="16"/>
      <c r="X64" s="16"/>
      <c r="Y64" s="16"/>
      <c r="Z64" s="16"/>
    </row>
    <row r="65">
      <c r="A65" s="16"/>
      <c r="B65" s="19"/>
      <c r="C65" s="13"/>
      <c r="K65" s="16"/>
      <c r="L65" s="16"/>
      <c r="M65" s="16"/>
      <c r="N65" s="16"/>
      <c r="O65" s="16"/>
      <c r="P65" s="16"/>
      <c r="Q65" s="16"/>
      <c r="R65" s="16"/>
      <c r="S65" s="16"/>
      <c r="T65" s="16"/>
      <c r="U65" s="16"/>
      <c r="V65" s="16"/>
      <c r="W65" s="16"/>
      <c r="X65" s="16"/>
      <c r="Y65" s="16"/>
      <c r="Z65" s="16"/>
    </row>
    <row r="66">
      <c r="A66" s="16"/>
      <c r="B66" s="19"/>
      <c r="C66" s="13"/>
      <c r="K66" s="16"/>
      <c r="L66" s="16"/>
      <c r="M66" s="16"/>
      <c r="N66" s="16"/>
      <c r="O66" s="16"/>
      <c r="P66" s="16"/>
      <c r="Q66" s="16"/>
      <c r="R66" s="16"/>
      <c r="S66" s="16"/>
      <c r="T66" s="16"/>
      <c r="U66" s="16"/>
      <c r="V66" s="16"/>
      <c r="W66" s="16"/>
      <c r="X66" s="16"/>
      <c r="Y66" s="16"/>
      <c r="Z66" s="16"/>
    </row>
    <row r="67">
      <c r="A67" s="16"/>
      <c r="B67" s="19"/>
      <c r="C67" s="13"/>
      <c r="K67" s="16"/>
      <c r="L67" s="16"/>
      <c r="M67" s="16"/>
      <c r="N67" s="16"/>
      <c r="O67" s="16"/>
      <c r="P67" s="16"/>
      <c r="Q67" s="16"/>
      <c r="R67" s="16"/>
      <c r="S67" s="16"/>
      <c r="T67" s="16"/>
      <c r="U67" s="16"/>
      <c r="V67" s="16"/>
      <c r="W67" s="16"/>
      <c r="X67" s="16"/>
      <c r="Y67" s="16"/>
      <c r="Z67" s="16"/>
    </row>
    <row r="68">
      <c r="A68" s="16"/>
      <c r="B68" s="19"/>
      <c r="C68" s="13"/>
      <c r="K68" s="16"/>
      <c r="L68" s="16"/>
      <c r="M68" s="16"/>
      <c r="N68" s="16"/>
      <c r="O68" s="16"/>
      <c r="P68" s="16"/>
      <c r="Q68" s="16"/>
      <c r="R68" s="16"/>
      <c r="S68" s="16"/>
      <c r="T68" s="16"/>
      <c r="U68" s="16"/>
      <c r="V68" s="16"/>
      <c r="W68" s="16"/>
      <c r="X68" s="16"/>
      <c r="Y68" s="16"/>
      <c r="Z68" s="16"/>
    </row>
    <row r="69">
      <c r="A69" s="16"/>
      <c r="B69" s="19"/>
      <c r="C69" s="13"/>
      <c r="K69" s="16"/>
      <c r="L69" s="16"/>
      <c r="M69" s="16"/>
      <c r="N69" s="16"/>
      <c r="O69" s="16"/>
      <c r="P69" s="16"/>
      <c r="Q69" s="16"/>
      <c r="R69" s="16"/>
      <c r="S69" s="16"/>
      <c r="T69" s="16"/>
      <c r="U69" s="16"/>
      <c r="V69" s="16"/>
      <c r="W69" s="16"/>
      <c r="X69" s="16"/>
      <c r="Y69" s="16"/>
      <c r="Z69" s="16"/>
    </row>
    <row r="70">
      <c r="A70" s="16"/>
      <c r="B70" s="19"/>
      <c r="C70" s="13"/>
      <c r="K70" s="16"/>
      <c r="L70" s="16"/>
      <c r="M70" s="16"/>
      <c r="N70" s="16"/>
      <c r="O70" s="16"/>
      <c r="P70" s="16"/>
      <c r="Q70" s="16"/>
      <c r="R70" s="16"/>
      <c r="S70" s="16"/>
      <c r="T70" s="16"/>
      <c r="U70" s="16"/>
      <c r="V70" s="16"/>
      <c r="W70" s="16"/>
      <c r="X70" s="16"/>
      <c r="Y70" s="16"/>
      <c r="Z70" s="16"/>
    </row>
    <row r="71">
      <c r="A71" s="16"/>
      <c r="B71" s="19"/>
      <c r="C71" s="13"/>
      <c r="K71" s="16"/>
      <c r="L71" s="16"/>
      <c r="M71" s="16"/>
      <c r="N71" s="16"/>
      <c r="O71" s="16"/>
      <c r="P71" s="16"/>
      <c r="Q71" s="16"/>
      <c r="R71" s="16"/>
      <c r="S71" s="16"/>
      <c r="T71" s="16"/>
      <c r="U71" s="16"/>
      <c r="V71" s="16"/>
      <c r="W71" s="16"/>
      <c r="X71" s="16"/>
      <c r="Y71" s="16"/>
      <c r="Z71" s="16"/>
    </row>
    <row r="72">
      <c r="A72" s="16"/>
      <c r="B72" s="19"/>
      <c r="C72" s="13"/>
      <c r="K72" s="16"/>
      <c r="L72" s="16"/>
      <c r="M72" s="16"/>
      <c r="N72" s="16"/>
      <c r="O72" s="16"/>
      <c r="P72" s="16"/>
      <c r="Q72" s="16"/>
      <c r="R72" s="16"/>
      <c r="S72" s="16"/>
      <c r="T72" s="16"/>
      <c r="U72" s="16"/>
      <c r="V72" s="16"/>
      <c r="W72" s="16"/>
      <c r="X72" s="16"/>
      <c r="Y72" s="16"/>
      <c r="Z72" s="16"/>
    </row>
    <row r="73">
      <c r="A73" s="16"/>
      <c r="B73" s="19"/>
      <c r="C73" s="13"/>
      <c r="K73" s="16"/>
      <c r="L73" s="16"/>
      <c r="M73" s="16"/>
      <c r="N73" s="16"/>
      <c r="O73" s="16"/>
      <c r="P73" s="16"/>
      <c r="Q73" s="16"/>
      <c r="R73" s="16"/>
      <c r="S73" s="16"/>
      <c r="T73" s="16"/>
      <c r="U73" s="16"/>
      <c r="V73" s="16"/>
      <c r="W73" s="16"/>
      <c r="X73" s="16"/>
      <c r="Y73" s="16"/>
      <c r="Z73" s="16"/>
    </row>
    <row r="74">
      <c r="A74" s="16"/>
      <c r="B74" s="19"/>
      <c r="C74" s="13"/>
      <c r="K74" s="16"/>
      <c r="L74" s="16"/>
      <c r="M74" s="16"/>
      <c r="N74" s="16"/>
      <c r="O74" s="16"/>
      <c r="P74" s="16"/>
      <c r="Q74" s="16"/>
      <c r="R74" s="16"/>
      <c r="S74" s="16"/>
      <c r="T74" s="16"/>
      <c r="U74" s="16"/>
      <c r="V74" s="16"/>
      <c r="W74" s="16"/>
      <c r="X74" s="16"/>
      <c r="Y74" s="16"/>
      <c r="Z74" s="16"/>
    </row>
    <row r="75">
      <c r="A75" s="16"/>
      <c r="B75" s="19"/>
      <c r="C75" s="13"/>
      <c r="K75" s="16"/>
      <c r="L75" s="16"/>
      <c r="M75" s="16"/>
      <c r="N75" s="16"/>
      <c r="O75" s="16"/>
      <c r="P75" s="16"/>
      <c r="Q75" s="16"/>
      <c r="R75" s="16"/>
      <c r="S75" s="16"/>
      <c r="T75" s="16"/>
      <c r="U75" s="16"/>
      <c r="V75" s="16"/>
      <c r="W75" s="16"/>
      <c r="X75" s="16"/>
      <c r="Y75" s="16"/>
      <c r="Z75" s="16"/>
    </row>
    <row r="76">
      <c r="A76" s="16"/>
      <c r="B76" s="19"/>
      <c r="C76" s="13"/>
      <c r="K76" s="16"/>
      <c r="L76" s="16"/>
      <c r="M76" s="16"/>
      <c r="N76" s="16"/>
      <c r="O76" s="16"/>
      <c r="P76" s="16"/>
      <c r="Q76" s="16"/>
      <c r="R76" s="16"/>
      <c r="S76" s="16"/>
      <c r="T76" s="16"/>
      <c r="U76" s="16"/>
      <c r="V76" s="16"/>
      <c r="W76" s="16"/>
      <c r="X76" s="16"/>
      <c r="Y76" s="16"/>
      <c r="Z76" s="16"/>
    </row>
    <row r="77">
      <c r="A77" s="16"/>
      <c r="B77" s="19"/>
      <c r="C77" s="13"/>
      <c r="K77" s="16"/>
      <c r="L77" s="16"/>
      <c r="M77" s="16"/>
      <c r="N77" s="16"/>
      <c r="O77" s="16"/>
      <c r="P77" s="16"/>
      <c r="Q77" s="16"/>
      <c r="R77" s="16"/>
      <c r="S77" s="16"/>
      <c r="T77" s="16"/>
      <c r="U77" s="16"/>
      <c r="V77" s="16"/>
      <c r="W77" s="16"/>
      <c r="X77" s="16"/>
      <c r="Y77" s="16"/>
      <c r="Z77" s="16"/>
    </row>
    <row r="78">
      <c r="A78" s="16"/>
      <c r="B78" s="19"/>
      <c r="C78" s="13"/>
      <c r="K78" s="16"/>
      <c r="L78" s="16"/>
      <c r="M78" s="16"/>
      <c r="N78" s="16"/>
      <c r="O78" s="16"/>
      <c r="P78" s="16"/>
      <c r="Q78" s="16"/>
      <c r="R78" s="16"/>
      <c r="S78" s="16"/>
      <c r="T78" s="16"/>
      <c r="U78" s="16"/>
      <c r="V78" s="16"/>
      <c r="W78" s="16"/>
      <c r="X78" s="16"/>
      <c r="Y78" s="16"/>
      <c r="Z78" s="16"/>
    </row>
    <row r="79">
      <c r="A79" s="16"/>
      <c r="B79" s="19"/>
      <c r="C79" s="13"/>
      <c r="K79" s="16"/>
      <c r="L79" s="16"/>
      <c r="M79" s="16"/>
      <c r="N79" s="16"/>
      <c r="O79" s="16"/>
      <c r="P79" s="16"/>
      <c r="Q79" s="16"/>
      <c r="R79" s="16"/>
      <c r="S79" s="16"/>
      <c r="T79" s="16"/>
      <c r="U79" s="16"/>
      <c r="V79" s="16"/>
      <c r="W79" s="16"/>
      <c r="X79" s="16"/>
      <c r="Y79" s="16"/>
      <c r="Z79" s="16"/>
    </row>
    <row r="80">
      <c r="A80" s="16"/>
      <c r="B80" s="19"/>
      <c r="C80" s="13"/>
      <c r="K80" s="16"/>
      <c r="L80" s="16"/>
      <c r="M80" s="16"/>
      <c r="N80" s="16"/>
      <c r="O80" s="16"/>
      <c r="P80" s="16"/>
      <c r="Q80" s="16"/>
      <c r="R80" s="16"/>
      <c r="S80" s="16"/>
      <c r="T80" s="16"/>
      <c r="U80" s="16"/>
      <c r="V80" s="16"/>
      <c r="W80" s="16"/>
      <c r="X80" s="16"/>
      <c r="Y80" s="16"/>
      <c r="Z80" s="16"/>
    </row>
    <row r="81">
      <c r="A81" s="16"/>
      <c r="B81" s="19"/>
      <c r="C81" s="13"/>
      <c r="K81" s="16"/>
      <c r="L81" s="16"/>
      <c r="M81" s="16"/>
      <c r="N81" s="16"/>
      <c r="O81" s="16"/>
      <c r="P81" s="16"/>
      <c r="Q81" s="16"/>
      <c r="R81" s="16"/>
      <c r="S81" s="16"/>
      <c r="T81" s="16"/>
      <c r="U81" s="16"/>
      <c r="V81" s="16"/>
      <c r="W81" s="16"/>
      <c r="X81" s="16"/>
      <c r="Y81" s="16"/>
      <c r="Z81" s="16"/>
    </row>
    <row r="82">
      <c r="A82" s="16"/>
      <c r="B82" s="19"/>
      <c r="C82" s="13"/>
      <c r="K82" s="16"/>
      <c r="L82" s="16"/>
      <c r="M82" s="16"/>
      <c r="N82" s="16"/>
      <c r="O82" s="16"/>
      <c r="P82" s="16"/>
      <c r="Q82" s="16"/>
      <c r="R82" s="16"/>
      <c r="S82" s="16"/>
      <c r="T82" s="16"/>
      <c r="U82" s="16"/>
      <c r="V82" s="16"/>
      <c r="W82" s="16"/>
      <c r="X82" s="16"/>
      <c r="Y82" s="16"/>
      <c r="Z82" s="16"/>
    </row>
    <row r="83">
      <c r="A83" s="16"/>
      <c r="B83" s="19"/>
      <c r="C83" s="13"/>
      <c r="K83" s="16"/>
      <c r="L83" s="16"/>
      <c r="M83" s="16"/>
      <c r="N83" s="16"/>
      <c r="O83" s="16"/>
      <c r="P83" s="16"/>
      <c r="Q83" s="16"/>
      <c r="R83" s="16"/>
      <c r="S83" s="16"/>
      <c r="T83" s="16"/>
      <c r="U83" s="16"/>
      <c r="V83" s="16"/>
      <c r="W83" s="16"/>
      <c r="X83" s="16"/>
      <c r="Y83" s="16"/>
      <c r="Z83" s="16"/>
    </row>
    <row r="84">
      <c r="A84" s="16"/>
      <c r="B84" s="19"/>
      <c r="C84" s="13"/>
      <c r="K84" s="16"/>
      <c r="L84" s="16"/>
      <c r="M84" s="16"/>
      <c r="N84" s="16"/>
      <c r="O84" s="16"/>
      <c r="P84" s="16"/>
      <c r="Q84" s="16"/>
      <c r="R84" s="16"/>
      <c r="S84" s="16"/>
      <c r="T84" s="16"/>
      <c r="U84" s="16"/>
      <c r="V84" s="16"/>
      <c r="W84" s="16"/>
      <c r="X84" s="16"/>
      <c r="Y84" s="16"/>
      <c r="Z84" s="16"/>
    </row>
    <row r="85">
      <c r="A85" s="16"/>
      <c r="B85" s="19"/>
      <c r="C85" s="13"/>
      <c r="K85" s="16"/>
      <c r="L85" s="16"/>
      <c r="M85" s="16"/>
      <c r="N85" s="16"/>
      <c r="O85" s="16"/>
      <c r="P85" s="16"/>
      <c r="Q85" s="16"/>
      <c r="R85" s="16"/>
      <c r="S85" s="16"/>
      <c r="T85" s="16"/>
      <c r="U85" s="16"/>
      <c r="V85" s="16"/>
      <c r="W85" s="16"/>
      <c r="X85" s="16"/>
      <c r="Y85" s="16"/>
      <c r="Z85" s="16"/>
    </row>
    <row r="86">
      <c r="A86" s="16"/>
      <c r="B86" s="19"/>
      <c r="C86" s="13"/>
      <c r="K86" s="16"/>
      <c r="L86" s="16"/>
      <c r="M86" s="16"/>
      <c r="N86" s="16"/>
      <c r="O86" s="16"/>
      <c r="P86" s="16"/>
      <c r="Q86" s="16"/>
      <c r="R86" s="16"/>
      <c r="S86" s="16"/>
      <c r="T86" s="16"/>
      <c r="U86" s="16"/>
      <c r="V86" s="16"/>
      <c r="W86" s="16"/>
      <c r="X86" s="16"/>
      <c r="Y86" s="16"/>
      <c r="Z86" s="16"/>
    </row>
    <row r="87">
      <c r="A87" s="16"/>
      <c r="B87" s="19"/>
      <c r="C87" s="13"/>
      <c r="K87" s="16"/>
      <c r="L87" s="16"/>
      <c r="M87" s="16"/>
      <c r="N87" s="16"/>
      <c r="O87" s="16"/>
      <c r="P87" s="16"/>
      <c r="Q87" s="16"/>
      <c r="R87" s="16"/>
      <c r="S87" s="16"/>
      <c r="T87" s="16"/>
      <c r="U87" s="16"/>
      <c r="V87" s="16"/>
      <c r="W87" s="16"/>
      <c r="X87" s="16"/>
      <c r="Y87" s="16"/>
      <c r="Z87" s="16"/>
    </row>
    <row r="88">
      <c r="A88" s="16"/>
      <c r="B88" s="19"/>
      <c r="C88" s="13"/>
      <c r="K88" s="16"/>
      <c r="L88" s="16"/>
      <c r="M88" s="16"/>
      <c r="N88" s="16"/>
      <c r="O88" s="16"/>
      <c r="P88" s="16"/>
      <c r="Q88" s="16"/>
      <c r="R88" s="16"/>
      <c r="S88" s="16"/>
      <c r="T88" s="16"/>
      <c r="U88" s="16"/>
      <c r="V88" s="16"/>
      <c r="W88" s="16"/>
      <c r="X88" s="16"/>
      <c r="Y88" s="16"/>
      <c r="Z88" s="16"/>
    </row>
    <row r="89">
      <c r="A89" s="16"/>
      <c r="B89" s="19"/>
      <c r="C89" s="13"/>
      <c r="K89" s="16"/>
      <c r="L89" s="16"/>
      <c r="M89" s="16"/>
      <c r="N89" s="16"/>
      <c r="O89" s="16"/>
      <c r="P89" s="16"/>
      <c r="Q89" s="16"/>
      <c r="R89" s="16"/>
      <c r="S89" s="16"/>
      <c r="T89" s="16"/>
      <c r="U89" s="16"/>
      <c r="V89" s="16"/>
      <c r="W89" s="16"/>
      <c r="X89" s="16"/>
      <c r="Y89" s="16"/>
      <c r="Z89" s="16"/>
    </row>
    <row r="90">
      <c r="A90" s="16"/>
      <c r="B90" s="19"/>
      <c r="C90" s="13"/>
      <c r="K90" s="16"/>
      <c r="L90" s="16"/>
      <c r="M90" s="16"/>
      <c r="N90" s="16"/>
      <c r="O90" s="16"/>
      <c r="P90" s="16"/>
      <c r="Q90" s="16"/>
      <c r="R90" s="16"/>
      <c r="S90" s="16"/>
      <c r="T90" s="16"/>
      <c r="U90" s="16"/>
      <c r="V90" s="16"/>
      <c r="W90" s="16"/>
      <c r="X90" s="16"/>
      <c r="Y90" s="16"/>
      <c r="Z90" s="16"/>
    </row>
    <row r="91">
      <c r="A91" s="16"/>
      <c r="B91" s="19"/>
      <c r="C91" s="13"/>
      <c r="K91" s="16"/>
      <c r="L91" s="16"/>
      <c r="M91" s="16"/>
      <c r="N91" s="16"/>
      <c r="O91" s="16"/>
      <c r="P91" s="16"/>
      <c r="Q91" s="16"/>
      <c r="R91" s="16"/>
      <c r="S91" s="16"/>
      <c r="T91" s="16"/>
      <c r="U91" s="16"/>
      <c r="V91" s="16"/>
      <c r="W91" s="16"/>
      <c r="X91" s="16"/>
      <c r="Y91" s="16"/>
      <c r="Z91" s="16"/>
    </row>
    <row r="92">
      <c r="A92" s="16"/>
      <c r="B92" s="19"/>
      <c r="C92" s="13"/>
      <c r="K92" s="16"/>
      <c r="L92" s="16"/>
      <c r="M92" s="16"/>
      <c r="N92" s="16"/>
      <c r="O92" s="16"/>
      <c r="P92" s="16"/>
      <c r="Q92" s="16"/>
      <c r="R92" s="16"/>
      <c r="S92" s="16"/>
      <c r="T92" s="16"/>
      <c r="U92" s="16"/>
      <c r="V92" s="16"/>
      <c r="W92" s="16"/>
      <c r="X92" s="16"/>
      <c r="Y92" s="16"/>
      <c r="Z92" s="16"/>
    </row>
    <row r="93">
      <c r="A93" s="16"/>
      <c r="B93" s="19"/>
      <c r="C93" s="13"/>
      <c r="K93" s="16"/>
      <c r="L93" s="16"/>
      <c r="M93" s="16"/>
      <c r="N93" s="16"/>
      <c r="O93" s="16"/>
      <c r="P93" s="16"/>
      <c r="Q93" s="16"/>
      <c r="R93" s="16"/>
      <c r="S93" s="16"/>
      <c r="T93" s="16"/>
      <c r="U93" s="16"/>
      <c r="V93" s="16"/>
      <c r="W93" s="16"/>
      <c r="X93" s="16"/>
      <c r="Y93" s="16"/>
      <c r="Z93" s="16"/>
    </row>
    <row r="94">
      <c r="A94" s="16"/>
      <c r="B94" s="19"/>
      <c r="C94" s="13"/>
      <c r="K94" s="16"/>
      <c r="L94" s="16"/>
      <c r="M94" s="16"/>
      <c r="N94" s="16"/>
      <c r="O94" s="16"/>
      <c r="P94" s="16"/>
      <c r="Q94" s="16"/>
      <c r="R94" s="16"/>
      <c r="S94" s="16"/>
      <c r="T94" s="16"/>
      <c r="U94" s="16"/>
      <c r="V94" s="16"/>
      <c r="W94" s="16"/>
      <c r="X94" s="16"/>
      <c r="Y94" s="16"/>
      <c r="Z94" s="16"/>
    </row>
    <row r="95">
      <c r="A95" s="16"/>
      <c r="B95" s="19"/>
      <c r="C95" s="13"/>
      <c r="K95" s="16"/>
      <c r="L95" s="16"/>
      <c r="M95" s="16"/>
      <c r="N95" s="16"/>
      <c r="O95" s="16"/>
      <c r="P95" s="16"/>
      <c r="Q95" s="16"/>
      <c r="R95" s="16"/>
      <c r="S95" s="16"/>
      <c r="T95" s="16"/>
      <c r="U95" s="16"/>
      <c r="V95" s="16"/>
      <c r="W95" s="16"/>
      <c r="X95" s="16"/>
      <c r="Y95" s="16"/>
      <c r="Z95" s="16"/>
    </row>
    <row r="96">
      <c r="A96" s="16"/>
      <c r="B96" s="19"/>
      <c r="C96" s="13"/>
      <c r="K96" s="16"/>
      <c r="L96" s="16"/>
      <c r="M96" s="16"/>
      <c r="N96" s="16"/>
      <c r="O96" s="16"/>
      <c r="P96" s="16"/>
      <c r="Q96" s="16"/>
      <c r="R96" s="16"/>
      <c r="S96" s="16"/>
      <c r="T96" s="16"/>
      <c r="U96" s="16"/>
      <c r="V96" s="16"/>
      <c r="W96" s="16"/>
      <c r="X96" s="16"/>
      <c r="Y96" s="16"/>
      <c r="Z96" s="16"/>
    </row>
    <row r="97">
      <c r="A97" s="16"/>
      <c r="B97" s="19"/>
      <c r="C97" s="13"/>
      <c r="K97" s="16"/>
      <c r="L97" s="16"/>
      <c r="M97" s="16"/>
      <c r="N97" s="16"/>
      <c r="O97" s="16"/>
      <c r="P97" s="16"/>
      <c r="Q97" s="16"/>
      <c r="R97" s="16"/>
      <c r="S97" s="16"/>
      <c r="T97" s="16"/>
      <c r="U97" s="16"/>
      <c r="V97" s="16"/>
      <c r="W97" s="16"/>
      <c r="X97" s="16"/>
      <c r="Y97" s="16"/>
      <c r="Z97" s="16"/>
    </row>
    <row r="98">
      <c r="A98" s="16"/>
      <c r="B98" s="19"/>
      <c r="C98" s="13"/>
      <c r="K98" s="16"/>
      <c r="L98" s="16"/>
      <c r="M98" s="16"/>
      <c r="N98" s="16"/>
      <c r="O98" s="16"/>
      <c r="P98" s="16"/>
      <c r="Q98" s="16"/>
      <c r="R98" s="16"/>
      <c r="S98" s="16"/>
      <c r="T98" s="16"/>
      <c r="U98" s="16"/>
      <c r="V98" s="16"/>
      <c r="W98" s="16"/>
      <c r="X98" s="16"/>
      <c r="Y98" s="16"/>
      <c r="Z98" s="16"/>
    </row>
    <row r="99">
      <c r="A99" s="16"/>
      <c r="B99" s="19"/>
      <c r="C99" s="13"/>
      <c r="K99" s="16"/>
      <c r="L99" s="16"/>
      <c r="M99" s="16"/>
      <c r="N99" s="16"/>
      <c r="O99" s="16"/>
      <c r="P99" s="16"/>
      <c r="Q99" s="16"/>
      <c r="R99" s="16"/>
      <c r="S99" s="16"/>
      <c r="T99" s="16"/>
      <c r="U99" s="16"/>
      <c r="V99" s="16"/>
      <c r="W99" s="16"/>
      <c r="X99" s="16"/>
      <c r="Y99" s="16"/>
      <c r="Z99" s="16"/>
    </row>
    <row r="100">
      <c r="A100" s="16"/>
      <c r="B100" s="19"/>
      <c r="C100" s="13"/>
      <c r="K100" s="16"/>
      <c r="L100" s="16"/>
      <c r="M100" s="16"/>
      <c r="N100" s="16"/>
      <c r="O100" s="16"/>
      <c r="P100" s="16"/>
      <c r="Q100" s="16"/>
      <c r="R100" s="16"/>
      <c r="S100" s="16"/>
      <c r="T100" s="16"/>
      <c r="U100" s="16"/>
      <c r="V100" s="16"/>
      <c r="W100" s="16"/>
      <c r="X100" s="16"/>
      <c r="Y100" s="16"/>
      <c r="Z100" s="16"/>
    </row>
    <row r="101">
      <c r="A101" s="16"/>
      <c r="B101" s="19"/>
      <c r="C101" s="13"/>
      <c r="K101" s="16"/>
      <c r="L101" s="16"/>
      <c r="M101" s="16"/>
      <c r="N101" s="16"/>
      <c r="O101" s="16"/>
      <c r="P101" s="16"/>
      <c r="Q101" s="16"/>
      <c r="R101" s="16"/>
      <c r="S101" s="16"/>
      <c r="T101" s="16"/>
      <c r="U101" s="16"/>
      <c r="V101" s="16"/>
      <c r="W101" s="16"/>
      <c r="X101" s="16"/>
      <c r="Y101" s="16"/>
      <c r="Z101" s="16"/>
    </row>
    <row r="102">
      <c r="A102" s="16"/>
      <c r="B102" s="19"/>
      <c r="C102" s="13"/>
      <c r="K102" s="16"/>
      <c r="L102" s="16"/>
      <c r="M102" s="16"/>
      <c r="N102" s="16"/>
      <c r="O102" s="16"/>
      <c r="P102" s="16"/>
      <c r="Q102" s="16"/>
      <c r="R102" s="16"/>
      <c r="S102" s="16"/>
      <c r="T102" s="16"/>
      <c r="U102" s="16"/>
      <c r="V102" s="16"/>
      <c r="W102" s="16"/>
      <c r="X102" s="16"/>
      <c r="Y102" s="16"/>
      <c r="Z102" s="16"/>
    </row>
    <row r="103">
      <c r="A103" s="16"/>
      <c r="B103" s="19"/>
      <c r="C103" s="13"/>
      <c r="K103" s="16"/>
      <c r="L103" s="16"/>
      <c r="M103" s="16"/>
      <c r="N103" s="16"/>
      <c r="O103" s="16"/>
      <c r="P103" s="16"/>
      <c r="Q103" s="16"/>
      <c r="R103" s="16"/>
      <c r="S103" s="16"/>
      <c r="T103" s="16"/>
      <c r="U103" s="16"/>
      <c r="V103" s="16"/>
      <c r="W103" s="16"/>
      <c r="X103" s="16"/>
      <c r="Y103" s="16"/>
      <c r="Z103" s="16"/>
    </row>
    <row r="104">
      <c r="A104" s="16"/>
      <c r="B104" s="19"/>
      <c r="C104" s="13"/>
      <c r="K104" s="16"/>
      <c r="L104" s="16"/>
      <c r="M104" s="16"/>
      <c r="N104" s="16"/>
      <c r="O104" s="16"/>
      <c r="P104" s="16"/>
      <c r="Q104" s="16"/>
      <c r="R104" s="16"/>
      <c r="S104" s="16"/>
      <c r="T104" s="16"/>
      <c r="U104" s="16"/>
      <c r="V104" s="16"/>
      <c r="W104" s="16"/>
      <c r="X104" s="16"/>
      <c r="Y104" s="16"/>
      <c r="Z104" s="16"/>
    </row>
    <row r="105">
      <c r="A105" s="16"/>
      <c r="B105" s="19"/>
      <c r="C105" s="13"/>
      <c r="K105" s="16"/>
      <c r="L105" s="16"/>
      <c r="M105" s="16"/>
      <c r="N105" s="16"/>
      <c r="O105" s="16"/>
      <c r="P105" s="16"/>
      <c r="Q105" s="16"/>
      <c r="R105" s="16"/>
      <c r="S105" s="16"/>
      <c r="T105" s="16"/>
      <c r="U105" s="16"/>
      <c r="V105" s="16"/>
      <c r="W105" s="16"/>
      <c r="X105" s="16"/>
      <c r="Y105" s="16"/>
      <c r="Z105" s="16"/>
    </row>
    <row r="106">
      <c r="A106" s="16"/>
      <c r="B106" s="19"/>
      <c r="C106" s="13"/>
      <c r="K106" s="16"/>
      <c r="L106" s="16"/>
      <c r="M106" s="16"/>
      <c r="N106" s="16"/>
      <c r="O106" s="16"/>
      <c r="P106" s="16"/>
      <c r="Q106" s="16"/>
      <c r="R106" s="16"/>
      <c r="S106" s="16"/>
      <c r="T106" s="16"/>
      <c r="U106" s="16"/>
      <c r="V106" s="16"/>
      <c r="W106" s="16"/>
      <c r="X106" s="16"/>
      <c r="Y106" s="16"/>
      <c r="Z106" s="16"/>
    </row>
    <row r="107">
      <c r="A107" s="16"/>
      <c r="B107" s="19"/>
      <c r="C107" s="13"/>
      <c r="K107" s="16"/>
      <c r="L107" s="16"/>
      <c r="M107" s="16"/>
      <c r="N107" s="16"/>
      <c r="O107" s="16"/>
      <c r="P107" s="16"/>
      <c r="Q107" s="16"/>
      <c r="R107" s="16"/>
      <c r="S107" s="16"/>
      <c r="T107" s="16"/>
      <c r="U107" s="16"/>
      <c r="V107" s="16"/>
      <c r="W107" s="16"/>
      <c r="X107" s="16"/>
      <c r="Y107" s="16"/>
      <c r="Z107" s="16"/>
    </row>
    <row r="108">
      <c r="A108" s="16"/>
      <c r="B108" s="19"/>
      <c r="C108" s="13"/>
      <c r="K108" s="16"/>
      <c r="L108" s="16"/>
      <c r="M108" s="16"/>
      <c r="N108" s="16"/>
      <c r="O108" s="16"/>
      <c r="P108" s="16"/>
      <c r="Q108" s="16"/>
      <c r="R108" s="16"/>
      <c r="S108" s="16"/>
      <c r="T108" s="16"/>
      <c r="U108" s="16"/>
      <c r="V108" s="16"/>
      <c r="W108" s="16"/>
      <c r="X108" s="16"/>
      <c r="Y108" s="16"/>
      <c r="Z108" s="16"/>
    </row>
    <row r="109">
      <c r="A109" s="16"/>
      <c r="B109" s="19"/>
      <c r="C109" s="13"/>
      <c r="K109" s="16"/>
      <c r="L109" s="16"/>
      <c r="M109" s="16"/>
      <c r="N109" s="16"/>
      <c r="O109" s="16"/>
      <c r="P109" s="16"/>
      <c r="Q109" s="16"/>
      <c r="R109" s="16"/>
      <c r="S109" s="16"/>
      <c r="T109" s="16"/>
      <c r="U109" s="16"/>
      <c r="V109" s="16"/>
      <c r="W109" s="16"/>
      <c r="X109" s="16"/>
      <c r="Y109" s="16"/>
      <c r="Z109" s="16"/>
    </row>
    <row r="110">
      <c r="A110" s="16"/>
      <c r="B110" s="19"/>
      <c r="C110" s="13"/>
      <c r="K110" s="16"/>
      <c r="L110" s="16"/>
      <c r="M110" s="16"/>
      <c r="N110" s="16"/>
      <c r="O110" s="16"/>
      <c r="P110" s="16"/>
      <c r="Q110" s="16"/>
      <c r="R110" s="16"/>
      <c r="S110" s="16"/>
      <c r="T110" s="16"/>
      <c r="U110" s="16"/>
      <c r="V110" s="16"/>
      <c r="W110" s="16"/>
      <c r="X110" s="16"/>
      <c r="Y110" s="16"/>
      <c r="Z110" s="16"/>
    </row>
    <row r="111">
      <c r="A111" s="16"/>
      <c r="B111" s="19"/>
      <c r="C111" s="13"/>
      <c r="K111" s="16"/>
      <c r="L111" s="16"/>
      <c r="M111" s="16"/>
      <c r="N111" s="16"/>
      <c r="O111" s="16"/>
      <c r="P111" s="16"/>
      <c r="Q111" s="16"/>
      <c r="R111" s="16"/>
      <c r="S111" s="16"/>
      <c r="T111" s="16"/>
      <c r="U111" s="16"/>
      <c r="V111" s="16"/>
      <c r="W111" s="16"/>
      <c r="X111" s="16"/>
      <c r="Y111" s="16"/>
      <c r="Z111" s="16"/>
    </row>
    <row r="112">
      <c r="A112" s="16"/>
      <c r="B112" s="19"/>
      <c r="C112" s="13"/>
      <c r="K112" s="16"/>
      <c r="L112" s="16"/>
      <c r="M112" s="16"/>
      <c r="N112" s="16"/>
      <c r="O112" s="16"/>
      <c r="P112" s="16"/>
      <c r="Q112" s="16"/>
      <c r="R112" s="16"/>
      <c r="S112" s="16"/>
      <c r="T112" s="16"/>
      <c r="U112" s="16"/>
      <c r="V112" s="16"/>
      <c r="W112" s="16"/>
      <c r="X112" s="16"/>
      <c r="Y112" s="16"/>
      <c r="Z112" s="16"/>
    </row>
    <row r="113">
      <c r="A113" s="16"/>
      <c r="B113" s="19"/>
      <c r="C113" s="13"/>
      <c r="K113" s="16"/>
      <c r="L113" s="16"/>
      <c r="M113" s="16"/>
      <c r="N113" s="16"/>
      <c r="O113" s="16"/>
      <c r="P113" s="16"/>
      <c r="Q113" s="16"/>
      <c r="R113" s="16"/>
      <c r="S113" s="16"/>
      <c r="T113" s="16"/>
      <c r="U113" s="16"/>
      <c r="V113" s="16"/>
      <c r="W113" s="16"/>
      <c r="X113" s="16"/>
      <c r="Y113" s="16"/>
      <c r="Z113" s="16"/>
    </row>
    <row r="114">
      <c r="A114" s="16"/>
      <c r="B114" s="19"/>
      <c r="C114" s="13"/>
      <c r="K114" s="16"/>
      <c r="L114" s="16"/>
      <c r="M114" s="16"/>
      <c r="N114" s="16"/>
      <c r="O114" s="16"/>
      <c r="P114" s="16"/>
      <c r="Q114" s="16"/>
      <c r="R114" s="16"/>
      <c r="S114" s="16"/>
      <c r="T114" s="16"/>
      <c r="U114" s="16"/>
      <c r="V114" s="16"/>
      <c r="W114" s="16"/>
      <c r="X114" s="16"/>
      <c r="Y114" s="16"/>
      <c r="Z114" s="16"/>
    </row>
    <row r="115">
      <c r="A115" s="16"/>
      <c r="B115" s="19"/>
      <c r="C115" s="13"/>
      <c r="K115" s="16"/>
      <c r="L115" s="16"/>
      <c r="M115" s="16"/>
      <c r="N115" s="16"/>
      <c r="O115" s="16"/>
      <c r="P115" s="16"/>
      <c r="Q115" s="16"/>
      <c r="R115" s="16"/>
      <c r="S115" s="16"/>
      <c r="T115" s="16"/>
      <c r="U115" s="16"/>
      <c r="V115" s="16"/>
      <c r="W115" s="16"/>
      <c r="X115" s="16"/>
      <c r="Y115" s="16"/>
      <c r="Z115" s="16"/>
    </row>
    <row r="116">
      <c r="A116" s="16"/>
      <c r="B116" s="19"/>
      <c r="C116" s="13"/>
      <c r="K116" s="16"/>
      <c r="L116" s="16"/>
      <c r="M116" s="16"/>
      <c r="N116" s="16"/>
      <c r="O116" s="16"/>
      <c r="P116" s="16"/>
      <c r="Q116" s="16"/>
      <c r="R116" s="16"/>
      <c r="S116" s="16"/>
      <c r="T116" s="16"/>
      <c r="U116" s="16"/>
      <c r="V116" s="16"/>
      <c r="W116" s="16"/>
      <c r="X116" s="16"/>
      <c r="Y116" s="16"/>
      <c r="Z116" s="16"/>
    </row>
    <row r="117">
      <c r="A117" s="16"/>
      <c r="B117" s="19"/>
      <c r="C117" s="13"/>
      <c r="K117" s="16"/>
      <c r="L117" s="16"/>
      <c r="M117" s="16"/>
      <c r="N117" s="16"/>
      <c r="O117" s="16"/>
      <c r="P117" s="16"/>
      <c r="Q117" s="16"/>
      <c r="R117" s="16"/>
      <c r="S117" s="16"/>
      <c r="T117" s="16"/>
      <c r="U117" s="16"/>
      <c r="V117" s="16"/>
      <c r="W117" s="16"/>
      <c r="X117" s="16"/>
      <c r="Y117" s="16"/>
      <c r="Z117" s="16"/>
    </row>
    <row r="118">
      <c r="A118" s="16"/>
      <c r="B118" s="19"/>
      <c r="C118" s="13"/>
      <c r="K118" s="16"/>
      <c r="L118" s="16"/>
      <c r="M118" s="16"/>
      <c r="N118" s="16"/>
      <c r="O118" s="16"/>
      <c r="P118" s="16"/>
      <c r="Q118" s="16"/>
      <c r="R118" s="16"/>
      <c r="S118" s="16"/>
      <c r="T118" s="16"/>
      <c r="U118" s="16"/>
      <c r="V118" s="16"/>
      <c r="W118" s="16"/>
      <c r="X118" s="16"/>
      <c r="Y118" s="16"/>
      <c r="Z118" s="16"/>
    </row>
    <row r="119">
      <c r="A119" s="16"/>
      <c r="B119" s="19"/>
      <c r="C119" s="13"/>
      <c r="K119" s="16"/>
      <c r="L119" s="16"/>
      <c r="M119" s="16"/>
      <c r="N119" s="16"/>
      <c r="O119" s="16"/>
      <c r="P119" s="16"/>
      <c r="Q119" s="16"/>
      <c r="R119" s="16"/>
      <c r="S119" s="16"/>
      <c r="T119" s="16"/>
      <c r="U119" s="16"/>
      <c r="V119" s="16"/>
      <c r="W119" s="16"/>
      <c r="X119" s="16"/>
      <c r="Y119" s="16"/>
      <c r="Z119" s="16"/>
    </row>
    <row r="120">
      <c r="A120" s="16"/>
      <c r="B120" s="19"/>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9"/>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9"/>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9"/>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9"/>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9"/>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9"/>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9"/>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9"/>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9"/>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9"/>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9"/>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9"/>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9"/>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9"/>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9"/>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9"/>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9"/>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9"/>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9"/>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9"/>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9"/>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9"/>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9"/>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9"/>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9"/>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9"/>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9"/>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9"/>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9"/>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9"/>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9"/>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9"/>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9"/>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9"/>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9"/>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9"/>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9"/>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9"/>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9"/>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9"/>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9"/>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9"/>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9"/>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9"/>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9"/>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9"/>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9"/>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9"/>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9"/>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9"/>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9"/>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9"/>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9"/>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9"/>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9"/>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9"/>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9"/>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9"/>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9"/>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9"/>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9"/>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9"/>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9"/>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9"/>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9"/>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9"/>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9"/>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9"/>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9"/>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9"/>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9"/>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9"/>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9"/>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9"/>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9"/>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9"/>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9"/>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9"/>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9"/>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9"/>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9"/>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9"/>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9"/>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9"/>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9"/>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9"/>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9"/>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9"/>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9"/>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9"/>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9"/>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9"/>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9"/>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9"/>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9"/>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9"/>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9"/>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9"/>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9"/>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9"/>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9"/>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9"/>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9"/>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9"/>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9"/>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9"/>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9"/>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9"/>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9"/>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9"/>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9"/>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9"/>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9"/>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9"/>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9"/>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9"/>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9"/>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9"/>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9"/>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9"/>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9"/>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9"/>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9"/>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9"/>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9"/>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9"/>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9"/>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9"/>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9"/>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9"/>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9"/>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9"/>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9"/>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9"/>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9"/>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9"/>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9"/>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9"/>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9"/>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9"/>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9"/>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9"/>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9"/>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9"/>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9"/>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9"/>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9"/>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9"/>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9"/>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9"/>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9"/>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9"/>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9"/>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9"/>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9"/>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9"/>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9"/>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9"/>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9"/>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9"/>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9"/>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9"/>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9"/>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9"/>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9"/>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9"/>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9"/>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9"/>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9"/>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9"/>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9"/>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9"/>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9"/>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9"/>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9"/>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9"/>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9"/>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9"/>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9"/>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9"/>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9"/>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9"/>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9"/>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9"/>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9"/>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9"/>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9"/>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9"/>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9"/>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9"/>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9"/>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9"/>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9"/>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9"/>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9"/>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9"/>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9"/>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9"/>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9"/>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9"/>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9"/>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9"/>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9"/>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9"/>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9"/>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9"/>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9"/>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9"/>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9"/>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9"/>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9"/>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9"/>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9"/>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9"/>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9"/>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9"/>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9"/>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9"/>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9"/>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9"/>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9"/>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9"/>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9"/>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9"/>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9"/>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9"/>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9"/>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9"/>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9"/>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9"/>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9"/>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9"/>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9"/>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9"/>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9"/>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9"/>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9"/>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9"/>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9"/>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9"/>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9"/>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9"/>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9"/>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9"/>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9"/>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9"/>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9"/>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9"/>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9"/>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9"/>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9"/>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9"/>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9"/>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9"/>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9"/>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9"/>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9"/>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9"/>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9"/>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9"/>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9"/>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9"/>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9"/>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9"/>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9"/>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9"/>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9"/>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9"/>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9"/>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9"/>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9"/>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9"/>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9"/>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9"/>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9"/>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9"/>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9"/>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9"/>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9"/>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9"/>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9"/>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9"/>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9"/>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9"/>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9"/>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9"/>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9"/>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9"/>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9"/>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9"/>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9"/>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9"/>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9"/>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9"/>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9"/>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9"/>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9"/>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9"/>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9"/>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9"/>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9"/>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9"/>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9"/>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9"/>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9"/>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9"/>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9"/>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9"/>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9"/>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9"/>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9"/>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9"/>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9"/>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9"/>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9"/>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9"/>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9"/>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9"/>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9"/>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9"/>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9"/>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9"/>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9"/>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9"/>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9"/>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9"/>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9"/>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9"/>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9"/>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9"/>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9"/>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9"/>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9"/>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9"/>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9"/>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9"/>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9"/>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9"/>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9"/>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9"/>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9"/>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9"/>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9"/>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9"/>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9"/>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9"/>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9"/>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9"/>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9"/>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9"/>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9"/>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9"/>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9"/>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9"/>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9"/>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9"/>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9"/>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9"/>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9"/>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9"/>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9"/>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9"/>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9"/>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9"/>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9"/>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9"/>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9"/>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9"/>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9"/>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9"/>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9"/>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9"/>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9"/>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9"/>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9"/>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9"/>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9"/>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9"/>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9"/>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9"/>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9"/>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9"/>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9"/>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9"/>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9"/>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9"/>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9"/>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9"/>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9"/>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9"/>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9"/>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9"/>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9"/>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9"/>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9"/>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9"/>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9"/>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9"/>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9"/>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9"/>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9"/>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9"/>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9"/>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9"/>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9"/>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9"/>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9"/>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9"/>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9"/>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9"/>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9"/>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9"/>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9"/>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9"/>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9"/>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9"/>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9"/>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9"/>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9"/>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9"/>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9"/>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9"/>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9"/>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9"/>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9"/>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9"/>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9"/>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9"/>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9"/>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9"/>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9"/>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9"/>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9"/>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9"/>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9"/>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9"/>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9"/>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9"/>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9"/>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9"/>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9"/>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9"/>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9"/>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9"/>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9"/>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9"/>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9"/>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9"/>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9"/>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9"/>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9"/>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9"/>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9"/>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9"/>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9"/>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9"/>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9"/>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9"/>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9"/>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9"/>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9"/>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9"/>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9"/>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9"/>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9"/>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9"/>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9"/>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9"/>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9"/>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9"/>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9"/>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9"/>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9"/>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9"/>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9"/>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9"/>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9"/>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9"/>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9"/>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9"/>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9"/>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9"/>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9"/>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9"/>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9"/>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9"/>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9"/>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9"/>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9"/>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9"/>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9"/>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9"/>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9"/>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9"/>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9"/>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9"/>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9"/>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9"/>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9"/>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9"/>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9"/>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9"/>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9"/>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9"/>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9"/>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9"/>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9"/>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9"/>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9"/>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9"/>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9"/>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9"/>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9"/>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9"/>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9"/>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9"/>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9"/>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9"/>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9"/>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9"/>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9"/>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9"/>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9"/>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9"/>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9"/>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9"/>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9"/>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9"/>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9"/>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9"/>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9"/>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9"/>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9"/>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9"/>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9"/>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9"/>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9"/>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9"/>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9"/>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9"/>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9"/>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9"/>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9"/>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9"/>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9"/>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9"/>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9"/>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9"/>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9"/>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9"/>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9"/>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9"/>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9"/>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9"/>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9"/>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9"/>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9"/>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9"/>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9"/>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9"/>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9"/>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9"/>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9"/>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9"/>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9"/>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9"/>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9"/>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9"/>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9"/>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9"/>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9"/>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9"/>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9"/>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9"/>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9"/>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9"/>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9"/>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9"/>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9"/>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9"/>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9"/>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9"/>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9"/>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9"/>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9"/>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9"/>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9"/>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9"/>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9"/>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9"/>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9"/>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9"/>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9"/>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9"/>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9"/>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9"/>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9"/>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9"/>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9"/>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9"/>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9"/>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9"/>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9"/>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9"/>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9"/>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9"/>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9"/>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9"/>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9"/>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9"/>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9"/>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9"/>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9"/>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9"/>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9"/>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9"/>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9"/>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9"/>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9"/>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9"/>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9"/>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9"/>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9"/>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9"/>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9"/>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9"/>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9"/>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9"/>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9"/>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9"/>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9"/>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9"/>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9"/>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9"/>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9"/>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9"/>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9"/>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9"/>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9"/>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9"/>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9"/>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9"/>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9"/>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9"/>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9"/>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9"/>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9"/>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9"/>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9"/>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9"/>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9"/>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9"/>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9"/>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9"/>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9"/>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9"/>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9"/>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9"/>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9"/>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9"/>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9"/>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9"/>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9"/>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9"/>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9"/>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9"/>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9"/>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9"/>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9"/>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9"/>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9"/>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9"/>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9"/>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9"/>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9"/>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9"/>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9"/>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9"/>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9"/>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9"/>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9"/>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9"/>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9"/>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9"/>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9"/>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9"/>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9"/>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9"/>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9"/>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9"/>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9"/>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9"/>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9"/>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9"/>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9"/>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9"/>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9"/>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9"/>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9"/>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9"/>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9"/>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9"/>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9"/>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9"/>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9"/>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9"/>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9"/>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9"/>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9"/>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9"/>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9"/>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9"/>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9"/>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9"/>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9"/>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9"/>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9"/>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9"/>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9"/>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9"/>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9"/>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9"/>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9"/>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9"/>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9"/>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9"/>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9"/>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9"/>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9"/>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9"/>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9"/>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9"/>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9"/>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9"/>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9"/>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9"/>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9"/>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9"/>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9"/>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9"/>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9"/>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9"/>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9"/>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9"/>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9"/>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9"/>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9"/>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9"/>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9"/>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9"/>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9"/>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9"/>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9"/>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9"/>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9"/>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9"/>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9"/>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9"/>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9"/>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9"/>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9"/>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9"/>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9"/>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9"/>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9"/>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9"/>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9"/>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9"/>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9"/>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9"/>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9"/>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9"/>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9"/>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9"/>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9"/>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9"/>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9"/>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9"/>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9"/>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9"/>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9"/>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9"/>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9"/>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9"/>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9"/>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9"/>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9"/>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9"/>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9"/>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9"/>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9"/>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9"/>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9"/>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9"/>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9"/>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9"/>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9"/>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9"/>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9"/>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9"/>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9"/>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9"/>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9"/>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9"/>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9"/>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9"/>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9"/>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9"/>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9"/>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9"/>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9"/>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9"/>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9"/>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9"/>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9"/>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9"/>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9"/>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9"/>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9"/>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9"/>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9"/>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9"/>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9"/>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9"/>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9"/>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9"/>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9"/>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9"/>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9"/>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9"/>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9"/>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9"/>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9"/>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9"/>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9"/>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9"/>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9"/>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9"/>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9"/>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9"/>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9"/>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9"/>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9"/>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9"/>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9"/>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9"/>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9"/>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9"/>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9"/>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9"/>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9"/>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9"/>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9"/>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9"/>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9"/>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9"/>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9"/>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9"/>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9"/>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9"/>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9"/>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9"/>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9"/>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9"/>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9"/>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9"/>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9"/>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9"/>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9"/>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9"/>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9"/>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9"/>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9"/>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9"/>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9"/>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9"/>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9"/>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9"/>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9"/>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9"/>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15">
    <mergeCell ref="C5:J5"/>
    <mergeCell ref="C6:J6"/>
    <mergeCell ref="C7:J7"/>
    <mergeCell ref="C8:J8"/>
    <mergeCell ref="C9:J9"/>
    <mergeCell ref="C10:J10"/>
    <mergeCell ref="C11:J11"/>
    <mergeCell ref="C12:J12"/>
    <mergeCell ref="C13:J13"/>
    <mergeCell ref="C14:J14"/>
    <mergeCell ref="C15:J15"/>
    <mergeCell ref="C16:J16"/>
    <mergeCell ref="C17:J17"/>
    <mergeCell ref="C18:J18"/>
    <mergeCell ref="C19:J19"/>
    <mergeCell ref="C20:J20"/>
    <mergeCell ref="C21:J21"/>
    <mergeCell ref="C22:J22"/>
    <mergeCell ref="C23:J23"/>
    <mergeCell ref="C24:J24"/>
    <mergeCell ref="C25:J25"/>
    <mergeCell ref="C26:J26"/>
    <mergeCell ref="C27:J27"/>
    <mergeCell ref="C28:J28"/>
    <mergeCell ref="C29:J29"/>
    <mergeCell ref="C30:J30"/>
    <mergeCell ref="C31:J31"/>
    <mergeCell ref="C32:J32"/>
    <mergeCell ref="C33:J33"/>
    <mergeCell ref="C34:J34"/>
    <mergeCell ref="C35:J35"/>
    <mergeCell ref="C36:J36"/>
    <mergeCell ref="C37:J37"/>
    <mergeCell ref="C38:J38"/>
    <mergeCell ref="C39:J39"/>
    <mergeCell ref="C40:J40"/>
    <mergeCell ref="C41:J41"/>
    <mergeCell ref="C42:J42"/>
    <mergeCell ref="C43:J43"/>
    <mergeCell ref="C44:J44"/>
    <mergeCell ref="C45:J45"/>
    <mergeCell ref="C46:J46"/>
    <mergeCell ref="C47:J47"/>
    <mergeCell ref="C48:J48"/>
    <mergeCell ref="C49:J49"/>
    <mergeCell ref="C50:J50"/>
    <mergeCell ref="C51:J51"/>
    <mergeCell ref="C52:J52"/>
    <mergeCell ref="C53:J53"/>
    <mergeCell ref="C103:J103"/>
    <mergeCell ref="C104:J104"/>
    <mergeCell ref="C105:J105"/>
    <mergeCell ref="C106:J106"/>
    <mergeCell ref="C107:J107"/>
    <mergeCell ref="C108:J108"/>
    <mergeCell ref="C109:J109"/>
    <mergeCell ref="C117:J117"/>
    <mergeCell ref="C118:J118"/>
    <mergeCell ref="C119:J119"/>
    <mergeCell ref="C110:J110"/>
    <mergeCell ref="C111:J111"/>
    <mergeCell ref="C112:J112"/>
    <mergeCell ref="C113:J113"/>
    <mergeCell ref="C114:J114"/>
    <mergeCell ref="C115:J115"/>
    <mergeCell ref="C116:J116"/>
    <mergeCell ref="C54:J54"/>
    <mergeCell ref="C55:J55"/>
    <mergeCell ref="C56:J56"/>
    <mergeCell ref="C57:J57"/>
    <mergeCell ref="C58:J58"/>
    <mergeCell ref="C59:J59"/>
    <mergeCell ref="C60:J60"/>
    <mergeCell ref="C61:J61"/>
    <mergeCell ref="C62:J62"/>
    <mergeCell ref="C63:J63"/>
    <mergeCell ref="C64:J64"/>
    <mergeCell ref="C65:J65"/>
    <mergeCell ref="C66:J66"/>
    <mergeCell ref="C67:J67"/>
    <mergeCell ref="C68:J68"/>
    <mergeCell ref="C69:J69"/>
    <mergeCell ref="C70:J70"/>
    <mergeCell ref="C71:J71"/>
    <mergeCell ref="C72:J72"/>
    <mergeCell ref="C73:J73"/>
    <mergeCell ref="C74:J74"/>
    <mergeCell ref="C75:J75"/>
    <mergeCell ref="C76:J76"/>
    <mergeCell ref="C77:J77"/>
    <mergeCell ref="C78:J78"/>
    <mergeCell ref="C79:J79"/>
    <mergeCell ref="C80:J80"/>
    <mergeCell ref="C81:J81"/>
    <mergeCell ref="C82:J82"/>
    <mergeCell ref="C83:J83"/>
    <mergeCell ref="C84:J84"/>
    <mergeCell ref="C85:J85"/>
    <mergeCell ref="C86:J86"/>
    <mergeCell ref="C87:J87"/>
    <mergeCell ref="C88:J88"/>
    <mergeCell ref="C89:J89"/>
    <mergeCell ref="C90:J90"/>
    <mergeCell ref="C91:J91"/>
    <mergeCell ref="C92:J92"/>
    <mergeCell ref="C93:J93"/>
    <mergeCell ref="C94:J94"/>
    <mergeCell ref="C95:J95"/>
    <mergeCell ref="C96:J96"/>
    <mergeCell ref="C97:J97"/>
    <mergeCell ref="C98:J98"/>
    <mergeCell ref="C99:J99"/>
    <mergeCell ref="C100:J100"/>
    <mergeCell ref="C101:J101"/>
    <mergeCell ref="C102:J102"/>
  </mergeCells>
  <drawing r:id="rId1"/>
</worksheet>
</file>