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Test final\"/>
    </mc:Choice>
  </mc:AlternateContent>
  <xr:revisionPtr revIDLastSave="0" documentId="13_ncr:1_{864861E1-BB3F-4BA9-BD1E-B4AD259940D9}" xr6:coauthVersionLast="36" xr6:coauthVersionMax="36" xr10:uidLastSave="{00000000-0000-0000-0000-000000000000}"/>
  <workbookProtection workbookAlgorithmName="SHA-512" workbookHashValue="pW+KXsvxY24yKKVSTatdRn0G/LMN5sNMOeB+8l58b7EUk1WIUATOytlShCVPlaZ/oEbjYP+LzYAQL4VXUJQKVA==" workbookSaltValue="ujYnO+WDENVQkP94oqC2NA==" workbookSpinCount="100000" lockStructure="1"/>
  <bookViews>
    <workbookView xWindow="0" yWindow="0" windowWidth="28800" windowHeight="11775" tabRatio="391" xr2:uid="{00000000-000D-0000-FFFF-FFFF00000000}"/>
  </bookViews>
  <sheets>
    <sheet name="Demographic" sheetId="1" r:id="rId1"/>
    <sheet name="OtherDetails" sheetId="2" r:id="rId2"/>
    <sheet name="ForeignTrained" sheetId="5" r:id="rId3"/>
    <sheet name="Sourcetype" sheetId="4" r:id="rId4"/>
    <sheet name="Validation" sheetId="7" state="hidden" r:id="rId5"/>
    <sheet name="Metadata" sheetId="6" state="hidden" r:id="rId6"/>
  </sheets>
  <definedNames>
    <definedName name="_a0csXCPXx1W">Metadata!$C$359</definedName>
    <definedName name="_a0Tb0vzKk1m">Metadata!$C$1063</definedName>
    <definedName name="_a2xwzp8oVHw">Metadata!$C$823</definedName>
    <definedName name="_A3k9S8n5UDB">Metadata!$C$605</definedName>
    <definedName name="_A5bhyAmcZKV">Metadata!$C$567</definedName>
    <definedName name="_a5ii3ZTvZJl">Metadata!$C$62</definedName>
    <definedName name="_A7vlGlMOCQi">Metadata!$C$840</definedName>
    <definedName name="_a7y6M6RSlfA">Metadata!$C$471</definedName>
    <definedName name="_A8qvwcGQ7oR">Metadata!$C$381</definedName>
    <definedName name="_A8ZYkf5BTQ1">Metadata!$C$848</definedName>
    <definedName name="_abfQV1VOf3t">Metadata!$C$225</definedName>
    <definedName name="_aBKbsKeMhM6">Metadata!$C$78</definedName>
    <definedName name="_abpFZulJ2EI">Metadata!$C$660</definedName>
    <definedName name="_ABy98AXLIvi">Metadata!$C$451</definedName>
    <definedName name="_ac1IouPLQqe">Metadata!$C$555</definedName>
    <definedName name="_ACalScnrl2I">Metadata!$C$1137</definedName>
    <definedName name="_acxdJCjXxeg">Metadata!$C$624</definedName>
    <definedName name="_ADfCJWnnU2O">Metadata!$C$831</definedName>
    <definedName name="_aDt6BJ6G5Vh">Metadata!$C$700</definedName>
    <definedName name="_Adzexk8xbzD">Metadata!$C$1303</definedName>
    <definedName name="_ae8CH5krsam">Metadata!$C$200</definedName>
    <definedName name="_aeEH9WsPkWk">Metadata!$C$1020</definedName>
    <definedName name="_AFIorEPU00q">Metadata!$C$1065</definedName>
    <definedName name="_ag1Rvst0gJY">Metadata!$C$685</definedName>
    <definedName name="_Agh3IhNPIxF">Metadata!$C$816</definedName>
    <definedName name="_AgjjsN3UJiv">Metadata!$C$735</definedName>
    <definedName name="_AGWxyqGhgfk">Metadata!$C$841</definedName>
    <definedName name="_ahER1ix3fxr">Metadata!$C$74</definedName>
    <definedName name="_AifBdH1NgTt">Metadata!$C$720</definedName>
    <definedName name="_AJBfDthkySs">Metadata!$C$1057</definedName>
    <definedName name="_AjeCGGb8H76">Metadata!$C$1169</definedName>
    <definedName name="_Ajnw1b8m6eL">Metadata!$C$1160</definedName>
    <definedName name="_Ak4QGxirDXg">Metadata!$C$998</definedName>
    <definedName name="_aLiNAjoAsDt">Metadata!$C$913</definedName>
    <definedName name="_AlxUCNc8gwW">Metadata!$C$326</definedName>
    <definedName name="_amPTixaGdsP">Metadata!$C$680</definedName>
    <definedName name="_ANELZaDsI6L">Metadata!$C$988</definedName>
    <definedName name="_aNIrqpwcKXv">Metadata!$C$1288</definedName>
    <definedName name="_AO3H3mBW9zD">Metadata!$C$664</definedName>
    <definedName name="_aoq4jeGV5NM">Metadata!$C$874</definedName>
    <definedName name="_aotiqu4EAWq">Metadata!$C$203</definedName>
    <definedName name="_aOYOo12rVAs">Metadata!$C$289</definedName>
    <definedName name="_apVWLKfARpb">Metadata!$C$1105</definedName>
    <definedName name="_aqX2gD5zuya">Metadata!$C$709</definedName>
    <definedName name="_arZWO8Ag3iO">Metadata!$C$484</definedName>
    <definedName name="_atZNVujwdt4">Metadata!$C$501</definedName>
    <definedName name="_AtZVwbugSqv">Metadata!$C$387</definedName>
    <definedName name="_aujJ0EVKWer">Metadata!$C$745</definedName>
    <definedName name="_aurZ2kUa2St">Metadata!$C$149</definedName>
    <definedName name="_AUStREIxT4s">Metadata!$C$1193</definedName>
    <definedName name="_av3fkpFxEXj">Metadata!$C$1267</definedName>
    <definedName name="_aVL32L9ycAJ">Metadata!$C$488</definedName>
    <definedName name="_AVOrdyQXSal">Metadata!$C$193</definedName>
    <definedName name="_AYWCbVecRKQ">Metadata!$C$1296</definedName>
    <definedName name="_aZ7Bm5L90rn">Metadata!$C$1258</definedName>
    <definedName name="_AZCkBzUZgTr">Metadata!$C$427</definedName>
    <definedName name="_AZdPnw0b1lm">Metadata!$C$1043</definedName>
    <definedName name="_aZKKBa26tmF">Metadata!$C$293</definedName>
    <definedName name="_B3fcwYE45w6">Metadata!$C$1013</definedName>
    <definedName name="_B4iWc3gcDcn">Metadata!$C$1144</definedName>
    <definedName name="_b4XQdI8eqUZ">Metadata!$C$560</definedName>
    <definedName name="_B64oGrmyCqm">Metadata!$C$663</definedName>
    <definedName name="_B6FjV9qz5Dk">Metadata!$C$792</definedName>
    <definedName name="_b6rUObqK3w6">Metadata!$C$853</definedName>
    <definedName name="_B8UngZ8uwD2">Metadata!$C$879</definedName>
    <definedName name="_BbvMZojIbKI">Metadata!$C$224</definedName>
    <definedName name="_Bc3mYAhlY1a">Metadata!$C$1196</definedName>
    <definedName name="_bcIh7bdXz7D">Metadata!$C$208</definedName>
    <definedName name="_bcy4159FETR">Metadata!$C$1208</definedName>
    <definedName name="_BE32i8A9IOr">Metadata!$C$983</definedName>
    <definedName name="_BgJoMJEnaO1">Metadata!$C$424</definedName>
    <definedName name="_bGWaeVBrOcc">Metadata!$C$1171</definedName>
    <definedName name="_BhB6xxjMYIm">Metadata!$C$782</definedName>
    <definedName name="_bhkJDAiqVKX">Metadata!$C$1190</definedName>
    <definedName name="_bj9TvyIDtwi">Metadata!$C$933</definedName>
    <definedName name="_BjNwmw0Wupe">Metadata!$C$736</definedName>
    <definedName name="_BkdpZQISAQE">Metadata!$C$937</definedName>
    <definedName name="_BKNhBq1RiwZ">Metadata!$C$1032</definedName>
    <definedName name="_bl1Lht78Dt0">Metadata!$C$790</definedName>
    <definedName name="_blA5KNE6nZO">Metadata!$C$945</definedName>
    <definedName name="_blaeng4GF8s">Metadata!$C$511</definedName>
    <definedName name="_BlC8wOVHBlb">Metadata!$C$1259</definedName>
    <definedName name="_BLpPqpMtgQY">Metadata!$C$1091</definedName>
    <definedName name="_bmaxDrrFSqz">Metadata!$C$366</definedName>
    <definedName name="_BmTVMvJHVBO">Metadata!$C$1139</definedName>
    <definedName name="_bMUYGz0AcDJ">Metadata!$C$649</definedName>
    <definedName name="_BnCaf6ZXM1P">Metadata!$C$338</definedName>
    <definedName name="_bnQX2QIuIY9">Metadata!$C$1187</definedName>
    <definedName name="_Bon3xyAAWKf">Metadata!$C$1141</definedName>
    <definedName name="_bpXR1fc95s1">Metadata!$C$697</definedName>
    <definedName name="_bq00aLH9OPk">Metadata!$C$238</definedName>
    <definedName name="_brISQQxW1xp">Metadata!$C$422</definedName>
    <definedName name="_BrtoXLjA4pi">Metadata!$C$91</definedName>
    <definedName name="_bs0ARZBxDgC">Metadata!$C$545</definedName>
    <definedName name="_bSvvw3Ms4BE">Metadata!$C$425</definedName>
    <definedName name="_btcWCYP4hid">Metadata!$C$996</definedName>
    <definedName name="_BUdUZqtYtwA">Metadata!$C$713</definedName>
    <definedName name="_bUGq4WaBHUD">Metadata!$C$460</definedName>
    <definedName name="_buSEeeViTo3">Metadata!$C$1251</definedName>
    <definedName name="_buui1dux4hq">Metadata!$C$702</definedName>
    <definedName name="_bvyjEfI0d2V">Metadata!$C$1136</definedName>
    <definedName name="_BVzmce6DVeS">Metadata!$C$1097</definedName>
    <definedName name="_ByA5wj8IJyQ">Metadata!$C$491</definedName>
    <definedName name="_bYXQMVmauLD">Metadata!$C$524</definedName>
    <definedName name="_ByXuVj0h8L4">Metadata!$C$242</definedName>
    <definedName name="_C1oMSkmD5am">Metadata!$C$450</definedName>
    <definedName name="_c4JWYSERnO2">Metadata!$C$543</definedName>
    <definedName name="_c6wdOD1RyCZ">Metadata!$C$769</definedName>
    <definedName name="_C7jmannlc7B">Metadata!$C$8</definedName>
    <definedName name="_c82mDnhUQly">Metadata!$C$1168</definedName>
    <definedName name="_c9WexKHjrHc">Metadata!$C$1015</definedName>
    <definedName name="_CaEJOAbJqM8">Metadata!$C$907</definedName>
    <definedName name="_cCgL3J7Lsgn">Metadata!$C$1265</definedName>
    <definedName name="_CCl7hAqlrmE">Metadata!$C$1125</definedName>
    <definedName name="_cdilUoXzwL6">Metadata!$C$803</definedName>
    <definedName name="_cDnBDmJhson">Metadata!$C$3</definedName>
    <definedName name="_CduVOiDWxlt">Metadata!$C$869</definedName>
    <definedName name="_ceEkHibtVb7">Metadata!$C$601</definedName>
    <definedName name="_cEeWRyOhOqP">Metadata!$C$863</definedName>
    <definedName name="_cfBaKMnsXd1">Metadata!$C$1220</definedName>
    <definedName name="_cfTgv8GDYXQ">Metadata!$C$38</definedName>
    <definedName name="_CFWkO0BIhm8">Metadata!$C$818</definedName>
    <definedName name="_CFX91cqbCf3">Metadata!$C$644</definedName>
    <definedName name="_cg1DEEIeZ9N">Metadata!$C$300</definedName>
    <definedName name="_CgSQbBinEGy">Metadata!$C$633</definedName>
    <definedName name="_CHDhDdoiJ5N">Metadata!$C$712</definedName>
    <definedName name="_ChqxKtGrHVA">Metadata!$C$137</definedName>
    <definedName name="_chzRB2FreBe">Metadata!$C$376</definedName>
    <definedName name="_CItSIKE9O9w">Metadata!$C$604</definedName>
    <definedName name="_cIyw7ChjlgG">Metadata!$C$197</definedName>
    <definedName name="_cJU4qStc9QT">Metadata!$C$1075</definedName>
    <definedName name="_CKuOrdb6yS7">Metadata!$C$693</definedName>
    <definedName name="_cMLHJtYTW40">Metadata!$C$944</definedName>
    <definedName name="_CnreQmZbCwP">Metadata!$C$37</definedName>
    <definedName name="_cnxVb8H17tm">Metadata!$C$44</definedName>
    <definedName name="_coCbn8mJeHv">Metadata!$C$679</definedName>
    <definedName name="_COs48yLdDvg">Metadata!$C$1145</definedName>
    <definedName name="_CPiewpRETZ2">Metadata!$C$589</definedName>
    <definedName name="_cpmmPDsQ3uG">Metadata!$C$1155</definedName>
    <definedName name="_CPmuUXWouRA">Metadata!$C$94</definedName>
    <definedName name="_CpUti69L5aW">Metadata!$C$159</definedName>
    <definedName name="_CqGT5VjDx2p">Metadata!$C$971</definedName>
    <definedName name="_cROoQk16jlH">Metadata!$C$86</definedName>
    <definedName name="_cRWrIpjzvVl">Metadata!$C$1101</definedName>
    <definedName name="_cs7H0NFWgV1">Metadata!$C$80</definedName>
    <definedName name="_cSqX4ymZmHA">Metadata!$C$363</definedName>
    <definedName name="_cTz9crtzdvU">Metadata!$C$116</definedName>
    <definedName name="_cukiq4gvnKu">Metadata!$C$299</definedName>
    <definedName name="_CUmZXLC1FrK">Metadata!$C$34</definedName>
    <definedName name="_CVhecwG7dZH">Metadata!$C$157</definedName>
    <definedName name="_cWrL45je7mw">Metadata!$C$1163</definedName>
    <definedName name="_cxmJyqa1T5C">Metadata!$C$48</definedName>
    <definedName name="_cxRqR2lVtM7">Metadata!$C$997</definedName>
    <definedName name="_cyNh11xykuJ">Metadata!$C$154</definedName>
    <definedName name="_cZ8823L0fLJ">Metadata!$C$1158</definedName>
    <definedName name="_D2jYg0gfya0">Metadata!$C$447</definedName>
    <definedName name="_D2MFGJKtc1Y">Metadata!$C$189</definedName>
    <definedName name="_d3IcPgQbeH5">Metadata!$C$133</definedName>
    <definedName name="_D4JnxOsqwE4">Metadata!$C$1127</definedName>
    <definedName name="_D7qUWJoK9kP">Metadata!$C$784</definedName>
    <definedName name="_dAREsnanSp5">Metadata!$C$923</definedName>
    <definedName name="_DC17owNKnOo">Metadata!$C$17</definedName>
    <definedName name="_DCAJyToy1TA">Metadata!$C$483</definedName>
    <definedName name="_ddCUz3SshxU">Metadata!$C$594</definedName>
    <definedName name="_DeDi7rft4BB">Metadata!$C$178</definedName>
    <definedName name="_dFWlhArOcXj">Metadata!$C$61</definedName>
    <definedName name="_dFzLXEnIAvJ">Metadata!$C$647</definedName>
    <definedName name="_DgWsmHVv1JM">Metadata!$C$378</definedName>
    <definedName name="_Di6q414Mk6h">Metadata!$C$125</definedName>
    <definedName name="_DiZ4xWoiBwI">Metadata!$C$445</definedName>
    <definedName name="_dkORIS1sEMv">Metadata!$C$1038</definedName>
    <definedName name="_dlPCzWe5TS1">Metadata!$C$724</definedName>
    <definedName name="_dm67bKt2Veu">Metadata!$C$448</definedName>
    <definedName name="_DMyxTSpvKOp">Metadata!$C$557</definedName>
    <definedName name="_DNEZnY8mN9a">Metadata!$C$1031</definedName>
    <definedName name="_dNLjKwsVjod">Metadata!$C$1152</definedName>
    <definedName name="_DOa51SvSShy">Metadata!$C$880</definedName>
    <definedName name="_dpcvWc01CeN">Metadata!$C$1087</definedName>
    <definedName name="_dplV0gzW0ea">Metadata!$C$1029</definedName>
    <definedName name="_DqCmuPyyEKP">Metadata!$C$399</definedName>
    <definedName name="_dQY65eVM9jB">Metadata!$C$606</definedName>
    <definedName name="_DqZNrSSZ2S0">Metadata!$C$23</definedName>
    <definedName name="_drJDZnHzeBH">Metadata!$C$890</definedName>
    <definedName name="_dscgTvwyCw8">Metadata!$C$1124</definedName>
    <definedName name="_DSefi5x6sWB">Metadata!$C$814</definedName>
    <definedName name="_dTCOMljlITC">Metadata!$C$256</definedName>
    <definedName name="_DUM8AqRoBQh">Metadata!$C$609</definedName>
    <definedName name="_dutH7uvTAut">Metadata!$C$529</definedName>
    <definedName name="_dvNINMJZS3V">Metadata!$C$52</definedName>
    <definedName name="_DVnpk4xiXGJ">Metadata!$C$1131</definedName>
    <definedName name="_DvUGMtSaXNy">Metadata!$C$783</definedName>
    <definedName name="_DwYskq1riRd">Metadata!$C$665</definedName>
    <definedName name="_dxbj7q8MNNf">Metadata!$C$32</definedName>
    <definedName name="_DxJhkCTyPPs">Metadata!$C$699</definedName>
    <definedName name="_dyBI6HTR04N">Metadata!$C$849</definedName>
    <definedName name="_dYKAIYSnLue">Metadata!$C$393</definedName>
    <definedName name="_DyPeahMx1ww">Metadata!$C$1022</definedName>
    <definedName name="_DzAOqCf0ots">Metadata!$C$1167</definedName>
    <definedName name="_DzAVo6vLt1C">Metadata!$C$753</definedName>
    <definedName name="_Dzsq1pwIHqF">Metadata!$C$535</definedName>
    <definedName name="_e0qvyzapmu3">Metadata!$C$10</definedName>
    <definedName name="_e2G8l2GXMCi">Metadata!$C$403</definedName>
    <definedName name="_e32KJz6JDNr">Metadata!$C$66</definedName>
    <definedName name="_e3ba55rLVTZ">Metadata!$C$439</definedName>
    <definedName name="_E3tKGZMq4Tn">Metadata!$C$573</definedName>
    <definedName name="_E6yC5xp14iQ">Metadata!$C$176</definedName>
    <definedName name="_e7mFNsyiTtQ">Metadata!$C$309</definedName>
    <definedName name="_E9G2aQpCs1A">Metadata!$C$1095</definedName>
    <definedName name="_e9IoKRAkYLO">Metadata!$C$1164</definedName>
    <definedName name="_e9thFQZbFg5">Metadata!$C$337</definedName>
    <definedName name="_eA4qiSbPKdb">Metadata!$C$215</definedName>
    <definedName name="_EB4aSZN0eQr">Metadata!$C$1213</definedName>
    <definedName name="_ec8BXAwrBTh">Metadata!$C$320</definedName>
    <definedName name="_EDHO4qOyY88">Metadata!$C$1074</definedName>
    <definedName name="_EDPtZbCSShb">Metadata!$C$981</definedName>
    <definedName name="_ee1Hn2wJnM0">Metadata!$C$603</definedName>
    <definedName name="_eEQkLvHHoSU">Metadata!$C$14</definedName>
    <definedName name="_EEZGLQRHQDr">Metadata!$C$143</definedName>
    <definedName name="_efCfb5edDjv">Metadata!$C$850</definedName>
    <definedName name="_EGLpIMSAWhx">Metadata!$C$1092</definedName>
    <definedName name="_eGtL8nwtSKq">Metadata!$C$598</definedName>
    <definedName name="_ehNfKt5LpG9">Metadata!$C$1116</definedName>
    <definedName name="_EHRN1PJaEfH">Metadata!$C$329</definedName>
    <definedName name="_EhXjWmnNPjO">Metadata!$C$915</definedName>
    <definedName name="_EIh0f0A4G1N">Metadata!$C$392</definedName>
    <definedName name="_EiN0OWdHFxO">Metadata!$C$499</definedName>
    <definedName name="_eIv6kzcg3Dr">Metadata!$C$704</definedName>
    <definedName name="_ejrzC4bEJ5R">Metadata!$C$29</definedName>
    <definedName name="_EkG2Du5D5qU">Metadata!$C$599</definedName>
    <definedName name="_EKWgav1YgFc">Metadata!$C$282</definedName>
    <definedName name="_ElwEWppmGgv">Metadata!$C$1200</definedName>
    <definedName name="_eMX8cocS1J5">Metadata!$C$717</definedName>
    <definedName name="_EnJ3dnowitV">Metadata!$C$580</definedName>
    <definedName name="_EnoivPEWUMM">Metadata!$C$292</definedName>
    <definedName name="_enrjtKkx6PG">Metadata!$C$871</definedName>
    <definedName name="_EOdyM2Jq6eh">Metadata!$C$556</definedName>
    <definedName name="_EojH3xtSttx">Metadata!$C$51</definedName>
    <definedName name="_eOwKCkmSUOO">Metadata!$C$526</definedName>
    <definedName name="_eP4EDcfclsH">Metadata!$C$110</definedName>
    <definedName name="_EPjTph0oE8r">Metadata!$C$928</definedName>
    <definedName name="_eQqPLgjcG16">Metadata!$C$683</definedName>
    <definedName name="_er7MPiN3tdH">Metadata!$C$1076</definedName>
    <definedName name="_ERAgsIEBM5o">Metadata!$C$272</definedName>
    <definedName name="_ES9xDNLOKtZ">Metadata!$C$956</definedName>
    <definedName name="_ESi2uY4Gqn1">Metadata!$C$919</definedName>
    <definedName name="_Et2p1cf7EeZ">Metadata!$C$461</definedName>
    <definedName name="_EubjsxqlA4d">Metadata!$C$1211</definedName>
    <definedName name="_EugP2KVsM7Q">Metadata!$C$894</definedName>
    <definedName name="_eVEK7djdWqV">Metadata!$C$1245</definedName>
    <definedName name="_eVp1pvRfPKS">Metadata!$C$1299</definedName>
    <definedName name="_eWjpUQpzWKX">Metadata!$C$950</definedName>
    <definedName name="_eWlZ0JPdgiX">Metadata!$C$308</definedName>
    <definedName name="_Exg37zi5bC6">Metadata!$C$1037</definedName>
    <definedName name="_eXmcYNVuuUY">Metadata!$C$442</definedName>
    <definedName name="_eyvitcZL4ex">Metadata!$C$1106</definedName>
    <definedName name="_ez5XnYzGvay">Metadata!$C$99</definedName>
    <definedName name="_Ez9t3jLrVkh">Metadata!$C$788</definedName>
    <definedName name="_ezAgi6u5Qta">Metadata!$C$502</definedName>
    <definedName name="_f0djIPxZ9VG">Metadata!$C$610</definedName>
    <definedName name="_F0fAfMzFdw1">Metadata!$C$718</definedName>
    <definedName name="_f2XAafiQede">Metadata!$C$824</definedName>
    <definedName name="_F3kCvhpDnMM">Metadata!$C$991</definedName>
    <definedName name="_f3uPMHGZ9T5">Metadata!$C$789</definedName>
    <definedName name="_f4ZFD2aswys">Metadata!$C$1040</definedName>
    <definedName name="_F59E3s3oEOr">Metadata!$C$932</definedName>
    <definedName name="_f75GbjjbQo6">Metadata!$C$396</definedName>
    <definedName name="_F8ml1qKvZIY">Metadata!$C$231</definedName>
    <definedName name="_F9DOHQaJYfU">Metadata!$C$554</definedName>
    <definedName name="_F9K5WaAkE1J">Metadata!$C$695</definedName>
    <definedName name="_FA3nDd4psmk">Metadata!$C$100</definedName>
    <definedName name="_fAb4itKc1ZM">Metadata!$C$828</definedName>
    <definedName name="_false">Metadata!$C$1305</definedName>
    <definedName name="_FAoaZdPdq90">Metadata!$C$160</definedName>
    <definedName name="_fEck0UnAFaV">Metadata!$C$349</definedName>
    <definedName name="_feoDuRjZweV">Metadata!$C$939</definedName>
    <definedName name="_fF22gizcjdT">Metadata!$C$694</definedName>
    <definedName name="_fg8TSIHSGHX">Metadata!$C$1093</definedName>
    <definedName name="_Fgp2erpoOMQ">Metadata!$C$307</definedName>
    <definedName name="_fHaKXfcKthe">Metadata!$C$1154</definedName>
    <definedName name="_fHXW26zg2U6">Metadata!$C$1199</definedName>
    <definedName name="_Fi5lLVwe1Th">Metadata!$C$1184</definedName>
    <definedName name="_fIlPGTXBCUm">Metadata!$C$1302</definedName>
    <definedName name="_fJBWZdiQ1Vj">Metadata!$C$901</definedName>
    <definedName name="_FJi9JUh9a2f">Metadata!$C$691</definedName>
    <definedName name="_fkrzFaeuYDn">Metadata!$C$1049</definedName>
    <definedName name="_Fm2HakleZ27">Metadata!$C$327</definedName>
    <definedName name="_fmNedNy1Dz4">Metadata!$C$523</definedName>
    <definedName name="_FN2u125TSGN">Metadata!$C$780</definedName>
    <definedName name="_fn91BEPSaGY">Metadata!$C$255</definedName>
    <definedName name="_FNduj2N3e8s">Metadata!$C$1073</definedName>
    <definedName name="_FOJUXD6f6lB">Metadata!$C$1210</definedName>
    <definedName name="_fPDuFoFWUr3">Metadata!$C$980</definedName>
    <definedName name="_Fq9qs6Kn6wN">Metadata!$C$1096</definedName>
    <definedName name="_fqPqYs1WW22">Metadata!$C$269</definedName>
    <definedName name="_FU6JZtf1IOo">Metadata!$C$227</definedName>
    <definedName name="_Fu9cXCCTPU5">Metadata!$C$715</definedName>
    <definedName name="_fUCZtV4BiIH">Metadata!$C$318</definedName>
    <definedName name="_FUieyovDec8">Metadata!$C$1268</definedName>
    <definedName name="_FuMctq4PQpf">Metadata!$C$804</definedName>
    <definedName name="_fWtFTYJAf3L">Metadata!$C$631</definedName>
    <definedName name="_FxGf8jMM8D1">Metadata!$C$575</definedName>
    <definedName name="_FXGfkCMrBqo">Metadata!$C$528</definedName>
    <definedName name="_fYeClLy8K2x">Metadata!$C$1243</definedName>
    <definedName name="_fYmPwpZRDGZ">Metadata!$C$652</definedName>
    <definedName name="_FZmk1UVPIqJ">Metadata!$C$510</definedName>
    <definedName name="_G037PAPU5dO">Metadata!$C$1209</definedName>
    <definedName name="_g2hJEzpZfH1">Metadata!$C$839</definedName>
    <definedName name="_G34jrX7TcVv">Metadata!$C$119</definedName>
    <definedName name="_G3thRWUQAX9">Metadata!$C$1126</definedName>
    <definedName name="_g49fuSiB623">Metadata!$C$1108</definedName>
    <definedName name="_G4eIchdhtRG">Metadata!$C$628</definedName>
    <definedName name="_G4NTIrtM8sA">Metadata!$C$434</definedName>
    <definedName name="_G4ovW8h2nds">Metadata!$C$634</definedName>
    <definedName name="_G8FCnT37gyb">Metadata!$C$1276</definedName>
    <definedName name="_G9o5ad4oJJX">Metadata!$C$1192</definedName>
    <definedName name="_g9WyLxpr1E2">Metadata!$C$538</definedName>
    <definedName name="_Gan3VYicAWe">Metadata!$C$1215</definedName>
    <definedName name="_gb7vWtO7Wjp">Metadata!$C$1250</definedName>
    <definedName name="_gb8YWtxeYVR">Metadata!$C$958</definedName>
    <definedName name="_Gba6kTIsDrV">Metadata!$C$669</definedName>
    <definedName name="_gbKjZ4XRb78">Metadata!$C$706</definedName>
    <definedName name="_GC5rlUksCqm">Metadata!$C$989</definedName>
    <definedName name="_gczUvPeuphw">Metadata!$C$690</definedName>
    <definedName name="_GeB8aO0VMdh">Metadata!$C$541</definedName>
    <definedName name="_gEnofzKU8FV">Metadata!$C$315</definedName>
    <definedName name="_GFfMM55sVzg">Metadata!$C$39</definedName>
    <definedName name="_gg9DH7dvdeD">Metadata!$C$1100</definedName>
    <definedName name="_Gi4BzUhTjYb">Metadata!$C$480</definedName>
    <definedName name="_Gi5YLztjtyB">Metadata!$C$489</definedName>
    <definedName name="_GJUbT5P29ol">Metadata!$C$361</definedName>
    <definedName name="_GKkncWAOs8H">Metadata!$C$870</definedName>
    <definedName name="_GKnY5V4PkhM">Metadata!$C$249</definedName>
    <definedName name="_GkT2M3jxh7F">Metadata!$C$924</definedName>
    <definedName name="_GLcIfpRWf5S">Metadata!$C$779</definedName>
    <definedName name="_gLjLQFU5iGR">Metadata!$C$405</definedName>
    <definedName name="_gm3SPYN1Kox">Metadata!$C$343</definedName>
    <definedName name="_GmeuB9HTitg">Metadata!$C$730</definedName>
    <definedName name="_gMz0MxjZcEt">Metadata!$C$1138</definedName>
    <definedName name="_Gnz4lqrVEMf">Metadata!$C$1289</definedName>
    <definedName name="_goxjwhLBh98">Metadata!$C$49</definedName>
    <definedName name="_GPyOOoIby8R">Metadata!$C$1257</definedName>
    <definedName name="_GrU8zQv510v">Metadata!$C$1285</definedName>
    <definedName name="_gsbHTvgB2ve">Metadata!$C$821</definedName>
    <definedName name="_GSHgapGzSnl">Metadata!$C$982</definedName>
    <definedName name="_GSIxPs4LKUL">Metadata!$C$737</definedName>
    <definedName name="_GSwM6L4ZPsB">Metadata!$C$1023</definedName>
    <definedName name="_Gt3WTdWYUeJ">Metadata!$C$219</definedName>
    <definedName name="_GuIr410uu6E">Metadata!$C$104</definedName>
    <definedName name="_GVeTUYRwWNF">Metadata!$C$929</definedName>
    <definedName name="_gvFoQrCkLc2">Metadata!$C$943</definedName>
    <definedName name="_Gvox4WmLiYC">Metadata!$C$1292</definedName>
    <definedName name="_gw5tmOlsYne">Metadata!$C$681</definedName>
    <definedName name="_GWQBgBHdbbp">Metadata!$C$1104</definedName>
    <definedName name="_gWxbpG09atk">Metadata!$C$444</definedName>
    <definedName name="_GXDCQoGj6T3">Metadata!$C$156</definedName>
    <definedName name="_gxepwyvRxbV">Metadata!$C$827</definedName>
    <definedName name="_gxi9jcBYyrL">Metadata!$C$1205</definedName>
    <definedName name="_gXsLaaEjWb4">Metadata!$C$84</definedName>
    <definedName name="_gybBvP7vbBl">Metadata!$C$239</definedName>
    <definedName name="_GYmXWDOK6w7">Metadata!$C$115</definedName>
    <definedName name="_GZTChYSePoP">Metadata!$C$811</definedName>
    <definedName name="_h0mNqlvj5B0">Metadata!$C$333</definedName>
    <definedName name="_h13bMS86rtI">Metadata!$C$232</definedName>
    <definedName name="_h3kClMEpMAy">Metadata!$C$95</definedName>
    <definedName name="_h4ujJZZaiUT">Metadata!$C$621</definedName>
    <definedName name="_H68Cr5CXfUE">Metadata!$C$15</definedName>
    <definedName name="_h6VJJu0W8U7">Metadata!$C$18</definedName>
    <definedName name="_h7A8N2QpOkV">Metadata!$C$97</definedName>
    <definedName name="_h7OW3TrJ61e">Metadata!$C$531</definedName>
    <definedName name="_H8DnO52iMD9">Metadata!$C$970</definedName>
    <definedName name="_H9hyUA3QPdl">Metadata!$C$144</definedName>
    <definedName name="_H9tYjJ0nzgU">Metadata!$C$103</definedName>
    <definedName name="_H9TZE490EpE">Metadata!$C$994</definedName>
    <definedName name="_HamZOQ3wtl5">Metadata!$C$174</definedName>
    <definedName name="_HankECMMB6D">Metadata!$C$995</definedName>
    <definedName name="_hC2N9T8F5JD">Metadata!$C$900</definedName>
    <definedName name="_hd3EEwIBQ9P">Metadata!$C$416</definedName>
    <definedName name="_HdhmoGCamcH">Metadata!$C$618</definedName>
    <definedName name="_HdK1N3rPeZ1">Metadata!$C$89</definedName>
    <definedName name="_HDN85xUGB65">Metadata!$C$1279</definedName>
    <definedName name="_Hdnrh21ktLV">Metadata!$C$754</definedName>
    <definedName name="_HdwPlhpIWce">Metadata!$C$986</definedName>
    <definedName name="_HeI3osYsbQa">Metadata!$C$404</definedName>
    <definedName name="_HENe5Xv6B7j">Metadata!$C$252</definedName>
    <definedName name="_HfVjCurKxh2">Metadata!$C$1202</definedName>
    <definedName name="_hG1CNbw8wSF">Metadata!$C$1147</definedName>
    <definedName name="_hgGOTFYZxMO">Metadata!$C$1094</definedName>
    <definedName name="_hH5gFw01p2g">Metadata!$C$454</definedName>
    <definedName name="_hhiYH7hH3xx">Metadata!$C$485</definedName>
    <definedName name="_HhQgAcNaKUv">Metadata!$C$121</definedName>
    <definedName name="_hIrci8ms28E">Metadata!$C$952</definedName>
    <definedName name="_hiSNbC7WWAb">Metadata!$C$339</definedName>
    <definedName name="_HizhPCC5Ps5">Metadata!$C$1264</definedName>
    <definedName name="_hjdFz4fLLzw">Metadata!$C$806</definedName>
    <definedName name="_HLgQXol1EPh">Metadata!$C$16</definedName>
    <definedName name="_HmC6k52OuR4">Metadata!$C$9</definedName>
    <definedName name="_HmD6AHanlbO">Metadata!$C$184</definedName>
    <definedName name="_hMrvIBEugrP">Metadata!$C$776</definedName>
    <definedName name="_hmZE3mVAZFf">Metadata!$C$1056</definedName>
    <definedName name="_hnFSVoNKKBM">Metadata!$C$362</definedName>
    <definedName name="_HP50SIF4Fby">Metadata!$C$934</definedName>
    <definedName name="_hPJQaP7PdYq">Metadata!$C$959</definedName>
    <definedName name="_hpXoMVtJpT3">Metadata!$C$1110</definedName>
    <definedName name="_HQ8aBbw7Qwj">Metadata!$C$632</definedName>
    <definedName name="_hs3mR0ZYVTY">Metadata!$C$725</definedName>
    <definedName name="_Hs4A0KUqMDQ">Metadata!$C$714</definedName>
    <definedName name="_HSgxaTyJ0kK">Metadata!$C$411</definedName>
    <definedName name="_hsNootK2YBV">Metadata!$C$855</definedName>
    <definedName name="_hTbGyO8zzbu">Metadata!$C$187</definedName>
    <definedName name="_hTgpqkx2MAb">Metadata!$C$93</definedName>
    <definedName name="_HU1QlB34WcG">Metadata!$C$179</definedName>
    <definedName name="_huTJERDQhyZ">Metadata!$C$760</definedName>
    <definedName name="_HvDcrobmiCy">Metadata!$C$1025</definedName>
    <definedName name="_HwqfuL9pQz5">Metadata!$C$1283</definedName>
    <definedName name="_HX7fBSMCCbL">Metadata!$C$1249</definedName>
    <definedName name="_HYEuE8zV74t">Metadata!$C$1262</definedName>
    <definedName name="_hYvVhwa2Frr">Metadata!$C$162</definedName>
    <definedName name="_HzK449Z1Mop">Metadata!$C$833</definedName>
    <definedName name="_i14E8ggjzvt">Metadata!$C$953</definedName>
    <definedName name="_I3NxIqG7bD4">Metadata!$C$1084</definedName>
    <definedName name="_i3v8r9XNls2">Metadata!$C$1254</definedName>
    <definedName name="_i54ywgixjhp">Metadata!$C$131</definedName>
    <definedName name="_I5C27Tsoc8I">Metadata!$C$186</definedName>
    <definedName name="_I5EztFwNzC0">Metadata!$C$371</definedName>
    <definedName name="_I5Fl6OAe8n6">Metadata!$C$582</definedName>
    <definedName name="_I5v0SqhcWvK">Metadata!$C$490</definedName>
    <definedName name="_i9cf6x7GPgh">Metadata!$C$795</definedName>
    <definedName name="_IArireTHAtu">Metadata!$C$940</definedName>
    <definedName name="_IbGbsybdeou">Metadata!$C$1204</definedName>
    <definedName name="_ibGsqmiVkoU">Metadata!$C$1201</definedName>
    <definedName name="_ibxHVF1IOea">Metadata!$C$926</definedName>
    <definedName name="_iDHwJraJp3Y">Metadata!$C$437</definedName>
    <definedName name="_idY7moseTTD">Metadata!$C$241</definedName>
    <definedName name="_IFAb1JUZ0Fz">Metadata!$C$1132</definedName>
    <definedName name="_iFaKKDtb7nf">Metadata!$C$1221</definedName>
    <definedName name="_ifKISqV6PJh">Metadata!$C$183</definedName>
    <definedName name="_iGP92WgNuVf">Metadata!$C$57</definedName>
    <definedName name="_IGq57K2U3et">Metadata!$C$825</definedName>
    <definedName name="_IgzM67pvha5">Metadata!$C$409</definedName>
    <definedName name="_IhnQTXo2sCi">Metadata!$C$1024</definedName>
    <definedName name="_ihsAfRE2H0G">Metadata!$C$561</definedName>
    <definedName name="_iHzbU9M01XV">Metadata!$C$927</definedName>
    <definedName name="_IjLnDADGraQ">Metadata!$C$1275</definedName>
    <definedName name="_iJzGpY38k41">Metadata!$C$260</definedName>
    <definedName name="_iLowQAmnmZK">Metadata!$C$503</definedName>
    <definedName name="_IMqululFzhP">Metadata!$C$862</definedName>
    <definedName name="_iNT35p3jsEM">Metadata!$C$1046</definedName>
    <definedName name="_iNZRPMFtHSr">Metadata!$C$732</definedName>
    <definedName name="_ipe4pT2TW7G">Metadata!$C$1194</definedName>
    <definedName name="_Iq74LfX3CB5">Metadata!$C$775</definedName>
    <definedName name="_ISnx1WJdoMN">Metadata!$C$325</definedName>
    <definedName name="_It06Qq2EzsF">Metadata!$C$352</definedName>
    <definedName name="_IT332UM0Eyd">Metadata!$C$198</definedName>
    <definedName name="_ITHN93Jce9l">Metadata!$C$60</definedName>
    <definedName name="_IttDSHJE3tY">Metadata!$C$858</definedName>
    <definedName name="_iuQxbRYPa0P">Metadata!$C$642</definedName>
    <definedName name="_IVHnxII1IQO">Metadata!$C$666</definedName>
    <definedName name="_ix4kFHxwYTd">Metadata!$C$935</definedName>
    <definedName name="_ixpABERkob0">Metadata!$C$211</definedName>
    <definedName name="_Izaihcp5imV">Metadata!$C$496</definedName>
    <definedName name="_IzLrdmSQGZs">Metadata!$C$976</definedName>
    <definedName name="_IZSm5iPKkDg">Metadata!$C$1142</definedName>
    <definedName name="_IZy3ESdFnp5">Metadata!$C$1099</definedName>
    <definedName name="_J1gsCnLV1C6">Metadata!$C$400</definedName>
    <definedName name="_J1xdPkLQqgn">Metadata!$C$1008</definedName>
    <definedName name="_J6Zk3SfpHfM">Metadata!$C$354</definedName>
    <definedName name="_J8m9vtLVo2G">Metadata!$C$286</definedName>
    <definedName name="_j9SOCeGryr9">Metadata!$C$473</definedName>
    <definedName name="_ja0fxo22OTu">Metadata!$C$26</definedName>
    <definedName name="_JBCKANhdTX4">Metadata!$C$548</definedName>
    <definedName name="_jBJbfbVjszi">Metadata!$C$571</definedName>
    <definedName name="_jBu0lozRMGR">Metadata!$C$330</definedName>
    <definedName name="_jC51Spxta9C">Metadata!$C$258</definedName>
    <definedName name="_jCtFxm8aADJ">Metadata!$C$1274</definedName>
    <definedName name="_jD7f0DfCi3d">Metadata!$C$323</definedName>
    <definedName name="_JE2f9V3NIFL">Metadata!$C$729</definedName>
    <definedName name="_JEHwU064LAj">Metadata!$C$1206</definedName>
    <definedName name="_jEX6APp1feK">Metadata!$C$635</definedName>
    <definedName name="_jFOZHDZpjPL">Metadata!$C$1162</definedName>
    <definedName name="_jfXGOQwsmKq">Metadata!$C$867</definedName>
    <definedName name="_JgcDpU82eRk">Metadata!$C$889</definedName>
    <definedName name="_jhV8D0Dvbvz">Metadata!$C$1018</definedName>
    <definedName name="_jHYuGEGVgTQ">Metadata!$C$583</definedName>
    <definedName name="_JI5lagoUJR4">Metadata!$C$1118</definedName>
    <definedName name="_JIr15Xt3EQn">Metadata!$C$1042</definedName>
    <definedName name="_jIuMMPDV6by">Metadata!$C$846</definedName>
    <definedName name="_jj5ZtVGdcwd">Metadata!$C$280</definedName>
    <definedName name="_jKPxJmIXMfs">Metadata!$C$722</definedName>
    <definedName name="_jkyBvNzcTLl">Metadata!$C$1237</definedName>
    <definedName name="_jLhYGG8YfpL">Metadata!$C$310</definedName>
    <definedName name="_jMGr96nGwHN">Metadata!$C$1146</definedName>
    <definedName name="_JMWzvzwgToC">Metadata!$C$866</definedName>
    <definedName name="_jnfm7mwyTcb">Metadata!$C$493</definedName>
    <definedName name="_jnGp1WtKfVG">Metadata!$C$711</definedName>
    <definedName name="_JNRH0Kptomm">Metadata!$C$570</definedName>
    <definedName name="_jnszKG9z5Mz">Metadata!$C$781</definedName>
    <definedName name="_JPBLCDK3H2x">Metadata!$C$847</definedName>
    <definedName name="_JPklATr7DCt">Metadata!$C$153</definedName>
    <definedName name="_JQ5qF3mRCMe">Metadata!$C$1123</definedName>
    <definedName name="_JQkVqnP5kCq">Metadata!$C$478</definedName>
    <definedName name="_JQL0onXq6ge">Metadata!$C$109</definedName>
    <definedName name="_JRLY2XBpopS">Metadata!$C$492</definedName>
    <definedName name="_JrSwky5tYzt">Metadata!$C$992</definedName>
    <definedName name="_JRUk55kvbrE">Metadata!$C$978</definedName>
    <definedName name="_juBxu3AprlM">Metadata!$C$1150</definedName>
    <definedName name="_jVqoXv7rFns">Metadata!$C$1198</definedName>
    <definedName name="_JvWTmXsCHJj">Metadata!$C$819</definedName>
    <definedName name="_jwpUKqza5tE">Metadata!$C$430</definedName>
    <definedName name="_JWXFdM78vKq">Metadata!$C$672</definedName>
    <definedName name="_Jx6oc5hMVvO">Metadata!$C$979</definedName>
    <definedName name="_JX7HJfPfbog">Metadata!$C$1143</definedName>
    <definedName name="_jXQq22U4Y2e">Metadata!$C$1175</definedName>
    <definedName name="_jxUmQ1pAqyo">Metadata!$C$223</definedName>
    <definedName name="_JXZp3qBlqKP">Metadata!$C$31</definedName>
    <definedName name="_jY9ia5NLA77">Metadata!$C$487</definedName>
    <definedName name="_jzhphQ54S88">Metadata!$C$505</definedName>
    <definedName name="_jZOt27rWre8">Metadata!$C$1107</definedName>
    <definedName name="_JzvGfLYkX17">Metadata!$C$569</definedName>
    <definedName name="_K3EI0GwfkG8">Metadata!$C$918</definedName>
    <definedName name="_k3mk13WP4nI">Metadata!$C$613</definedName>
    <definedName name="_K3UcvN3sbDf">Metadata!$C$476</definedName>
    <definedName name="_k8RfzK41pD4">Metadata!$C$961</definedName>
    <definedName name="_kaSAsTJ5nxG">Metadata!$C$667</definedName>
    <definedName name="_KAU5IPKoIgx">Metadata!$C$414</definedName>
    <definedName name="_KAUSOoBq5Ft">Metadata!$C$1293</definedName>
    <definedName name="_kbm5mwVcVa6">Metadata!$C$768</definedName>
    <definedName name="_KDi786sQNzG">Metadata!$C$744</definedName>
    <definedName name="_KFiedG0hNrV">Metadata!$C$698</definedName>
    <definedName name="_KftyPFBsxl0">Metadata!$C$673</definedName>
    <definedName name="_KGnMzMLw9z0">Metadata!$C$486</definedName>
    <definedName name="_Kh9ikyodKnN">Metadata!$C$938</definedName>
    <definedName name="_KHgbn4zfgrB">Metadata!$C$40</definedName>
    <definedName name="_KHL0TSASQzg">Metadata!$C$58</definedName>
    <definedName name="_kIlOxz1hjqj">Metadata!$C$651</definedName>
    <definedName name="_KioZypAqUxc">Metadata!$C$873</definedName>
    <definedName name="_Kkh2Axjhczd">Metadata!$C$675</definedName>
    <definedName name="_kkOw6gPK2OK">Metadata!$C$122</definedName>
    <definedName name="_KLbSi3CJxSo">Metadata!$C$245</definedName>
    <definedName name="_klIqXXMQ1AF">Metadata!$C$182</definedName>
    <definedName name="_klKaUMVsHxb">Metadata!$C$210</definedName>
    <definedName name="_KnjRRcegyLC">Metadata!$C$654</definedName>
    <definedName name="_kNKgbh9K2Ni">Metadata!$C$146</definedName>
    <definedName name="_KnNekvrEI5f">Metadata!$C$536</definedName>
    <definedName name="_KOUhvjWIy6V">Metadata!$C$1295</definedName>
    <definedName name="_kP4Lt8wdvd9">Metadata!$C$659</definedName>
    <definedName name="_kpFgAwwSjCZ">Metadata!$C$1247</definedName>
    <definedName name="_kPgF27h5Zao">Metadata!$C$851</definedName>
    <definedName name="_KqaTbKanCG3">Metadata!$C$1219</definedName>
    <definedName name="_Kr3g14QtHqR">Metadata!$C$1003</definedName>
    <definedName name="_kRrGCtqloph">Metadata!$C$192</definedName>
    <definedName name="_KrU8C1YTdao">Metadata!$C$1300</definedName>
    <definedName name="_ksZnJo3iKXT">Metadata!$C$290</definedName>
    <definedName name="_kUtWaQStS1j">Metadata!$C$738</definedName>
    <definedName name="_kv8QLREJZk6">Metadata!$C$312</definedName>
    <definedName name="_KvI6UnlCWE8">Metadata!$C$854</definedName>
    <definedName name="_KwgjnBBpe5b">Metadata!$C$1122</definedName>
    <definedName name="_KwIlxiiBBjV">Metadata!$C$453</definedName>
    <definedName name="_kWzye8GtVeb">Metadata!$C$500</definedName>
    <definedName name="_kX1fshxhfjh">Metadata!$C$696</definedName>
    <definedName name="_kYO6lFqgkUO">Metadata!$C$1000</definedName>
    <definedName name="_L0M2EGCKsU9">Metadata!$C$671</definedName>
    <definedName name="_l1mCEuDf2ZI">Metadata!$C$539</definedName>
    <definedName name="_l3cYAy0fRjl">Metadata!$C$798</definedName>
    <definedName name="_L3f8EEO2QTn">Metadata!$C$905</definedName>
    <definedName name="_l6nbxFm0CO4">Metadata!$C$441</definedName>
    <definedName name="_l7UXvoiTgEX">Metadata!$C$261</definedName>
    <definedName name="_l91qM3cJTek">Metadata!$C$27</definedName>
    <definedName name="_L9GBwS8b1W8">Metadata!$C$749</definedName>
    <definedName name="_L9jYzVsoc9L">Metadata!$C$426</definedName>
    <definedName name="_LAPR4Iu2NVS">Metadata!$C$1182</definedName>
    <definedName name="_LaQe20TdHvH">Metadata!$C$158</definedName>
    <definedName name="_Lbkg2I4JTgG">Metadata!$C$435</definedName>
    <definedName name="_lbMrRSBsXh3">Metadata!$C$1177</definedName>
    <definedName name="_LBtaidI5G2z">Metadata!$C$876</definedName>
    <definedName name="_LbWpsX1FJcC">Metadata!$C$1045</definedName>
    <definedName name="_lBwtsiLb6w6">Metadata!$C$581</definedName>
    <definedName name="_lcB0UtS4nuB">Metadata!$C$985</definedName>
    <definedName name="_LddbYuuaWf7">Metadata!$C$916</definedName>
    <definedName name="_ldnUHxE7mb1">Metadata!$C$595</definedName>
    <definedName name="_ldpEanGgRnU">Metadata!$C$317</definedName>
    <definedName name="_lduI45hYMv5">Metadata!$C$517</definedName>
    <definedName name="_LE4fsk3RYza">Metadata!$C$881</definedName>
    <definedName name="_lGN2n7pZ6Ua">Metadata!$C$1062</definedName>
    <definedName name="_lguPmuZBWDk">Metadata!$C$12</definedName>
    <definedName name="_lh9mjPVQgUs">Metadata!$C$951</definedName>
    <definedName name="_Lir6kztSRZ7">Metadata!$C$147</definedName>
    <definedName name="_LJ8KCWU8OOV">Metadata!$C$152</definedName>
    <definedName name="_LkiHwqqYnxV">Metadata!$C$861</definedName>
    <definedName name="_LKiTYPmaOhj">Metadata!$C$278</definedName>
    <definedName name="_Lkjp0MFLDov">Metadata!$C$136</definedName>
    <definedName name="_LKw1KLdrCT5">Metadata!$C$707</definedName>
    <definedName name="_lKZR6UK0afN">Metadata!$C$1044</definedName>
    <definedName name="_lLYmmETEDPj">Metadata!$C$771</definedName>
    <definedName name="_lMaO3449q0x">Metadata!$C$636</definedName>
    <definedName name="_lnvESj20mWZ">Metadata!$C$1086</definedName>
    <definedName name="_LO5oNfvohPx">Metadata!$C$452</definedName>
    <definedName name="_loSyLnRwwBi">Metadata!$C$259</definedName>
    <definedName name="_LPbH3n77lxu">Metadata!$C$895</definedName>
    <definedName name="_LPTrylkVM4Q">Metadata!$C$390</definedName>
    <definedName name="_Lpvf0YxPz6h">Metadata!$C$856</definedName>
    <definedName name="_LrDRewV80hv">Metadata!$C$386</definedName>
    <definedName name="_LrG8CqG0mhV">Metadata!$C$19</definedName>
    <definedName name="_LRoVMRyVmrE">Metadata!$C$888</definedName>
    <definedName name="_Ls5uiJRlx9L">Metadata!$C$13</definedName>
    <definedName name="_Lsnc4RViH9F">Metadata!$C$107</definedName>
    <definedName name="_lT2PXXEtNc0">Metadata!$C$469</definedName>
    <definedName name="_LTLHCOHyyWS">Metadata!$C$1255</definedName>
    <definedName name="_lTZshHjGQEe">Metadata!$C$228</definedName>
    <definedName name="_LvGn3KFEzvA">Metadata!$C$954</definedName>
    <definedName name="_lVPoUAKCdmU">Metadata!$C$1235</definedName>
    <definedName name="_lWJJnkPwmnJ">Metadata!$C$588</definedName>
    <definedName name="_LX2QltISk5s">Metadata!$C$112</definedName>
    <definedName name="_LYWv25b6Yfu">Metadata!$C$688</definedName>
    <definedName name="_lZa8WGsBpZt">Metadata!$C$148</definedName>
    <definedName name="_lzuWRVfUjkQ">Metadata!$C$494</definedName>
    <definedName name="_M0jk7fncrWU">Metadata!$C$226</definedName>
    <definedName name="_M1hZV0c1jpw">Metadata!$C$172</definedName>
    <definedName name="_M1ZpUXbo7Ql">Metadata!$C$277</definedName>
    <definedName name="_M22mM4UEDjy">Metadata!$C$495</definedName>
    <definedName name="_m34Z24f4QiZ">Metadata!$C$678</definedName>
    <definedName name="_m4eOcU1zHtL">Metadata!$C$22</definedName>
    <definedName name="_m4Yz9Nz5Eir">Metadata!$C$216</definedName>
    <definedName name="_m5NFJ1IxYaq">Metadata!$C$389</definedName>
    <definedName name="_m5vdq5UM3B2">Metadata!$C$498</definedName>
    <definedName name="_M6upUqnFt2Z">Metadata!$C$367</definedName>
    <definedName name="_m7MTceflWz3">Metadata!$C$406</definedName>
    <definedName name="_M9HrCkIwaKy">Metadata!$C$1297</definedName>
    <definedName name="_MaejJOaJVXy">Metadata!$C$520</definedName>
    <definedName name="_maFtwxdHWuZ">Metadata!$C$301</definedName>
    <definedName name="_MaLbWT81P7Q">Metadata!$C$817</definedName>
    <definedName name="_MazllecOrQC">Metadata!$C$420</definedName>
    <definedName name="_Mb9IYOFZYCv">Metadata!$C$1179</definedName>
    <definedName name="_MdkO4mttohH">Metadata!$C$55</definedName>
    <definedName name="_mDSuyD9lOM5">Metadata!$C$1195</definedName>
    <definedName name="_me9uxUxkBIc">Metadata!$C$797</definedName>
    <definedName name="_mEaeC6W4Oga">Metadata!$C$181</definedName>
    <definedName name="_Mf7FROzUeWX">Metadata!$C$786</definedName>
    <definedName name="_MfTwOXVWKnT">Metadata!$C$762</definedName>
    <definedName name="_MFUxfSaYW2e">Metadata!$C$547</definedName>
    <definedName name="_MFwYpsgHToP">Metadata!$C$969</definedName>
    <definedName name="_mhWSEv79IJW">Metadata!$C$1236</definedName>
    <definedName name="_MHYeBrf0izN">Metadata!$C$587</definedName>
    <definedName name="_MIa6TVKj2xo">Metadata!$C$477</definedName>
    <definedName name="_MJEntShoQVK">Metadata!$C$1055</definedName>
    <definedName name="_Mk7P920hkBa">Metadata!$C$1183</definedName>
    <definedName name="_Ml6HBooImtM">Metadata!$C$385</definedName>
    <definedName name="_MlBtet7M3rs">Metadata!$C$236</definedName>
    <definedName name="_MLv07cjdiAn">Metadata!$C$723</definedName>
    <definedName name="_mM3VtbRdurN">Metadata!$C$79</definedName>
    <definedName name="_mmJUi0PpvGi">Metadata!$C$1098</definedName>
    <definedName name="_mNa42CHbkO7">Metadata!$C$1151</definedName>
    <definedName name="_MNblETb62a7">Metadata!$C$421</definedName>
    <definedName name="_mnfnutsHsxh">Metadata!$C$274</definedName>
    <definedName name="_mNiSSk0Sfgz">Metadata!$C$65</definedName>
    <definedName name="_mOP4Sf5NwoV">Metadata!$C$773</definedName>
    <definedName name="_mQOrGsSPzBX">Metadata!$C$897</definedName>
    <definedName name="_MRM0ZIZFfVP">Metadata!$C$63</definedName>
    <definedName name="_mSHa8SypYaJ">Metadata!$C$222</definedName>
    <definedName name="_MSX2ncxe0gF">Metadata!$C$1017</definedName>
    <definedName name="_Mv3kaUwZXRq">Metadata!$C$906</definedName>
    <definedName name="_mVxpfBydPB7">Metadata!$C$947</definedName>
    <definedName name="_mx3f7jzRUn6">Metadata!$C$130</definedName>
    <definedName name="_MXfWGD11wLh">Metadata!$C$1001</definedName>
    <definedName name="_MxK9mbc2OMv">Metadata!$C$546</definedName>
    <definedName name="_MXXzDDuba8n">Metadata!$C$118</definedName>
    <definedName name="_myv7amOYTHn">Metadata!$C$1060</definedName>
    <definedName name="_MYvkD09xyeq">Metadata!$C$845</definedName>
    <definedName name="_MYxDpADjsxJ">Metadata!$C$800</definedName>
    <definedName name="_mzBQp5cOihy">Metadata!$C$436</definedName>
    <definedName name="_mZVNxEL1OKd">Metadata!$C$175</definedName>
    <definedName name="_n1ptipI0iZU">Metadata!$C$963</definedName>
    <definedName name="_n28aEFrTuRE">Metadata!$C$590</definedName>
    <definedName name="_N3nYJ6ScaYx">Metadata!$C$1009</definedName>
    <definedName name="_N6pEEiEpNS1">Metadata!$C$412</definedName>
    <definedName name="_n7GyaiCn7uH">Metadata!$C$87</definedName>
    <definedName name="_n8iofJiiX4T">Metadata!$C$1051</definedName>
    <definedName name="_N9i1v07Ro0E">Metadata!$C$1253</definedName>
    <definedName name="_Nb8Gg5ZiX5c">Metadata!$C$72</definedName>
    <definedName name="_nBLlavpOdkF">Metadata!$C$59</definedName>
    <definedName name="_NC58vY6UBEk">Metadata!$C$459</definedName>
    <definedName name="_Nf5yWoOEfSm">Metadata!$C$205</definedName>
    <definedName name="_NgSatqCq1hB">Metadata!$C$577</definedName>
    <definedName name="_ngUSWwX0Oby">Metadata!$C$1080</definedName>
    <definedName name="_Ngzlv0PnZHM">Metadata!$C$195</definedName>
    <definedName name="_nhAPWwIgUCL">Metadata!$C$253</definedName>
    <definedName name="_nHbFkXhZCiI">Metadata!$C$748</definedName>
    <definedName name="_nHiJwDVwoBi">Metadata!$C$886</definedName>
    <definedName name="_NhuW760cOQG">Metadata!$C$1071</definedName>
    <definedName name="_Ni2b6zYWjjT">Metadata!$C$365</definedName>
    <definedName name="_NI4NAaV0hSh">Metadata!$C$101</definedName>
    <definedName name="_nkvvH6QuQ8t">Metadata!$C$213</definedName>
    <definedName name="_NkwjVn9Db6F">Metadata!$C$626</definedName>
    <definedName name="_nLbuvx5jioD">Metadata!$C$218</definedName>
    <definedName name="_nlUAhvWIgOU">Metadata!$C$123</definedName>
    <definedName name="_Nlv8oKkoAwp">Metadata!$C$1203</definedName>
    <definedName name="_nNmvfTuUhng">Metadata!$C$285</definedName>
    <definedName name="_NojSG8rZDfq">Metadata!$C$925</definedName>
    <definedName name="_nOKbmhjyCYA">Metadata!$C$383</definedName>
    <definedName name="_npSh7oFwczs">Metadata!$C$877</definedName>
    <definedName name="_Nq0rzj9aWEV">Metadata!$C$838</definedName>
    <definedName name="_nqLIz7qfuLu">Metadata!$C$646</definedName>
    <definedName name="_Nrnay4JA8Ga">Metadata!$C$1047</definedName>
    <definedName name="_nS0ZJGJUX0u">Metadata!$C$513</definedName>
    <definedName name="_nsI6nzlSumR">Metadata!$C$364</definedName>
    <definedName name="_NUkOvK4bnj2">Metadata!$C$1103</definedName>
    <definedName name="_Nv40tdMXtFC">Metadata!$C$509</definedName>
    <definedName name="_NvElx3aXZB2">Metadata!$C$645</definedName>
    <definedName name="_NVuew7FtnQS">Metadata!$C$237</definedName>
    <definedName name="_nW6KgPEVLIt">Metadata!$C$544</definedName>
    <definedName name="_nWqgnOkihzf">Metadata!$C$67</definedName>
    <definedName name="_nXfMiK28avb">Metadata!$C$474</definedName>
    <definedName name="_NxQueFeUfa3">Metadata!$C$305</definedName>
    <definedName name="_NzGbnoHVMaF">Metadata!$C$584</definedName>
    <definedName name="_Nzxhqg5ULhr">Metadata!$C$767</definedName>
    <definedName name="_O0hWoXlHhIS">Metadata!$C$1240</definedName>
    <definedName name="_O0M73CspI2e">Metadata!$C$627</definedName>
    <definedName name="_o1HqfAPcWtK">Metadata!$C$407</definedName>
    <definedName name="_o2PYOw8PSBa">Metadata!$C$550</definedName>
    <definedName name="_o2tDeZ7tB0l">Metadata!$C$298</definedName>
    <definedName name="_O2vEtUZRIRh">Metadata!$C$519</definedName>
    <definedName name="_O3JfrNS9Ewj">Metadata!$C$518</definedName>
    <definedName name="_O7BGyJhV2Tc">Metadata!$C$1148</definedName>
    <definedName name="_O7xuokSXg4m">Metadata!$C$525</definedName>
    <definedName name="_o8MW4iuLC95">Metadata!$C$761</definedName>
    <definedName name="_O98HUAHsVSs">Metadata!$C$756</definedName>
    <definedName name="_O9FGiWCttH4">Metadata!$C$71</definedName>
    <definedName name="_OAaXg7NvGcx">Metadata!$C$76</definedName>
    <definedName name="_OB65zPWgdfd">Metadata!$C$770</definedName>
    <definedName name="_ObubT46sWpe">Metadata!$C$703</definedName>
    <definedName name="_obXDv8Sm9yK">Metadata!$C$629</definedName>
    <definedName name="_oDBd4Mj0Oc2">Metadata!$C$1010</definedName>
    <definedName name="_oDP0YtPBOVQ">Metadata!$C$138</definedName>
    <definedName name="_OfROf5GmY2U">Metadata!$C$351</definedName>
    <definedName name="_OFsiDpAC34b">Metadata!$C$47</definedName>
    <definedName name="_oFXCMBtu71f">Metadata!$C$244</definedName>
    <definedName name="_OFXJXWnOG0R">Metadata!$C$1072</definedName>
    <definedName name="_OGPzE4S9Lsk">Metadata!$C$674</definedName>
    <definedName name="_OIIQM13YogD">Metadata!$C$639</definedName>
    <definedName name="_OJVKXPCUetq">Metadata!$C$265</definedName>
    <definedName name="_olAQlCURSQR">Metadata!$C$506</definedName>
    <definedName name="_OMS7a4cxTLo">Metadata!$C$540</definedName>
    <definedName name="_ON8DBreBXlt">Metadata!$C$155</definedName>
    <definedName name="_oNyG3X3DPbz">Metadata!$C$7</definedName>
    <definedName name="_oofyLUJJ6Vy">Metadata!$C$1112</definedName>
    <definedName name="_OpJzru7UHuG">Metadata!$C$257</definedName>
    <definedName name="_oQLYNHgyejZ">Metadata!$C$686</definedName>
    <definedName name="_oroMC4mMzMq">Metadata!$C$1230</definedName>
    <definedName name="_Osqz2NJoO0h">Metadata!$C$271</definedName>
    <definedName name="_ot3GyBTHeKe">Metadata!$C$314</definedName>
    <definedName name="_Ot71GbygcHf">Metadata!$C$975</definedName>
    <definedName name="_oWNF4d3PK8C">Metadata!$C$1085</definedName>
    <definedName name="_oWqVbrpimjf">Metadata!$C$350</definedName>
    <definedName name="_oy494aJtjTB">Metadata!$C$1129</definedName>
    <definedName name="_oy9zJeCRcHk">Metadata!$C$586</definedName>
    <definedName name="_OyaYCadoBtb">Metadata!$C$812</definedName>
    <definedName name="_OYoY16njQBO">Metadata!$C$171</definedName>
    <definedName name="_p3raMKTiHsj">Metadata!$C$968</definedName>
    <definedName name="_P3ZMsb6v3q7">Metadata!$C$731</definedName>
    <definedName name="_P5jMO9Y0SRn">Metadata!$C$990</definedName>
    <definedName name="_P5RXZZXrLGM">Metadata!$C$384</definedName>
    <definedName name="_P6Si86K02do">Metadata!$C$177</definedName>
    <definedName name="_P7NeDYkZMDT">Metadata!$C$90</definedName>
    <definedName name="_pbH6bmcioGw">Metadata!$C$1176</definedName>
    <definedName name="_pbip5m1yf5Y">Metadata!$C$1002</definedName>
    <definedName name="_pDcP5F8H0hR">Metadata!$C$558</definedName>
    <definedName name="_PDI1LOtG5mD">Metadata!$C$206</definedName>
    <definedName name="_pDOTS19LDs1">Metadata!$C$579</definedName>
    <definedName name="_PebkMQ9WtnK">Metadata!$C$230</definedName>
    <definedName name="_PevCwH17M73">Metadata!$C$1156</definedName>
    <definedName name="_PFAtPR87fHs">Metadata!$C$1053</definedName>
    <definedName name="_pfhvgmllA9M">Metadata!$C$1041</definedName>
    <definedName name="_pGLy2Zj2lVg">Metadata!$C$1280</definedName>
    <definedName name="_phAahTmP3AP">Metadata!$C$607</definedName>
    <definedName name="_PhGYsKg6Z64">Metadata!$C$135</definedName>
    <definedName name="_pjDDwNroUiK">Metadata!$C$815</definedName>
    <definedName name="_PJS910L8KtX">Metadata!$C$1078</definedName>
    <definedName name="_pl4ewykGEd1">Metadata!$C$120</definedName>
    <definedName name="_Pls0CA73g64">Metadata!$C$757</definedName>
    <definedName name="_pmcCjSU7an3">Metadata!$C$373</definedName>
    <definedName name="_PMdpXC27ktm">Metadata!$C$752</definedName>
    <definedName name="_PmJk7pg8ZH7">Metadata!$C$304</definedName>
    <definedName name="_Pmr5vKV0JhS">Metadata!$C$199</definedName>
    <definedName name="_pMukkUmnnkh">Metadata!$C$1244</definedName>
    <definedName name="_poDz4wDp6J0">Metadata!$C$1030</definedName>
    <definedName name="_pOUpImrRlyS">Metadata!$C$88</definedName>
    <definedName name="_POUZYADWUp1">Metadata!$C$912</definedName>
    <definedName name="_PpjdOoVUc7k">Metadata!$C$1077</definedName>
    <definedName name="_pqnXfUagaiY">Metadata!$C$884</definedName>
    <definedName name="_PRFVamHB0VQ">Metadata!$C$70</definedName>
    <definedName name="_PRrdILmQQb3">Metadata!$C$1079</definedName>
    <definedName name="_pRrlf6NYYmU">Metadata!$C$395</definedName>
    <definedName name="_pS9QqWeC7OO">Metadata!$C$295</definedName>
    <definedName name="_psjx0PchSPj">Metadata!$C$196</definedName>
    <definedName name="_psQ1ZBzOwRm">Metadata!$C$777</definedName>
    <definedName name="_pSRNRBuOBi8">Metadata!$C$75</definedName>
    <definedName name="_Psx8w32IjKA">Metadata!$C$334</definedName>
    <definedName name="_PtCFMK7nBkR">Metadata!$C$247</definedName>
    <definedName name="_pTF4zHINsQO">Metadata!$C$563</definedName>
    <definedName name="_ptLuUHEellT">Metadata!$C$145</definedName>
    <definedName name="_PUaHSbd6T5T">Metadata!$C$45</definedName>
    <definedName name="_pulohYIR6jX">Metadata!$C$429</definedName>
    <definedName name="_puzqoVkC9bH">Metadata!$C$423</definedName>
    <definedName name="_PvrMV4NjbtR">Metadata!$C$1301</definedName>
    <definedName name="_pWXXIlhZ8PI">Metadata!$C$21</definedName>
    <definedName name="_pXmA8xcLcd9">Metadata!$C$743</definedName>
    <definedName name="_PXZbVlkKwcw">Metadata!$C$470</definedName>
    <definedName name="_PY4aKgi30fr">Metadata!$C$1234</definedName>
    <definedName name="_Pz0LCggcqES">Metadata!$C$1217</definedName>
    <definedName name="_pZph18i0E3N">Metadata!$C$348</definedName>
    <definedName name="_pZZriU4sY0l">Metadata!$C$1082</definedName>
    <definedName name="_Q1qH1ilMK8i">Metadata!$C$801</definedName>
    <definedName name="_q23bFLr2E5D">Metadata!$C$1153</definedName>
    <definedName name="_q2HqXV5OO3z">Metadata!$C$1278</definedName>
    <definedName name="_Q4I1zZfYXXc">Metadata!$C$747</definedName>
    <definedName name="_q4n8NzDkE7D">Metadata!$C$878</definedName>
    <definedName name="_q5LpwTe5bxM">Metadata!$C$721</definedName>
    <definedName name="_Q7AJ1ykq09H">Metadata!$C$368</definedName>
    <definedName name="_Q8De2VxoKXS">Metadata!$C$1291</definedName>
    <definedName name="_Q8jKkm7slV8">Metadata!$C$684</definedName>
    <definedName name="_q9u7nkNkuGy">Metadata!$C$1102</definedName>
    <definedName name="_QayMME14lE1">Metadata!$C$180</definedName>
    <definedName name="_qbqrFLCJewu">Metadata!$C$1232</definedName>
    <definedName name="_qCRmLPzIMfA">Metadata!$C$168</definedName>
    <definedName name="_QdENg0i5gAN">Metadata!$C$793</definedName>
    <definedName name="_QdpBLugMtqQ">Metadata!$C$974</definedName>
    <definedName name="_qdxpgnOUeam">Metadata!$C$837</definedName>
    <definedName name="_qE7bXo1gdhI">Metadata!$C$166</definedName>
    <definedName name="_Qf4UX9h7VHw">Metadata!$C$11</definedName>
    <definedName name="_qfVp6vFGOpZ">Metadata!$C$96</definedName>
    <definedName name="_qfXgWkacWGi">Metadata!$C$1016</definedName>
    <definedName name="_qg3FIv25BEt">Metadata!$C$234</definedName>
    <definedName name="_QhZPfMYBla6">Metadata!$C$868</definedName>
    <definedName name="_qiy19S7ih95">Metadata!$C$56</definedName>
    <definedName name="_QIZna0gogX9">Metadata!$C$668</definedName>
    <definedName name="_qKf4eMvqKqq">Metadata!$C$291</definedName>
    <definedName name="_QkOClVdLto1">Metadata!$C$1225</definedName>
    <definedName name="_QLERXr2o7IE">Metadata!$C$1089</definedName>
    <definedName name="_QLqvnN57uaj">Metadata!$C$294</definedName>
    <definedName name="_qmsg1OVBqif">Metadata!$C$619</definedName>
    <definedName name="_qpN0r5UFcPn">Metadata!$C$328</definedName>
    <definedName name="_QPtnjdoIqnH">Metadata!$C$142</definedName>
    <definedName name="_QqAzWHtJ8VC">Metadata!$C$1241</definedName>
    <definedName name="_QQIXTkQuD9z">Metadata!$C$537</definedName>
    <definedName name="_qr8RGsOOdXn">Metadata!$C$462</definedName>
    <definedName name="_qScWuUGR5yF">Metadata!$C$127</definedName>
    <definedName name="_QSpLidCdqMU">Metadata!$C$1069</definedName>
    <definedName name="_qsXtuKShMVv">Metadata!$C$638</definedName>
    <definedName name="_QtxlZLxjuRg">Metadata!$C$457</definedName>
    <definedName name="_quQpOfBIDFC">Metadata!$C$1191</definedName>
    <definedName name="_QUUTx1RNwpi">Metadata!$C$931</definedName>
    <definedName name="_QUXnEwBKOCt">Metadata!$C$836</definedName>
    <definedName name="_qV0jUJzFUER">Metadata!$C$842</definedName>
    <definedName name="_QvnSCGMRuiV">Metadata!$C$433</definedName>
    <definedName name="_qwrS0zi07SD">Metadata!$C$611</definedName>
    <definedName name="_QxPGLy2DUhG">Metadata!$C$331</definedName>
    <definedName name="_Qy71EkOy7om">Metadata!$C$41</definedName>
    <definedName name="_qzgmWRFev5J">Metadata!$C$625</definedName>
    <definedName name="_r2DSRRcdILk">Metadata!$C$262</definedName>
    <definedName name="_R57TSpcjbOf">Metadata!$C$596</definedName>
    <definedName name="_r6GyNE6sV58">Metadata!$C$617</definedName>
    <definedName name="_rb6V38jgfFc">Metadata!$C$1233</definedName>
    <definedName name="_rBKkHNAdzhB">Metadata!$C$397</definedName>
    <definedName name="_RCcjOgia5lC">Metadata!$C$382</definedName>
    <definedName name="_rdiq6QPpJC7">Metadata!$C$1007</definedName>
    <definedName name="_RDiXMdNXg16">Metadata!$C$1266</definedName>
    <definedName name="_RdP4lkM83cM">Metadata!$C$887</definedName>
    <definedName name="_rEQqufy2KNi">Metadata!$C$1120</definedName>
    <definedName name="_rEUC186wftQ">Metadata!$C$946</definedName>
    <definedName name="_RfqYbGs8Za9">Metadata!$C$481</definedName>
    <definedName name="_rgozN0dmixB">Metadata!$C$830</definedName>
    <definedName name="_rhcIHVJ1RxM">Metadata!$C$221</definedName>
    <definedName name="_rhltpqitzC9">Metadata!$C$204</definedName>
    <definedName name="_Ri2tb7LBVtP">Metadata!$C$1083</definedName>
    <definedName name="_rIchxlzx0E0">Metadata!$C$966</definedName>
    <definedName name="_rJ2dfIqC23R">Metadata!$C$917</definedName>
    <definedName name="_RJERO5G7Od7">Metadata!$C$955</definedName>
    <definedName name="_rjQiZlCjHp6">Metadata!$C$6</definedName>
    <definedName name="_rJSdwEyXgfh">Metadata!$C$829</definedName>
    <definedName name="_RK9mngtJtTL">Metadata!$C$324</definedName>
    <definedName name="_RLUq9bhLRJW">Metadata!$C$311</definedName>
    <definedName name="_Rmy6DbwekE1">Metadata!$C$1157</definedName>
    <definedName name="_RNCFRfcGsEq">Metadata!$C$250</definedName>
    <definedName name="_rotANIe2GHX">Metadata!$C$319</definedName>
    <definedName name="_ROyKFEvDgAp">Metadata!$C$1012</definedName>
    <definedName name="_rQbVIOyPNHb">Metadata!$C$533</definedName>
    <definedName name="_rr5X0uhJKl5">Metadata!$C$132</definedName>
    <definedName name="_rRfHbsBLHRx">Metadata!$C$287</definedName>
    <definedName name="_RrkLjvYsNeY">Metadata!$C$759</definedName>
    <definedName name="_RRV32wU5Sk1">Metadata!$C$910</definedName>
    <definedName name="_RsBAd46LBnm">Metadata!$C$852</definedName>
    <definedName name="_rsGK1D0Xkfj">Metadata!$C$106</definedName>
    <definedName name="_rsmgY2HkHEf">Metadata!$C$267</definedName>
    <definedName name="_rsyymElP56r">Metadata!$C$466</definedName>
    <definedName name="_RTdjvXHJdnH">Metadata!$C$1287</definedName>
    <definedName name="_rtLnlu4GUI2">Metadata!$C$1216</definedName>
    <definedName name="_RV524jaqnsU">Metadata!$C$676</definedName>
    <definedName name="_rvsb7MLMUbV">Metadata!$C$68</definedName>
    <definedName name="_ry2NWNkjLq3">Metadata!$C$207</definedName>
    <definedName name="_RyAd6laKg3U">Metadata!$C$1260</definedName>
    <definedName name="_RZ7aFEnVbGT">Metadata!$C$553</definedName>
    <definedName name="_rzA9f0pqcz8">Metadata!$C$616</definedName>
    <definedName name="_RZezdwRO5a8">Metadata!$C$428</definedName>
    <definedName name="_rzOMBqJQhrD">Metadata!$C$316</definedName>
    <definedName name="_S0YQ604HS5J">Metadata!$C$677</definedName>
    <definedName name="_s10VCchdlnY">Metadata!$C$165</definedName>
    <definedName name="_s1mzBU7YOaZ">Metadata!$C$1066</definedName>
    <definedName name="_s21anKTNgkF">Metadata!$C$799</definedName>
    <definedName name="_S52uSY3lb8V">Metadata!$C$1294</definedName>
    <definedName name="_s5mo8EjeKiY">Metadata!$C$903</definedName>
    <definedName name="_S7v70E5unBv">Metadata!$C$774</definedName>
    <definedName name="_S8oIZdNn50G">Metadata!$C$892</definedName>
    <definedName name="_s92LZ9RuhaG">Metadata!$C$398</definedName>
    <definedName name="_sAC6z2IMFrR">Metadata!$C$805</definedName>
    <definedName name="_sAiWHWYnsk1">Metadata!$C$578</definedName>
    <definedName name="_SaqEwr5B5dd">Metadata!$C$687</definedName>
    <definedName name="_SAsS1Kwc4iW">Metadata!$C$1228</definedName>
    <definedName name="_SbearYuCfX5">Metadata!$C$922</definedName>
    <definedName name="_sbIyFRN4j0N">Metadata!$C$465</definedName>
    <definedName name="_Sbk9iH85Ltm">Metadata!$C$336</definedName>
    <definedName name="_SDcGmbcJtvd">Metadata!$C$726</definedName>
    <definedName name="_sdCYhjOxnoD">Metadata!$C$264</definedName>
    <definedName name="_sFlo2nMKUjV">Metadata!$C$42</definedName>
    <definedName name="_sg5v6c9tCZ3">Metadata!$C$1052</definedName>
    <definedName name="_SGeK38mtNgA">Metadata!$C$576</definedName>
    <definedName name="_sHcFoPbjSrP">Metadata!$C$1027</definedName>
    <definedName name="_shRXArPWh8H">Metadata!$C$1239</definedName>
    <definedName name="_ShycShOYDCy">Metadata!$C$682</definedName>
    <definedName name="_sj4i9BflXvh">Metadata!$C$826</definedName>
    <definedName name="_sJuInXfi09r">Metadata!$C$1028</definedName>
    <definedName name="_sjuX99wm7IZ">Metadata!$C$834</definedName>
    <definedName name="_sL6GUzUS18c">Metadata!$C$965</definedName>
    <definedName name="_SlA9m2ZX9XS">Metadata!$C$896</definedName>
    <definedName name="_slhvGcmFwtM">Metadata!$C$857</definedName>
    <definedName name="_smlHQk2gqIf">Metadata!$C$482</definedName>
    <definedName name="_sn72zXVjAF8">Metadata!$C$512</definedName>
    <definedName name="_SNMxQRPYRm7">Metadata!$C$648</definedName>
    <definedName name="_SnYHrnchKjL">Metadata!$C$1246</definedName>
    <definedName name="_SOU2X25z1dq">Metadata!$C$35</definedName>
    <definedName name="_SPcq2CZFyzT">Metadata!$C$302</definedName>
    <definedName name="_sPP5gqI4TC8">Metadata!$C$568</definedName>
    <definedName name="_srcYifXOgXq">Metadata!$C$273</definedName>
    <definedName name="_sRfhRRpv2rH">Metadata!$C$270</definedName>
    <definedName name="_SRSiY1qW6W8">Metadata!$C$357</definedName>
    <definedName name="_sRVnECfvFs7">Metadata!$C$340</definedName>
    <definedName name="_SsAjVE1S87E">Metadata!$C$1113</definedName>
    <definedName name="_sSIYRwB1r74">Metadata!$C$1186</definedName>
    <definedName name="_St1b2AfFxLb">Metadata!$C$902</definedName>
    <definedName name="_ST86paYjRHP">Metadata!$C$1165</definedName>
    <definedName name="_StFfGxHbuDF">Metadata!$C$865</definedName>
    <definedName name="_sV8cE4AX2yl">Metadata!$C$355</definedName>
    <definedName name="_sW496bvfky8">Metadata!$C$24</definedName>
    <definedName name="_swjTZ93dg4h">Metadata!$C$562</definedName>
    <definedName name="_sYJkQfzW1BG">Metadata!$C$83</definedName>
    <definedName name="_sYXjZhknWsi">Metadata!$C$710</definedName>
    <definedName name="_SZ3nIBbJDHd">Metadata!$C$859</definedName>
    <definedName name="_SZ4eyjPLeyA">Metadata!$C$592</definedName>
    <definedName name="_T00uTw1c2eR">Metadata!$C$755</definedName>
    <definedName name="_T10hGZHcK7q">Metadata!$C$212</definedName>
    <definedName name="_T1B1YJROUum">Metadata!$C$552</definedName>
    <definedName name="_T1irZBQ9gNW">Metadata!$C$1207</definedName>
    <definedName name="_T1or0EcEX2V">Metadata!$C$608</definedName>
    <definedName name="_T27BlFRfKBB">Metadata!$C$740</definedName>
    <definedName name="_t5jOlOCqSr3">Metadata!$C$438</definedName>
    <definedName name="_T7bTbB8YvsQ">Metadata!$C$602</definedName>
    <definedName name="_T7KjtN9SenL">Metadata!$C$185</definedName>
    <definedName name="_T7tKHiW1Db1">Metadata!$C$1121</definedName>
    <definedName name="_Ta8ifRxwOmP">Metadata!$C$417</definedName>
    <definedName name="_tcfeFTkd9ke">Metadata!$C$689</definedName>
    <definedName name="_TcSxFdjVWEh">Metadata!$C$81</definedName>
    <definedName name="_TCVfWydCsa4">Metadata!$C$921</definedName>
    <definedName name="_tDFavWinSwr">Metadata!$C$1135</definedName>
    <definedName name="_TdZ7GfhQW7O">Metadata!$C$630</definedName>
    <definedName name="_TE5sao73qRm">Metadata!$C$117</definedName>
    <definedName name="_tejOvb3YNOT">Metadata!$C$514</definedName>
    <definedName name="_tg1pZyQC7LX">Metadata!$C$719</definedName>
    <definedName name="_TIhakAVsQwM">Metadata!$C$1212</definedName>
    <definedName name="_tjT8FgtoZmV">Metadata!$C$322</definedName>
    <definedName name="_tk8INObuVAv">Metadata!$C$614</definedName>
    <definedName name="_tkCXuIKxKvK">Metadata!$C$5</definedName>
    <definedName name="_TldYkeCwb5r">Metadata!$C$1068</definedName>
    <definedName name="_tnPO3Tkofqr">Metadata!$C$266</definedName>
    <definedName name="_tnTRnfd2aVs">Metadata!$C$1272</definedName>
    <definedName name="_Tp6ETHHL2va">Metadata!$C$251</definedName>
    <definedName name="_tPCE4uhj0hy">Metadata!$C$463</definedName>
    <definedName name="_TpDwlm2Spev">Metadata!$C$1290</definedName>
    <definedName name="_tqciYTsRsV1">Metadata!$C$229</definedName>
    <definedName name="_Tr4i6jeDDqj">Metadata!$C$1166</definedName>
    <definedName name="_TRB0RlFABNw">Metadata!$C$372</definedName>
    <definedName name="_true">Metadata!$C$1304</definedName>
    <definedName name="_tSBEjAHKj9V">Metadata!$C$1261</definedName>
    <definedName name="_tsd2otYofQa">Metadata!$C$908</definedName>
    <definedName name="_TTLIv7PVhKo">Metadata!$C$246</definedName>
    <definedName name="_TTQ6WgBHZUZ">Metadata!$C$28</definedName>
    <definedName name="_TTWJ58v2frD">Metadata!$C$53</definedName>
    <definedName name="_tu2P5ALJRow">Metadata!$C$522</definedName>
    <definedName name="_Tu5X9QCLC67">Metadata!$C$778</definedName>
    <definedName name="_Tu64Vt7gv8M">Metadata!$C$375</definedName>
    <definedName name="_Tu81BTLUuCT">Metadata!$C$559</definedName>
    <definedName name="_tV0rWhHr9cj">Metadata!$C$1173</definedName>
    <definedName name="_tVFw2UJiuvo">Metadata!$C$574</definedName>
    <definedName name="_tWbJWEUNu2F">Metadata!$C$380</definedName>
    <definedName name="_tWmFeJagj87">Metadata!$C$233</definedName>
    <definedName name="_tWMp2gMdZVY">Metadata!$C$864</definedName>
    <definedName name="_TWyMjVaaxmT">Metadata!$C$1277</definedName>
    <definedName name="_TxYXq9qqMJt">Metadata!$C$169</definedName>
    <definedName name="_tyyxKXZbYjI">Metadata!$C$279</definedName>
    <definedName name="_tZ3CM9qXx2R">Metadata!$C$303</definedName>
    <definedName name="_tZftZ03eewT">Metadata!$C$727</definedName>
    <definedName name="_U0YDqrjO4sv">Metadata!$C$167</definedName>
    <definedName name="_u1aymSGFTqA">Metadata!$C$306</definedName>
    <definedName name="_U20BELNfToU">Metadata!$C$342</definedName>
    <definedName name="_U30oYXdSWTe">Metadata!$C$401</definedName>
    <definedName name="_u3GOCB1Hu01">Metadata!$C$1058</definedName>
    <definedName name="_u3t1gIXW3Bh">Metadata!$C$73</definedName>
    <definedName name="_u4evyxHktVP">Metadata!$C$50</definedName>
    <definedName name="_U5QaBXGsFlJ">Metadata!$C$565</definedName>
    <definedName name="_u7H4MyT2Y0A">Metadata!$C$1054</definedName>
    <definedName name="_u7WSQpbLBGs">Metadata!$C$516</definedName>
    <definedName name="_u8eW1I03rvW">Metadata!$C$281</definedName>
    <definedName name="_Ua4F7QDEr8y">Metadata!$C$808</definedName>
    <definedName name="_uAB8kfk7I3z">Metadata!$C$566</definedName>
    <definedName name="_uBsAlWtPLFK">Metadata!$C$948</definedName>
    <definedName name="_UcfAgoEEjT2">Metadata!$C$275</definedName>
    <definedName name="_ud6YiQ9ekgi">Metadata!$C$268</definedName>
    <definedName name="_ugQXiXF3q1v">Metadata!$C$243</definedName>
    <definedName name="_uHCDEltKEA6">Metadata!$C$515</definedName>
    <definedName name="_UhjNBiB6vBb">Metadata!$C$641</definedName>
    <definedName name="_uIUcjj7o0UF">Metadata!$C$813</definedName>
    <definedName name="_uj0O9RhtzD8">Metadata!$C$173</definedName>
    <definedName name="_UJVEh0g7qOo">Metadata!$C$1088</definedName>
    <definedName name="_UJw5MYbIpv9">Metadata!$C$202</definedName>
    <definedName name="_UKbfaRlqkpY">Metadata!$C$972</definedName>
    <definedName name="_UKk45hewbPH">Metadata!$C$640</definedName>
    <definedName name="_UlQiEogy3wG">Metadata!$C$1227</definedName>
    <definedName name="_umZdylabnsy">Metadata!$C$658</definedName>
    <definedName name="_UN1GGvFlETF">Metadata!$C$410</definedName>
    <definedName name="_uNIgpV4l21k">Metadata!$C$835</definedName>
    <definedName name="_uNJCzPnnWNW">Metadata!$C$872</definedName>
    <definedName name="_unqbIiA0uir">Metadata!$C$973</definedName>
    <definedName name="_uNU2FnjI5ep">Metadata!$C$622</definedName>
    <definedName name="_uoqUo1n2Bbr">Metadata!$C$288</definedName>
    <definedName name="_uQaaJtnfFWM">Metadata!$C$370</definedName>
    <definedName name="_uQe1J0rpnwS">Metadata!$C$82</definedName>
    <definedName name="_uqXIaHP9Gxr">Metadata!$C$794</definedName>
    <definedName name="_uqzqgaYByJq">Metadata!$C$377</definedName>
    <definedName name="_Ur5rF3mTRba">Metadata!$C$637</definedName>
    <definedName name="_UTDBwK73RlG">Metadata!$C$920</definedName>
    <definedName name="_UTEeOMyhBoY">Metadata!$C$98</definedName>
    <definedName name="_uTwQaiIEDk6">Metadata!$C$521</definedName>
    <definedName name="_Uubd1dIoT4W">Metadata!$C$875</definedName>
    <definedName name="_uuHjvQ3uSjS">Metadata!$C$467</definedName>
    <definedName name="_UVmyzENvSiy">Metadata!$C$345</definedName>
    <definedName name="_uvTw0Kus5KZ">Metadata!$C$1111</definedName>
    <definedName name="_UygxXF1MN03">Metadata!$C$600</definedName>
    <definedName name="_uynThwppKeS">Metadata!$C$585</definedName>
    <definedName name="_uzy03WEvMkk">Metadata!$C$129</definedName>
    <definedName name="_v2B5AtYQV8H">Metadata!$C$1140</definedName>
    <definedName name="_v2CCdaKGum8">Metadata!$C$30</definedName>
    <definedName name="_V5rMEsxYhaF">Metadata!$C$1014</definedName>
    <definedName name="_v6OkaCDmX5Y">Metadata!$C$163</definedName>
    <definedName name="_v8Xnaigda7O">Metadata!$C$402</definedName>
    <definedName name="_Va9QjeOhGZa">Metadata!$C$235</definedName>
    <definedName name="_VbbSe7wgS9s">Metadata!$C$1067</definedName>
    <definedName name="_vboedbUs1As">Metadata!$C$1133</definedName>
    <definedName name="_vC3F2X3f9qG">Metadata!$C$796</definedName>
    <definedName name="_vC7IrqyGFKF">Metadata!$C$572</definedName>
    <definedName name="_vCaW1uucv0A">Metadata!$C$20</definedName>
    <definedName name="_vCOrIolhyxP">Metadata!$C$353</definedName>
    <definedName name="_VCVhaAxv3AP">Metadata!$C$190</definedName>
    <definedName name="_vD8z84b3gTt">Metadata!$C$615</definedName>
    <definedName name="_VDeI2btrNih">Metadata!$C$164</definedName>
    <definedName name="_vDp3u0DJlrK">Metadata!$C$313</definedName>
    <definedName name="_vFG4awbDk0I">Metadata!$C$692</definedName>
    <definedName name="_vFHz3MkTm0K">Metadata!$C$549</definedName>
    <definedName name="_vg4b11FL2Gl">Metadata!$C$1284</definedName>
    <definedName name="_VGOzFKfSazN">Metadata!$C$1161</definedName>
    <definedName name="_Vhd5ir4RuJW">Metadata!$C$597</definedName>
    <definedName name="_vhjxKd80p4D">Metadata!$C$440</definedName>
    <definedName name="_ViLbVtzGWM5">Metadata!$C$141</definedName>
    <definedName name="_viM9AeYtFV6">Metadata!$C$542</definedName>
    <definedName name="_VIMlhSMF1Yl">Metadata!$C$254</definedName>
    <definedName name="_VioJV8V3lMO">Metadata!$C$809</definedName>
    <definedName name="_VIWOOPfPUnX">Metadata!$C$43</definedName>
    <definedName name="_VjdgVLwPWfZ">Metadata!$C$885</definedName>
    <definedName name="_VJrTuNXAg9G">Metadata!$C$1286</definedName>
    <definedName name="_vkXlj7ZPkGi">Metadata!$C$1224</definedName>
    <definedName name="_Vlqc8aT5PAo">Metadata!$C$832</definedName>
    <definedName name="_VLSa4evEl7A">Metadata!$C$475</definedName>
    <definedName name="_VmhSidKIxMp">Metadata!$C$432</definedName>
    <definedName name="_VMqDEughMuP">Metadata!$C$1282</definedName>
    <definedName name="_vnbnnSZXGTv">Metadata!$C$1270</definedName>
    <definedName name="_VnTycSnraEY">Metadata!$C$1090</definedName>
    <definedName name="_vnulYqEDjxA">Metadata!$C$356</definedName>
    <definedName name="_vnwzR6DohHp">Metadata!$C$497</definedName>
    <definedName name="_VOFBd8mUdSi">Metadata!$C$984</definedName>
    <definedName name="_voFQpOGhWOo">Metadata!$C$657</definedName>
    <definedName name="_VPesUmegQpP">Metadata!$C$1172</definedName>
    <definedName name="_vPoFz9J1v6Y">Metadata!$C$1149</definedName>
    <definedName name="_VPShWMVpQkb">Metadata!$C$1005</definedName>
    <definedName name="_Vqp2vUC4Umk">Metadata!$C$746</definedName>
    <definedName name="_VTEggpkf7x1">Metadata!$C$750</definedName>
    <definedName name="_vtidz1k9BOw">Metadata!$C$394</definedName>
    <definedName name="_vtjakFLImYg">Metadata!$C$248</definedName>
    <definedName name="_vTu1WOspiNq">Metadata!$C$105</definedName>
    <definedName name="_vwj0hgJQQ8O">Metadata!$C$949</definedName>
    <definedName name="_vwjIQ9qMI2Y">Metadata!$C$620</definedName>
    <definedName name="_VwqhqUCaMgk">Metadata!$C$1256</definedName>
    <definedName name="_VxD9oa7UFFY">Metadata!$C$807</definedName>
    <definedName name="_Vy4zROU78hr">Metadata!$C$941</definedName>
    <definedName name="_VYVKdqiXo4b">Metadata!$C$1039</definedName>
    <definedName name="_vZfb8jHv6hE">Metadata!$C$64</definedName>
    <definedName name="_VZnZ8xJoaIW">Metadata!$C$346</definedName>
    <definedName name="_W1OgOlx2UPS">Metadata!$C$388</definedName>
    <definedName name="_w2TnBNQfOW1">Metadata!$C$751</definedName>
    <definedName name="_w3IJVQhc8Rm">Metadata!$C$1159</definedName>
    <definedName name="_W4IjHlh3nqi">Metadata!$C$92</definedName>
    <definedName name="_w5pFdpuCUW7">Metadata!$C$1011</definedName>
    <definedName name="_w9b8i3HljgB">Metadata!$C$36</definedName>
    <definedName name="_WAA3Uun62pk">Metadata!$C$54</definedName>
    <definedName name="_WApLDd37Yj2">Metadata!$C$1197</definedName>
    <definedName name="_wbE8v4xoinz">Metadata!$C$530</definedName>
    <definedName name="_WC5rU5fLMzY">Metadata!$C$1189</definedName>
    <definedName name="_wcnRf5LJrnK">Metadata!$C$899</definedName>
    <definedName name="_weJ3sYiNE8D">Metadata!$C$534</definedName>
    <definedName name="_weKsEzlw3cl">Metadata!$C$418</definedName>
    <definedName name="_wFkq5oB0dFS">Metadata!$C$1298</definedName>
    <definedName name="_wFsm98Bnf40">Metadata!$C$532</definedName>
    <definedName name="_wichhHKwKBi">Metadata!$C$33</definedName>
    <definedName name="_wimH12ukPK5">Metadata!$C$1231</definedName>
    <definedName name="_wJ4GvUwxS9G">Metadata!$C$263</definedName>
    <definedName name="_wj7iV08dvFq">Metadata!$C$1229</definedName>
    <definedName name="_Wl6fGTpQ2aN">Metadata!$C$977</definedName>
    <definedName name="_wlPajJhqkui">Metadata!$C$962</definedName>
    <definedName name="_wMTP4GblKr8">Metadata!$C$1226</definedName>
    <definedName name="_wnuoeS9sVZR">Metadata!$C$1218</definedName>
    <definedName name="_wp6tV9if1us">Metadata!$C$25</definedName>
    <definedName name="_wP7Lmrb01c3">Metadata!$C$458</definedName>
    <definedName name="_WPM1HkXyf6Z">Metadata!$C$374</definedName>
    <definedName name="_Wpzccx0vjIP">Metadata!$C$1223</definedName>
    <definedName name="_wQ1FfvMZU9a">Metadata!$C$201</definedName>
    <definedName name="_wqVNgMM4Qre">Metadata!$C$612</definedName>
    <definedName name="_wrceD1un08Y">Metadata!$C$358</definedName>
    <definedName name="_wSbrjoq0URr">Metadata!$C$209</definedName>
    <definedName name="_WsiM5PuBhjx">Metadata!$C$766</definedName>
    <definedName name="_WsVBFxzWhi1">Metadata!$C$464</definedName>
    <definedName name="_WtcZBCTspgM">Metadata!$C$1281</definedName>
    <definedName name="_wTnjwDdCIrS">Metadata!$C$360</definedName>
    <definedName name="_WtrglwVLwRf">Metadata!$C$1035</definedName>
    <definedName name="_wUBWZEHJm6Q">Metadata!$C$1222</definedName>
    <definedName name="_WuQvgvXKamv">Metadata!$C$1128</definedName>
    <definedName name="_WVEV44P6jtl">Metadata!$C$140</definedName>
    <definedName name="_wvIYNx8b7rt">Metadata!$C$379</definedName>
    <definedName name="_WWvCQd9sUdJ">Metadata!$C$650</definedName>
    <definedName name="_WXGcnQWJ0Qd">Metadata!$C$1180</definedName>
    <definedName name="_WXgZfcbtl5R">Metadata!$C$113</definedName>
    <definedName name="_wXKdiD7gHdx">Metadata!$C$139</definedName>
    <definedName name="_wxLx6U3Q7SB">Metadata!$C$623</definedName>
    <definedName name="_wyKC2eWRH3y">Metadata!$C$1050</definedName>
    <definedName name="_wywD4cOewZX">Metadata!$C$564</definedName>
    <definedName name="_wZhrcYrffI6">Metadata!$C$742</definedName>
    <definedName name="_WzTFiecwTNZ">Metadata!$C$456</definedName>
    <definedName name="_WzTgSXcUNIu">Metadata!$C$656</definedName>
    <definedName name="_x01fgjhSf20">Metadata!$C$891</definedName>
    <definedName name="_x1Ph1zvWDtl">Metadata!$C$591</definedName>
    <definedName name="_X2GCXVmZeEF">Metadata!$C$911</definedName>
    <definedName name="_x6DVvicRjYC">Metadata!$C$1117</definedName>
    <definedName name="_XAFQH7WySNo">Metadata!$C$413</definedName>
    <definedName name="_xb2ezJcUoSR">Metadata!$C$1238</definedName>
    <definedName name="_XB5JA2zOjnB">Metadata!$C$296</definedName>
    <definedName name="_xB6nQN5Wtpg">Metadata!$C$1130</definedName>
    <definedName name="_XbTx2aGNiKd">Metadata!$C$860</definedName>
    <definedName name="_xcotqxKxwlL">Metadata!$C$957</definedName>
    <definedName name="_XCSnh8ISj81">Metadata!$C$504</definedName>
    <definedName name="_XCsof9AN6rv">Metadata!$C$391</definedName>
    <definedName name="_XebDUbuPqVx">Metadata!$C$1271</definedName>
    <definedName name="_xEMVRPiS0JA">Metadata!$C$643</definedName>
    <definedName name="_XeWqwCw9G5s">Metadata!$C$1185</definedName>
    <definedName name="_Xfwd0faXfy0">Metadata!$C$670</definedName>
    <definedName name="_xgbBSeyiDWp">Metadata!$C$1019</definedName>
    <definedName name="_xh8g6j8SEXR">Metadata!$C$551</definedName>
    <definedName name="_XI9W6umECmC">Metadata!$C$527</definedName>
    <definedName name="_xIAzxxogcd0">Metadata!$C$772</definedName>
    <definedName name="_XIHIwocWj9J">Metadata!$C$276</definedName>
    <definedName name="_xIJxneZjiWm">Metadata!$C$993</definedName>
    <definedName name="_XjHXb0aFH5w">Metadata!$C$1064</definedName>
    <definedName name="_XJscL6IuHpd">Metadata!$C$1119</definedName>
    <definedName name="_XKKI1hhyFxk">Metadata!$C$1070</definedName>
    <definedName name="_xl2h6v1N72r">Metadata!$C$999</definedName>
    <definedName name="_XMzAw0vw5Ep">Metadata!$C$284</definedName>
    <definedName name="_XOuEbu7a0Fn">Metadata!$C$69</definedName>
    <definedName name="_XoyjW58PrHc">Metadata!$C$758</definedName>
    <definedName name="_xpa2vZRWT7M">Metadata!$C$194</definedName>
    <definedName name="_XpFH2HpqD2R">Metadata!$C$728</definedName>
    <definedName name="_xqjIL1cGrl1">Metadata!$C$1248</definedName>
    <definedName name="_Xr12mI7VPn3">Metadata!$C$1004</definedName>
    <definedName name="_xsXII0TZ5TD">Metadata!$C$930</definedName>
    <definedName name="_xTOiNS0zd6y">Metadata!$C$408</definedName>
    <definedName name="_XTvbzm2HwCZ">Metadata!$C$893</definedName>
    <definedName name="_xUbrx2VHCy1">Metadata!$C$214</definedName>
    <definedName name="_xVfmJLKTvoj">Metadata!$C$369</definedName>
    <definedName name="_XVRPTXuJBQe">Metadata!$C$126</definedName>
    <definedName name="_Xw3tkU97nlR">Metadata!$C$128</definedName>
    <definedName name="_XW4cMFJ3IPd">Metadata!$C$882</definedName>
    <definedName name="_xxeHTOGKpCJ">Metadata!$C$170</definedName>
    <definedName name="_XxT1SCRuVDD">Metadata!$C$936</definedName>
    <definedName name="_xY8dqpdkFDy">Metadata!$C$77</definedName>
    <definedName name="_Xya97JPAwJP">Metadata!$C$217</definedName>
    <definedName name="_XyCaF8fUivl">Metadata!$C$134</definedName>
    <definedName name="_XYpsN5j30R9">Metadata!$C$1114</definedName>
    <definedName name="_xz2VQl9nOPd">Metadata!$C$161</definedName>
    <definedName name="_Xz7rnovuiOx">Metadata!$C$1170</definedName>
    <definedName name="_Y0Al3lbaiSd">Metadata!$C$114</definedName>
    <definedName name="_y18n64afzoH">Metadata!$C$191</definedName>
    <definedName name="_Y1v6mwcswYO">Metadata!$C$1036</definedName>
    <definedName name="_y2QmWTVJ0F0">Metadata!$C$297</definedName>
    <definedName name="_y44lwVkMgYI">Metadata!$C$240</definedName>
    <definedName name="_y582ESg0Vjo">Metadata!$C$1061</definedName>
    <definedName name="_Y5XqolkuMAw">Metadata!$C$347</definedName>
    <definedName name="_Y7fcspgsU43">Metadata!$C$791</definedName>
    <definedName name="_Y8Hqecy92p5">Metadata!$C$844</definedName>
    <definedName name="_y99mLrfSDOg">Metadata!$C$1033</definedName>
    <definedName name="_yBqy4nxuOCA">Metadata!$C$1214</definedName>
    <definedName name="_YciopOYKXgG">Metadata!$C$661</definedName>
    <definedName name="_YDDLRoVNxAB">Metadata!$C$898</definedName>
    <definedName name="_yDEKhOz2lvV">Metadata!$C$810</definedName>
    <definedName name="_yelUZHtyQ3J">Metadata!$C$419</definedName>
    <definedName name="_YFD6ZCWbKXZ">Metadata!$C$220</definedName>
    <definedName name="_Yg9QkNQk9p7">Metadata!$C$1181</definedName>
    <definedName name="_yHj8L43hqYg">Metadata!$C$739</definedName>
    <definedName name="_yHo3KEImkCI">Metadata!$C$741</definedName>
    <definedName name="_yj5jWkUtBa9">Metadata!$C$431</definedName>
    <definedName name="_YkjANXB0C7q">Metadata!$C$449</definedName>
    <definedName name="_yKNKfokBA9x">Metadata!$C$102</definedName>
    <definedName name="_YLgpCsLXIoM">Metadata!$C$335</definedName>
    <definedName name="_Ymv0b3wTer7">Metadata!$C$716</definedName>
    <definedName name="_yoh1AojJqBm">Metadata!$C$443</definedName>
    <definedName name="_YOL13ptz4ef">Metadata!$C$1242</definedName>
    <definedName name="_yQRwk01YBir">Metadata!$C$705</definedName>
    <definedName name="_yRAQ7e6fhhL">Metadata!$C$321</definedName>
    <definedName name="_YRiW2W5rC6r">Metadata!$C$701</definedName>
    <definedName name="_YrntQdj71b7">Metadata!$C$802</definedName>
    <definedName name="_yrP0fOB2Yxv">Metadata!$C$507</definedName>
    <definedName name="_ysEbNJwwJUO">Metadata!$C$1021</definedName>
    <definedName name="_YSl2WAd1E5g">Metadata!$C$415</definedName>
    <definedName name="_YuLaFfZxTwJ">Metadata!$C$904</definedName>
    <definedName name="_Yv8K7LjMgnb">Metadata!$C$734</definedName>
    <definedName name="_YVaNna0lZTZ">Metadata!$C$763</definedName>
    <definedName name="_YvRkyv7LXzq">Metadata!$C$188</definedName>
    <definedName name="_ywCZ6qdZsCX">Metadata!$C$283</definedName>
    <definedName name="_yWUBDj8Vyha">Metadata!$C$111</definedName>
    <definedName name="_Yxkvq7nmosQ">Metadata!$C$446</definedName>
    <definedName name="_yYCFsDkV7gN">Metadata!$C$967</definedName>
    <definedName name="_Yz371d8I7vi">Metadata!$C$46</definedName>
    <definedName name="_yzAMOdV0Pmr">Metadata!$C$1115</definedName>
    <definedName name="_Z0aVan7vD82">Metadata!$C$883</definedName>
    <definedName name="_Z0GzM9tZy61">Metadata!$C$785</definedName>
    <definedName name="_Z0JOHO0MdAY">Metadata!$C$733</definedName>
    <definedName name="_z51rgcc5R8V">Metadata!$C$1188</definedName>
    <definedName name="_z5MSkYMyUDA">Metadata!$C$942</definedName>
    <definedName name="_z5ouOuycTPO">Metadata!$C$1269</definedName>
    <definedName name="_z6awB2DkDD5">Metadata!$C$332</definedName>
    <definedName name="_z8JPjc7MYwc">Metadata!$C$1006</definedName>
    <definedName name="_Z9BFNSjihv8">Metadata!$C$764</definedName>
    <definedName name="_zA5RHKBta1T">Metadata!$C$822</definedName>
    <definedName name="_zaluKz5Llai">Metadata!$C$1273</definedName>
    <definedName name="_ZaQ394eW9pZ">Metadata!$C$468</definedName>
    <definedName name="_Zav7juzGmEo">Metadata!$C$1109</definedName>
    <definedName name="_ZcrjvJaYQb7">Metadata!$C$1059</definedName>
    <definedName name="_Zdl3ad7PayF">Metadata!$C$1178</definedName>
    <definedName name="_zdnpGy5G70E">Metadata!$C$914</definedName>
    <definedName name="_zdQFHA4QUXY">Metadata!$C$653</definedName>
    <definedName name="_zexkIIZrZ3B">Metadata!$C$843</definedName>
    <definedName name="_zEYrsiNUGIo">Metadata!$C$1081</definedName>
    <definedName name="_zFInPJBZVbN">Metadata!$C$1174</definedName>
    <definedName name="_zg6B0qb5NY3">Metadata!$C$909</definedName>
    <definedName name="_zgEzHh22TAi">Metadata!$C$151</definedName>
    <definedName name="_Zgk5mud8930">Metadata!$C$820</definedName>
    <definedName name="_zGNcDLRXn25">Metadata!$C$150</definedName>
    <definedName name="_ZgsdoEiTlLq">Metadata!$C$1263</definedName>
    <definedName name="_zjbkGM5ctDz">Metadata!$C$708</definedName>
    <definedName name="_ZmHQN5npDGX">Metadata!$C$964</definedName>
    <definedName name="_zmJu31AVVts">Metadata!$C$479</definedName>
    <definedName name="_ZO5braqROk6">Metadata!$C$1026</definedName>
    <definedName name="_zOt4KjY6v7C">Metadata!$C$1034</definedName>
    <definedName name="_zpak4f1pJTR">Metadata!$C$455</definedName>
    <definedName name="_ZPgTreSg9Xd">Metadata!$C$344</definedName>
    <definedName name="_ZqdYTyLLuyL">Metadata!$C$960</definedName>
    <definedName name="_ZRxKEGQmkWI">Metadata!$C$1252</definedName>
    <definedName name="_zs2x5LAeI3t">Metadata!$C$472</definedName>
    <definedName name="_ZtjIuqdv5S7">Metadata!$C$85</definedName>
    <definedName name="_ZtOP8DdFvEK">Metadata!$C$655</definedName>
    <definedName name="_Zu69ozCInhL">Metadata!$C$108</definedName>
    <definedName name="_zuo1JfCpvs5">Metadata!$C$662</definedName>
    <definedName name="_zv4Jk259Ks7">Metadata!$C$508</definedName>
    <definedName name="_zVBLVa1TCTI">Metadata!$C$124</definedName>
    <definedName name="_zWqYNMlrEgt">Metadata!$C$4</definedName>
    <definedName name="_ZY2zA1wfmQK">Metadata!$C$787</definedName>
    <definedName name="_ZYAiR4JMIrY">Metadata!$C$765</definedName>
    <definedName name="_ZyDNe6r8Rcu">Metadata!$C$987</definedName>
    <definedName name="_zYQqFxQw5jj">Metadata!$C$1134</definedName>
    <definedName name="_ZzJzGAncRcN">Metadata!$C$593</definedName>
    <definedName name="_ZzoDfdWIt6z">Metadata!$C$1048</definedName>
    <definedName name="_ZzxjmR8ys0i">Metadata!$C$341</definedName>
    <definedName name="dropdownlist">Demographic!$AE$2:INDEX(Demographic!$AE$2:$AE$255,MAX(Demographic!$AD$2:$AD$255),1)</definedName>
  </definedNames>
  <calcPr calcId="191029"/>
</workbook>
</file>

<file path=xl/calcChain.xml><?xml version="1.0" encoding="utf-8"?>
<calcChain xmlns="http://schemas.openxmlformats.org/spreadsheetml/2006/main">
  <c r="C4" i="2" l="1"/>
  <c r="C4" i="5"/>
  <c r="C4" i="4"/>
  <c r="E24" i="4"/>
  <c r="F24" i="4"/>
  <c r="G24" i="4"/>
  <c r="H24" i="4"/>
  <c r="I24" i="4"/>
  <c r="J24" i="4"/>
  <c r="K24" i="4"/>
  <c r="L24" i="4"/>
  <c r="M24" i="4"/>
  <c r="N24" i="4"/>
  <c r="O24" i="4"/>
  <c r="D24" i="4"/>
  <c r="E18" i="4"/>
  <c r="F18" i="4"/>
  <c r="G18" i="4"/>
  <c r="H18" i="4"/>
  <c r="I18" i="4"/>
  <c r="J18" i="4"/>
  <c r="K18" i="4"/>
  <c r="L18" i="4"/>
  <c r="M18" i="4"/>
  <c r="N18" i="4"/>
  <c r="O18" i="4"/>
  <c r="D18" i="4"/>
  <c r="E8" i="4"/>
  <c r="F8" i="4"/>
  <c r="G8" i="4"/>
  <c r="H8" i="4"/>
  <c r="I8" i="4"/>
  <c r="J8" i="4"/>
  <c r="K8" i="4"/>
  <c r="L8" i="4"/>
  <c r="M8" i="4"/>
  <c r="N8" i="4"/>
  <c r="O8" i="4"/>
  <c r="D8" i="4"/>
  <c r="G4" i="1"/>
  <c r="A1" i="7"/>
  <c r="A3" i="7"/>
  <c r="C3" i="7"/>
  <c r="D3" i="7"/>
  <c r="E3" i="7"/>
  <c r="A4" i="7"/>
  <c r="D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F23" i="2" l="1"/>
  <c r="G23" i="2"/>
  <c r="H23" i="2"/>
  <c r="I23" i="2"/>
  <c r="J23" i="2"/>
  <c r="K23" i="2"/>
  <c r="L23" i="2"/>
  <c r="M23" i="2"/>
  <c r="E23" i="2"/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K29" i="2"/>
  <c r="G29" i="2"/>
  <c r="F29" i="2"/>
  <c r="H29" i="2"/>
  <c r="I29" i="2"/>
  <c r="J29" i="2"/>
  <c r="L29" i="2"/>
  <c r="M29" i="2"/>
  <c r="E29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F13" i="2"/>
  <c r="G13" i="2"/>
  <c r="H13" i="2"/>
  <c r="I13" i="2"/>
  <c r="J13" i="2"/>
  <c r="K13" i="2"/>
  <c r="L13" i="2"/>
  <c r="M13" i="2"/>
  <c r="E13" i="2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18" i="1"/>
  <c r="D23" i="2" s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D8" i="1"/>
  <c r="D13" i="2" l="1"/>
  <c r="M4" i="2" l="1"/>
  <c r="M4" i="4"/>
  <c r="V2" i="1" l="1"/>
  <c r="AC2" i="1"/>
  <c r="AD55" i="1" l="1"/>
  <c r="AD138" i="1"/>
  <c r="AD192" i="1"/>
  <c r="AD88" i="1"/>
  <c r="AD17" i="1"/>
  <c r="AD151" i="1"/>
  <c r="AD47" i="1"/>
  <c r="AD25" i="1"/>
  <c r="AD110" i="1"/>
  <c r="AD121" i="1"/>
  <c r="AD189" i="1"/>
  <c r="AD53" i="1"/>
  <c r="AD228" i="1"/>
  <c r="AD68" i="1"/>
  <c r="AD42" i="1"/>
  <c r="AD115" i="1"/>
  <c r="AD29" i="1"/>
  <c r="AD235" i="1"/>
  <c r="AD36" i="1"/>
  <c r="AD264" i="1"/>
  <c r="AD218" i="1"/>
  <c r="AD266" i="1"/>
  <c r="AD19" i="1"/>
  <c r="AD183" i="1"/>
  <c r="AD6" i="1"/>
  <c r="AD258" i="1"/>
  <c r="AD123" i="1"/>
  <c r="AD169" i="1"/>
  <c r="AD176" i="1"/>
  <c r="AD56" i="1"/>
  <c r="AD255" i="1"/>
  <c r="AD143" i="1"/>
  <c r="AD39" i="1"/>
  <c r="AD214" i="1"/>
  <c r="AD94" i="1"/>
  <c r="AD81" i="1"/>
  <c r="AD181" i="1"/>
  <c r="AD37" i="1"/>
  <c r="AD220" i="1"/>
  <c r="AD60" i="1"/>
  <c r="AD243" i="1"/>
  <c r="AD59" i="1"/>
  <c r="AD212" i="1"/>
  <c r="AD51" i="1"/>
  <c r="AD13" i="1"/>
  <c r="AD136" i="1"/>
  <c r="AD95" i="1"/>
  <c r="AD157" i="1"/>
  <c r="AD155" i="1"/>
  <c r="AD146" i="1"/>
  <c r="AD229" i="1"/>
  <c r="AD147" i="1"/>
  <c r="AD106" i="1"/>
  <c r="AD105" i="1"/>
  <c r="AD152" i="1"/>
  <c r="AD48" i="1"/>
  <c r="AD239" i="1"/>
  <c r="AD127" i="1"/>
  <c r="AD31" i="1"/>
  <c r="AD182" i="1"/>
  <c r="AD54" i="1"/>
  <c r="AD57" i="1"/>
  <c r="AD173" i="1"/>
  <c r="AD44" i="1"/>
  <c r="AD204" i="1"/>
  <c r="AD35" i="1"/>
  <c r="AD191" i="1"/>
  <c r="AD14" i="1"/>
  <c r="AD172" i="1"/>
  <c r="AD128" i="1"/>
  <c r="AD58" i="1"/>
  <c r="AD109" i="1"/>
  <c r="AD3" i="1"/>
  <c r="AD100" i="1"/>
  <c r="AD9" i="1"/>
  <c r="AD144" i="1"/>
  <c r="AD16" i="1"/>
  <c r="AD215" i="1"/>
  <c r="AD119" i="1"/>
  <c r="AD7" i="1"/>
  <c r="AD174" i="1"/>
  <c r="AD46" i="1"/>
  <c r="AD33" i="1"/>
  <c r="AD165" i="1"/>
  <c r="AD219" i="1"/>
  <c r="AD8" i="1"/>
  <c r="AD158" i="1"/>
  <c r="AD253" i="1"/>
  <c r="AD12" i="1"/>
  <c r="AD240" i="1"/>
  <c r="AD87" i="1"/>
  <c r="AD142" i="1"/>
  <c r="AD82" i="1"/>
  <c r="AD61" i="1"/>
  <c r="AD140" i="1"/>
  <c r="AD232" i="1"/>
  <c r="AD120" i="1"/>
  <c r="AD193" i="1"/>
  <c r="AD175" i="1"/>
  <c r="AD79" i="1"/>
  <c r="AD241" i="1"/>
  <c r="AD134" i="1"/>
  <c r="AD234" i="1"/>
  <c r="AD221" i="1"/>
  <c r="AD69" i="1"/>
  <c r="AD201" i="1"/>
  <c r="AD124" i="1"/>
  <c r="AD178" i="1"/>
  <c r="AD139" i="1"/>
  <c r="AD202" i="1"/>
  <c r="AD216" i="1"/>
  <c r="AD112" i="1"/>
  <c r="AD41" i="1"/>
  <c r="AD159" i="1"/>
  <c r="AD185" i="1"/>
  <c r="AD126" i="1"/>
  <c r="AD130" i="1"/>
  <c r="AD197" i="1"/>
  <c r="AD236" i="1"/>
  <c r="AD210" i="1"/>
  <c r="AD248" i="1"/>
  <c r="AD96" i="1"/>
  <c r="AD226" i="1"/>
  <c r="AD97" i="1"/>
  <c r="AD167" i="1"/>
  <c r="AD242" i="1"/>
  <c r="AD262" i="1"/>
  <c r="AD166" i="1"/>
  <c r="AD38" i="1"/>
  <c r="AD137" i="1"/>
  <c r="AD213" i="1"/>
  <c r="AD93" i="1"/>
  <c r="AD180" i="1"/>
  <c r="AD84" i="1"/>
  <c r="AD107" i="1"/>
  <c r="AD186" i="1"/>
  <c r="AD224" i="1"/>
  <c r="AD80" i="1"/>
  <c r="AD170" i="1"/>
  <c r="AD49" i="1"/>
  <c r="AD135" i="1"/>
  <c r="AD122" i="1"/>
  <c r="AD246" i="1"/>
  <c r="AD150" i="1"/>
  <c r="AD30" i="1"/>
  <c r="AD73" i="1"/>
  <c r="AD205" i="1"/>
  <c r="AD85" i="1"/>
  <c r="AD164" i="1"/>
  <c r="AD76" i="1"/>
  <c r="AD260" i="1"/>
  <c r="AD203" i="1"/>
  <c r="AD99" i="1"/>
  <c r="AD195" i="1"/>
  <c r="AD187" i="1"/>
  <c r="AD71" i="1"/>
  <c r="AD254" i="1"/>
  <c r="AD132" i="1"/>
  <c r="AD75" i="1"/>
  <c r="AD196" i="1"/>
  <c r="AD27" i="1"/>
  <c r="AD114" i="1"/>
  <c r="AD208" i="1"/>
  <c r="AD72" i="1"/>
  <c r="AD50" i="1"/>
  <c r="AD263" i="1"/>
  <c r="AD111" i="1"/>
  <c r="AD90" i="1"/>
  <c r="AD238" i="1"/>
  <c r="AD118" i="1"/>
  <c r="AD22" i="1"/>
  <c r="AD65" i="1"/>
  <c r="AD149" i="1"/>
  <c r="AD77" i="1"/>
  <c r="AD156" i="1"/>
  <c r="AD52" i="1"/>
  <c r="AD252" i="1"/>
  <c r="AD91" i="1"/>
  <c r="AD249" i="1"/>
  <c r="AD154" i="1"/>
  <c r="AD20" i="1"/>
  <c r="AD62" i="1"/>
  <c r="AD66" i="1"/>
  <c r="AD74" i="1"/>
  <c r="AD200" i="1"/>
  <c r="AD64" i="1"/>
  <c r="AD10" i="1"/>
  <c r="AD247" i="1"/>
  <c r="AD103" i="1"/>
  <c r="AD18" i="1"/>
  <c r="AD230" i="1"/>
  <c r="AD102" i="1"/>
  <c r="AD194" i="1"/>
  <c r="AD256" i="1"/>
  <c r="AD141" i="1"/>
  <c r="AD45" i="1"/>
  <c r="AD148" i="1"/>
  <c r="AD28" i="1"/>
  <c r="AD244" i="1"/>
  <c r="AD83" i="1"/>
  <c r="AD222" i="1"/>
  <c r="AD21" i="1"/>
  <c r="AD179" i="1"/>
  <c r="AD101" i="1"/>
  <c r="AD34" i="1"/>
  <c r="AD265" i="1"/>
  <c r="AD184" i="1"/>
  <c r="AD40" i="1"/>
  <c r="AD217" i="1"/>
  <c r="AD231" i="1"/>
  <c r="AD86" i="1"/>
  <c r="AD133" i="1"/>
  <c r="AD188" i="1"/>
  <c r="AD237" i="1"/>
  <c r="AD211" i="1"/>
  <c r="AD233" i="1"/>
  <c r="AD168" i="1"/>
  <c r="AD32" i="1"/>
  <c r="AD177" i="1"/>
  <c r="AD223" i="1"/>
  <c r="AD63" i="1"/>
  <c r="AD209" i="1"/>
  <c r="AD206" i="1"/>
  <c r="AD78" i="1"/>
  <c r="AD26" i="1"/>
  <c r="AD261" i="1"/>
  <c r="AD125" i="1"/>
  <c r="AD5" i="1"/>
  <c r="AD116" i="1"/>
  <c r="AD4" i="1"/>
  <c r="AD259" i="1"/>
  <c r="AD171" i="1"/>
  <c r="AD67" i="1"/>
  <c r="AD98" i="1"/>
  <c r="AD163" i="1"/>
  <c r="AD43" i="1"/>
  <c r="AD104" i="1"/>
  <c r="AD250" i="1"/>
  <c r="AD199" i="1"/>
  <c r="AD113" i="1"/>
  <c r="AD225" i="1"/>
  <c r="AD227" i="1"/>
  <c r="AD11" i="1"/>
  <c r="AD145" i="1"/>
  <c r="AD160" i="1"/>
  <c r="AD24" i="1"/>
  <c r="AD161" i="1"/>
  <c r="AD207" i="1"/>
  <c r="AD23" i="1"/>
  <c r="AD153" i="1"/>
  <c r="AD198" i="1"/>
  <c r="AD70" i="1"/>
  <c r="AD257" i="1"/>
  <c r="AD245" i="1"/>
  <c r="AD117" i="1"/>
  <c r="AD162" i="1"/>
  <c r="AD108" i="1"/>
  <c r="AD251" i="1"/>
  <c r="AD89" i="1"/>
  <c r="AD129" i="1"/>
  <c r="AD15" i="1"/>
  <c r="AD190" i="1"/>
  <c r="AD92" i="1"/>
  <c r="AD131" i="1"/>
  <c r="AD2" i="1"/>
  <c r="AE3" i="1" l="1"/>
  <c r="AE11" i="1"/>
  <c r="AE19" i="1"/>
  <c r="AE27" i="1"/>
  <c r="AE35" i="1"/>
  <c r="AE43" i="1"/>
  <c r="AE51" i="1"/>
  <c r="AE59" i="1"/>
  <c r="AE67" i="1"/>
  <c r="AE75" i="1"/>
  <c r="AE83" i="1"/>
  <c r="AE91" i="1"/>
  <c r="AE99" i="1"/>
  <c r="AE107" i="1"/>
  <c r="AE115" i="1"/>
  <c r="AE123" i="1"/>
  <c r="AE131" i="1"/>
  <c r="AE139" i="1"/>
  <c r="AE147" i="1"/>
  <c r="AE155" i="1"/>
  <c r="AE163" i="1"/>
  <c r="AE171" i="1"/>
  <c r="AE179" i="1"/>
  <c r="AE187" i="1"/>
  <c r="AE195" i="1"/>
  <c r="AE203" i="1"/>
  <c r="AE211" i="1"/>
  <c r="AE219" i="1"/>
  <c r="AE227" i="1"/>
  <c r="AE235" i="1"/>
  <c r="AE243" i="1"/>
  <c r="AE251" i="1"/>
  <c r="AE259" i="1"/>
  <c r="AE20" i="1"/>
  <c r="AE76" i="1"/>
  <c r="AE124" i="1"/>
  <c r="AE172" i="1"/>
  <c r="AE220" i="1"/>
  <c r="AE4" i="1"/>
  <c r="AE5" i="1"/>
  <c r="AE13" i="1"/>
  <c r="AE21" i="1"/>
  <c r="AE29" i="1"/>
  <c r="AE37" i="1"/>
  <c r="AE45" i="1"/>
  <c r="AE53" i="1"/>
  <c r="AE61" i="1"/>
  <c r="AE69" i="1"/>
  <c r="AE77" i="1"/>
  <c r="AE85" i="1"/>
  <c r="AE93" i="1"/>
  <c r="AE101" i="1"/>
  <c r="AE109" i="1"/>
  <c r="AE117" i="1"/>
  <c r="AE125" i="1"/>
  <c r="AE133" i="1"/>
  <c r="AE141" i="1"/>
  <c r="AE149" i="1"/>
  <c r="AE157" i="1"/>
  <c r="AE165" i="1"/>
  <c r="AE173" i="1"/>
  <c r="AE181" i="1"/>
  <c r="AE189" i="1"/>
  <c r="AE197" i="1"/>
  <c r="AE205" i="1"/>
  <c r="AE213" i="1"/>
  <c r="AE221" i="1"/>
  <c r="AE229" i="1"/>
  <c r="AE237" i="1"/>
  <c r="AE245" i="1"/>
  <c r="AE253" i="1"/>
  <c r="AE261" i="1"/>
  <c r="AE12" i="1"/>
  <c r="AE60" i="1"/>
  <c r="AE108" i="1"/>
  <c r="AE148" i="1"/>
  <c r="AE188" i="1"/>
  <c r="AE252" i="1"/>
  <c r="AE6" i="1"/>
  <c r="AE14" i="1"/>
  <c r="AE22" i="1"/>
  <c r="AE30" i="1"/>
  <c r="AE38" i="1"/>
  <c r="AE46" i="1"/>
  <c r="AE54" i="1"/>
  <c r="AE62" i="1"/>
  <c r="AE70" i="1"/>
  <c r="AE78" i="1"/>
  <c r="AE86" i="1"/>
  <c r="AE94" i="1"/>
  <c r="AE102" i="1"/>
  <c r="AE110" i="1"/>
  <c r="AE118" i="1"/>
  <c r="AE126" i="1"/>
  <c r="AE134" i="1"/>
  <c r="AE142" i="1"/>
  <c r="AE150" i="1"/>
  <c r="AE158" i="1"/>
  <c r="AE166" i="1"/>
  <c r="AE174" i="1"/>
  <c r="AE182" i="1"/>
  <c r="AE190" i="1"/>
  <c r="AE198" i="1"/>
  <c r="AE206" i="1"/>
  <c r="AE214" i="1"/>
  <c r="AE222" i="1"/>
  <c r="AE230" i="1"/>
  <c r="AE238" i="1"/>
  <c r="AE246" i="1"/>
  <c r="AE254" i="1"/>
  <c r="AE262" i="1"/>
  <c r="AE52" i="1"/>
  <c r="AE212" i="1"/>
  <c r="AE7" i="1"/>
  <c r="AE15" i="1"/>
  <c r="AE23" i="1"/>
  <c r="AE31" i="1"/>
  <c r="AE39" i="1"/>
  <c r="AE47" i="1"/>
  <c r="AE55" i="1"/>
  <c r="AE63" i="1"/>
  <c r="AE71" i="1"/>
  <c r="AE79" i="1"/>
  <c r="AE87" i="1"/>
  <c r="AE95" i="1"/>
  <c r="AE103" i="1"/>
  <c r="AE111" i="1"/>
  <c r="AE119" i="1"/>
  <c r="AE127" i="1"/>
  <c r="AE135" i="1"/>
  <c r="AE143" i="1"/>
  <c r="AE151" i="1"/>
  <c r="AE159" i="1"/>
  <c r="AE167" i="1"/>
  <c r="AE175" i="1"/>
  <c r="AE183" i="1"/>
  <c r="AE191" i="1"/>
  <c r="AE199" i="1"/>
  <c r="AE207" i="1"/>
  <c r="AE215" i="1"/>
  <c r="AE223" i="1"/>
  <c r="AE231" i="1"/>
  <c r="AE239" i="1"/>
  <c r="AE247" i="1"/>
  <c r="AE255" i="1"/>
  <c r="AE263" i="1"/>
  <c r="AE260" i="1"/>
  <c r="AE8" i="1"/>
  <c r="AE16" i="1"/>
  <c r="AE24" i="1"/>
  <c r="AE32" i="1"/>
  <c r="AE40" i="1"/>
  <c r="AE48" i="1"/>
  <c r="AE56" i="1"/>
  <c r="AE64" i="1"/>
  <c r="AE72" i="1"/>
  <c r="AE80" i="1"/>
  <c r="AE88" i="1"/>
  <c r="AE96" i="1"/>
  <c r="AE104" i="1"/>
  <c r="AE112" i="1"/>
  <c r="AE120" i="1"/>
  <c r="AE128" i="1"/>
  <c r="AE136" i="1"/>
  <c r="AE144" i="1"/>
  <c r="AE152" i="1"/>
  <c r="AE160" i="1"/>
  <c r="AE168" i="1"/>
  <c r="AE176" i="1"/>
  <c r="AE184" i="1"/>
  <c r="AE192" i="1"/>
  <c r="AE200" i="1"/>
  <c r="AE208" i="1"/>
  <c r="AE216" i="1"/>
  <c r="AE224" i="1"/>
  <c r="AE232" i="1"/>
  <c r="AE240" i="1"/>
  <c r="AE248" i="1"/>
  <c r="AE256" i="1"/>
  <c r="AE264" i="1"/>
  <c r="AE44" i="1"/>
  <c r="AE84" i="1"/>
  <c r="AE116" i="1"/>
  <c r="AE156" i="1"/>
  <c r="AE196" i="1"/>
  <c r="AE228" i="1"/>
  <c r="AE9" i="1"/>
  <c r="AE17" i="1"/>
  <c r="AE25" i="1"/>
  <c r="AE33" i="1"/>
  <c r="AE41" i="1"/>
  <c r="AE49" i="1"/>
  <c r="AE57" i="1"/>
  <c r="AE65" i="1"/>
  <c r="AE73" i="1"/>
  <c r="AE81" i="1"/>
  <c r="AE89" i="1"/>
  <c r="AE97" i="1"/>
  <c r="AE105" i="1"/>
  <c r="AE113" i="1"/>
  <c r="AE121" i="1"/>
  <c r="AE129" i="1"/>
  <c r="AE137" i="1"/>
  <c r="AE145" i="1"/>
  <c r="AE153" i="1"/>
  <c r="AE161" i="1"/>
  <c r="AE169" i="1"/>
  <c r="AE177" i="1"/>
  <c r="AE185" i="1"/>
  <c r="AE193" i="1"/>
  <c r="AE201" i="1"/>
  <c r="AE209" i="1"/>
  <c r="AE217" i="1"/>
  <c r="AE225" i="1"/>
  <c r="AE233" i="1"/>
  <c r="AE241" i="1"/>
  <c r="AE249" i="1"/>
  <c r="AE257" i="1"/>
  <c r="AE265" i="1"/>
  <c r="AE28" i="1"/>
  <c r="AE68" i="1"/>
  <c r="AE100" i="1"/>
  <c r="AE140" i="1"/>
  <c r="AE180" i="1"/>
  <c r="AE236" i="1"/>
  <c r="AE10" i="1"/>
  <c r="AE18" i="1"/>
  <c r="AE26" i="1"/>
  <c r="AE34" i="1"/>
  <c r="AE42" i="1"/>
  <c r="AE50" i="1"/>
  <c r="AE58" i="1"/>
  <c r="AE66" i="1"/>
  <c r="AE74" i="1"/>
  <c r="AE82" i="1"/>
  <c r="AE90" i="1"/>
  <c r="AE98" i="1"/>
  <c r="AE106" i="1"/>
  <c r="AE114" i="1"/>
  <c r="AE122" i="1"/>
  <c r="AE130" i="1"/>
  <c r="AE138" i="1"/>
  <c r="AE146" i="1"/>
  <c r="AE154" i="1"/>
  <c r="AE162" i="1"/>
  <c r="AE170" i="1"/>
  <c r="AE178" i="1"/>
  <c r="AE186" i="1"/>
  <c r="AE194" i="1"/>
  <c r="AE202" i="1"/>
  <c r="AE210" i="1"/>
  <c r="AE218" i="1"/>
  <c r="AE226" i="1"/>
  <c r="AE234" i="1"/>
  <c r="AE242" i="1"/>
  <c r="AE250" i="1"/>
  <c r="AE258" i="1"/>
  <c r="AE266" i="1"/>
  <c r="AE36" i="1"/>
  <c r="AE92" i="1"/>
  <c r="AE132" i="1"/>
  <c r="AE164" i="1"/>
  <c r="AE204" i="1"/>
  <c r="AE244" i="1"/>
  <c r="AE2" i="1"/>
  <c r="H4" i="4" l="1"/>
  <c r="O4" i="5"/>
  <c r="F4" i="5"/>
  <c r="G4" i="2"/>
</calcChain>
</file>

<file path=xl/sharedStrings.xml><?xml version="1.0" encoding="utf-8"?>
<sst xmlns="http://schemas.openxmlformats.org/spreadsheetml/2006/main" count="6786" uniqueCount="2772">
  <si>
    <t xml:space="preserve">NATIONAL  HEALTH WORKFORCE ACCOUNTS DATA </t>
  </si>
  <si>
    <t>REGION:</t>
  </si>
  <si>
    <t>COUNTRY:</t>
  </si>
  <si>
    <t>PERIOD:</t>
  </si>
  <si>
    <t>Active Health Workforce Demographic Details</t>
  </si>
  <si>
    <t>Medical Doctors</t>
  </si>
  <si>
    <t>Midwifery personnel</t>
  </si>
  <si>
    <t>Dentists</t>
  </si>
  <si>
    <t>Dental Assistants and Therapists</t>
  </si>
  <si>
    <t>Dental Prosthetic Technicians</t>
  </si>
  <si>
    <t>Pharmacists</t>
  </si>
  <si>
    <t>Paramedical Practitioners</t>
  </si>
  <si>
    <t>Medical and Pathology Laboratory scientists</t>
  </si>
  <si>
    <t>Medical Imaging and Therapeutic Equipment Technicians</t>
  </si>
  <si>
    <t>Medical and Pathology Laboratory Technicians</t>
  </si>
  <si>
    <t>Traditional and Complementary Medicine Professionals</t>
  </si>
  <si>
    <t>Traditional and Complementary Medicine Associate Professionals</t>
  </si>
  <si>
    <t>Community Health Workers</t>
  </si>
  <si>
    <t>Physiotherapists</t>
  </si>
  <si>
    <t>Physiotherapy Technicians and Assistants</t>
  </si>
  <si>
    <t>Dieticians</t>
  </si>
  <si>
    <t>Nutritionists</t>
  </si>
  <si>
    <t>Audiologists and Speech Therapists</t>
  </si>
  <si>
    <t>Optometrists and Ophthalmic Opticians</t>
  </si>
  <si>
    <t>Dispensing Opticians</t>
  </si>
  <si>
    <t>Medical Prosthetic Technicians</t>
  </si>
  <si>
    <t>Medical Assistants</t>
  </si>
  <si>
    <t>Ambulance Workers</t>
  </si>
  <si>
    <t>Social work and counselling professionals</t>
  </si>
  <si>
    <t>Social work associate professionals</t>
  </si>
  <si>
    <t>Biomedical engineer</t>
  </si>
  <si>
    <t>Administrative staff</t>
  </si>
  <si>
    <t>Health information systems personnel</t>
  </si>
  <si>
    <t>Engineering and maintenance staff</t>
  </si>
  <si>
    <t>Other non-medical professional staff</t>
  </si>
  <si>
    <t>Other non-medical support staff</t>
  </si>
  <si>
    <t>SN</t>
  </si>
  <si>
    <t>Occupation</t>
  </si>
  <si>
    <t>1.2.1</t>
  </si>
  <si>
    <t>1.2.2</t>
  </si>
  <si>
    <t>1.2.3</t>
  </si>
  <si>
    <t>1.2.4</t>
  </si>
  <si>
    <t>1.2.5</t>
  </si>
  <si>
    <t>1.2.6</t>
  </si>
  <si>
    <t>Total</t>
  </si>
  <si>
    <t>Practising</t>
  </si>
  <si>
    <t>Licensed to practice</t>
  </si>
  <si>
    <t>Professionally Active</t>
  </si>
  <si>
    <t>Activity Level</t>
  </si>
  <si>
    <t>Gender</t>
  </si>
  <si>
    <t>Male</t>
  </si>
  <si>
    <t>Female</t>
  </si>
  <si>
    <t>Age Group</t>
  </si>
  <si>
    <t>&lt;25 yrs</t>
  </si>
  <si>
    <t>25-34 yrs</t>
  </si>
  <si>
    <t>35-44 yrs</t>
  </si>
  <si>
    <t>45-54 yrs</t>
  </si>
  <si>
    <t>55-64 yrs</t>
  </si>
  <si>
    <t>&gt; 65 yrs</t>
  </si>
  <si>
    <t>Place of Birth</t>
  </si>
  <si>
    <t>Domestically Trained</t>
  </si>
  <si>
    <t>Foreign Trained</t>
  </si>
  <si>
    <t>Unknown place of training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</si>
  <si>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</si>
  <si>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</si>
  <si>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</si>
  <si>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</si>
  <si>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</si>
  <si>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</si>
  <si>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</si>
  <si>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</si>
  <si>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</si>
  <si>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</si>
  <si>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</si>
  <si>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</si>
  <si>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</si>
  <si>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</si>
  <si>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</si>
  <si>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</si>
  <si>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</si>
  <si>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</si>
  <si>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</si>
  <si>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</si>
  <si>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</si>
  <si>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</si>
  <si>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</si>
  <si>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</si>
  <si>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</si>
  <si>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</si>
  <si>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</si>
  <si>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</si>
  <si>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</si>
  <si>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</si>
  <si>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</si>
  <si>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</si>
  <si>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</si>
  <si>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</si>
  <si>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</si>
  <si>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</si>
  <si>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</si>
  <si>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</si>
  <si>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</si>
  <si>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</si>
  <si>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</si>
  <si>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</si>
  <si>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</si>
  <si>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</si>
  <si>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</si>
  <si>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</si>
  <si>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</si>
  <si>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</si>
  <si>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</si>
  <si>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</si>
  <si>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</si>
  <si>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</si>
  <si>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</si>
  <si>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</si>
  <si>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</si>
  <si>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</si>
  <si>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</si>
  <si>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</si>
  <si>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</si>
  <si>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</si>
  <si>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</si>
  <si>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</si>
  <si>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</si>
  <si>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</si>
  <si>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</si>
  <si>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</si>
  <si>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</si>
  <si>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</si>
  <si>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</si>
  <si>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</si>
  <si>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</si>
  <si>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</si>
  <si>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</si>
  <si>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</si>
  <si>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</si>
  <si>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</si>
  <si>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</si>
  <si>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</si>
  <si>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</si>
  <si>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</si>
  <si>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</si>
  <si>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</si>
  <si>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</si>
  <si>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</si>
  <si>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</si>
  <si>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</si>
  <si>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</si>
  <si>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</si>
  <si>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</si>
  <si>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</si>
  <si>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</si>
  <si>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</si>
  <si>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</si>
  <si>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</si>
  <si>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</si>
  <si>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</si>
  <si>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</si>
  <si>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</si>
  <si>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</si>
  <si>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</si>
  <si>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</si>
  <si>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</si>
  <si>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</si>
  <si>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</si>
  <si>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</si>
  <si>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</si>
  <si>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</si>
  <si>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</si>
  <si>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</si>
  <si>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</si>
  <si>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</si>
  <si>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</si>
  <si>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</si>
  <si>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</si>
  <si>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</si>
  <si>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</si>
  <si>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</si>
  <si>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</si>
  <si>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</si>
  <si>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</si>
  <si>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</si>
  <si>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</si>
  <si>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</si>
  <si>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</si>
  <si>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</si>
  <si>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</si>
  <si>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</si>
  <si>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</si>
  <si>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</si>
  <si>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</si>
  <si>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</si>
  <si>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</si>
  <si>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</si>
  <si>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</si>
  <si>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</si>
  <si>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</si>
  <si>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</si>
  <si>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</si>
  <si>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</si>
  <si>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</si>
  <si>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</si>
  <si>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</si>
  <si>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</si>
  <si>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</si>
  <si>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</si>
  <si>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</si>
  <si>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</si>
  <si>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</si>
  <si>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</si>
  <si>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</si>
  <si>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</si>
  <si>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</si>
  <si>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</si>
  <si>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</si>
  <si>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</si>
  <si>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</si>
  <si>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</si>
  <si>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</si>
  <si>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</si>
  <si>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</si>
  <si>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</si>
  <si>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</si>
  <si>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</si>
  <si>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</si>
  <si>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</si>
  <si>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</si>
  <si>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</si>
  <si>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</si>
  <si>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</si>
  <si>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</si>
  <si>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</si>
  <si>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</si>
  <si>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</si>
  <si>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</si>
  <si>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</si>
  <si>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</si>
  <si>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</si>
  <si>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</si>
  <si>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</si>
  <si>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</si>
  <si>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</si>
  <si>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</si>
  <si>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Active Health Workforce Other Details</t>
  </si>
  <si>
    <t>Public</t>
  </si>
  <si>
    <t>Working Facility Type</t>
  </si>
  <si>
    <t>Côte d'Ivoire</t>
  </si>
  <si>
    <t>United Kingdom</t>
  </si>
  <si>
    <t>Country</t>
  </si>
  <si>
    <t>Nurses</t>
  </si>
  <si>
    <t>Ministry of Health</t>
  </si>
  <si>
    <t>Ministry of Labour</t>
  </si>
  <si>
    <t>National HRH Observatory</t>
  </si>
  <si>
    <t>Academia</t>
  </si>
  <si>
    <t>International organisations</t>
  </si>
  <si>
    <t>Source Type</t>
  </si>
  <si>
    <t>Active Health Workforce Demographic Details Source Type</t>
  </si>
  <si>
    <t>pSRNRBuOBi8</t>
  </si>
  <si>
    <t>RfqYbGs8Za9</t>
  </si>
  <si>
    <t>nS0ZJGJUX0u</t>
  </si>
  <si>
    <t>bSvvw3Ms4BE</t>
  </si>
  <si>
    <t>h3kClMEpMAy</t>
  </si>
  <si>
    <t>e3ba55rLVTZ</t>
  </si>
  <si>
    <t>KAU5IPKoIgx</t>
  </si>
  <si>
    <t>bYXQMVmauLD</t>
  </si>
  <si>
    <t>MFUxfSaYW2e</t>
  </si>
  <si>
    <t>dutH7uvTAut</t>
  </si>
  <si>
    <t>vtidz1k9BOw</t>
  </si>
  <si>
    <t>vnulYqEDjxA</t>
  </si>
  <si>
    <t>ud6YiQ9ekgi</t>
  </si>
  <si>
    <t>LKiTYPmaOhj</t>
  </si>
  <si>
    <t>P5RXZZXrLGM</t>
  </si>
  <si>
    <t>ON8DBreBXlt</t>
  </si>
  <si>
    <t>SRSiY1qW6W8</t>
  </si>
  <si>
    <t>M1hZV0c1jpw</t>
  </si>
  <si>
    <t>Va9QjeOhGZa</t>
  </si>
  <si>
    <t>E6yC5xp14iQ</t>
  </si>
  <si>
    <t>zmJu31AVVts</t>
  </si>
  <si>
    <t>HmC6k52OuR4</t>
  </si>
  <si>
    <t>eP4EDcfclsH</t>
  </si>
  <si>
    <t>cnxVb8H17tm</t>
  </si>
  <si>
    <t>mnfnutsHsxh</t>
  </si>
  <si>
    <t>hiSNbC7WWAb</t>
  </si>
  <si>
    <t>PXZbVlkKwcw</t>
  </si>
  <si>
    <t>TcSxFdjVWEh</t>
  </si>
  <si>
    <t>ZtjIuqdv5S7</t>
  </si>
  <si>
    <t>BgJoMJEnaO1</t>
  </si>
  <si>
    <t>LO5oNfvohPx</t>
  </si>
  <si>
    <t>uQe1J0rpnwS</t>
  </si>
  <si>
    <t>XIHIwocWj9J</t>
  </si>
  <si>
    <t>RK9mngtJtTL</t>
  </si>
  <si>
    <t>D2MFGJKtc1Y</t>
  </si>
  <si>
    <t>m4eOcU1zHtL</t>
  </si>
  <si>
    <t>VZnZ8xJoaIW</t>
  </si>
  <si>
    <t>rsmgY2HkHEf</t>
  </si>
  <si>
    <t>A8qvwcGQ7oR</t>
  </si>
  <si>
    <t>HLgQXol1EPh</t>
  </si>
  <si>
    <t>tWmFeJagj87</t>
  </si>
  <si>
    <t>EojH3xtSttx</t>
  </si>
  <si>
    <t>HeI3osYsbQa</t>
  </si>
  <si>
    <t>cxmJyqa1T5C</t>
  </si>
  <si>
    <t>eA4qiSbPKdb</t>
  </si>
  <si>
    <t>Ngzlv0PnZHM</t>
  </si>
  <si>
    <t>jxUmQ1pAqyo</t>
  </si>
  <si>
    <t>Gi4BzUhTjYb</t>
  </si>
  <si>
    <t>cs7H0NFWgV1</t>
  </si>
  <si>
    <t>Ls5uiJRlx9L</t>
  </si>
  <si>
    <t>hTbGyO8zzbu</t>
  </si>
  <si>
    <t>zVBLVa1TCTI</t>
  </si>
  <si>
    <t>idY7moseTTD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</si>
  <si>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</si>
  <si>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</si>
  <si>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</si>
  <si>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</si>
  <si>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</si>
  <si>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</si>
  <si>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</si>
  <si>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</si>
  <si>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</si>
  <si>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</si>
  <si>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</si>
  <si>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</si>
  <si>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</si>
  <si>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</si>
  <si>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</si>
  <si>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</si>
  <si>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</si>
  <si>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</si>
  <si>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</si>
  <si>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</si>
  <si>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</si>
  <si>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</si>
  <si>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</si>
  <si>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</si>
  <si>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</si>
  <si>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</si>
  <si>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</si>
  <si>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</si>
  <si>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</si>
  <si>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</si>
  <si>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</si>
  <si>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</si>
  <si>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</si>
  <si>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</si>
  <si>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</si>
  <si>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</si>
  <si>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</si>
  <si>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</si>
  <si>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</si>
  <si>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</si>
  <si>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</si>
  <si>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</si>
  <si>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</si>
  <si>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</si>
  <si>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</si>
  <si>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</si>
  <si>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</si>
  <si>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</si>
  <si>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</si>
  <si>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</si>
  <si>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</si>
  <si>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</si>
  <si>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</si>
  <si>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</si>
  <si>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</si>
  <si>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</si>
  <si>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</si>
  <si>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</si>
  <si>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</si>
  <si>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</si>
  <si>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</si>
  <si>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</si>
  <si>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</si>
  <si>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</si>
  <si>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</si>
  <si>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</si>
  <si>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</si>
  <si>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</si>
  <si>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</si>
  <si>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</si>
  <si>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</si>
  <si>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</si>
  <si>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</si>
  <si>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</si>
  <si>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</si>
  <si>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</si>
  <si>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</si>
  <si>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</si>
  <si>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</si>
  <si>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</si>
  <si>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</si>
  <si>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</si>
  <si>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</si>
  <si>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</si>
  <si>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</si>
  <si>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</si>
  <si>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</si>
  <si>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</si>
  <si>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</si>
  <si>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</si>
  <si>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</si>
  <si>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</si>
  <si>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</si>
  <si>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</si>
  <si>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</si>
  <si>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</si>
  <si>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</si>
  <si>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</si>
  <si>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</si>
  <si>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</si>
  <si>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</si>
  <si>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</si>
  <si>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</si>
  <si>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</si>
  <si>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</si>
  <si>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</si>
  <si>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</si>
  <si>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</si>
  <si>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</si>
  <si>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</si>
  <si>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</si>
  <si>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</si>
  <si>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</si>
  <si>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</si>
  <si>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</si>
  <si>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</si>
  <si>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</si>
  <si>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</si>
  <si>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</si>
  <si>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</si>
  <si>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</si>
  <si>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</si>
  <si>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</si>
  <si>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</si>
  <si>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</si>
  <si>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</si>
  <si>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</si>
  <si>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</si>
  <si>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</si>
  <si>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</si>
  <si>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</si>
  <si>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</si>
  <si>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</si>
  <si>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</si>
  <si>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</si>
  <si>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</si>
  <si>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</si>
  <si>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</si>
  <si>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</si>
  <si>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</si>
  <si>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</si>
  <si>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</si>
  <si>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</si>
  <si>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</si>
  <si>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</si>
  <si>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</si>
  <si>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</si>
  <si>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</si>
  <si>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</si>
  <si>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</si>
  <si>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</si>
  <si>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</si>
  <si>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</si>
  <si>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</si>
  <si>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</si>
  <si>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</si>
  <si>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</si>
  <si>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</si>
  <si>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</si>
  <si>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</si>
  <si>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</si>
  <si>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</si>
  <si>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</si>
  <si>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</si>
  <si>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</si>
  <si>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</si>
  <si>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</si>
  <si>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</si>
  <si>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</si>
  <si>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</si>
  <si>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</si>
  <si>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</si>
  <si>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</si>
  <si>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</si>
  <si>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</si>
  <si>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</si>
  <si>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</si>
  <si>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</si>
  <si>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</si>
  <si>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</si>
  <si>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</si>
  <si>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</si>
  <si>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</si>
  <si>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</si>
  <si>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</si>
  <si>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</si>
  <si>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</si>
  <si>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</si>
  <si>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</si>
  <si>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</si>
  <si>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</si>
  <si>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</si>
  <si>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</si>
  <si>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</si>
  <si>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</si>
  <si>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</si>
  <si>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</si>
  <si>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</si>
  <si>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</si>
  <si>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</si>
  <si>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</si>
  <si>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</si>
  <si>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</si>
  <si>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</si>
  <si>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</si>
  <si>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</si>
  <si>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</si>
  <si>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</si>
  <si>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</si>
  <si>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</si>
  <si>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</si>
  <si>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</si>
  <si>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</si>
  <si>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</si>
  <si>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</si>
  <si>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</si>
  <si>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</si>
  <si>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</si>
  <si>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</si>
  <si>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</si>
  <si>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</si>
  <si>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</si>
  <si>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</si>
  <si>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</si>
  <si>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</si>
  <si>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</si>
  <si>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</si>
  <si>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</si>
  <si>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</si>
  <si>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</si>
  <si>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</si>
  <si>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</si>
  <si>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</si>
  <si>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</si>
  <si>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</si>
  <si>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</si>
  <si>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</si>
  <si>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</si>
  <si>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</si>
  <si>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</si>
  <si>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</si>
  <si>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</si>
  <si>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</si>
  <si>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</si>
  <si>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</si>
  <si>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</si>
  <si>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</si>
  <si>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</si>
  <si>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</si>
  <si>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</si>
  <si>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</si>
  <si>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</si>
  <si>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</si>
  <si>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</si>
  <si>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</si>
  <si>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</si>
  <si>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</si>
  <si>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</si>
  <si>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</si>
  <si>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</si>
  <si>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</si>
  <si>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</si>
  <si>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</si>
  <si>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</si>
  <si>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</si>
  <si>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</si>
  <si>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</si>
  <si>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</si>
  <si>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</si>
  <si>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</si>
  <si>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</si>
  <si>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</si>
  <si>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</si>
  <si>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</si>
  <si>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</si>
  <si>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</si>
  <si>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</si>
  <si>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</si>
  <si>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</si>
  <si>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</si>
  <si>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</si>
  <si>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</si>
  <si>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</si>
  <si>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</si>
  <si>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</si>
  <si>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</si>
  <si>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</si>
  <si>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</si>
  <si>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</si>
  <si>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</si>
  <si>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</si>
  <si>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</si>
  <si>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</si>
  <si>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</si>
  <si>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</si>
  <si>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</si>
  <si>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</si>
  <si>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</si>
  <si>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</si>
  <si>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</si>
  <si>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</si>
  <si>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</si>
  <si>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</si>
  <si>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</si>
  <si>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</si>
  <si>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</si>
  <si>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</si>
  <si>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</si>
  <si>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</si>
  <si>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</si>
  <si>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</si>
  <si>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</si>
  <si>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</si>
  <si>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</si>
  <si>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</si>
  <si>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</si>
  <si>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</si>
  <si>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</si>
  <si>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</si>
  <si>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</si>
  <si>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</si>
  <si>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</si>
  <si>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</si>
  <si>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</si>
  <si>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</si>
  <si>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</si>
  <si>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</si>
  <si>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</si>
  <si>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</si>
  <si>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</si>
  <si>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</si>
  <si>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</si>
  <si>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</si>
  <si>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</si>
  <si>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</si>
  <si>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</si>
  <si>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</si>
  <si>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</si>
  <si>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</si>
  <si>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</si>
  <si>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</si>
  <si>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</si>
  <si>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</si>
  <si>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</si>
  <si>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</si>
  <si>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</si>
  <si>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</si>
  <si>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</si>
  <si>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</si>
  <si>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</si>
  <si>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</si>
  <si>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</si>
  <si>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</si>
  <si>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</si>
  <si>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</si>
  <si>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</si>
  <si>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</si>
  <si>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</si>
  <si>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</si>
  <si>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</si>
  <si>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</si>
  <si>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</si>
  <si>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</si>
  <si>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</si>
  <si>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</si>
  <si>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</si>
  <si>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</si>
  <si>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</si>
  <si>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</si>
  <si>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</si>
  <si>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</si>
  <si>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</si>
  <si>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</si>
  <si>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</si>
  <si>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</si>
  <si>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</si>
  <si>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</si>
  <si>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</si>
  <si>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</si>
  <si>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</si>
  <si>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</si>
  <si>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</si>
  <si>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</si>
  <si>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</si>
  <si>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</si>
  <si>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</si>
  <si>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</si>
  <si>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</si>
  <si>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</si>
  <si>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</si>
  <si>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</si>
  <si>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</si>
  <si>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</si>
  <si>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</si>
  <si>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</si>
  <si>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</si>
  <si>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</si>
  <si>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</si>
  <si>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</si>
  <si>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</si>
  <si>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</si>
  <si>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</si>
  <si>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</si>
  <si>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</si>
  <si>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</si>
  <si>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</si>
  <si>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</si>
  <si>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</si>
  <si>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</si>
  <si>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</si>
  <si>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</si>
  <si>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</si>
  <si>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</si>
  <si>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</si>
  <si>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</si>
  <si>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</si>
  <si>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</si>
  <si>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</si>
  <si>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</si>
  <si>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</si>
  <si>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</si>
  <si>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</si>
  <si>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</si>
  <si>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</si>
  <si>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</si>
  <si>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</si>
  <si>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</si>
  <si>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</si>
  <si>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</si>
  <si>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</si>
  <si>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</si>
  <si>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</si>
  <si>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</si>
  <si>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</si>
  <si>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</si>
  <si>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</si>
  <si>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</si>
  <si>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</si>
  <si>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</si>
  <si>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</si>
  <si>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</si>
  <si>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</si>
  <si>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</si>
  <si>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</si>
  <si>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</si>
  <si>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</si>
  <si>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</si>
  <si>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</si>
  <si>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</si>
  <si>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</si>
  <si>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</si>
  <si>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</si>
  <si>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</si>
  <si>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</si>
  <si>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</si>
  <si>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</si>
  <si>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</si>
  <si>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</si>
  <si>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</si>
  <si>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</si>
  <si>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</si>
  <si>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</si>
  <si>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</si>
  <si>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</si>
  <si>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</si>
  <si>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</si>
  <si>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</si>
  <si>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</si>
  <si>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</si>
  <si>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</si>
  <si>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</si>
  <si>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</si>
  <si>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</si>
  <si>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</si>
  <si>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</si>
  <si>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</si>
  <si>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</si>
  <si>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</si>
  <si>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</si>
  <si>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</si>
  <si>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</si>
  <si>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</si>
  <si>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</si>
  <si>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</si>
  <si>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</si>
  <si>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</si>
  <si>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</si>
  <si>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</si>
  <si>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</si>
  <si>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</si>
  <si>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</si>
  <si>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</si>
  <si>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</si>
  <si>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</si>
  <si>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</si>
  <si>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</si>
  <si>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</si>
  <si>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</si>
  <si>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</si>
  <si>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</si>
  <si>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</si>
  <si>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</si>
  <si>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</si>
  <si>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</si>
  <si>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</si>
  <si>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</si>
  <si>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</si>
  <si>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</si>
  <si>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</si>
  <si>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</si>
  <si>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</si>
  <si>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</si>
  <si>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</si>
  <si>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</si>
  <si>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</si>
  <si>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</si>
  <si>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</si>
  <si>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</si>
  <si>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</si>
  <si>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</si>
  <si>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</si>
  <si>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</si>
  <si>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</si>
  <si>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</si>
  <si>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</si>
  <si>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</si>
  <si>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</si>
  <si>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</si>
  <si>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</si>
  <si>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</si>
  <si>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</si>
  <si>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</si>
  <si>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</si>
  <si>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</si>
  <si>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</si>
  <si>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</si>
  <si>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</si>
  <si>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</si>
  <si>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</si>
  <si>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</si>
  <si>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</si>
  <si>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</si>
  <si>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</si>
  <si>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</si>
  <si>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</si>
  <si>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</si>
  <si>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</si>
  <si>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</si>
  <si>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</si>
  <si>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</si>
  <si>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</si>
  <si>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</si>
  <si>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</si>
  <si>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</si>
  <si>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</si>
  <si>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</si>
  <si>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Place of Training</t>
  </si>
  <si>
    <t>National Born</t>
  </si>
  <si>
    <t>Foreign Born</t>
  </si>
  <si>
    <t>2.1</t>
  </si>
  <si>
    <t>2.2</t>
  </si>
  <si>
    <t>3.1</t>
  </si>
  <si>
    <t>3.2</t>
  </si>
  <si>
    <t>1.1</t>
  </si>
  <si>
    <t>1.2</t>
  </si>
  <si>
    <t>Nursing Personnel</t>
  </si>
  <si>
    <t>FOREIGN-TRAINED DOCTORS AND NURSES BY COUNTRY OF FIRST QUALIFICATION</t>
  </si>
  <si>
    <t>Health Facility Ownership</t>
  </si>
  <si>
    <t xml:space="preserve">   Item</t>
  </si>
  <si>
    <t>Working personnel in all sectors</t>
  </si>
  <si>
    <t>Working personnel in the health sector</t>
  </si>
  <si>
    <t>Value</t>
  </si>
  <si>
    <t>Managerial staff</t>
  </si>
  <si>
    <t>Psychologists</t>
  </si>
  <si>
    <t>Private not for profit</t>
  </si>
  <si>
    <t>Private for profit</t>
  </si>
  <si>
    <t>Hospitals</t>
  </si>
  <si>
    <t>Residential long-
term care facilities</t>
  </si>
  <si>
    <t>Providers of
ambulatory health
care</t>
  </si>
  <si>
    <t>Ancillary services</t>
  </si>
  <si>
    <t>Retailers</t>
  </si>
  <si>
    <t>Providers of
preventive care</t>
  </si>
  <si>
    <t>1.3</t>
  </si>
  <si>
    <t>2.3</t>
  </si>
  <si>
    <t>3.3</t>
  </si>
  <si>
    <t>Pharmaceutical Technicians</t>
  </si>
  <si>
    <t>Environmental and Occupational Health Professionals </t>
  </si>
  <si>
    <t>Environmental and Occupational Health Inspectors/associates</t>
  </si>
  <si>
    <t>Personal care workers in health service</t>
  </si>
  <si>
    <t>Medical Records Technicians</t>
  </si>
  <si>
    <t>Medical secretaries</t>
  </si>
  <si>
    <t>18.1</t>
  </si>
  <si>
    <t>18.2</t>
  </si>
  <si>
    <t>18.3</t>
  </si>
  <si>
    <t/>
  </si>
  <si>
    <t>Other Ministries</t>
  </si>
  <si>
    <t>National Statistical Office </t>
  </si>
  <si>
    <t>Professional association </t>
  </si>
  <si>
    <t>Regulatory bodies</t>
  </si>
  <si>
    <t>Other databases</t>
  </si>
  <si>
    <t>OECD/ Eurostat/WHO-EURO Questionnaire</t>
  </si>
  <si>
    <t>WHO databases</t>
  </si>
  <si>
    <t xml:space="preserve">    General Medical Practitioners</t>
  </si>
  <si>
    <t xml:space="preserve">    Specialist Medical Practitioners</t>
  </si>
  <si>
    <t xml:space="preserve">        General paediatricians</t>
  </si>
  <si>
    <t xml:space="preserve">        Obstetricians and Gynaecologists</t>
  </si>
  <si>
    <t xml:space="preserve">        Psychiatrists Practitioners</t>
  </si>
  <si>
    <t xml:space="preserve">        Medical group of Specialists Practitioners</t>
  </si>
  <si>
    <t xml:space="preserve">        Surgical group of Specialists Practitioners</t>
  </si>
  <si>
    <t xml:space="preserve">        Other Specialists Practitioners</t>
  </si>
  <si>
    <t xml:space="preserve">    Medical doctors not further defined</t>
  </si>
  <si>
    <t xml:space="preserve">    Nursing Professionals</t>
  </si>
  <si>
    <t xml:space="preserve">        Nursing Professionals (with additional midwifery training)</t>
  </si>
  <si>
    <t xml:space="preserve">    Nursing Associate Professionals</t>
  </si>
  <si>
    <t xml:space="preserve">        Nursing Associate Professionals (with additional midwifery training)</t>
  </si>
  <si>
    <t xml:space="preserve">    Nurses not further defined</t>
  </si>
  <si>
    <t xml:space="preserve">    Midwifery Professionals</t>
  </si>
  <si>
    <t xml:space="preserve">    Midwifery Associate Professionals</t>
  </si>
  <si>
    <t xml:space="preserve">    Midwives not further defined</t>
  </si>
  <si>
    <t xml:space="preserve">    Health Care Assistants</t>
  </si>
  <si>
    <t xml:space="preserve">    Home-based Personal Care</t>
  </si>
  <si>
    <t xml:space="preserve">    Personal care workers in health service n.e.c</t>
  </si>
  <si>
    <t>2.1.1</t>
  </si>
  <si>
    <t>2.2.1</t>
  </si>
  <si>
    <t>Czechia</t>
  </si>
  <si>
    <t>Eswatini</t>
  </si>
  <si>
    <t>North Macedonia</t>
  </si>
  <si>
    <t>Other country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</si>
  <si>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</si>
  <si>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</si>
  <si>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</si>
  <si>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</si>
  <si>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</si>
  <si>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</si>
  <si>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</si>
  <si>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</si>
  <si>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</si>
  <si>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</si>
  <si>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</si>
  <si>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</si>
  <si>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</si>
  <si>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</si>
  <si>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</si>
  <si>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</si>
  <si>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</si>
  <si>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</si>
  <si>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</si>
  <si>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</si>
  <si>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</si>
  <si>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</si>
  <si>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</si>
  <si>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</si>
  <si>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</si>
  <si>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</si>
  <si>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</si>
  <si>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</si>
  <si>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</si>
  <si>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</si>
  <si>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</si>
  <si>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</si>
  <si>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</si>
  <si>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</si>
  <si>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</si>
  <si>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</si>
  <si>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</si>
  <si>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</si>
  <si>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</si>
  <si>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</si>
  <si>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</si>
  <si>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</si>
  <si>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</si>
  <si>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</si>
  <si>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</si>
  <si>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</si>
  <si>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</si>
  <si>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</si>
  <si>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</si>
  <si>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</si>
  <si>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</si>
  <si>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</si>
  <si>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</si>
  <si>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</si>
  <si>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</si>
  <si>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</si>
  <si>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</si>
  <si>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</si>
  <si>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</si>
  <si>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</si>
  <si>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</si>
  <si>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</si>
  <si>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</si>
  <si>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</si>
  <si>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NHWA_MODULE_1_v1</t>
  </si>
  <si>
    <t>boolean</t>
  </si>
  <si>
    <t>false</t>
  </si>
  <si>
    <t>true</t>
  </si>
  <si>
    <t>organisationUnit</t>
  </si>
  <si>
    <t>United Mexican States</t>
  </si>
  <si>
    <t>United Kingdom of Great Britain and Northern Ireland</t>
  </si>
  <si>
    <t>Union of the Comoros</t>
  </si>
  <si>
    <t>Togolese Republic</t>
  </si>
  <si>
    <t>Swiss Confederation</t>
  </si>
  <si>
    <t>Sultanate of Oman</t>
  </si>
  <si>
    <t>State of Qatar</t>
  </si>
  <si>
    <t>State of Libya</t>
  </si>
  <si>
    <t>State of Kuwait</t>
  </si>
  <si>
    <t>State of Israel</t>
  </si>
  <si>
    <t>State of Eritrea</t>
  </si>
  <si>
    <t>South Georgia and South Sandwich Islands</t>
  </si>
  <si>
    <t>Socialist Republic of Viet Nam</t>
  </si>
  <si>
    <t>Slovak Republic</t>
  </si>
  <si>
    <t>Saint Helena, Ascension and Tristan da Cunha</t>
  </si>
  <si>
    <t>Republic of Zimbabwe</t>
  </si>
  <si>
    <t>Republic of Zambia</t>
  </si>
  <si>
    <t>Republic of Yemen</t>
  </si>
  <si>
    <t>Republic of Vanuatu</t>
  </si>
  <si>
    <t>Republic of Uzbekistan</t>
  </si>
  <si>
    <t>Republic of Uganda</t>
  </si>
  <si>
    <t>Republic of Turkey</t>
  </si>
  <si>
    <t>Republic of Tunisia</t>
  </si>
  <si>
    <t>Republic of Trinidad and Tobago</t>
  </si>
  <si>
    <t>Republic of the Union of Myanmar</t>
  </si>
  <si>
    <t>Republic of the Sudan</t>
  </si>
  <si>
    <t>Republic of the Niger</t>
  </si>
  <si>
    <t>Republic of the Congo</t>
  </si>
  <si>
    <t>Republic of Tajikistan</t>
  </si>
  <si>
    <t>Republic of Suriname</t>
  </si>
  <si>
    <t>Republic of South Sudan</t>
  </si>
  <si>
    <t>Republic of South Africa</t>
  </si>
  <si>
    <t>Republic of Slovenia</t>
  </si>
  <si>
    <t>Republic of Singapore</t>
  </si>
  <si>
    <t>Republic of Sierra Leone</t>
  </si>
  <si>
    <t>Republic of Seychelles</t>
  </si>
  <si>
    <t>Republic of Serbia</t>
  </si>
  <si>
    <t>Republic of Senegal</t>
  </si>
  <si>
    <t>Republic of San Marino</t>
  </si>
  <si>
    <t>Republic of Rwanda</t>
  </si>
  <si>
    <t>Republic of Poland</t>
  </si>
  <si>
    <t>Republic of Philippines</t>
  </si>
  <si>
    <t>Republic of Peru</t>
  </si>
  <si>
    <t>Republic of Paraguay</t>
  </si>
  <si>
    <t>Republic of Panama</t>
  </si>
  <si>
    <t>Republic of Palau</t>
  </si>
  <si>
    <t>Republic of North Macedonia</t>
  </si>
  <si>
    <t>Republic of Niue</t>
  </si>
  <si>
    <t>Republic of Nicaragua</t>
  </si>
  <si>
    <t>Republic of Nauru</t>
  </si>
  <si>
    <t>Republic of Namibia</t>
  </si>
  <si>
    <t>Republic of Mozambique</t>
  </si>
  <si>
    <t>Republic of Mauritius</t>
  </si>
  <si>
    <t>Republic of Malta</t>
  </si>
  <si>
    <t>Republic of Mali</t>
  </si>
  <si>
    <t>Republic of Maldives</t>
  </si>
  <si>
    <t>Republic of Malawi</t>
  </si>
  <si>
    <t>Republic of Madagascar</t>
  </si>
  <si>
    <t>Republic of Lithuania</t>
  </si>
  <si>
    <t>Republic of Liberia</t>
  </si>
  <si>
    <t>Republic of Latvia</t>
  </si>
  <si>
    <t>Republic of Kiribati</t>
  </si>
  <si>
    <t>Republic of Kenya</t>
  </si>
  <si>
    <t>Republic of Kazakhstan</t>
  </si>
  <si>
    <t>Republic of Italy</t>
  </si>
  <si>
    <t>Republic of Iraq</t>
  </si>
  <si>
    <t>Republic of Indonesia</t>
  </si>
  <si>
    <t>Republic of India</t>
  </si>
  <si>
    <t>Republic of Iceland</t>
  </si>
  <si>
    <t>Republic of Honduras</t>
  </si>
  <si>
    <t>Republic of Haiti</t>
  </si>
  <si>
    <t>Republic of Guyana</t>
  </si>
  <si>
    <t>Republic of Guinea-Bissau</t>
  </si>
  <si>
    <t>Republic of Guinea</t>
  </si>
  <si>
    <t>Republic of Guatemala</t>
  </si>
  <si>
    <t>Republic of Ghana</t>
  </si>
  <si>
    <t>Republic of Gambia</t>
  </si>
  <si>
    <t>Republic of Finland</t>
  </si>
  <si>
    <t>Republic of Fiji</t>
  </si>
  <si>
    <t>Republic of Estonia</t>
  </si>
  <si>
    <t>Republic of Equatorial Guinea</t>
  </si>
  <si>
    <t>Republic of El Salvador</t>
  </si>
  <si>
    <t>Republic of Ecuador</t>
  </si>
  <si>
    <t>Republic of Djibouti</t>
  </si>
  <si>
    <t>Republic of Côte d'Ivoire</t>
  </si>
  <si>
    <t>Republic of Cyprus</t>
  </si>
  <si>
    <t>Republic of Cuba</t>
  </si>
  <si>
    <t>Republic of Croatia</t>
  </si>
  <si>
    <t>Republic of Costa Rica</t>
  </si>
  <si>
    <t>Republic of Colombia</t>
  </si>
  <si>
    <t>Republic of Chile</t>
  </si>
  <si>
    <t>Republic of Chad</t>
  </si>
  <si>
    <t>Republic of Cameroon</t>
  </si>
  <si>
    <t>Republic of Cabo Verde</t>
  </si>
  <si>
    <t>Republic of Burundi</t>
  </si>
  <si>
    <t>Republic of Bulgaria</t>
  </si>
  <si>
    <t>Republic of Botswana</t>
  </si>
  <si>
    <t>Republic of Benin</t>
  </si>
  <si>
    <t>Republic of Belarus</t>
  </si>
  <si>
    <t>Republic of Azerbaijan</t>
  </si>
  <si>
    <t>Republic of Austria</t>
  </si>
  <si>
    <t>Republic of Armenia</t>
  </si>
  <si>
    <t>Republic of Angola</t>
  </si>
  <si>
    <t>Republic of Albania</t>
  </si>
  <si>
    <t>Republic of  the Marshall Islands</t>
  </si>
  <si>
    <t>Principality of Monaco</t>
  </si>
  <si>
    <t>Principality of Andorra</t>
  </si>
  <si>
    <t>Portuguese Republic</t>
  </si>
  <si>
    <t>Plurinational State of Bolivia</t>
  </si>
  <si>
    <t>People’s Republic of China</t>
  </si>
  <si>
    <t>People’s Republic of Bangladesh</t>
  </si>
  <si>
    <t>People’s Democratic Republic of Algeria</t>
  </si>
  <si>
    <t>Palestine</t>
  </si>
  <si>
    <t>Lebanese Republic</t>
  </si>
  <si>
    <t>Kyrgyz Republic</t>
  </si>
  <si>
    <t>Kingdom of Tonga</t>
  </si>
  <si>
    <t>Kingdom of Thailand</t>
  </si>
  <si>
    <t>Kingdom of Sweden</t>
  </si>
  <si>
    <t>Kingdom of Spain</t>
  </si>
  <si>
    <t>Kingdom of Saudi Arabia</t>
  </si>
  <si>
    <t>Kingdom of Norway</t>
  </si>
  <si>
    <t>Kingdom of Morocco</t>
  </si>
  <si>
    <t>Kingdom of Lesotho</t>
  </si>
  <si>
    <t>Kingdom of Eswatini</t>
  </si>
  <si>
    <t>Kingdom of Denmark</t>
  </si>
  <si>
    <t>Kingdom of Cambodia</t>
  </si>
  <si>
    <t>Kingdom of Bhutan</t>
  </si>
  <si>
    <t>Kingdom of Belgium</t>
  </si>
  <si>
    <t>Kingdom of Bahrain</t>
  </si>
  <si>
    <t>Kingdom of  the Netherlands</t>
  </si>
  <si>
    <t>Islamic Republic of Pakistan</t>
  </si>
  <si>
    <t>Islamic Republic of Mauritania</t>
  </si>
  <si>
    <t>Islamic Republic of Iran</t>
  </si>
  <si>
    <t>Islamic Republic of  Afghanistan</t>
  </si>
  <si>
    <t>Independent State of Samoa</t>
  </si>
  <si>
    <t>Independent State of Papua New Guinea</t>
  </si>
  <si>
    <t>Hellenic Republic</t>
  </si>
  <si>
    <t>Hashemite Kingdom of Jordan</t>
  </si>
  <si>
    <t>Grand Duchy of Luxembourg</t>
  </si>
  <si>
    <t>Gabonese Republic</t>
  </si>
  <si>
    <t>French Republic</t>
  </si>
  <si>
    <t>Federative Republic of Brazil</t>
  </si>
  <si>
    <t>Federated States of Micronesia</t>
  </si>
  <si>
    <t>Federal Republic of Somalia</t>
  </si>
  <si>
    <t>Federal Republic of Nigeria</t>
  </si>
  <si>
    <t>Federal Republic of Germany</t>
  </si>
  <si>
    <t>Federal Democratic Republic of Nepal</t>
  </si>
  <si>
    <t>Federal Democratic Republic of Ethiopia</t>
  </si>
  <si>
    <t>Eastern Republic of Uruguay</t>
  </si>
  <si>
    <t>Democratic Socialist Republic of Sri Lanka</t>
  </si>
  <si>
    <t>Democratic Republic of Timor-Leste</t>
  </si>
  <si>
    <t>Democratic Republic of Sao Tome and Principe</t>
  </si>
  <si>
    <t>Czech Republic</t>
  </si>
  <si>
    <t>Commonwealth of the Bahamas</t>
  </si>
  <si>
    <t>Commonwealth of Dominica</t>
  </si>
  <si>
    <t>China, Macao Special
Administrative Region</t>
  </si>
  <si>
    <t>China, Hong Kong Special
Administrative Region</t>
  </si>
  <si>
    <t>Bolivarian Republic of Venezuela</t>
  </si>
  <si>
    <t>Argentine Republic</t>
  </si>
  <si>
    <t>Arab Republic of Egypt</t>
  </si>
  <si>
    <t>categoryOptionCombos</t>
  </si>
  <si>
    <t>dkORIS1sEMv</t>
  </si>
  <si>
    <t>Exg37zi5bC6</t>
  </si>
  <si>
    <t>Y1v6mwcswYO</t>
  </si>
  <si>
    <t>WtrglwVLwRf</t>
  </si>
  <si>
    <t>zOt4KjY6v7C</t>
  </si>
  <si>
    <t>y99mLrfSDOg</t>
  </si>
  <si>
    <t>BKNhBq1RiwZ</t>
  </si>
  <si>
    <t>DNEZnY8mN9a</t>
  </si>
  <si>
    <t>poDz4wDp6J0</t>
  </si>
  <si>
    <t>dplV0gzW0ea</t>
  </si>
  <si>
    <t>sJuInXfi09r</t>
  </si>
  <si>
    <t>sHcFoPbjSrP</t>
  </si>
  <si>
    <t>ZO5braqROk6</t>
  </si>
  <si>
    <t>HvDcrobmiCy</t>
  </si>
  <si>
    <t>NHWA_WHO databases</t>
  </si>
  <si>
    <t>IhnQTXo2sCi</t>
  </si>
  <si>
    <t>GSwM6L4ZPsB</t>
  </si>
  <si>
    <t>NHWA_HP.2</t>
  </si>
  <si>
    <t>DyPeahMx1ww</t>
  </si>
  <si>
    <t>ysEbNJwwJUO</t>
  </si>
  <si>
    <t>aeEH9WsPkWk</t>
  </si>
  <si>
    <t>NHWA_Other databases</t>
  </si>
  <si>
    <t>xgbBSeyiDWp</t>
  </si>
  <si>
    <t>jhV8D0Dvbvz</t>
  </si>
  <si>
    <t>MSX2ncxe0gF</t>
  </si>
  <si>
    <t>qfXgWkacWGi</t>
  </si>
  <si>
    <t>c9WexKHjrHc</t>
  </si>
  <si>
    <t>V5rMEsxYhaF</t>
  </si>
  <si>
    <t>B3fcwYE45w6</t>
  </si>
  <si>
    <t>ROyKFEvDgAp</t>
  </si>
  <si>
    <t>w5pFdpuCUW7</t>
  </si>
  <si>
    <t>oDBd4Mj0Oc2</t>
  </si>
  <si>
    <t>NHWA_Private not for profit</t>
  </si>
  <si>
    <t>N3nYJ6ScaYx</t>
  </si>
  <si>
    <t>J1xdPkLQqgn</t>
  </si>
  <si>
    <t>rdiq6QPpJC7</t>
  </si>
  <si>
    <t>z8JPjc7MYwc</t>
  </si>
  <si>
    <t>NHWA_Professionally active</t>
  </si>
  <si>
    <t>VPShWMVpQkb</t>
  </si>
  <si>
    <t>default</t>
  </si>
  <si>
    <t>Xr12mI7VPn3</t>
  </si>
  <si>
    <t>Kr3g14QtHqR</t>
  </si>
  <si>
    <t>pbip5m1yf5Y</t>
  </si>
  <si>
    <t>NHWA_Ministry of Labour</t>
  </si>
  <si>
    <t>MXfWGD11wLh</t>
  </si>
  <si>
    <t>kYO6lFqgkUO</t>
  </si>
  <si>
    <t>xl2h6v1N72r</t>
  </si>
  <si>
    <t>Ak4QGxirDXg</t>
  </si>
  <si>
    <t>cxRqR2lVtM7</t>
  </si>
  <si>
    <t>btcWCYP4hid</t>
  </si>
  <si>
    <t>HankECMMB6D</t>
  </si>
  <si>
    <t>H9TZE490EpE</t>
  </si>
  <si>
    <t>xIJxneZjiWm</t>
  </si>
  <si>
    <t>JrSwky5tYzt</t>
  </si>
  <si>
    <t>F3kCvhpDnMM</t>
  </si>
  <si>
    <t>NHWA_OECD/Eurostat/WHO-EURO Questionnaire</t>
  </si>
  <si>
    <t>P5jMO9Y0SRn</t>
  </si>
  <si>
    <t>GC5rlUksCqm</t>
  </si>
  <si>
    <t>ANELZaDsI6L</t>
  </si>
  <si>
    <t>ZyDNe6r8Rcu</t>
  </si>
  <si>
    <t>HdwPlhpIWce</t>
  </si>
  <si>
    <t>NHWA_International organisations</t>
  </si>
  <si>
    <t>lcB0UtS4nuB</t>
  </si>
  <si>
    <t>VOFBd8mUdSi</t>
  </si>
  <si>
    <t>BE32i8A9IOr</t>
  </si>
  <si>
    <t>NHWA_Foreign Trained</t>
  </si>
  <si>
    <t>GSHgapGzSnl</t>
  </si>
  <si>
    <t>EDPtZbCSShb</t>
  </si>
  <si>
    <t>fPDuFoFWUr3</t>
  </si>
  <si>
    <t>Jx6oc5hMVvO</t>
  </si>
  <si>
    <t>JRUk55kvbrE</t>
  </si>
  <si>
    <t>Wl6fGTpQ2aN</t>
  </si>
  <si>
    <t>IzLrdmSQGZs</t>
  </si>
  <si>
    <t>Unknown</t>
  </si>
  <si>
    <t>Ot71GbygcHf</t>
  </si>
  <si>
    <t>QdpBLugMtqQ</t>
  </si>
  <si>
    <t>NHWA_25-34 yrs</t>
  </si>
  <si>
    <t>unqbIiA0uir</t>
  </si>
  <si>
    <t>NHWA_Private for profit</t>
  </si>
  <si>
    <t>UKbfaRlqkpY</t>
  </si>
  <si>
    <t>CqGT5VjDx2p</t>
  </si>
  <si>
    <t>H8DnO52iMD9</t>
  </si>
  <si>
    <t>MFwYpsgHToP</t>
  </si>
  <si>
    <t>NHWA_HP.1</t>
  </si>
  <si>
    <t>p3raMKTiHsj</t>
  </si>
  <si>
    <t>yYCFsDkV7gN</t>
  </si>
  <si>
    <t>rIchxlzx0E0</t>
  </si>
  <si>
    <t>sL6GUzUS18c</t>
  </si>
  <si>
    <t>ZmHQN5npDGX</t>
  </si>
  <si>
    <t>n1ptipI0iZU</t>
  </si>
  <si>
    <t>wlPajJhqkui</t>
  </si>
  <si>
    <t>k8RfzK41pD4</t>
  </si>
  <si>
    <t>ZqdYTyLLuyL</t>
  </si>
  <si>
    <t>hPJQaP7PdYq</t>
  </si>
  <si>
    <t>gb8YWtxeYVR</t>
  </si>
  <si>
    <t>NHWA_Licensed to practise</t>
  </si>
  <si>
    <t>xcotqxKxwlL</t>
  </si>
  <si>
    <t>ES9xDNLOKtZ</t>
  </si>
  <si>
    <t>RJERO5G7Od7</t>
  </si>
  <si>
    <t>NHWA_Ministry of Health</t>
  </si>
  <si>
    <t>LvGn3KFEzvA</t>
  </si>
  <si>
    <t>Islamic Republic of Afghanistan</t>
  </si>
  <si>
    <t>i14E8ggjzvt</t>
  </si>
  <si>
    <t>hIrci8ms28E</t>
  </si>
  <si>
    <t>lh9mjPVQgUs</t>
  </si>
  <si>
    <t>NHWA_National HRH Observatory</t>
  </si>
  <si>
    <t>eWjpUQpzWKX</t>
  </si>
  <si>
    <t>vwj0hgJQQ8O</t>
  </si>
  <si>
    <t>NHWA_Foreign Born</t>
  </si>
  <si>
    <t>uBsAlWtPLFK</t>
  </si>
  <si>
    <t>mVxpfBydPB7</t>
  </si>
  <si>
    <t>NHWA_Professional association</t>
  </si>
  <si>
    <t>rEUC186wftQ</t>
  </si>
  <si>
    <t>blA5KNE6nZO</t>
  </si>
  <si>
    <t>NHWA_35-44 yrs</t>
  </si>
  <si>
    <t>cMLHJtYTW40</t>
  </si>
  <si>
    <t>Republic of the Marshall Islands</t>
  </si>
  <si>
    <t>gvFoQrCkLc2</t>
  </si>
  <si>
    <t>z5MSkYMyUDA</t>
  </si>
  <si>
    <t>NHWA_HP.4</t>
  </si>
  <si>
    <t>Vy4zROU78hr</t>
  </si>
  <si>
    <t>IArireTHAtu</t>
  </si>
  <si>
    <t>feoDuRjZweV</t>
  </si>
  <si>
    <t>Kh9ikyodKnN</t>
  </si>
  <si>
    <t>BkdpZQISAQE</t>
  </si>
  <si>
    <t>XxT1SCRuVDD</t>
  </si>
  <si>
    <t>ix4kFHxwYTd</t>
  </si>
  <si>
    <t>HP50SIF4Fby</t>
  </si>
  <si>
    <t>NHWA_Academia</t>
  </si>
  <si>
    <t>bj9TvyIDtwi</t>
  </si>
  <si>
    <t>F59E3s3oEOr</t>
  </si>
  <si>
    <t>QUUTx1RNwpi</t>
  </si>
  <si>
    <t>xsXII0TZ5TD</t>
  </si>
  <si>
    <t>GVeTUYRwWNF</t>
  </si>
  <si>
    <t>EPjTph0oE8r</t>
  </si>
  <si>
    <t>iHzbU9M01XV</t>
  </si>
  <si>
    <t>ibxHVF1IOea</t>
  </si>
  <si>
    <t>NojSG8rZDfq</t>
  </si>
  <si>
    <t>GkT2M3jxh7F</t>
  </si>
  <si>
    <t>dAREsnanSp5</t>
  </si>
  <si>
    <t>NHWA_HP.5</t>
  </si>
  <si>
    <t>SbearYuCfX5</t>
  </si>
  <si>
    <t>NHWA_HP.6</t>
  </si>
  <si>
    <t>TCVfWydCsa4</t>
  </si>
  <si>
    <t>UTDBwK73RlG</t>
  </si>
  <si>
    <t>ESi2uY4Gqn1</t>
  </si>
  <si>
    <t>K3EI0GwfkG8</t>
  </si>
  <si>
    <t>rJ2dfIqC23R</t>
  </si>
  <si>
    <t>LddbYuuaWf7</t>
  </si>
  <si>
    <t>EhXjWmnNPjO</t>
  </si>
  <si>
    <t>zdnpGy5G70E</t>
  </si>
  <si>
    <t>aLiNAjoAsDt</t>
  </si>
  <si>
    <t>POUZYADWUp1</t>
  </si>
  <si>
    <t>X2GCXVmZeEF</t>
  </si>
  <si>
    <t>RRV32wU5Sk1</t>
  </si>
  <si>
    <t>zg6B0qb5NY3</t>
  </si>
  <si>
    <t>tsd2otYofQa</t>
  </si>
  <si>
    <t>CaEJOAbJqM8</t>
  </si>
  <si>
    <t>Mv3kaUwZXRq</t>
  </si>
  <si>
    <t>L3f8EEO2QTn</t>
  </si>
  <si>
    <t>YuLaFfZxTwJ</t>
  </si>
  <si>
    <t>NHWA_Regional HRH Observatory</t>
  </si>
  <si>
    <t>s5mo8EjeKiY</t>
  </si>
  <si>
    <t>St1b2AfFxLb</t>
  </si>
  <si>
    <t>NHWA_HP.3</t>
  </si>
  <si>
    <t>fJBWZdiQ1Vj</t>
  </si>
  <si>
    <t>NHWA_National Statistical Office</t>
  </si>
  <si>
    <t>hC2N9T8F5JD</t>
  </si>
  <si>
    <t>NHWA_Other Ministries</t>
  </si>
  <si>
    <t>wcnRf5LJrnK</t>
  </si>
  <si>
    <t>YDDLRoVNxAB</t>
  </si>
  <si>
    <t>mQOrGsSPzBX</t>
  </si>
  <si>
    <t>SlA9m2ZX9XS</t>
  </si>
  <si>
    <t>LPbH3n77lxu</t>
  </si>
  <si>
    <t>EugP2KVsM7Q</t>
  </si>
  <si>
    <t>NHWA_National Born</t>
  </si>
  <si>
    <t>XTvbzm2HwCZ</t>
  </si>
  <si>
    <t>S8oIZdNn50G</t>
  </si>
  <si>
    <t>x01fgjhSf20</t>
  </si>
  <si>
    <t>NHWA_Practising</t>
  </si>
  <si>
    <t>drJDZnHzeBH</t>
  </si>
  <si>
    <t>JgcDpU82eRk</t>
  </si>
  <si>
    <t>LRoVMRyVmrE</t>
  </si>
  <si>
    <t>RdP4lkM83cM</t>
  </si>
  <si>
    <t>nHiJwDVwoBi</t>
  </si>
  <si>
    <t>VjdgVLwPWfZ</t>
  </si>
  <si>
    <t>pqnXfUagaiY</t>
  </si>
  <si>
    <t>Z0aVan7vD82</t>
  </si>
  <si>
    <t>XW4cMFJ3IPd</t>
  </si>
  <si>
    <t>LE4fsk3RYza</t>
  </si>
  <si>
    <t>DOa51SvSShy</t>
  </si>
  <si>
    <t>B8UngZ8uwD2</t>
  </si>
  <si>
    <t>q4n8NzDkE7D</t>
  </si>
  <si>
    <t>npSh7oFwczs</t>
  </si>
  <si>
    <t>LBtaidI5G2z</t>
  </si>
  <si>
    <t>Uubd1dIoT4W</t>
  </si>
  <si>
    <t>aoq4jeGV5NM</t>
  </si>
  <si>
    <t>KioZypAqUxc</t>
  </si>
  <si>
    <t>uNJCzPnnWNW</t>
  </si>
  <si>
    <t>enrjtKkx6PG</t>
  </si>
  <si>
    <t>GKkncWAOs8H</t>
  </si>
  <si>
    <t>CduVOiDWxlt</t>
  </si>
  <si>
    <t>QhZPfMYBla6</t>
  </si>
  <si>
    <t>jfXGOQwsmKq</t>
  </si>
  <si>
    <t>JMWzvzwgToC</t>
  </si>
  <si>
    <t>&lt; 25 yrs</t>
  </si>
  <si>
    <t>StFfGxHbuDF</t>
  </si>
  <si>
    <t>tWMp2gMdZVY</t>
  </si>
  <si>
    <t>cEeWRyOhOqP</t>
  </si>
  <si>
    <t>NHWA_Public</t>
  </si>
  <si>
    <t>IMqululFzhP</t>
  </si>
  <si>
    <t>LkiHwqqYnxV</t>
  </si>
  <si>
    <t>XbTx2aGNiKd</t>
  </si>
  <si>
    <t>Kingdom of the Netherlands</t>
  </si>
  <si>
    <t>SZ3nIBbJDHd</t>
  </si>
  <si>
    <t>IttDSHJE3tY</t>
  </si>
  <si>
    <t>slhvGcmFwtM</t>
  </si>
  <si>
    <t>Lpvf0YxPz6h</t>
  </si>
  <si>
    <t>hsNootK2YBV</t>
  </si>
  <si>
    <t>KvI6UnlCWE8</t>
  </si>
  <si>
    <t>b6rUObqK3w6</t>
  </si>
  <si>
    <t>RsBAd46LBnm</t>
  </si>
  <si>
    <t>kPgF27h5Zao</t>
  </si>
  <si>
    <t>efCfb5edDjv</t>
  </si>
  <si>
    <t>dyBI6HTR04N</t>
  </si>
  <si>
    <t>A8ZYkf5BTQ1</t>
  </si>
  <si>
    <t>JPBLCDK3H2x</t>
  </si>
  <si>
    <t>jIuMMPDV6by</t>
  </si>
  <si>
    <t>NHWA_55-64 yrs</t>
  </si>
  <si>
    <t>MYvkD09xyeq</t>
  </si>
  <si>
    <t>Y8Hqecy92p5</t>
  </si>
  <si>
    <t>zexkIIZrZ3B</t>
  </si>
  <si>
    <t>qV0jUJzFUER</t>
  </si>
  <si>
    <t>AGWxyqGhgfk</t>
  </si>
  <si>
    <t>A7vlGlMOCQi</t>
  </si>
  <si>
    <t>g2hJEzpZfH1</t>
  </si>
  <si>
    <t>Nq0rzj9aWEV</t>
  </si>
  <si>
    <t>qdxpgnOUeam</t>
  </si>
  <si>
    <t>QUXnEwBKOCt</t>
  </si>
  <si>
    <t>uNIgpV4l21k</t>
  </si>
  <si>
    <t>sjuX99wm7IZ</t>
  </si>
  <si>
    <t>HzK449Z1Mop</t>
  </si>
  <si>
    <t>Vlqc8aT5PAo</t>
  </si>
  <si>
    <t>NHWA_Regulatory bodies</t>
  </si>
  <si>
    <t>ADfCJWnnU2O</t>
  </si>
  <si>
    <t>rgozN0dmixB</t>
  </si>
  <si>
    <t>rJSdwEyXgfh</t>
  </si>
  <si>
    <t>fAb4itKc1ZM</t>
  </si>
  <si>
    <t>gxepwyvRxbV</t>
  </si>
  <si>
    <t>sj4i9BflXvh</t>
  </si>
  <si>
    <t>IGq57K2U3et</t>
  </si>
  <si>
    <t>f2XAafiQede</t>
  </si>
  <si>
    <t>a2xwzp8oVHw</t>
  </si>
  <si>
    <t>zA5RHKBta1T</t>
  </si>
  <si>
    <t>gsbHTvgB2ve</t>
  </si>
  <si>
    <t>Zgk5mud8930</t>
  </si>
  <si>
    <t>JvWTmXsCHJj</t>
  </si>
  <si>
    <t>CFWkO0BIhm8</t>
  </si>
  <si>
    <t>MaLbWT81P7Q</t>
  </si>
  <si>
    <t>Agh3IhNPIxF</t>
  </si>
  <si>
    <t>pjDDwNroUiK</t>
  </si>
  <si>
    <t>DSefi5x6sWB</t>
  </si>
  <si>
    <t>uIUcjj7o0UF</t>
  </si>
  <si>
    <t>OyaYCadoBtb</t>
  </si>
  <si>
    <t>GZTChYSePoP</t>
  </si>
  <si>
    <t>yDEKhOz2lvV</t>
  </si>
  <si>
    <t>NHWA_45-54 yrs</t>
  </si>
  <si>
    <t>VioJV8V3lMO</t>
  </si>
  <si>
    <t>Ua4F7QDEr8y</t>
  </si>
  <si>
    <t>NHWA_Domestic</t>
  </si>
  <si>
    <t>VxD9oa7UFFY</t>
  </si>
  <si>
    <t>hjdFz4fLLzw</t>
  </si>
  <si>
    <t>sAC6z2IMFrR</t>
  </si>
  <si>
    <t>NHWA Module 1</t>
  </si>
  <si>
    <t>dataEntryForms</t>
  </si>
  <si>
    <t>FuMctq4PQpf</t>
  </si>
  <si>
    <t>categoryOptions</t>
  </si>
  <si>
    <t>cdilUoXzwL6</t>
  </si>
  <si>
    <t>YrntQdj71b7</t>
  </si>
  <si>
    <t>Q1qH1ilMK8i</t>
  </si>
  <si>
    <t>MYxDpADjsxJ</t>
  </si>
  <si>
    <t>s21anKTNgkF</t>
  </si>
  <si>
    <t>l3cYAy0fRjl</t>
  </si>
  <si>
    <t>me9uxUxkBIc</t>
  </si>
  <si>
    <t>vC3F2X3f9qG</t>
  </si>
  <si>
    <t>i9cf6x7GPgh</t>
  </si>
  <si>
    <t>uqXIaHP9Gxr</t>
  </si>
  <si>
    <t>QdENg0i5gAN</t>
  </si>
  <si>
    <t>B6FjV9qz5Dk</t>
  </si>
  <si>
    <t>Y7fcspgsU43</t>
  </si>
  <si>
    <t>bl1Lht78Dt0</t>
  </si>
  <si>
    <t>f3uPMHGZ9T5</t>
  </si>
  <si>
    <t>Ez9t3jLrVkh</t>
  </si>
  <si>
    <t>ZY2zA1wfmQK</t>
  </si>
  <si>
    <t>Mf7FROzUeWX</t>
  </si>
  <si>
    <t>Z0GzM9tZy61</t>
  </si>
  <si>
    <t>D7qUWJoK9kP</t>
  </si>
  <si>
    <t>DvUGMtSaXNy</t>
  </si>
  <si>
    <t>BhB6xxjMYIm</t>
  </si>
  <si>
    <t>jnszKG9z5Mz</t>
  </si>
  <si>
    <t>FN2u125TSGN</t>
  </si>
  <si>
    <t>GLcIfpRWf5S</t>
  </si>
  <si>
    <t>Tu5X9QCLC67</t>
  </si>
  <si>
    <t>psQ1ZBzOwRm</t>
  </si>
  <si>
    <t>hMrvIBEugrP</t>
  </si>
  <si>
    <t>Iq74LfX3CB5</t>
  </si>
  <si>
    <t>S7v70E5unBv</t>
  </si>
  <si>
    <t>mOP4Sf5NwoV</t>
  </si>
  <si>
    <t>xIAzxxogcd0</t>
  </si>
  <si>
    <t>lLYmmETEDPj</t>
  </si>
  <si>
    <t>OB65zPWgdfd</t>
  </si>
  <si>
    <t>c6wdOD1RyCZ</t>
  </si>
  <si>
    <t>kbm5mwVcVa6</t>
  </si>
  <si>
    <t>Nzxhqg5ULhr</t>
  </si>
  <si>
    <t>WsiM5PuBhjx</t>
  </si>
  <si>
    <t>ZYAiR4JMIrY</t>
  </si>
  <si>
    <t>Z9BFNSjihv8</t>
  </si>
  <si>
    <t>YVaNna0lZTZ</t>
  </si>
  <si>
    <t>MfTwOXVWKnT</t>
  </si>
  <si>
    <t>o8MW4iuLC95</t>
  </si>
  <si>
    <t>huTJERDQhyZ</t>
  </si>
  <si>
    <t>RrkLjvYsNeY</t>
  </si>
  <si>
    <t>XoyjW58PrHc</t>
  </si>
  <si>
    <t>Pls0CA73g64</t>
  </si>
  <si>
    <t>O98HUAHsVSs</t>
  </si>
  <si>
    <t>T00uTw1c2eR</t>
  </si>
  <si>
    <t>Hdnrh21ktLV</t>
  </si>
  <si>
    <t>DzAVo6vLt1C</t>
  </si>
  <si>
    <t>PMdpXC27ktm</t>
  </si>
  <si>
    <t>w2TnBNQfOW1</t>
  </si>
  <si>
    <t>VTEggpkf7x1</t>
  </si>
  <si>
    <t>L9GBwS8b1W8</t>
  </si>
  <si>
    <t>nHbFkXhZCiI</t>
  </si>
  <si>
    <t>Q4I1zZfYXXc</t>
  </si>
  <si>
    <t>Vqp2vUC4Umk</t>
  </si>
  <si>
    <t>aujJ0EVKWer</t>
  </si>
  <si>
    <t>KDi786sQNzG</t>
  </si>
  <si>
    <t>pXmA8xcLcd9</t>
  </si>
  <si>
    <t>wZhrcYrffI6</t>
  </si>
  <si>
    <t>yHo3KEImkCI</t>
  </si>
  <si>
    <t>T27BlFRfKBB</t>
  </si>
  <si>
    <t>yHj8L43hqYg</t>
  </si>
  <si>
    <t>kUtWaQStS1j</t>
  </si>
  <si>
    <t>GSIxPs4LKUL</t>
  </si>
  <si>
    <t>BjNwmw0Wupe</t>
  </si>
  <si>
    <t>AgjjsN3UJiv</t>
  </si>
  <si>
    <t>Yv8K7LjMgnb</t>
  </si>
  <si>
    <t>Z0JOHO0MdAY</t>
  </si>
  <si>
    <t>iNZRPMFtHSr</t>
  </si>
  <si>
    <t>P3ZMsb6v3q7</t>
  </si>
  <si>
    <t>GmeuB9HTitg</t>
  </si>
  <si>
    <t>JE2f9V3NIFL</t>
  </si>
  <si>
    <t>XpFH2HpqD2R</t>
  </si>
  <si>
    <t>tZftZ03eewT</t>
  </si>
  <si>
    <t>SDcGmbcJtvd</t>
  </si>
  <si>
    <t>hs3mR0ZYVTY</t>
  </si>
  <si>
    <t>dlPCzWe5TS1</t>
  </si>
  <si>
    <t>MLv07cjdiAn</t>
  </si>
  <si>
    <t>jKPxJmIXMfs</t>
  </si>
  <si>
    <t>q5LpwTe5bxM</t>
  </si>
  <si>
    <t>AifBdH1NgTt</t>
  </si>
  <si>
    <t>tg1pZyQC7LX</t>
  </si>
  <si>
    <t>F0fAfMzFdw1</t>
  </si>
  <si>
    <t>eMX8cocS1J5</t>
  </si>
  <si>
    <t>Ymv0b3wTer7</t>
  </si>
  <si>
    <t>Fu9cXCCTPU5</t>
  </si>
  <si>
    <t>Hs4A0KUqMDQ</t>
  </si>
  <si>
    <t>BUdUZqtYtwA</t>
  </si>
  <si>
    <t>CHDhDdoiJ5N</t>
  </si>
  <si>
    <t>jnGp1WtKfVG</t>
  </si>
  <si>
    <t>sYXjZhknWsi</t>
  </si>
  <si>
    <t>aqX2gD5zuya</t>
  </si>
  <si>
    <t>zjbkGM5ctDz</t>
  </si>
  <si>
    <t>LKw1KLdrCT5</t>
  </si>
  <si>
    <t>gbKjZ4XRb78</t>
  </si>
  <si>
    <t>yQRwk01YBir</t>
  </si>
  <si>
    <t>eIv6kzcg3Dr</t>
  </si>
  <si>
    <t>ObubT46sWpe</t>
  </si>
  <si>
    <t>buui1dux4hq</t>
  </si>
  <si>
    <t>YRiW2W5rC6r</t>
  </si>
  <si>
    <t>aDt6BJ6G5Vh</t>
  </si>
  <si>
    <t>DxJhkCTyPPs</t>
  </si>
  <si>
    <t>KFiedG0hNrV</t>
  </si>
  <si>
    <t>bpXR1fc95s1</t>
  </si>
  <si>
    <t>kX1fshxhfjh</t>
  </si>
  <si>
    <t>F9K5WaAkE1J</t>
  </si>
  <si>
    <t>fF22gizcjdT</t>
  </si>
  <si>
    <t>CKuOrdb6yS7</t>
  </si>
  <si>
    <t>vFG4awbDk0I</t>
  </si>
  <si>
    <t>FJi9JUh9a2f</t>
  </si>
  <si>
    <t>gczUvPeuphw</t>
  </si>
  <si>
    <t>tcfeFTkd9ke</t>
  </si>
  <si>
    <t>LYWv25b6Yfu</t>
  </si>
  <si>
    <t>SaqEwr5B5dd</t>
  </si>
  <si>
    <t>oQLYNHgyejZ</t>
  </si>
  <si>
    <t>ag1Rvst0gJY</t>
  </si>
  <si>
    <t>Q8jKkm7slV8</t>
  </si>
  <si>
    <t>eQqPLgjcG16</t>
  </si>
  <si>
    <t>ShycShOYDCy</t>
  </si>
  <si>
    <t>gw5tmOlsYne</t>
  </si>
  <si>
    <t>amPTixaGdsP</t>
  </si>
  <si>
    <t>coCbn8mJeHv</t>
  </si>
  <si>
    <t>m34Z24f4QiZ</t>
  </si>
  <si>
    <t>S0YQ604HS5J</t>
  </si>
  <si>
    <t>RV524jaqnsU</t>
  </si>
  <si>
    <t>Kkh2Axjhczd</t>
  </si>
  <si>
    <t>OGPzE4S9Lsk</t>
  </si>
  <si>
    <t>KftyPFBsxl0</t>
  </si>
  <si>
    <t>JWXFdM78vKq</t>
  </si>
  <si>
    <t>L0M2EGCKsU9</t>
  </si>
  <si>
    <t>Xfwd0faXfy0</t>
  </si>
  <si>
    <t>Gba6kTIsDrV</t>
  </si>
  <si>
    <t>QIZna0gogX9</t>
  </si>
  <si>
    <t>kaSAsTJ5nxG</t>
  </si>
  <si>
    <t>IVHnxII1IQO</t>
  </si>
  <si>
    <t>DwYskq1riRd</t>
  </si>
  <si>
    <t>AO3H3mBW9zD</t>
  </si>
  <si>
    <t>B64oGrmyCqm</t>
  </si>
  <si>
    <t>zuo1JfCpvs5</t>
  </si>
  <si>
    <t>YciopOYKXgG</t>
  </si>
  <si>
    <t>abpFZulJ2EI</t>
  </si>
  <si>
    <t>kP4Lt8wdvd9</t>
  </si>
  <si>
    <t>umZdylabnsy</t>
  </si>
  <si>
    <t>voFQpOGhWOo</t>
  </si>
  <si>
    <t>WzTgSXcUNIu</t>
  </si>
  <si>
    <t>ZtOP8DdFvEK</t>
  </si>
  <si>
    <t>KnjRRcegyLC</t>
  </si>
  <si>
    <t>zdQFHA4QUXY</t>
  </si>
  <si>
    <t>fYmPwpZRDGZ</t>
  </si>
  <si>
    <t>kIlOxz1hjqj</t>
  </si>
  <si>
    <t>WWvCQd9sUdJ</t>
  </si>
  <si>
    <t>bMUYGz0AcDJ</t>
  </si>
  <si>
    <t>SNMxQRPYRm7</t>
  </si>
  <si>
    <t>dFzLXEnIAvJ</t>
  </si>
  <si>
    <t>nqLIz7qfuLu</t>
  </si>
  <si>
    <t>NvElx3aXZB2</t>
  </si>
  <si>
    <t>CFX91cqbCf3</t>
  </si>
  <si>
    <t>xEMVRPiS0JA</t>
  </si>
  <si>
    <t>iuQxbRYPa0P</t>
  </si>
  <si>
    <t>UhjNBiB6vBb</t>
  </si>
  <si>
    <t>UKk45hewbPH</t>
  </si>
  <si>
    <t>OIIQM13YogD</t>
  </si>
  <si>
    <t>qsXtuKShMVv</t>
  </si>
  <si>
    <t>Ur5rF3mTRba</t>
  </si>
  <si>
    <t>lMaO3449q0x</t>
  </si>
  <si>
    <t>jEX6APp1feK</t>
  </si>
  <si>
    <t>G4ovW8h2nds</t>
  </si>
  <si>
    <t>CgSQbBinEGy</t>
  </si>
  <si>
    <t>HQ8aBbw7Qwj</t>
  </si>
  <si>
    <t>fWtFTYJAf3L</t>
  </si>
  <si>
    <t>TdZ7GfhQW7O</t>
  </si>
  <si>
    <t>obXDv8Sm9yK</t>
  </si>
  <si>
    <t>G4eIchdhtRG</t>
  </si>
  <si>
    <t>O0M73CspI2e</t>
  </si>
  <si>
    <t>NkwjVn9Db6F</t>
  </si>
  <si>
    <t>qzgmWRFev5J</t>
  </si>
  <si>
    <t>acxdJCjXxeg</t>
  </si>
  <si>
    <t>wxLx6U3Q7SB</t>
  </si>
  <si>
    <t>uNU2FnjI5ep</t>
  </si>
  <si>
    <t>h4ujJZZaiUT</t>
  </si>
  <si>
    <t>vwjIQ9qMI2Y</t>
  </si>
  <si>
    <t>qmsg1OVBqif</t>
  </si>
  <si>
    <t>HdhmoGCamcH</t>
  </si>
  <si>
    <t>r6GyNE6sV58</t>
  </si>
  <si>
    <t>rzA9f0pqcz8</t>
  </si>
  <si>
    <t>vD8z84b3gTt</t>
  </si>
  <si>
    <t>tk8INObuVAv</t>
  </si>
  <si>
    <t>k3mk13WP4nI</t>
  </si>
  <si>
    <t>wqVNgMM4Qre</t>
  </si>
  <si>
    <t>qwrS0zi07SD</t>
  </si>
  <si>
    <t>f0djIPxZ9VG</t>
  </si>
  <si>
    <t>DUM8AqRoBQh</t>
  </si>
  <si>
    <t>T1or0EcEX2V</t>
  </si>
  <si>
    <t>phAahTmP3AP</t>
  </si>
  <si>
    <t>dQY65eVM9jB</t>
  </si>
  <si>
    <t>A3k9S8n5UDB</t>
  </si>
  <si>
    <t>CItSIKE9O9w</t>
  </si>
  <si>
    <t>ee1Hn2wJnM0</t>
  </si>
  <si>
    <t>T7bTbB8YvsQ</t>
  </si>
  <si>
    <t>ceEkHibtVb7</t>
  </si>
  <si>
    <t>UygxXF1MN03</t>
  </si>
  <si>
    <t>EkG2Du5D5qU</t>
  </si>
  <si>
    <t>eGtL8nwtSKq</t>
  </si>
  <si>
    <t>Vhd5ir4RuJW</t>
  </si>
  <si>
    <t>R57TSpcjbOf</t>
  </si>
  <si>
    <t>ldnUHxE7mb1</t>
  </si>
  <si>
    <t>ddCUz3SshxU</t>
  </si>
  <si>
    <t>ZzJzGAncRcN</t>
  </si>
  <si>
    <t>SZ4eyjPLeyA</t>
  </si>
  <si>
    <t>x1Ph1zvWDtl</t>
  </si>
  <si>
    <t>n28aEFrTuRE</t>
  </si>
  <si>
    <t>CPiewpRETZ2</t>
  </si>
  <si>
    <t>lWJJnkPwmnJ</t>
  </si>
  <si>
    <t>MHYeBrf0izN</t>
  </si>
  <si>
    <t>oy9zJeCRcHk</t>
  </si>
  <si>
    <t>uynThwppKeS</t>
  </si>
  <si>
    <t>NzGbnoHVMaF</t>
  </si>
  <si>
    <t>jHYuGEGVgTQ</t>
  </si>
  <si>
    <t>I5Fl6OAe8n6</t>
  </si>
  <si>
    <t>lBwtsiLb6w6</t>
  </si>
  <si>
    <t>EnJ3dnowitV</t>
  </si>
  <si>
    <t>pDOTS19LDs1</t>
  </si>
  <si>
    <t>sAiWHWYnsk1</t>
  </si>
  <si>
    <t>NgSatqCq1hB</t>
  </si>
  <si>
    <t>SGeK38mtNgA</t>
  </si>
  <si>
    <t>FxGf8jMM8D1</t>
  </si>
  <si>
    <t>tVFw2UJiuvo</t>
  </si>
  <si>
    <t>E3tKGZMq4Tn</t>
  </si>
  <si>
    <t>vC7IrqyGFKF</t>
  </si>
  <si>
    <t>jBJbfbVjszi</t>
  </si>
  <si>
    <t>JNRH0Kptomm</t>
  </si>
  <si>
    <t>categoryCombos</t>
  </si>
  <si>
    <t>JzvGfLYkX17</t>
  </si>
  <si>
    <t>NHWA_Foreing Trained HWF</t>
  </si>
  <si>
    <t>sPP5gqI4TC8</t>
  </si>
  <si>
    <t>NHWA_Place of Birth</t>
  </si>
  <si>
    <t>A5bhyAmcZKV</t>
  </si>
  <si>
    <t>NHWA_Sex</t>
  </si>
  <si>
    <t>uAB8kfk7I3z</t>
  </si>
  <si>
    <t>NHWA_Working Facility Type</t>
  </si>
  <si>
    <t>U5QaBXGsFlJ</t>
  </si>
  <si>
    <t>NHWA_Source Type Mod 1</t>
  </si>
  <si>
    <t>wywD4cOewZX</t>
  </si>
  <si>
    <t>NHWA_Place of Training</t>
  </si>
  <si>
    <t>pTF4zHINsQO</t>
  </si>
  <si>
    <t>NHWA_HF Ownership</t>
  </si>
  <si>
    <t>swjTZ93dg4h</t>
  </si>
  <si>
    <t>NHWA_Activity Level</t>
  </si>
  <si>
    <t>ihsAfRE2H0G</t>
  </si>
  <si>
    <t>NHWA_Age Group (&lt;25,25-34,35-44,45-54,55-64,&gt;65) yrs</t>
  </si>
  <si>
    <t>b4XQdI8eqUZ</t>
  </si>
  <si>
    <t>dataSets</t>
  </si>
  <si>
    <t>Tu81BTLUuCT</t>
  </si>
  <si>
    <t>categories</t>
  </si>
  <si>
    <t>pDcP5F8H0hR</t>
  </si>
  <si>
    <t>DMyxTSpvKOp</t>
  </si>
  <si>
    <t>EOdyM2Jq6eh</t>
  </si>
  <si>
    <t>ac1IouPLQqe</t>
  </si>
  <si>
    <t>NHWA_Countries</t>
  </si>
  <si>
    <t>F9DOHQaJYfU</t>
  </si>
  <si>
    <t>RZ7aFEnVbGT</t>
  </si>
  <si>
    <t>T1B1YJROUum</t>
  </si>
  <si>
    <t>xh8g6j8SEXR</t>
  </si>
  <si>
    <t>o2PYOw8PSBa</t>
  </si>
  <si>
    <t>vFHz3MkTm0K</t>
  </si>
  <si>
    <t>INTEGER_ZERO_OR_POSITIVE</t>
  </si>
  <si>
    <t>NHWA_Home-based Personal Care Workers Stock By Place of Birth</t>
  </si>
  <si>
    <t>dataElements</t>
  </si>
  <si>
    <t>JBCKANhdTX4</t>
  </si>
  <si>
    <t>TRUE_ONLY</t>
  </si>
  <si>
    <t>NHWA_HWF_Nurses not further defined composition and distribution source type</t>
  </si>
  <si>
    <t>NHWA_Personal care workers in health services n.e.c Stock By Age Group</t>
  </si>
  <si>
    <t>MxK9mbc2OMv</t>
  </si>
  <si>
    <t>NHWA_Dispensing Opticians Stock By Working Facility Type</t>
  </si>
  <si>
    <t>bs0ARZBxDgC</t>
  </si>
  <si>
    <t>NHWA_Medical and Pathology Laboratory scientists Stock By Age Group</t>
  </si>
  <si>
    <t>nW6KgPEVLIt</t>
  </si>
  <si>
    <t>NHWA_Nursing Associate Professionals Stock with additional midwifery training By Activity Level</t>
  </si>
  <si>
    <t>c4JWYSERnO2</t>
  </si>
  <si>
    <t>NHWA_Social work associate professionals Stock By HF Ownership</t>
  </si>
  <si>
    <t>viM9AeYtFV6</t>
  </si>
  <si>
    <t>NHWA_Midwives not further defined Stock By HF Ownership</t>
  </si>
  <si>
    <t>GeB8aO0VMdh</t>
  </si>
  <si>
    <t>NHWA_Medical and Pathology Laboratory scientists Stock By HF Ownership</t>
  </si>
  <si>
    <t>OMS7a4cxTLo</t>
  </si>
  <si>
    <t>NHWA_Midwifery personnel composition and distribution source type</t>
  </si>
  <si>
    <t>l1mCEuDf2ZI</t>
  </si>
  <si>
    <t>NHWA_Traditional and Complementary Medicine Professionals Stock Total</t>
  </si>
  <si>
    <t>g9WyLxpr1E2</t>
  </si>
  <si>
    <t>NHWA_Physiotherapy Technicians and Assistants Stock By Age Group</t>
  </si>
  <si>
    <t>QQIXTkQuD9z</t>
  </si>
  <si>
    <t>NHWA_Environmental and Occupational Health Inspectors and Associates Stock By Activity Level</t>
  </si>
  <si>
    <t>KnNekvrEI5f</t>
  </si>
  <si>
    <t>NHWA_Medical Prosthetic Technicians Stock By Age Group</t>
  </si>
  <si>
    <t>Dzsq1pwIHqF</t>
  </si>
  <si>
    <t>NHWA_Physiotherapists Stock By Activity Level</t>
  </si>
  <si>
    <t>weJ3sYiNE8D</t>
  </si>
  <si>
    <t>NHWA_Dental Assistants and Therapists Stock By Sex</t>
  </si>
  <si>
    <t>rQbVIOyPNHb</t>
  </si>
  <si>
    <t>NHWA_Dentists Stock By Place of Birth</t>
  </si>
  <si>
    <t>wFsm98Bnf40</t>
  </si>
  <si>
    <t>NHWA_Medical Assistants Stock By Activity Level</t>
  </si>
  <si>
    <t>h7OW3TrJ61e</t>
  </si>
  <si>
    <t>NHWA_Dental Prosthetic Technicians Stock By HF Ownership</t>
  </si>
  <si>
    <t>wbE8v4xoinz</t>
  </si>
  <si>
    <t>NHWA_HWF_Nursing Professionals composition and distribution source type</t>
  </si>
  <si>
    <t>NHWA_Nutritionists Stock By Place of Training</t>
  </si>
  <si>
    <t>FXGfkCMrBqo</t>
  </si>
  <si>
    <t>NHWA_Engineering and maintenance staff Stock By Age Group</t>
  </si>
  <si>
    <t>XI9W6umECmC</t>
  </si>
  <si>
    <t>NHWA_Engineering and maintenance staff Stock By Working Facility Type</t>
  </si>
  <si>
    <t>eOwKCkmSUOO</t>
  </si>
  <si>
    <t>NHWA_Nursing Associate Professionals Stock By HF Ownership</t>
  </si>
  <si>
    <t>O7xuokSXg4m</t>
  </si>
  <si>
    <t>NHWA_HWF_Other Specialists Practitioners composition and distribution source type</t>
  </si>
  <si>
    <t>NHWA_Physiotherapy Technicians and Assistants Stock By Sex</t>
  </si>
  <si>
    <t>fmNedNy1Dz4</t>
  </si>
  <si>
    <t>NHWA_HWF_Foreign trained Medical doctors</t>
  </si>
  <si>
    <t>tu2P5ALJRow</t>
  </si>
  <si>
    <t>NHWA_Midwives not further defined Stock By Activity Level</t>
  </si>
  <si>
    <t>uTwQaiIEDk6</t>
  </si>
  <si>
    <t>NHWA_Other Specialists Practitioners Stock By Sex</t>
  </si>
  <si>
    <t>MaejJOaJVXy</t>
  </si>
  <si>
    <t>NHWA_Physiotherapy Technicians and Assistants Stock By Working Facility Type</t>
  </si>
  <si>
    <t>O2vEtUZRIRh</t>
  </si>
  <si>
    <t>NHWA_Pharmacists Stock By Place of Birth</t>
  </si>
  <si>
    <t>O3JfrNS9Ewj</t>
  </si>
  <si>
    <t>NHWA_Medical Records and Health Information Technicians Stock By Working Facility Type</t>
  </si>
  <si>
    <t>lduI45hYMv5</t>
  </si>
  <si>
    <t>NHWA_Midwifery Associate Professionals Stock By Working Facility Type</t>
  </si>
  <si>
    <t>u7WSQpbLBGs</t>
  </si>
  <si>
    <t>NHWA_Midwifery Associate Professionals Stock Total</t>
  </si>
  <si>
    <t>uHCDEltKEA6</t>
  </si>
  <si>
    <t>NHWA_Dieticians  Stock By Activity Level</t>
  </si>
  <si>
    <t>tejOvb3YNOT</t>
  </si>
  <si>
    <t>NHWA_HWF_General Paediatricians Practitioners composition and distribution source type</t>
  </si>
  <si>
    <t>NHWA_Medical Records and Health Information Technicians Stock By Age Group</t>
  </si>
  <si>
    <t>sn72zXVjAF8</t>
  </si>
  <si>
    <t>NHWA_Community Health Workers Stock By HF Ownership</t>
  </si>
  <si>
    <t>blaeng4GF8s</t>
  </si>
  <si>
    <t>NHWA_Obstetricians and Gynaecologists Practitioners Stock By Age Group</t>
  </si>
  <si>
    <t>FZmk1UVPIqJ</t>
  </si>
  <si>
    <t>NHWA_Surgical group of Specialists Practitioners Stock By HF Ownership</t>
  </si>
  <si>
    <t>Nv40tdMXtFC</t>
  </si>
  <si>
    <t>NHWA_Physiotherapists Stock By Age Group</t>
  </si>
  <si>
    <t>zv4Jk259Ks7</t>
  </si>
  <si>
    <t>NHWA_Nursing Personnel composition and distribution source type</t>
  </si>
  <si>
    <t>yrP0fOB2Yxv</t>
  </si>
  <si>
    <t>NHWA_Medical group of Specialists Practitioners Stock By Sex</t>
  </si>
  <si>
    <t>olAQlCURSQR</t>
  </si>
  <si>
    <t>NHWA_Pharmaceutical Technicians and Assistants Stock By HF Ownership</t>
  </si>
  <si>
    <t>jzhphQ54S88</t>
  </si>
  <si>
    <t>NHWA_Home-based Personal Care Workers Stock By Age Group</t>
  </si>
  <si>
    <t>XCSnh8ISj81</t>
  </si>
  <si>
    <t>NHWA_Midwifery personnel Stock By Working Facility Type</t>
  </si>
  <si>
    <t>iLowQAmnmZK</t>
  </si>
  <si>
    <t>NHWA_Midwives not further defined Stock By Working Facility Type</t>
  </si>
  <si>
    <t>ezAgi6u5Qta</t>
  </si>
  <si>
    <t>NHWA_Paramedical Practitioners Stock By Working Facility Type</t>
  </si>
  <si>
    <t>atZNVujwdt4</t>
  </si>
  <si>
    <t>NHWA_Social work associate professionals Stock By Sex</t>
  </si>
  <si>
    <t>kWzye8GtVeb</t>
  </si>
  <si>
    <t>NHWA_Dental Assistants and Therapists Stock By HF Ownership</t>
  </si>
  <si>
    <t>EiN0OWdHFxO</t>
  </si>
  <si>
    <t>NHWA_Audiologists and Speech Therapists Stock By HF Ownership</t>
  </si>
  <si>
    <t>m5vdq5UM3B2</t>
  </si>
  <si>
    <t>NHWA_Health information systems personnel Stock By Activity Level</t>
  </si>
  <si>
    <t>vnwzR6DohHp</t>
  </si>
  <si>
    <t>NHWA_Surgical group of Specialists Practitioners Stock By Place of Birth</t>
  </si>
  <si>
    <t>Izaihcp5imV</t>
  </si>
  <si>
    <t>NHWA_Pharmacists Stock By Place of Training</t>
  </si>
  <si>
    <t>M22mM4UEDjy</t>
  </si>
  <si>
    <t>NHWA_Obstetricians and Gynaecologists Practitioners Stock By Working Facility Type</t>
  </si>
  <si>
    <t>lzuWRVfUjkQ</t>
  </si>
  <si>
    <t>NHWA_Medical Records and Health Information Technicians Stock By Place of Training</t>
  </si>
  <si>
    <t>jnfm7mwyTcb</t>
  </si>
  <si>
    <t>NHWA_Medical doctors not further defined Stock By Place of Birth</t>
  </si>
  <si>
    <t>JRLY2XBpopS</t>
  </si>
  <si>
    <t>NHWA_Medical group of Specialists Practitioners Stock By Place of Birth</t>
  </si>
  <si>
    <t>ByA5wj8IJyQ</t>
  </si>
  <si>
    <t>NHWA_Other non-medical support staff Stock By HF Ownership</t>
  </si>
  <si>
    <t>I5v0SqhcWvK</t>
  </si>
  <si>
    <t>NHWA_Physiotherapists Stock By Sex</t>
  </si>
  <si>
    <t>Gi5YLztjtyB</t>
  </si>
  <si>
    <t>NHWA_Nursing Professionals Stock By Place of Training</t>
  </si>
  <si>
    <t>aVL32L9ycAJ</t>
  </si>
  <si>
    <t>NHWA_Psychologists Stock Total</t>
  </si>
  <si>
    <t>jY9ia5NLA77</t>
  </si>
  <si>
    <t>NHWA_Nursing  Personnel Stock By HF Ownership</t>
  </si>
  <si>
    <t>KGnMzMLw9z0</t>
  </si>
  <si>
    <t>NHWA_Psychologists Stock By Working Facility Type</t>
  </si>
  <si>
    <t>hhiYH7hH3xx</t>
  </si>
  <si>
    <t>NHWA_Midwives not further defined Stock By Sex</t>
  </si>
  <si>
    <t>arZWO8Ag3iO</t>
  </si>
  <si>
    <t>NHWA_Engineering and maintenance staff Stock Total</t>
  </si>
  <si>
    <t>DCAJyToy1TA</t>
  </si>
  <si>
    <t>NHWA_Administrative staff Stock By Working Facility Type</t>
  </si>
  <si>
    <t>smlHQk2gqIf</t>
  </si>
  <si>
    <t>NHWA_HWF_Specialist Medical Practitioners composition and distribution source type</t>
  </si>
  <si>
    <t>NHWA_HWF_Administrative staff composition and distribution source type</t>
  </si>
  <si>
    <t>NHWA_HWF_Medical and Pathology Laboratory scientists composition and distribution source type</t>
  </si>
  <si>
    <t>NHWA_Psychiatrists Practitioners Stock By Activity Level</t>
  </si>
  <si>
    <t>JQkVqnP5kCq</t>
  </si>
  <si>
    <t>NHWA_Ambulance Workers Stock By Working Facility Type</t>
  </si>
  <si>
    <t>MIa6TVKj2xo</t>
  </si>
  <si>
    <t>NHWA_Biomedical engineer Stock By Working Facility Type</t>
  </si>
  <si>
    <t>K3UcvN3sbDf</t>
  </si>
  <si>
    <t>NHWA_Nursing Professionals Stock with additional midwifery training By Place of Training</t>
  </si>
  <si>
    <t>VLSa4evEl7A</t>
  </si>
  <si>
    <t>NHWA_Dental Assistants and Therapists Stock By Age Group</t>
  </si>
  <si>
    <t>nXfMiK28avb</t>
  </si>
  <si>
    <t>NHWA_Personal care workers in health services n.e.c Stock By HF Ownership</t>
  </si>
  <si>
    <t>j9SOCeGryr9</t>
  </si>
  <si>
    <t>NHWA_Physiotherapy Technicians and Assistants Stock Total</t>
  </si>
  <si>
    <t>zs2x5LAeI3t</t>
  </si>
  <si>
    <t>NHWA_Nursing Associate Professionals Stock with additional midwifery training By HF Ownership</t>
  </si>
  <si>
    <t>a7y6M6RSlfA</t>
  </si>
  <si>
    <t>NHWA_HWF_Traditional and Complementary Medicine Associate Professionals composition and distribution source type</t>
  </si>
  <si>
    <t>NHWA_Administrative staff Stock Total</t>
  </si>
  <si>
    <t>lT2PXXEtNc0</t>
  </si>
  <si>
    <t>NHWA_Environmental and Occupational Health and Hygiene Professionals Stock By Activity Level</t>
  </si>
  <si>
    <t>ZaQ394eW9pZ</t>
  </si>
  <si>
    <t>NHWA_Traditional and Complementary Medicine Associate Professionals Stock By Working Facility Type</t>
  </si>
  <si>
    <t>uuHjvQ3uSjS</t>
  </si>
  <si>
    <t>NHWA_Traditional and Complementary Medicine Professionals Stock By Working Facility Type</t>
  </si>
  <si>
    <t>rsyymElP56r</t>
  </si>
  <si>
    <t>NHWA_Audiologists and Speech Therapists Stock Total</t>
  </si>
  <si>
    <t>sbIyFRN4j0N</t>
  </si>
  <si>
    <t>NHWA_Medical Doctors Stock By HF Ownership</t>
  </si>
  <si>
    <t>WsVBFxzWhi1</t>
  </si>
  <si>
    <t>NHWA_Medical doctors not further defined Stock By Sex</t>
  </si>
  <si>
    <t>tPCE4uhj0hy</t>
  </si>
  <si>
    <t>NHWA_Ambulance Workers Stock Total</t>
  </si>
  <si>
    <t>qr8RGsOOdXn</t>
  </si>
  <si>
    <t>NHWA_Pharmacists Stock By Sex</t>
  </si>
  <si>
    <t>Et2p1cf7EeZ</t>
  </si>
  <si>
    <t>NHWA_Other non-medical professional staff Stock Total</t>
  </si>
  <si>
    <t>bUGq4WaBHUD</t>
  </si>
  <si>
    <t>NHWA_Medical Imaging and Therapeutic Equipment Technicians Stock Total</t>
  </si>
  <si>
    <t>NC58vY6UBEk</t>
  </si>
  <si>
    <t>NHWA_Pharmacists Stock By Working Facility Type</t>
  </si>
  <si>
    <t>wP7Lmrb01c3</t>
  </si>
  <si>
    <t>NHWA_Surgical group of Specialists Practitioners Stock By Working Facility Type</t>
  </si>
  <si>
    <t>QtxlZLxjuRg</t>
  </si>
  <si>
    <t>NHWA_General Paediatricians Practitioners Stock By Activity Level</t>
  </si>
  <si>
    <t>WzTFiecwTNZ</t>
  </si>
  <si>
    <t>NHWA_Medical Imaging and Therapeutic Equipment Technicians Stock By Activity Level</t>
  </si>
  <si>
    <t>zpak4f1pJTR</t>
  </si>
  <si>
    <t>NHWA_Medical Imaging and Therapeutic Equipment Technicians Stock By HF Ownership</t>
  </si>
  <si>
    <t>hH5gFw01p2g</t>
  </si>
  <si>
    <t>NHWA_Nursing Associate Professionals Stock with additional midwifery training Total</t>
  </si>
  <si>
    <t>KwIlxiiBBjV</t>
  </si>
  <si>
    <t>NHWA_HWF_Home-based Personal Care Workers composition and distribution source type</t>
  </si>
  <si>
    <t>NHWA_Nursing Associate Professionals Stock By Place of Birth</t>
  </si>
  <si>
    <t>ABy98AXLIvi</t>
  </si>
  <si>
    <t>NHWA_Health Care Assistants Stock By Place of Birth</t>
  </si>
  <si>
    <t>C1oMSkmD5am</t>
  </si>
  <si>
    <t>NHWA_Health information systems personnel Stock By Age Group</t>
  </si>
  <si>
    <t>YkjANXB0C7q</t>
  </si>
  <si>
    <t>NHWA_Physiotherapy Technicians and Assistants Stock By Place of Training</t>
  </si>
  <si>
    <t>dm67bKt2Veu</t>
  </si>
  <si>
    <t>NHWA_Paramedical Practitioners Stock By Place of Birth</t>
  </si>
  <si>
    <t>D2jYg0gfya0</t>
  </si>
  <si>
    <t>NHWA_General Medical Practitioners Stock Total</t>
  </si>
  <si>
    <t>Yxkvq7nmosQ</t>
  </si>
  <si>
    <t>NHWA_Other Specialists Practitioners Stock By Age Group</t>
  </si>
  <si>
    <t>DiZ4xWoiBwI</t>
  </si>
  <si>
    <t>NHWA_Ambulance Workers Stock By Activity Level</t>
  </si>
  <si>
    <t>gWxbpG09atk</t>
  </si>
  <si>
    <t>NHWA_Ambulance Workers Stock By Sex</t>
  </si>
  <si>
    <t>yoh1AojJqBm</t>
  </si>
  <si>
    <t>NHWA_Psychiatrists Practitioners Stock By Sex</t>
  </si>
  <si>
    <t>eXmcYNVuuUY</t>
  </si>
  <si>
    <t>NHWA_Nutritionists Stock By Working Facility Type</t>
  </si>
  <si>
    <t>l6nbxFm0CO4</t>
  </si>
  <si>
    <t>NHWA_Nursing Associate Professionals Stock with additional midwifery training By Sex</t>
  </si>
  <si>
    <t>vhjxKd80p4D</t>
  </si>
  <si>
    <t>NHWA_HWF_Medical group of Specialists Practitioners composition and distribution source type</t>
  </si>
  <si>
    <t>NHWA_Midwifery personnel Stock Total</t>
  </si>
  <si>
    <t>t5jOlOCqSr3</t>
  </si>
  <si>
    <t>NHWA_Pharmacists Stock Total</t>
  </si>
  <si>
    <t>iDHwJraJp3Y</t>
  </si>
  <si>
    <t>NHWA_General Paediatricians Practitioners Stock Total</t>
  </si>
  <si>
    <t>mzBQp5cOihy</t>
  </si>
  <si>
    <t>NHWA_Psychologists Stock By Sex</t>
  </si>
  <si>
    <t>Lbkg2I4JTgG</t>
  </si>
  <si>
    <t>NHWA_Personal care workers Stock By Place of Training</t>
  </si>
  <si>
    <t>G4NTIrtM8sA</t>
  </si>
  <si>
    <t>NHWA_Medical and Pathology Laboratory Technicians  Stock By HF Ownership</t>
  </si>
  <si>
    <t>QvnSCGMRuiV</t>
  </si>
  <si>
    <t>NHWA_Medical secretaries stock By Activity Level</t>
  </si>
  <si>
    <t>VmhSidKIxMp</t>
  </si>
  <si>
    <t>NHWA_Other non-medical professional staff Stock By HF Ownership</t>
  </si>
  <si>
    <t>yj5jWkUtBa9</t>
  </si>
  <si>
    <t>NHWA_Other non-medical professional staff Stock By Working Facility Type</t>
  </si>
  <si>
    <t>jwpUKqza5tE</t>
  </si>
  <si>
    <t>NHWA_Medical secretaries stock By Place of Training</t>
  </si>
  <si>
    <t>pulohYIR6jX</t>
  </si>
  <si>
    <t>NHWA_Personal care workers in health services n.e.c Stock By Place of Training</t>
  </si>
  <si>
    <t>RZezdwRO5a8</t>
  </si>
  <si>
    <t>NHWA_Medical and Pathology Laboratory scientists Stock By Activity Level</t>
  </si>
  <si>
    <t>AZCkBzUZgTr</t>
  </si>
  <si>
    <t>NHWA_Medical Imaging and Therapeutic Equipment Technicians Stock By Place of Birth</t>
  </si>
  <si>
    <t>L9jYzVsoc9L</t>
  </si>
  <si>
    <t>NHWA_HWF_Obstetricians and Gynaecologists Practitioners composition and distribution source type</t>
  </si>
  <si>
    <t>NHWA_HWF_Health Care Assistants composition and distribution source type</t>
  </si>
  <si>
    <t>NHWA_Specialist Medical Practitioners Stock By Age Group</t>
  </si>
  <si>
    <t>puzqoVkC9bH</t>
  </si>
  <si>
    <t>LONG_TEXT</t>
  </si>
  <si>
    <t>NHWA_HWF_Module 1 additional information</t>
  </si>
  <si>
    <t>brISQQxW1xp</t>
  </si>
  <si>
    <t>NHWA_Personal care workers in health services n.e.c Stock By Activity Level</t>
  </si>
  <si>
    <t>MNblETb62a7</t>
  </si>
  <si>
    <t>NHWA_Midwifery personnel Stock By Sex</t>
  </si>
  <si>
    <t>MazllecOrQC</t>
  </si>
  <si>
    <t>NHWA_Midwifery Professionals Stock By Place of Training</t>
  </si>
  <si>
    <t>yelUZHtyQ3J</t>
  </si>
  <si>
    <t>NHWA_Paramedical Practitioners Stock By Sex</t>
  </si>
  <si>
    <t>weKsEzlw3cl</t>
  </si>
  <si>
    <t>NHWA_Specialist Medical Practitioners Stock Total</t>
  </si>
  <si>
    <t>Ta8ifRxwOmP</t>
  </si>
  <si>
    <t>NHWA_Community Health Workers Stock By Place of Training</t>
  </si>
  <si>
    <t>hd3EEwIBQ9P</t>
  </si>
  <si>
    <t>NHWA_Dentists Stock By Age Group</t>
  </si>
  <si>
    <t>YSl2WAd1E5g</t>
  </si>
  <si>
    <t>NHWA_HWF_Surgical group of Specialists Practitioners composition and distribution source type</t>
  </si>
  <si>
    <t>NHWA_Pharmaceutical Technicians and Assistants Stock By Sex</t>
  </si>
  <si>
    <t>XAFQH7WySNo</t>
  </si>
  <si>
    <t>NHWA_Specialist Medical Practitioners Stock By HF Ownership</t>
  </si>
  <si>
    <t>N6pEEiEpNS1</t>
  </si>
  <si>
    <t>NHWA_Environmental and Occupational Health Inspectors and Associates Stock By Age Group</t>
  </si>
  <si>
    <t>HSgxaTyJ0kK</t>
  </si>
  <si>
    <t>NHWA_Health Care Assistants Stock Total</t>
  </si>
  <si>
    <t>UN1GGvFlETF</t>
  </si>
  <si>
    <t>NHWA_Psychologists Stock By Place of Training</t>
  </si>
  <si>
    <t>IgzM67pvha5</t>
  </si>
  <si>
    <t>NHWA_Pharmaceutical Technicians and Assistants Stock By Activity Level</t>
  </si>
  <si>
    <t>xTOiNS0zd6y</t>
  </si>
  <si>
    <t>NHWA_Nursing  Personnel  Stock By Age Group</t>
  </si>
  <si>
    <t>o1HqfAPcWtK</t>
  </si>
  <si>
    <t>NHWA_Nursing Associate Professionals Stock By Activity Level</t>
  </si>
  <si>
    <t>m7MTceflWz3</t>
  </si>
  <si>
    <t>NHWA_Medical and Pathology Laboratory Technicians  Stock By Place of Birth</t>
  </si>
  <si>
    <t>gLjLQFU5iGR</t>
  </si>
  <si>
    <t>NHWA_HWF_Ambulance Workers composition and distribution source type</t>
  </si>
  <si>
    <t>NHWA_Engineering and maintenance staff Stock By Place of Training</t>
  </si>
  <si>
    <t>e2G8l2GXMCi</t>
  </si>
  <si>
    <t>NHWA_Other non-medical support staff Stock Total</t>
  </si>
  <si>
    <t>v8Xnaigda7O</t>
  </si>
  <si>
    <t>NHWA_Social work and counselling professionals Stock By Working Facility Type</t>
  </si>
  <si>
    <t>U30oYXdSWTe</t>
  </si>
  <si>
    <t>NHWA_Medical doctors not further defined Stock By Activity Level</t>
  </si>
  <si>
    <t>J1gsCnLV1C6</t>
  </si>
  <si>
    <t>NHWA_General Paediatricians Practitioners Stock By Place of Birth</t>
  </si>
  <si>
    <t>DqCmuPyyEKP</t>
  </si>
  <si>
    <t>NHWA_Social work and counselling professionals Stock By HF Ownership</t>
  </si>
  <si>
    <t>s92LZ9RuhaG</t>
  </si>
  <si>
    <t>NHWA_Physiotherapy Technicians and Assistants Stock By Activity Level</t>
  </si>
  <si>
    <t>rBKkHNAdzhB</t>
  </si>
  <si>
    <t>NHWA_Home-based Personal Care Workers Stock By Sex</t>
  </si>
  <si>
    <t>f75GbjjbQo6</t>
  </si>
  <si>
    <t>NHWA_Nursing Associate Professionals Stock with additional midwifery training By Place of Birth</t>
  </si>
  <si>
    <t>pRrlf6NYYmU</t>
  </si>
  <si>
    <t>NHWA_HWF_Nursing Associate Professionals composition and distribution source type</t>
  </si>
  <si>
    <t>NHWA_Medical Records and Health Information Technicians Stock Total</t>
  </si>
  <si>
    <t>dYKAIYSnLue</t>
  </si>
  <si>
    <t>NHWA_Physiotherapy Technicians and Assistants Stock By Place of Birth</t>
  </si>
  <si>
    <t>EIh0f0A4G1N</t>
  </si>
  <si>
    <t>NHWA_Medical and Pathology Laboratory Technicians  Stock By Place of Training</t>
  </si>
  <si>
    <t>XCsof9AN6rv</t>
  </si>
  <si>
    <t>NHWA_Midwives not further defined Stock Total</t>
  </si>
  <si>
    <t>LPTrylkVM4Q</t>
  </si>
  <si>
    <t>NHWA_Home-based Personal Care Workers Stock Total</t>
  </si>
  <si>
    <t>m5NFJ1IxYaq</t>
  </si>
  <si>
    <t>NHWA_Environmental and Occupational Health and Hygiene Professionals Stock Total</t>
  </si>
  <si>
    <t>W1OgOlx2UPS</t>
  </si>
  <si>
    <t>NHWA_Medical and Pathology Laboratory scientists Stock By Working Facility Type</t>
  </si>
  <si>
    <t>AtZVwbugSqv</t>
  </si>
  <si>
    <t>NHWA_Environmental and Occupational Health and Hygiene Professionals Stock By Place of Birth</t>
  </si>
  <si>
    <t>LrDRewV80hv</t>
  </si>
  <si>
    <t>NHWA_Midwifery Professionals Stock By Activity Level</t>
  </si>
  <si>
    <t>Ml6HBooImtM</t>
  </si>
  <si>
    <t>NHWA_HWF_Dentists composition and distribution source type</t>
  </si>
  <si>
    <t>NHWA_Nursing Associate Professionals Stock with additional midwifery training By Working Facility Type</t>
  </si>
  <si>
    <t>nOKbmhjyCYA</t>
  </si>
  <si>
    <t>NHWA_Physiotherapists Stock By HF Ownership</t>
  </si>
  <si>
    <t>RCcjOgia5lC</t>
  </si>
  <si>
    <t>NHWA_HWF_Dispensing Opticians composition and distribution source type</t>
  </si>
  <si>
    <t>NHWA_Midwifery Professionals Stock By Sex</t>
  </si>
  <si>
    <t>tWbJWEUNu2F</t>
  </si>
  <si>
    <t>NHWA_Community Health Workers Stock By Age Group</t>
  </si>
  <si>
    <t>wvIYNx8b7rt</t>
  </si>
  <si>
    <t>NHWA_Dental Prosthetic Technicians Stock By Activity Level</t>
  </si>
  <si>
    <t>DgWsmHVv1JM</t>
  </si>
  <si>
    <t>NHWA_Administrative staff Stock By HF Ownership</t>
  </si>
  <si>
    <t>uqzqgaYByJq</t>
  </si>
  <si>
    <t>NHWA_Medical secretaries stock By Age Group</t>
  </si>
  <si>
    <t>chzRB2FreBe</t>
  </si>
  <si>
    <t>NHWA_Dispensing Opticians Stock Total</t>
  </si>
  <si>
    <t>Tu64Vt7gv8M</t>
  </si>
  <si>
    <t>NHWA_Managerial staff Stock By Place of Birth</t>
  </si>
  <si>
    <t>WPM1HkXyf6Z</t>
  </si>
  <si>
    <t>NHWA_Other non-medical professional staff Stock By Place of Training</t>
  </si>
  <si>
    <t>pmcCjSU7an3</t>
  </si>
  <si>
    <t>NHWA_Nutritionists Stock By HF Ownership</t>
  </si>
  <si>
    <t>TRB0RlFABNw</t>
  </si>
  <si>
    <t>NHWA_General Medical Practitioners Stock By Age Group</t>
  </si>
  <si>
    <t>I5EztFwNzC0</t>
  </si>
  <si>
    <t>NHWA_Dieticians  Stock By Place of Training</t>
  </si>
  <si>
    <t>uQaaJtnfFWM</t>
  </si>
  <si>
    <t>NHWA_Medical and Pathology Laboratory scientists Stock By Place of Training</t>
  </si>
  <si>
    <t>xVfmJLKTvoj</t>
  </si>
  <si>
    <t>NHWA_General Medical Practitioners Stock By HF Ownership</t>
  </si>
  <si>
    <t>Q7AJ1ykq09H</t>
  </si>
  <si>
    <t>NHWA_Other Specialists Practitioners Stock By Place of Birth</t>
  </si>
  <si>
    <t>M6upUqnFt2Z</t>
  </si>
  <si>
    <t>NHWA_Biomedical engineer Stock By Activity Level</t>
  </si>
  <si>
    <t>bmaxDrrFSqz</t>
  </si>
  <si>
    <t>NUMBER</t>
  </si>
  <si>
    <t>NHWA_HWF_Foreign trained Nurses</t>
  </si>
  <si>
    <t>Ni2b6zYWjjT</t>
  </si>
  <si>
    <t>NHWA_Engineering and maintenance staff Stock By Sex</t>
  </si>
  <si>
    <t>nsI6nzlSumR</t>
  </si>
  <si>
    <t>NHWA_Nursing Associate Professionals Stock with additional midwifery training By Place of Training</t>
  </si>
  <si>
    <t>cSqX4ymZmHA</t>
  </si>
  <si>
    <t>NHWA_Paramedical Practitioners Stock By Age Group</t>
  </si>
  <si>
    <t>hnFSVoNKKBM</t>
  </si>
  <si>
    <t>NHWA_Dispensing Opticians Stock By Activity Level</t>
  </si>
  <si>
    <t>GJUbT5P29ol</t>
  </si>
  <si>
    <t>NHWA_Optometrists and Ophthalmic Opticians Stock By Place of Training</t>
  </si>
  <si>
    <t>wTnjwDdCIrS</t>
  </si>
  <si>
    <t>NHWA_Health Care Assistants Stock By Working Facility Type</t>
  </si>
  <si>
    <t>a0csXCPXx1W</t>
  </si>
  <si>
    <t>NHWA_Nursing  Personnel Stock By Sex</t>
  </si>
  <si>
    <t>wrceD1un08Y</t>
  </si>
  <si>
    <t>NHWA_HWF_Dental Prosthetic Technicians composition and distribution source type</t>
  </si>
  <si>
    <t>NHWA_HWF_Midwives not further defined composition and distribution source type</t>
  </si>
  <si>
    <t>NHWA_HWF_Working personnel in the health sector</t>
  </si>
  <si>
    <t>sV8cE4AX2yl</t>
  </si>
  <si>
    <t>NHWA_Medical Imaging and Therapeutic Equipment Technicians Stock By Working Facility Type</t>
  </si>
  <si>
    <t>J6Zk3SfpHfM</t>
  </si>
  <si>
    <t>NHWA_General Medical Practitioners Stock By Sex</t>
  </si>
  <si>
    <t>vCOrIolhyxP</t>
  </si>
  <si>
    <t>NHWA_Personal care workers in health services n.e.c Stock Total</t>
  </si>
  <si>
    <t>It06Qq2EzsF</t>
  </si>
  <si>
    <t>NHWA_Managerial staff Stock By HF Ownership</t>
  </si>
  <si>
    <t>OfROf5GmY2U</t>
  </si>
  <si>
    <t>NHWA_Nursing Associate Professionals Stock By Sex</t>
  </si>
  <si>
    <t>oWqVbrpimjf</t>
  </si>
  <si>
    <t>NHWA_Medical Doctors composition and distribution source type</t>
  </si>
  <si>
    <t>fEck0UnAFaV</t>
  </si>
  <si>
    <t>NHWA_Dental Prosthetic Technicians Stock By Working Facility Type</t>
  </si>
  <si>
    <t>pZph18i0E3N</t>
  </si>
  <si>
    <t>NHWA_Social work associate professionals Stock By Place of Birth</t>
  </si>
  <si>
    <t>Y5XqolkuMAw</t>
  </si>
  <si>
    <t>NHWA_HWF_Audiologists and Speech Therapists composition and distribution source type</t>
  </si>
  <si>
    <t>NHWA_Environmental and Occupational Health and Hygiene Professionals Stock By HF Ownership</t>
  </si>
  <si>
    <t>UVmyzENvSiy</t>
  </si>
  <si>
    <t>NHWA_Midwifery personnel Stock By Age Group</t>
  </si>
  <si>
    <t>ZPgTreSg9Xd</t>
  </si>
  <si>
    <t>NHWA_Obstetricians and Gynaecologists Practitioners Stock By HF Ownership</t>
  </si>
  <si>
    <t>gm3SPYN1Kox</t>
  </si>
  <si>
    <t>NHWA_Midwifery personnel Stock By Activity Level</t>
  </si>
  <si>
    <t>U20BELNfToU</t>
  </si>
  <si>
    <t>NHWA_Audiologists and Speech Therapists Stock By Place of Training</t>
  </si>
  <si>
    <t>ZzxjmR8ys0i</t>
  </si>
  <si>
    <t>NHWA_Paramedical Practitioners Stock By Place of Training</t>
  </si>
  <si>
    <t>sRVnECfvFs7</t>
  </si>
  <si>
    <t>NHWA_HWF_Traditional and Complementary Medicine Professionals composition and distribution source type</t>
  </si>
  <si>
    <t>NHWA_Health Care Assistants Stock By HF Ownership</t>
  </si>
  <si>
    <t>BnCaf6ZXM1P</t>
  </si>
  <si>
    <t>NHWA_General Paediatricians Practitioners Stock By Age Group</t>
  </si>
  <si>
    <t>e9thFQZbFg5</t>
  </si>
  <si>
    <t>NHWA_Home-based Personal Care Workers Stock By Working Facility Type</t>
  </si>
  <si>
    <t>Sbk9iH85Ltm</t>
  </si>
  <si>
    <t>NHWA_Traditional and Complementary Medicine Associate Professionals Stock By Age Group</t>
  </si>
  <si>
    <t>YLgpCsLXIoM</t>
  </si>
  <si>
    <t>NHWA_Ambulance Workers Stock By Age Group</t>
  </si>
  <si>
    <t>Psx8w32IjKA</t>
  </si>
  <si>
    <t>NHWA_Traditional and Complementary Medicine Associate Professionals Stock By HF Ownership</t>
  </si>
  <si>
    <t>h0mNqlvj5B0</t>
  </si>
  <si>
    <t>NHWA_Other Specialists Practitioners Stock By Working Facility Type</t>
  </si>
  <si>
    <t>z6awB2DkDD5</t>
  </si>
  <si>
    <t>NHWA_Psychiatrists Practitioners Stock Total</t>
  </si>
  <si>
    <t>QxPGLy2DUhG</t>
  </si>
  <si>
    <t>NHWA_Medical Prosthetic Technicians Stock By Sex</t>
  </si>
  <si>
    <t>jBu0lozRMGR</t>
  </si>
  <si>
    <t>NHWA_Dispensing Opticians Stock By Place of Training</t>
  </si>
  <si>
    <t>EHRN1PJaEfH</t>
  </si>
  <si>
    <t>NHWA_Medical and Pathology Laboratory Technicians  Stock By Age Group</t>
  </si>
  <si>
    <t>qpN0r5UFcPn</t>
  </si>
  <si>
    <t>NHWA_Medical and Pathology Laboratory scientists Stock Total</t>
  </si>
  <si>
    <t>Fm2HakleZ27</t>
  </si>
  <si>
    <t>NHWA_General Paediatricians Practitioners Stock By Working Facility Type</t>
  </si>
  <si>
    <t>AlxUCNc8gwW</t>
  </si>
  <si>
    <t>NHWA_Health information systems personnel Stock By Place of Training</t>
  </si>
  <si>
    <t>ISnx1WJdoMN</t>
  </si>
  <si>
    <t>NHWA_HWF_Physiotherapy Technicians and Assistants composition and distribution source type</t>
  </si>
  <si>
    <t>NHWA_Medical doctors not further defined Stock By Age Group</t>
  </si>
  <si>
    <t>jD7f0DfCi3d</t>
  </si>
  <si>
    <t>NHWA_General Medical Practitioners Stock By Place of Birth</t>
  </si>
  <si>
    <t>tjT8FgtoZmV</t>
  </si>
  <si>
    <t>NHWA_Psychiatrists Practitioners Stock By HF Ownership</t>
  </si>
  <si>
    <t>yRAQ7e6fhhL</t>
  </si>
  <si>
    <t>NHWA_Biomedical engineer Stock Total</t>
  </si>
  <si>
    <t>ec8BXAwrBTh</t>
  </si>
  <si>
    <t>NHWA_Environmental and Occupational Health and Hygiene Professionals Stock By Working Facility Type</t>
  </si>
  <si>
    <t>rotANIe2GHX</t>
  </si>
  <si>
    <t>NHWA_Medical Assistants Stock By Age Group</t>
  </si>
  <si>
    <t>fUCZtV4BiIH</t>
  </si>
  <si>
    <t>NHWA_Traditional and Complementary Medicine Associate Professionals Stock By Activity Level</t>
  </si>
  <si>
    <t>ldpEanGgRnU</t>
  </si>
  <si>
    <t>NHWA_Other non-medical professional staff Stock By Sex</t>
  </si>
  <si>
    <t>rzOMBqJQhrD</t>
  </si>
  <si>
    <t>NHWA_Other non-medical support staff Stock By Age Group</t>
  </si>
  <si>
    <t>gEnofzKU8FV</t>
  </si>
  <si>
    <t>NHWA_Managerial staff Stock By Age Group</t>
  </si>
  <si>
    <t>ot3GyBTHeKe</t>
  </si>
  <si>
    <t>NHWA_Optometrists and Ophthalmic Opticians Stock Total</t>
  </si>
  <si>
    <t>vDp3u0DJlrK</t>
  </si>
  <si>
    <t>NHWA_Dieticians  Stock By Working Facility Type</t>
  </si>
  <si>
    <t>kv8QLREJZk6</t>
  </si>
  <si>
    <t>NHWA_Physiotherapists Stock By Place of Training</t>
  </si>
  <si>
    <t>RLUq9bhLRJW</t>
  </si>
  <si>
    <t>NHWA_Medical Imaging and Therapeutic Equipment Technicians Stock By Place of Training</t>
  </si>
  <si>
    <t>jLhYGG8YfpL</t>
  </si>
  <si>
    <t>NHWA_Nurses not further defined Stock By Working Facility Type</t>
  </si>
  <si>
    <t>e7mFNsyiTtQ</t>
  </si>
  <si>
    <t>NHWA_Specialist Medical Practitioners Stock By Place of Birth</t>
  </si>
  <si>
    <t>eWlZ0JPdgiX</t>
  </si>
  <si>
    <t>NHWA_Medical Records and Health Information Technicians Stock By HF Ownership</t>
  </si>
  <si>
    <t>Fgp2erpoOMQ</t>
  </si>
  <si>
    <t>NHWA_Midwives not further defined Stock By Place of Birth</t>
  </si>
  <si>
    <t>u1aymSGFTqA</t>
  </si>
  <si>
    <t>NHWA_Medical Prosthetic Technicians Stock By Place of Birth</t>
  </si>
  <si>
    <t>NxQueFeUfa3</t>
  </si>
  <si>
    <t>NHWA_Environmental and Occupational Health Inspectors and Associates Stock By Place of Birth</t>
  </si>
  <si>
    <t>PmJk7pg8ZH7</t>
  </si>
  <si>
    <t>NHWA_HWF_Psychologists stock source type</t>
  </si>
  <si>
    <t>tZ3CM9qXx2R</t>
  </si>
  <si>
    <t>NHWA_Engineering and maintenance staff Stock By Activity Level</t>
  </si>
  <si>
    <t>SPcq2CZFyzT</t>
  </si>
  <si>
    <t>NHWA_Community Health Workers Stock Total</t>
  </si>
  <si>
    <t>maFtwxdHWuZ</t>
  </si>
  <si>
    <t>NHWA_Physiotherapists Stock Total</t>
  </si>
  <si>
    <t>cg1DEEIeZ9N</t>
  </si>
  <si>
    <t>NHWA_Medical Assistants Stock By Sex</t>
  </si>
  <si>
    <t>cukiq4gvnKu</t>
  </si>
  <si>
    <t>NHWA_Traditional and Complementary Medicine Professionals Stock By Place of Training</t>
  </si>
  <si>
    <t>o2tDeZ7tB0l</t>
  </si>
  <si>
    <t>NHWA_Engineering and maintenance staff Stock By HF Ownership</t>
  </si>
  <si>
    <t>y2QmWTVJ0F0</t>
  </si>
  <si>
    <t>NHWA_Administrative staff Stock By Activity Level</t>
  </si>
  <si>
    <t>XB5JA2zOjnB</t>
  </si>
  <si>
    <t>NHWA_General Medical Practitioners Stock By Place of Training</t>
  </si>
  <si>
    <t>pS9QqWeC7OO</t>
  </si>
  <si>
    <t>NHWA_Medical secretaries stock By Working Facility Type</t>
  </si>
  <si>
    <t>QLqvnN57uaj</t>
  </si>
  <si>
    <t>NHWA_Physiotherapists Stock By Working Facility Type</t>
  </si>
  <si>
    <t>aZKKBa26tmF</t>
  </si>
  <si>
    <t>NHWA_Midwifery Professionals Stock By Place of Birth</t>
  </si>
  <si>
    <t>EnoivPEWUMM</t>
  </si>
  <si>
    <t>NHWA_Nursing Professionals Stock with additional midwifery training Total</t>
  </si>
  <si>
    <t>qKf4eMvqKqq</t>
  </si>
  <si>
    <t>NHWA_Environmental and Occupational Health Inspectors and Associates Stock By Sex</t>
  </si>
  <si>
    <t>ksZnJo3iKXT</t>
  </si>
  <si>
    <t>NHWA_Midwifery Professionals Stock By Age Group</t>
  </si>
  <si>
    <t>aOYOo12rVAs</t>
  </si>
  <si>
    <t>NHWA_Midwifery Associate Professionals Stock By Age Group</t>
  </si>
  <si>
    <t>uoqUo1n2Bbr</t>
  </si>
  <si>
    <t>NHWA_Pharmaceutical Technicians and Assistants Stock By Place of Birth</t>
  </si>
  <si>
    <t>rRfHbsBLHRx</t>
  </si>
  <si>
    <t>NHWA_Dieticians  Stock By HF Ownership</t>
  </si>
  <si>
    <t>J8m9vtLVo2G</t>
  </si>
  <si>
    <t>NHWA_Medical group of Specialists Practitioners Stock Total</t>
  </si>
  <si>
    <t>nNmvfTuUhng</t>
  </si>
  <si>
    <t>NHWA_Social work associate professionals Stock By Activity Level</t>
  </si>
  <si>
    <t>XMzAw0vw5Ep</t>
  </si>
  <si>
    <t>NHWA_Dentists Stock By Sex</t>
  </si>
  <si>
    <t>ywCZ6qdZsCX</t>
  </si>
  <si>
    <t>NHWA_Medical doctors not further defined Stock By Place of Training</t>
  </si>
  <si>
    <t>EKWgav1YgFc</t>
  </si>
  <si>
    <t>NHWA_Environmental and Occupational Health Inspectors and Associates Stock By Place of Training</t>
  </si>
  <si>
    <t>u8eW1I03rvW</t>
  </si>
  <si>
    <t>NHWA_Medical doctors not further defined Stock Total</t>
  </si>
  <si>
    <t>jj5ZtVGdcwd</t>
  </si>
  <si>
    <t>NHWA_Surgical group of Specialists Practitioners Stock By Activity Level</t>
  </si>
  <si>
    <t>tyyxKXZbYjI</t>
  </si>
  <si>
    <t>NHWA_HWF_Midwifery Associate Professionals composition and distribution source type</t>
  </si>
  <si>
    <t>NHWA_Nursing Professionals Stock By Activity Level</t>
  </si>
  <si>
    <t>M1ZpUXbo7Ql</t>
  </si>
  <si>
    <t>NHWA_HWF_Physiotherapists composition and distribution source type</t>
  </si>
  <si>
    <t>NHWA_Dispensing Opticians Stock By HF Ownership</t>
  </si>
  <si>
    <t>UcfAgoEEjT2</t>
  </si>
  <si>
    <t>NHWA_HWF_Environmental and Occupational Health Inspectors and Associates composition and distribution source type</t>
  </si>
  <si>
    <t>NHWA_Administrative staff Stock By Sex</t>
  </si>
  <si>
    <t>srcYifXOgXq</t>
  </si>
  <si>
    <t>NHWA_Medical Assistants Stock By Place of Training</t>
  </si>
  <si>
    <t>ERAgsIEBM5o</t>
  </si>
  <si>
    <t>NHWA_Nurses not further defined Stock By Activity Level</t>
  </si>
  <si>
    <t>Osqz2NJoO0h</t>
  </si>
  <si>
    <t>NHWA_Personal care workers Stock By Place of Birth</t>
  </si>
  <si>
    <t>sRfhRRpv2rH</t>
  </si>
  <si>
    <t>NHWA_Dieticians Stock Total</t>
  </si>
  <si>
    <t>fqPqYs1WW22</t>
  </si>
  <si>
    <t>NHWA_HWF_Midwifery Professionals composition and distribution source type</t>
  </si>
  <si>
    <t>NHWA_HWF_Optometrists and Ophthalmic Opticians composition and distribution source type</t>
  </si>
  <si>
    <t>NHWA_Medical doctors not further defined Stock By Working Facility Type</t>
  </si>
  <si>
    <t>tnPO3Tkofqr</t>
  </si>
  <si>
    <t>NHWA_Dentists Stock By HF Ownership</t>
  </si>
  <si>
    <t>OJVKXPCUetq</t>
  </si>
  <si>
    <t>NHWA_Other non-medical support staff Stock By Place of Training</t>
  </si>
  <si>
    <t>sdCYhjOxnoD</t>
  </si>
  <si>
    <t>NHWA_Personal care workers Stock By HF Ownership</t>
  </si>
  <si>
    <t>wJ4GvUwxS9G</t>
  </si>
  <si>
    <t>NHWA_Social work associate professionals Stock By Place of Training</t>
  </si>
  <si>
    <t>r2DSRRcdILk</t>
  </si>
  <si>
    <t>NHWA_Dental Assistants and Therapists Stock By Working Facility Type</t>
  </si>
  <si>
    <t>l7UXvoiTgEX</t>
  </si>
  <si>
    <t>NHWA_Nursing Professionals Stock with additional midwifery training By Place of Birth</t>
  </si>
  <si>
    <t>iJzGpY38k41</t>
  </si>
  <si>
    <t>NHWA_Optometrists and Ophthalmic Opticians Stock By Age Group</t>
  </si>
  <si>
    <t>loSyLnRwwBi</t>
  </si>
  <si>
    <t>NHWA_Dental Prosthetic Technicians Stock By Age Group</t>
  </si>
  <si>
    <t>jC51Spxta9C</t>
  </si>
  <si>
    <t>NHWA_Dispensing Opticians Stock By Place of Birth</t>
  </si>
  <si>
    <t>OpJzru7UHuG</t>
  </si>
  <si>
    <t>NHWA_Traditional and Complementary Medicine Associate Professionals Stock Total</t>
  </si>
  <si>
    <t>dTCOMljlITC</t>
  </si>
  <si>
    <t>NHWA_Engineering and maintenance staff Stock By Place of Birth</t>
  </si>
  <si>
    <t>fn91BEPSaGY</t>
  </si>
  <si>
    <t>NHWA_Dental Assistants and Therapists Stock Total</t>
  </si>
  <si>
    <t>VIMlhSMF1Yl</t>
  </si>
  <si>
    <t>NHWA_Personal care workers Stock By Sex</t>
  </si>
  <si>
    <t>nhAPWwIgUCL</t>
  </si>
  <si>
    <t>NHWA_Nursing Professionals Stock with additional midwifery training By Sex</t>
  </si>
  <si>
    <t>HENe5Xv6B7j</t>
  </si>
  <si>
    <t>NHWA_Social work associate professionals Stock By Working Facility Type</t>
  </si>
  <si>
    <t>Tp6ETHHL2va</t>
  </si>
  <si>
    <t>NHWA_Medical and Pathology Laboratory Technicians Stock Total</t>
  </si>
  <si>
    <t>RNCFRfcGsEq</t>
  </si>
  <si>
    <t>NHWA_Nutritionists Stock Total</t>
  </si>
  <si>
    <t>GKnY5V4PkhM</t>
  </si>
  <si>
    <t>NHWA_Personal care workers Stock By Working Facility Type</t>
  </si>
  <si>
    <t>vtjakFLImYg</t>
  </si>
  <si>
    <t>NHWA_Biomedical engineer Stock By HF Ownership</t>
  </si>
  <si>
    <t>PtCFMK7nBkR</t>
  </si>
  <si>
    <t>NHWA_General Medical Practitioners Stock By Working Facility Type</t>
  </si>
  <si>
    <t>TTLIv7PVhKo</t>
  </si>
  <si>
    <t>NHWA_Medical Prosthetic Technicians Stock By Place of Training</t>
  </si>
  <si>
    <t>KLbSi3CJxSo</t>
  </si>
  <si>
    <t>NHWA_Managerial staff Stock Total</t>
  </si>
  <si>
    <t>oFXCMBtu71f</t>
  </si>
  <si>
    <t>NHWA_Community Health Workers Stock By Working Facility Type</t>
  </si>
  <si>
    <t>ugQXiXF3q1v</t>
  </si>
  <si>
    <t>NHWA_Obstetricians and Gynaecologists Practitioners Stock By Activity Level</t>
  </si>
  <si>
    <t>ByXuVj0h8L4</t>
  </si>
  <si>
    <t>NHWA_HWF_General Medical Practitioners composition and distribution source type</t>
  </si>
  <si>
    <t>NHWA_Obstetricians and Gynaecologists Practitioners Stock By Sex</t>
  </si>
  <si>
    <t>y44lwVkMgYI</t>
  </si>
  <si>
    <t>NHWA_Environmental and Occupational Health Inspectors and Associates Stock By Working Facility Type</t>
  </si>
  <si>
    <t>gybBvP7vbBl</t>
  </si>
  <si>
    <t>NHWA_Physiotherapy Technicians and Assistants Stock By HF Ownership</t>
  </si>
  <si>
    <t>bq00aLH9OPk</t>
  </si>
  <si>
    <t>NHWA_Nursing Associate Professionals Stock By Age Group</t>
  </si>
  <si>
    <t>NVuew7FtnQS</t>
  </si>
  <si>
    <t>NHWA_Audiologists and Speech Therapists Stock By Working Facility Type</t>
  </si>
  <si>
    <t>MlBtet7M3rs</t>
  </si>
  <si>
    <t>NHWA_HWF_Pharmaceutical Technicians and Assistants composition and distribution source type</t>
  </si>
  <si>
    <t>NHWA_Social work associate professionals Stock Total</t>
  </si>
  <si>
    <t>qg3FIv25BEt</t>
  </si>
  <si>
    <t>NHWA_HWF_Medical Records and Health Information Technicians composition and distribution source type</t>
  </si>
  <si>
    <t>NHWA_Other non-medical support staff Stock By Working Facility Type</t>
  </si>
  <si>
    <t>h13bMS86rtI</t>
  </si>
  <si>
    <t>NHWA_Social work and counselling professionals Stock By Sex</t>
  </si>
  <si>
    <t>F8ml1qKvZIY</t>
  </si>
  <si>
    <t>NHWA_Biomedical engineer Stock By Place of Birth</t>
  </si>
  <si>
    <t>PebkMQ9WtnK</t>
  </si>
  <si>
    <t>NHWA_Dentists Stock Total</t>
  </si>
  <si>
    <t>tqciYTsRsV1</t>
  </si>
  <si>
    <t>NHWA_Nurses not further defined Stock By Place of Training</t>
  </si>
  <si>
    <t>lTZshHjGQEe</t>
  </si>
  <si>
    <t>NHWA_Nursing Associate Professionals with additional midwifery training composition and distribution source type</t>
  </si>
  <si>
    <t>FU6JZtf1IOo</t>
  </si>
  <si>
    <t>NHWA_Dispensing Opticians Stock By Age Group</t>
  </si>
  <si>
    <t>M0jk7fncrWU</t>
  </si>
  <si>
    <t>NHWA_General Paediatricians Practitioners Stock By HF Ownership</t>
  </si>
  <si>
    <t>abfQV1VOf3t</t>
  </si>
  <si>
    <t>NHWA_Managerial staff Stock By Activity Level</t>
  </si>
  <si>
    <t>BbvMZojIbKI</t>
  </si>
  <si>
    <t>NHWA_HWF_Managerial staff composition and distribution source type</t>
  </si>
  <si>
    <t>NHWA_Dieticians  Stock By Age Group</t>
  </si>
  <si>
    <t>mSHa8SypYaJ</t>
  </si>
  <si>
    <t>NHWA_Psychologists Stock By Activity Level</t>
  </si>
  <si>
    <t>rhcIHVJ1RxM</t>
  </si>
  <si>
    <t>NHWA_Social work and counselling professionals Stock By Place of Training</t>
  </si>
  <si>
    <t>YFD6ZCWbKXZ</t>
  </si>
  <si>
    <t>NHWA_Midwifery Associate Professionals Stock By Sex</t>
  </si>
  <si>
    <t>Gt3WTdWYUeJ</t>
  </si>
  <si>
    <t>NHWA_Medical Doctors Stock By Working Facility Type</t>
  </si>
  <si>
    <t>nLbuvx5jioD</t>
  </si>
  <si>
    <t>NHWA_Nursing Associate Professionals Stock By Place of Training</t>
  </si>
  <si>
    <t>Xya97JPAwJP</t>
  </si>
  <si>
    <t>NHWA_Paramedical Practitioners Stock By Activity Level</t>
  </si>
  <si>
    <t>m4Yz9Nz5Eir</t>
  </si>
  <si>
    <t>NHWA_HWF_Social work associate professionals composition and distribution source type</t>
  </si>
  <si>
    <t>NHWA_Managerial staff Stock By Place of Training</t>
  </si>
  <si>
    <t>xUbrx2VHCy1</t>
  </si>
  <si>
    <t>NHWA_Environmental and Occupational Health Inspectors and Associates Stock Total</t>
  </si>
  <si>
    <t>nkvvH6QuQ8t</t>
  </si>
  <si>
    <t>NHWA_Nutritionists Stock By Activity Level</t>
  </si>
  <si>
    <t>T10hGZHcK7q</t>
  </si>
  <si>
    <t>NHWA_Nursing  Personnel Stock By Activity Level</t>
  </si>
  <si>
    <t>ixpABERkob0</t>
  </si>
  <si>
    <t>NHWA_Psychiatrists Practitioners Stock By Place of Training</t>
  </si>
  <si>
    <t>klKaUMVsHxb</t>
  </si>
  <si>
    <t>NHWA_Optometrists and Ophthalmic Opticians Stock By Place of Birth</t>
  </si>
  <si>
    <t>wSbrjoq0URr</t>
  </si>
  <si>
    <t>NHWA_Health information systems personnel Stock By HF Ownership</t>
  </si>
  <si>
    <t>bcIh7bdXz7D</t>
  </si>
  <si>
    <t>NHWA_Dispensing Opticians Stock By Sex</t>
  </si>
  <si>
    <t>ry2NWNkjLq3</t>
  </si>
  <si>
    <t>NHWA_Specialist Medical Practitioners Stock By Working Facility Type</t>
  </si>
  <si>
    <t>PDI1LOtG5mD</t>
  </si>
  <si>
    <t>NHWA_Nursing Associate Professionals Stock with additional midwifery training By Age Group</t>
  </si>
  <si>
    <t>Nf5yWoOEfSm</t>
  </si>
  <si>
    <t>NHWA_General Paediatricians Practitioners Stock By Sex</t>
  </si>
  <si>
    <t>rhltpqitzC9</t>
  </si>
  <si>
    <t>NHWA_Personal care workers in health services n.e.c Stock By Sex</t>
  </si>
  <si>
    <t>aotiqu4EAWq</t>
  </si>
  <si>
    <t>NHWA_Surgical group of Specialists Practitioners Stock By Sex</t>
  </si>
  <si>
    <t>UJw5MYbIpv9</t>
  </si>
  <si>
    <t>NHWA_Midwifery Associate Professionals Stock By Activity Level</t>
  </si>
  <si>
    <t>wQ1FfvMZU9a</t>
  </si>
  <si>
    <t>NHWA_Medical group of Specialists Practitioners Stock By HF Ownership</t>
  </si>
  <si>
    <t>ae8CH5krsam</t>
  </si>
  <si>
    <t>NHWA_Managerial staff Stock By Sex</t>
  </si>
  <si>
    <t>Pmr5vKV0JhS</t>
  </si>
  <si>
    <t>NHWA_Dieticians  Stock By Place of Birth</t>
  </si>
  <si>
    <t>IT332UM0Eyd</t>
  </si>
  <si>
    <t>NHWA_Medical Prosthetic Technicians Stock By Working Facility Type</t>
  </si>
  <si>
    <t>cIyw7ChjlgG</t>
  </si>
  <si>
    <t>NHWA_Administrative staff Stock By Place of Training</t>
  </si>
  <si>
    <t>psjx0PchSPj</t>
  </si>
  <si>
    <t>NHWA_HWF_Biomedical engineer composition and distribution source type</t>
  </si>
  <si>
    <t>NHWA_Nurses not further defined Stock By Age Group</t>
  </si>
  <si>
    <t>xpa2vZRWT7M</t>
  </si>
  <si>
    <t>NHWA_Traditional and Complementary Medicine Professionals Stock By Place of Birth</t>
  </si>
  <si>
    <t>AVOrdyQXSal</t>
  </si>
  <si>
    <t>NHWA_Surgical group of Specialists Practitioners Stock By Age Group</t>
  </si>
  <si>
    <t>kRrGCtqloph</t>
  </si>
  <si>
    <t>NHWA_Medical secretaries stock By HF Ownership</t>
  </si>
  <si>
    <t>y18n64afzoH</t>
  </si>
  <si>
    <t>NHWA_Pharmacists Stock By Age Group</t>
  </si>
  <si>
    <t>VCVhaAxv3AP</t>
  </si>
  <si>
    <t>NHWA_HWF_Dieticians  composition and distribution source type</t>
  </si>
  <si>
    <t>NHWA_Nurses not further defined Stock By HF Ownership</t>
  </si>
  <si>
    <t>YvRkyv7LXzq</t>
  </si>
  <si>
    <t>NHWA_HWF_Other non-medical professional staff composition and distribution source type</t>
  </si>
  <si>
    <t>NHWA_Medical secretaries stock Total</t>
  </si>
  <si>
    <t>I5C27Tsoc8I</t>
  </si>
  <si>
    <t>NHWA_Personal care workers Stock By Age Group</t>
  </si>
  <si>
    <t>T7KjtN9SenL</t>
  </si>
  <si>
    <t>NHWA_Nursing Personnel Stock By Place of Birth</t>
  </si>
  <si>
    <t>HmD6AHanlbO</t>
  </si>
  <si>
    <t>NHWA_Medical Doctors Stock By Place of Birth</t>
  </si>
  <si>
    <t>ifKISqV6PJh</t>
  </si>
  <si>
    <t>NHWA_Medical Assistants Stock By Place of Birth</t>
  </si>
  <si>
    <t>klIqXXMQ1AF</t>
  </si>
  <si>
    <t>NHWA_Midwifery Associate Professionals Stock By Place of Birth</t>
  </si>
  <si>
    <t>mEaeC6W4Oga</t>
  </si>
  <si>
    <t>NHWA_Obstetricians and Gynaecologists Practitioners Stock By Place of Birth</t>
  </si>
  <si>
    <t>QayMME14lE1</t>
  </si>
  <si>
    <t>NHWA_Nursing Professionals Stock By HF Ownership</t>
  </si>
  <si>
    <t>HU1QlB34WcG</t>
  </si>
  <si>
    <t>NHWA_Other non-medical professional staff Stock By Activity Level</t>
  </si>
  <si>
    <t>DeDi7rft4BB</t>
  </si>
  <si>
    <t>NHWA_Audiologists and Speech Therapists Stock By Place of Birth</t>
  </si>
  <si>
    <t>P6Si86K02do</t>
  </si>
  <si>
    <t>NHWA_HWF_Paramedical Practitioners composition and distribution source type</t>
  </si>
  <si>
    <t>NHWA_Nursing Associate Professionals Stock By Working Facility Type</t>
  </si>
  <si>
    <t>mZVNxEL1OKd</t>
  </si>
  <si>
    <t>NHWA_Psychologists Stock By Age Group</t>
  </si>
  <si>
    <t>HamZOQ3wtl5</t>
  </si>
  <si>
    <t>NHWA_Health information systems personnel Stock By Working Facility Type</t>
  </si>
  <si>
    <t>uj0O9RhtzD8</t>
  </si>
  <si>
    <t>NHWA_HWF_Pharmacists composition and distribution source type</t>
  </si>
  <si>
    <t>NHWA_Medical group of Specialists Practitioners Stock By Activity Level</t>
  </si>
  <si>
    <t>OYoY16njQBO</t>
  </si>
  <si>
    <t>NHWA_Other non-medical professional staff Stock By Age Group</t>
  </si>
  <si>
    <t>xxeHTOGKpCJ</t>
  </si>
  <si>
    <t>NHWA_Personal care workers Stock Total</t>
  </si>
  <si>
    <t>TxYXq9qqMJt</t>
  </si>
  <si>
    <t>NHWA_Midwifery personnel Stock By HF Ownership</t>
  </si>
  <si>
    <t>qCRmLPzIMfA</t>
  </si>
  <si>
    <t>NHWA_Environmental and Occupational Health and Hygiene Professionals Stock By Place of Training</t>
  </si>
  <si>
    <t>U0YDqrjO4sv</t>
  </si>
  <si>
    <t>NHWA_Midwifery personnel Stock By Place of Birth</t>
  </si>
  <si>
    <t>qE7bXo1gdhI</t>
  </si>
  <si>
    <t>NHWA_Nutritionists Stock By Place of Birth</t>
  </si>
  <si>
    <t>s10VCchdlnY</t>
  </si>
  <si>
    <t>NHWA_Surgical group of Specialists Practitioners Stock Total</t>
  </si>
  <si>
    <t>VDeI2btrNih</t>
  </si>
  <si>
    <t>NHWA_Psychiatrists Practitioners Stock By Age Group</t>
  </si>
  <si>
    <t>v6OkaCDmX5Y</t>
  </si>
  <si>
    <t>NHWA_Environmental and Occupational Health Inspectors and Associates Stock By HF Ownership</t>
  </si>
  <si>
    <t>hYvVhwa2Frr</t>
  </si>
  <si>
    <t>NHWA_Pharmaceutical Technicians and Assistants Stock By Place of Training</t>
  </si>
  <si>
    <t>xz2VQl9nOPd</t>
  </si>
  <si>
    <t>NHWA_Biomedical engineer Stock By Place of Training</t>
  </si>
  <si>
    <t>FAoaZdPdq90</t>
  </si>
  <si>
    <t>NHWA_Nurses not further defined Stock Total</t>
  </si>
  <si>
    <t>CpUti69L5aW</t>
  </si>
  <si>
    <t>NHWA_Audiologists and Speech Therapists Stock By Activity Level</t>
  </si>
  <si>
    <t>LaQe20TdHvH</t>
  </si>
  <si>
    <t>NHWA_Health Care Assistants Stock By Age Group</t>
  </si>
  <si>
    <t>CVhecwG7dZH</t>
  </si>
  <si>
    <t>NHWA_Nursing Professionals Stock with additional midwifery training By HF Ownership</t>
  </si>
  <si>
    <t>GXDCQoGj6T3</t>
  </si>
  <si>
    <t>NHWA_HWF_Dental Assistants and Therapists composition and distribution source type</t>
  </si>
  <si>
    <t>NHWA_Obstetricians and Gynaecologists Practitioners Stock Total</t>
  </si>
  <si>
    <t>cyNh11xykuJ</t>
  </si>
  <si>
    <t>NHWA_Medical and Pathology Laboratory scientists Stock By Place of Birth</t>
  </si>
  <si>
    <t>JPklATr7DCt</t>
  </si>
  <si>
    <t>NHWA_Surgical group of Specialists Practitioners Stock By Place of Training</t>
  </si>
  <si>
    <t>LJ8KCWU8OOV</t>
  </si>
  <si>
    <t>NHWA_Pharmaceutical Technicians and Assistants Stock By Working Facility Type</t>
  </si>
  <si>
    <t>zgEzHh22TAi</t>
  </si>
  <si>
    <t>NHWA_Dentists Stock By Place of Training</t>
  </si>
  <si>
    <t>zGNcDLRXn25</t>
  </si>
  <si>
    <t>NHWA_General Paediatricians Practitioners Stock By Place of Training</t>
  </si>
  <si>
    <t>aurZ2kUa2St</t>
  </si>
  <si>
    <t>NHWA_Pharmaceutical Technicians and Assistants Stock By Age Group</t>
  </si>
  <si>
    <t>lZa8WGsBpZt</t>
  </si>
  <si>
    <t>NHWA_Community Health Workers Stock By Activity Level</t>
  </si>
  <si>
    <t>Lir6kztSRZ7</t>
  </si>
  <si>
    <t>NHWA_Dental Prosthetic Technicians Stock By Place of Training</t>
  </si>
  <si>
    <t>kNKgbh9K2Ni</t>
  </si>
  <si>
    <t>NHWA_Dieticians  Stock By Sex</t>
  </si>
  <si>
    <t>ptLuUHEellT</t>
  </si>
  <si>
    <t>NHWA_Health information systems personnel Stock By Place of Birth</t>
  </si>
  <si>
    <t>H9hyUA3QPdl</t>
  </si>
  <si>
    <t>NHWA_Home-based Personal Care Workers Stock By HF Ownership</t>
  </si>
  <si>
    <t>EEZGLQRHQDr</t>
  </si>
  <si>
    <t>NHWA_Medical group of Specialists Practitioners Stock By Age Group</t>
  </si>
  <si>
    <t>QPtnjdoIqnH</t>
  </si>
  <si>
    <t>NHWA_Optometrists and Ophthalmic Opticians Stock By Working Facility Type</t>
  </si>
  <si>
    <t>ViLbVtzGWM5</t>
  </si>
  <si>
    <t>NHWA_Traditional and Complementary Medicine Associate Professionals Stock By Sex</t>
  </si>
  <si>
    <t>WVEV44P6jtl</t>
  </si>
  <si>
    <t>NHWA_Biomedical engineer Stock By Age Group</t>
  </si>
  <si>
    <t>wXKdiD7gHdx</t>
  </si>
  <si>
    <t>NHWA_Medical group of Specialists Practitioners Stock By Place of Training</t>
  </si>
  <si>
    <t>oDP0YtPBOVQ</t>
  </si>
  <si>
    <t>NHWA_Midwives not further defined Stock By Place of Training</t>
  </si>
  <si>
    <t>ChqxKtGrHVA</t>
  </si>
  <si>
    <t>FILE_RESOURCE</t>
  </si>
  <si>
    <t>NHWA_HWF_HWF Module 1 File upload</t>
  </si>
  <si>
    <t>Lkjp0MFLDov</t>
  </si>
  <si>
    <t>NHWA_Nursing Professionals Stock with additional midwifery training By Activity Level</t>
  </si>
  <si>
    <t>PhGYsKg6Z64</t>
  </si>
  <si>
    <t>NHWA_Managerial staff Stock By Working Facility Type</t>
  </si>
  <si>
    <t>XyCaF8fUivl</t>
  </si>
  <si>
    <t>NHWA_Nurses not further defined Stock By Place of Birth</t>
  </si>
  <si>
    <t>d3IcPgQbeH5</t>
  </si>
  <si>
    <t>NHWA_Psychologists Stock By HF Ownership</t>
  </si>
  <si>
    <t>rr5X0uhJKl5</t>
  </si>
  <si>
    <t>NHWA_Midwifery Professionals Stock By HF Ownership</t>
  </si>
  <si>
    <t>i54ywgixjhp</t>
  </si>
  <si>
    <t>NHWA_Pharmacists Stock By Activity Level</t>
  </si>
  <si>
    <t>mx3f7jzRUn6</t>
  </si>
  <si>
    <t>NHWA_Social work and counselling professionals Stock Total</t>
  </si>
  <si>
    <t>uzy03WEvMkk</t>
  </si>
  <si>
    <t>NHWA_Midwifery personnel Stock By Place of Training</t>
  </si>
  <si>
    <t>Xw3tkU97nlR</t>
  </si>
  <si>
    <t>NHWA_Medical doctors not further defined Stock By HF Ownership</t>
  </si>
  <si>
    <t>qScWuUGR5yF</t>
  </si>
  <si>
    <t>NHWA_Medical secretaries stock By Place of Birth</t>
  </si>
  <si>
    <t>XVRPTXuJBQe</t>
  </si>
  <si>
    <t>NHWA_Nursing Professionals with additional midwifery training composition and distribution source type</t>
  </si>
  <si>
    <t>Di6q414Mk6h</t>
  </si>
  <si>
    <t>NHWA_HWF_Other non-medical support staff composition and distribution source type</t>
  </si>
  <si>
    <t>NHWA_Ambulance Workers Stock By Place of Training</t>
  </si>
  <si>
    <t>nlUAhvWIgOU</t>
  </si>
  <si>
    <t>NHWA_Dental Assistants and Therapists Stock By Place of Birth</t>
  </si>
  <si>
    <t>kkOw6gPK2OK</t>
  </si>
  <si>
    <t>NHWA_HWF_Medical secretaries stock source type</t>
  </si>
  <si>
    <t>HhQgAcNaKUv</t>
  </si>
  <si>
    <t>NHWA_Other non-medical professional staff Stock By Place of Birth</t>
  </si>
  <si>
    <t>pl4ewykGEd1</t>
  </si>
  <si>
    <t>NHWA_Personal care workers in health services n.e.c Stock By Working Facility Type</t>
  </si>
  <si>
    <t>G34jrX7TcVv</t>
  </si>
  <si>
    <t>NHWA_Administrative staff Stock By Place of Birth</t>
  </si>
  <si>
    <t>MXXzDDuba8n</t>
  </si>
  <si>
    <t>NHWA_Medical and Pathology Laboratory Technicians  Stock By Sex</t>
  </si>
  <si>
    <t>TE5sao73qRm</t>
  </si>
  <si>
    <t>NHWA_Specialist Medical Practitioners Stock By Place of Training</t>
  </si>
  <si>
    <t>cTz9crtzdvU</t>
  </si>
  <si>
    <t>NHWA_Psychiatrists Practitioners Stock By Working Facility Type</t>
  </si>
  <si>
    <t>GYmXWDOK6w7</t>
  </si>
  <si>
    <t>NHWA_Optometrists and Ophthalmic Opticians Stock By Activity Level</t>
  </si>
  <si>
    <t>Y0Al3lbaiSd</t>
  </si>
  <si>
    <t>NHWA_Environmental and Occupational Health and Hygiene Professionals Stock By Sex</t>
  </si>
  <si>
    <t>WXgZfcbtl5R</t>
  </si>
  <si>
    <t>NHWA_Other non-medical support staff Stock By Activity Level</t>
  </si>
  <si>
    <t>LX2QltISk5s</t>
  </si>
  <si>
    <t>NHWA_Nutritionists Stock By Age Group</t>
  </si>
  <si>
    <t>yWUBDj8Vyha</t>
  </si>
  <si>
    <t>NHWA_HWF_Medical and Pathology Laboratory Technicians  composition and distribution source type</t>
  </si>
  <si>
    <t>NHWA_Health Care Assistants Stock By Activity Level</t>
  </si>
  <si>
    <t>JQL0onXq6ge</t>
  </si>
  <si>
    <t>NHWA_Optometrists and Ophthalmic Opticians Stock By HF Ownership</t>
  </si>
  <si>
    <t>Zu69ozCInhL</t>
  </si>
  <si>
    <t>NHWA_Social work associate professionals Stock By Age Group</t>
  </si>
  <si>
    <t>Lsnc4RViH9F</t>
  </si>
  <si>
    <t>NHWA_Psychologists Stock By Place of Birth</t>
  </si>
  <si>
    <t>rsGK1D0Xkfj</t>
  </si>
  <si>
    <t>NHWA_Social work and counselling professionals Stock By Activity Level</t>
  </si>
  <si>
    <t>vTu1WOspiNq</t>
  </si>
  <si>
    <t>NHWA_Nursing  Personnel Stock By Working Facility Type</t>
  </si>
  <si>
    <t>GuIr410uu6E</t>
  </si>
  <si>
    <t>NHWA_Traditional and Complementary Medicine Associate Professionals Stock By Place of Birth</t>
  </si>
  <si>
    <t>H9tYjJ0nzgU</t>
  </si>
  <si>
    <t>NHWA_Medical Prosthetic Technicians Stock Total</t>
  </si>
  <si>
    <t>yKNKfokBA9x</t>
  </si>
  <si>
    <t>NHWA_Health information systems personnel Stock By Sex</t>
  </si>
  <si>
    <t>NI4NAaV0hSh</t>
  </si>
  <si>
    <t>NHWA_Health Care Assistants Stock By Sex</t>
  </si>
  <si>
    <t>FA3nDd4psmk</t>
  </si>
  <si>
    <t>NHWA_Personal care workers in health services n.e.c Stock By Place of Birth</t>
  </si>
  <si>
    <t>ez5XnYzGvay</t>
  </si>
  <si>
    <t>NHWA_Midwifery Associate Professionals Stock By Place of Training</t>
  </si>
  <si>
    <t>UTEeOMyhBoY</t>
  </si>
  <si>
    <t>NHWA_Traditional and Complementary Medicine Professionals Stock By Age Group</t>
  </si>
  <si>
    <t>h7A8N2QpOkV</t>
  </si>
  <si>
    <t>NHWA_Nursing Personnel By Place of Training</t>
  </si>
  <si>
    <t>qfVp6vFGOpZ</t>
  </si>
  <si>
    <t>NHWA_HWF_Psychiatrists Practitioners composition and distribution source type</t>
  </si>
  <si>
    <t>NHWA_Traditional and Complementary Medicine Professionals Stock By HF Ownership</t>
  </si>
  <si>
    <t>CPmuUXWouRA</t>
  </si>
  <si>
    <t>NHWA_Physiotherapists Stock By Place of Birth</t>
  </si>
  <si>
    <t>hTgpqkx2MAb</t>
  </si>
  <si>
    <t>NHWA_Medical and Pathology Laboratory scientists Stock By Sex</t>
  </si>
  <si>
    <t>W4IjHlh3nqi</t>
  </si>
  <si>
    <t>NHWA_Nursing Professionals Stock By Age Group</t>
  </si>
  <si>
    <t>BrtoXLjA4pi</t>
  </si>
  <si>
    <t>NHWA_Medical Doctors Stock By Place of Training</t>
  </si>
  <si>
    <t>P7NeDYkZMDT</t>
  </si>
  <si>
    <t>NHWA_Obstetricians and Gynaecologists Practitioners Stock By Place of Training</t>
  </si>
  <si>
    <t>HdK1N3rPeZ1</t>
  </si>
  <si>
    <t>NHWA_Home-based Personal Care Workers Stock By Activity Level</t>
  </si>
  <si>
    <t>pOUpImrRlyS</t>
  </si>
  <si>
    <t>NHWA_Other non-medical support staff Stock By Place of Birth</t>
  </si>
  <si>
    <t>n7GyaiCn7uH</t>
  </si>
  <si>
    <t>NHWA_Nursing Professionals Stock By Working Facility Type</t>
  </si>
  <si>
    <t>cROoQk16jlH</t>
  </si>
  <si>
    <t>NHWA_HWF_Personal care workers  composition and distribution source type</t>
  </si>
  <si>
    <t>NHWA_Environmental and Occupational Health and Hygiene Professionals Stock By Age Group</t>
  </si>
  <si>
    <t>gXsLaaEjWb4</t>
  </si>
  <si>
    <t>NHWA_Nursing Personnel Stock Total</t>
  </si>
  <si>
    <t>sYJkQfzW1BG</t>
  </si>
  <si>
    <t>NHWA_HWF_Personal care workers in health services n.e.c composition and distribution source type</t>
  </si>
  <si>
    <t>NHWA_HWF_Community Health Workers composition and distribution source type</t>
  </si>
  <si>
    <t>NHWA_HWF_Health information systems personnel composition and distribution source type</t>
  </si>
  <si>
    <t>NHWA_Dental Assistants and Therapists Stock By Activity Level</t>
  </si>
  <si>
    <t>mM3VtbRdurN</t>
  </si>
  <si>
    <t>NHWA_Dentists Stock By Activity Level</t>
  </si>
  <si>
    <t>aBKbsKeMhM6</t>
  </si>
  <si>
    <t>NHWA_Traditional and Complementary Medicine Professionals Stock By Activity Level</t>
  </si>
  <si>
    <t>xY8dqpdkFDy</t>
  </si>
  <si>
    <t>NHWA_Personal care workers Stock By Activity Level</t>
  </si>
  <si>
    <t>OAaXg7NvGcx</t>
  </si>
  <si>
    <t>NHWA_HWF_Medical doctors not further defined composition and distribution source type</t>
  </si>
  <si>
    <t>NHWA_Medical Assistants Stock By Working Facility Type</t>
  </si>
  <si>
    <t>ahER1ix3fxr</t>
  </si>
  <si>
    <t>NHWA_Medical and Pathology Laboratory Technicians  Stock By Working Facility Type</t>
  </si>
  <si>
    <t>u3t1gIXW3Bh</t>
  </si>
  <si>
    <t>NHWA_Medical Imaging and Therapeutic Equipment Technicians Stock By Age Group</t>
  </si>
  <si>
    <t>Nb8Gg5ZiX5c</t>
  </si>
  <si>
    <t>NHWA_Midwifery Associate Professionals Stock By HF Ownership</t>
  </si>
  <si>
    <t>O9FGiWCttH4</t>
  </si>
  <si>
    <t>NHWA_Midwives not further defined Stock By Age Group</t>
  </si>
  <si>
    <t>PRFVamHB0VQ</t>
  </si>
  <si>
    <t>NHWA_Dental Prosthetic Technicians Stock By Place of Birth</t>
  </si>
  <si>
    <t>XOuEbu7a0Fn</t>
  </si>
  <si>
    <t>NHWA_Other Specialists Practitioners Stock By Activity Level</t>
  </si>
  <si>
    <t>rvsb7MLMUbV</t>
  </si>
  <si>
    <t>NHWA_Medical Prosthetic Technicians Stock By HF Ownership</t>
  </si>
  <si>
    <t>nWqgnOkihzf</t>
  </si>
  <si>
    <t>NHWA_Community Health Workers Stock By Sex</t>
  </si>
  <si>
    <t>e32KJz6JDNr</t>
  </si>
  <si>
    <t>NHWA_Home-based Personal Care Workers Stock By Place of Training</t>
  </si>
  <si>
    <t>mNiSSk0Sfgz</t>
  </si>
  <si>
    <t>NHWA_Medical group of Specialists Practitioners Stock By Working Facility Type</t>
  </si>
  <si>
    <t>vZfb8jHv6hE</t>
  </si>
  <si>
    <t>NHWA_Social work and counselling professionals Stock By Place of Birth</t>
  </si>
  <si>
    <t>MRM0ZIZFfVP</t>
  </si>
  <si>
    <t>NHWA_Psychiatrists Practitioners Stock By Place of Birth</t>
  </si>
  <si>
    <t>a5ii3ZTvZJl</t>
  </si>
  <si>
    <t>NHWA_General Medical Practitioners Stock By Activity Level</t>
  </si>
  <si>
    <t>dFWlhArOcXj</t>
  </si>
  <si>
    <t>NHWA_Traditional and Complementary Medicine Associate Professionals Stock By Place of Training</t>
  </si>
  <si>
    <t>ITHN93Jce9l</t>
  </si>
  <si>
    <t>NHWA_Midwifery Professionals Stock Total</t>
  </si>
  <si>
    <t>nBLlavpOdkF</t>
  </si>
  <si>
    <t>NHWA_Biomedical engineer Stock By Sex</t>
  </si>
  <si>
    <t>KHL0TSASQzg</t>
  </si>
  <si>
    <t>NHWA_Administrative staff Stock By Age Group</t>
  </si>
  <si>
    <t>iGP92WgNuVf</t>
  </si>
  <si>
    <t>NHWA_Medical Records and Health Information Technicians Stock By Activity Level</t>
  </si>
  <si>
    <t>qiy19S7ih95</t>
  </si>
  <si>
    <t>NHWA_Medical Doctors Stock By Activity Level</t>
  </si>
  <si>
    <t>MdkO4mttohH</t>
  </si>
  <si>
    <t>NHWA_Ambulance Workers Stock By HF Ownership</t>
  </si>
  <si>
    <t>WAA3Uun62pk</t>
  </si>
  <si>
    <t>NHWA_Social work and counselling professionals Stock By Age Group</t>
  </si>
  <si>
    <t>TTWJ58v2frD</t>
  </si>
  <si>
    <t>NHWA_Medical Assistants Stock Total</t>
  </si>
  <si>
    <t>dvNINMJZS3V</t>
  </si>
  <si>
    <t>NHWA_HWF_Medical Assistants composition and distribution source type</t>
  </si>
  <si>
    <t>NHWA_Health information systems personnel Stock Total</t>
  </si>
  <si>
    <t>u4evyxHktVP</t>
  </si>
  <si>
    <t>NHWA_Nutritionists Stock By Sex</t>
  </si>
  <si>
    <t>goxjwhLBh98</t>
  </si>
  <si>
    <t>NHWA_HWF_Social work and counselling professionals composition and distribution source type</t>
  </si>
  <si>
    <t>NHWA_Pharmacists Stock By HF Ownership</t>
  </si>
  <si>
    <t>OFsiDpAC34b</t>
  </si>
  <si>
    <t>NHWA_Paramedical Practitioners Stock Total</t>
  </si>
  <si>
    <t>Yz371d8I7vi</t>
  </si>
  <si>
    <t>NHWA_Paramedical Practitioners Stock By HF Ownership</t>
  </si>
  <si>
    <t>PUaHSbd6T5T</t>
  </si>
  <si>
    <t>NHWA_HWF_Environmental and Occupational Health and Hygiene Professionals composition and distribution source type</t>
  </si>
  <si>
    <t>NHWA_Nurses not further defined Stock By Sex</t>
  </si>
  <si>
    <t>VIWOOPfPUnX</t>
  </si>
  <si>
    <t>NHWA_Other non-medical support staff Stock By Sex</t>
  </si>
  <si>
    <t>sFlo2nMKUjV</t>
  </si>
  <si>
    <t>NHWA_Medical Records and Health Information Technicians Stock By Place of Birth</t>
  </si>
  <si>
    <t>Qy71EkOy7om</t>
  </si>
  <si>
    <t>NHWA_Health Care Assistants Stock By Place of Training</t>
  </si>
  <si>
    <t>KHgbn4zfgrB</t>
  </si>
  <si>
    <t>NHWA_Medical Doctors Stock By Sex</t>
  </si>
  <si>
    <t>GFfMM55sVzg</t>
  </si>
  <si>
    <t>NHWA_Nursing Professionals Stock with additional midwifery training By Age Group</t>
  </si>
  <si>
    <t>cfTgv8GDYXQ</t>
  </si>
  <si>
    <t>NHWA_Dental Assistants and Therapists Stock By Place of Training</t>
  </si>
  <si>
    <t>CnreQmZbCwP</t>
  </si>
  <si>
    <t>NHWA_Dental Prosthetic Technicians Stock Total</t>
  </si>
  <si>
    <t>w9b8i3HljgB</t>
  </si>
  <si>
    <t>NHWA_Pharmaceutical Technicians and Assistants Stock Total</t>
  </si>
  <si>
    <t>SOU2X25z1dq</t>
  </si>
  <si>
    <t>NHWA_Dentists Stock By Working Facility Type</t>
  </si>
  <si>
    <t>CUmZXLC1FrK</t>
  </si>
  <si>
    <t>NHWA_Traditional and Complementary Medicine Professionals Stock By Sex</t>
  </si>
  <si>
    <t>wichhHKwKBi</t>
  </si>
  <si>
    <t>NHWA_Specialist Medical Practitioners Stock By Sex</t>
  </si>
  <si>
    <t>dxbj7q8MNNf</t>
  </si>
  <si>
    <t>NHWA_Dental Prosthetic Technicians Stock By Sex</t>
  </si>
  <si>
    <t>JXZp3qBlqKP</t>
  </si>
  <si>
    <t>NHWA_Medical Doctors Stock By Age Group</t>
  </si>
  <si>
    <t>v2CCdaKGum8</t>
  </si>
  <si>
    <t>NHWA_Nursing Professionals Stock By Sex</t>
  </si>
  <si>
    <t>ejrzC4bEJ5R</t>
  </si>
  <si>
    <t>NHWA_Medical Prosthetic Technicians Stock By Activity Level</t>
  </si>
  <si>
    <t>TTQ6WgBHZUZ</t>
  </si>
  <si>
    <t>NHWA_HWF_Working personnel in all sectors</t>
  </si>
  <si>
    <t>l91qM3cJTek</t>
  </si>
  <si>
    <t>NHWA_Nursing Professionals Stock with additional midwifery training By Working Facility Type</t>
  </si>
  <si>
    <t>ja0fxo22OTu</t>
  </si>
  <si>
    <t>NHWA_Ambulance Workers Stock By Place of Birth</t>
  </si>
  <si>
    <t>wp6tV9if1us</t>
  </si>
  <si>
    <t>NHWA_Audiologists and Speech Therapists Stock By Sex</t>
  </si>
  <si>
    <t>sW496bvfky8</t>
  </si>
  <si>
    <t>NHWA_Medical Assistants Stock By HF Ownership</t>
  </si>
  <si>
    <t>DqZNrSSZ2S0</t>
  </si>
  <si>
    <t>NHWA_HWF_Nutritionists composition and distribution source type</t>
  </si>
  <si>
    <t>NHWA_Other Specialists Practitioners Stock Total</t>
  </si>
  <si>
    <t>pWXXIlhZ8PI</t>
  </si>
  <si>
    <t>NHWA_Optometrists and Ophthalmic Opticians Stock By Sex</t>
  </si>
  <si>
    <t>vCaW1uucv0A</t>
  </si>
  <si>
    <t>NHWA_Nursing Professionals Stock Total</t>
  </si>
  <si>
    <t>LrG8CqG0mhV</t>
  </si>
  <si>
    <t>NHWA_Medical Doctors Stock Total</t>
  </si>
  <si>
    <t>h6VJJu0W8U7</t>
  </si>
  <si>
    <t>NHWA_Medical secretaries stock By Sex</t>
  </si>
  <si>
    <t>DC17owNKnOo</t>
  </si>
  <si>
    <t>NHWA_HWF_Medical Prosthetic Technicians composition and distribution source type</t>
  </si>
  <si>
    <t>NHWA_Medical Records and Health Information Technicians Stock By Sex</t>
  </si>
  <si>
    <t>H68Cr5CXfUE</t>
  </si>
  <si>
    <t>NHWA_Nursing Associate Professionals Stock Total</t>
  </si>
  <si>
    <t>eEQkLvHHoSU</t>
  </si>
  <si>
    <t>NHWA_HWF_Engineering and maintenance staff composition and distribution source type</t>
  </si>
  <si>
    <t>NHWA_Midwifery Professionals Stock By Working Facility Type</t>
  </si>
  <si>
    <t>lguPmuZBWDk</t>
  </si>
  <si>
    <t>NHWA_Medical Imaging and Therapeutic Equipment Technicians Stock By Sex</t>
  </si>
  <si>
    <t>Qf4UX9h7VHw</t>
  </si>
  <si>
    <t>NHWA_Other Specialists Practitioners Stock By Place of Training</t>
  </si>
  <si>
    <t>e0qvyzapmu3</t>
  </si>
  <si>
    <t>NHWA_HWF_Medical Imaging and Therapeutic Equipment Technicians composition and distribution source type</t>
  </si>
  <si>
    <t>NHWA_Community Health Workers Stock By Place of Birth</t>
  </si>
  <si>
    <t>C7jmannlc7B</t>
  </si>
  <si>
    <t>NHWA_Nursing Professionals Stock By Place of Birth</t>
  </si>
  <si>
    <t>oNyG3X3DPbz</t>
  </si>
  <si>
    <t>NHWA_Specialist Medical Practitioners Stock By Activity Level</t>
  </si>
  <si>
    <t>rjQiZlCjHp6</t>
  </si>
  <si>
    <t>NHWA_Audiologists and Speech Therapists Stock By Age Group</t>
  </si>
  <si>
    <t>tkCXuIKxKvK</t>
  </si>
  <si>
    <t>NHWA_Medical and Pathology Laboratory Technicians  Stock By Activity Level</t>
  </si>
  <si>
    <t>zWqYNMlrEgt</t>
  </si>
  <si>
    <t>NHWA_Other Specialists Practitioners Stock By HF Ownership</t>
  </si>
  <si>
    <t>cDnBDmJhson</t>
  </si>
  <si>
    <t>Possible Values</t>
  </si>
  <si>
    <t>Option Set</t>
  </si>
  <si>
    <t>Value Type</t>
  </si>
  <si>
    <t>Type</t>
  </si>
  <si>
    <t>Identifier</t>
  </si>
  <si>
    <t>True only</t>
  </si>
  <si>
    <t>Boolean</t>
  </si>
  <si>
    <t>Options</t>
  </si>
  <si>
    <t>Periods</t>
  </si>
  <si>
    <t>Organisation Units</t>
  </si>
  <si>
    <t>☐</t>
  </si>
  <si>
    <t>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</si>
</sst>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  <font>
      <sz val="12"/>
      <color rgb="FF000000"/>
      <name val="Calibri"/>
      <family val="1"/>
    </font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  <xf numFmtId="0" fontId="8" fillId="0" borderId="0"/>
  </cellStyleXfs>
  <cellXfs count="58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0" fillId="0" borderId="1" xfId="0" applyBorder="1"/>
    <xf numFmtId="0" fontId="2" fillId="2" borderId="1" xfId="1" applyFont="1" applyBorder="1" applyAlignment="1">
      <alignment vertical="center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6" fillId="0" borderId="0" xfId="9" applyFont="1" applyAlignment="1" applyProtection="1">
      <alignment vertical="center"/>
      <protection locked="0" hidden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2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Protection="1"/>
    <xf numFmtId="0" fontId="0" fillId="4" borderId="1" xfId="0" applyFill="1" applyBorder="1" applyProtection="1"/>
    <xf numFmtId="0" fontId="2" fillId="4" borderId="1" xfId="0" applyFont="1" applyFill="1" applyBorder="1" applyProtection="1"/>
    <xf numFmtId="0" fontId="2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1" xfId="0" applyBorder="1" applyAlignment="1">
      <alignment horizontal="left" vertical="center"/>
    </xf>
    <xf numFmtId="0" fontId="2" fillId="6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 hidden="1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/>
    </xf>
    <xf numFmtId="0" fontId="8" fillId="0" borderId="0" xfId="19"/>
    <xf numFmtId="0" fontId="8" fillId="7" borderId="0" xfId="19" applyFont="1" applyFill="1" applyAlignment="1">
      <alignment horizontal="center" vertical="center" wrapText="1" shrinkToFit="1"/>
    </xf>
    <xf numFmtId="0" fontId="2" fillId="0" borderId="1" xfId="0" applyFont="1" applyBorder="1" applyAlignment="1" applyProtection="1">
      <alignment vertical="center"/>
    </xf>
    <xf numFmtId="0" fontId="7" fillId="0" borderId="0" xfId="0" applyFont="1" applyAlignment="1" applyProtection="1">
      <alignment vertical="center"/>
    </xf>
    <xf numFmtId="0" fontId="3" fillId="0" borderId="0" xfId="9" applyAlignment="1" applyProtection="1">
      <alignment vertical="center"/>
      <protection locked="0"/>
    </xf>
    <xf numFmtId="0" fontId="0" fillId="4" borderId="1" xfId="0" applyFill="1" applyBorder="1" applyAlignment="1" applyProtection="1">
      <alignment vertical="center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0" fontId="0" fillId="4" borderId="1" xfId="0" applyFill="1" applyBorder="1" applyAlignment="1" applyProtection="1">
      <alignment horizontal="center"/>
    </xf>
    <xf numFmtId="0" fontId="9" fillId="0" borderId="1" xfId="0" applyFont="1" applyBorder="1" applyAlignment="1" applyProtection="1">
      <alignment vertical="center"/>
      <protection locked="0"/>
    </xf>
  </cellXfs>
  <cellStyles count="20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9" xr:uid="{69C341E6-736E-4122-AD9F-7046AFF31DBF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="90" zoomScaleNormal="90" workbookViewId="0">
      <pane ySplit="7" topLeftCell="A8" activePane="bottomLeft" state="frozen"/>
      <selection pane="bottomLeft" activeCell="C4" sqref="C4"/>
    </sheetView>
  </sheetViews>
  <sheetFormatPr defaultColWidth="9.140625" defaultRowHeight="15" x14ac:dyDescent="0.25"/>
  <cols>
    <col min="1" max="1" width="9.140625" style="34"/>
    <col min="2" max="2" width="10.85546875" style="34" customWidth="1"/>
    <col min="3" max="3" width="67" style="34" bestFit="1" customWidth="1"/>
    <col min="4" max="4" width="13.140625" style="34" customWidth="1"/>
    <col min="5" max="5" width="10.42578125" style="34" customWidth="1"/>
    <col min="6" max="6" width="14.42578125" style="34" customWidth="1"/>
    <col min="7" max="7" width="12.140625" style="34" customWidth="1"/>
    <col min="8" max="15" width="9.140625" style="34" customWidth="1"/>
    <col min="16" max="16" width="12.5703125" style="34" customWidth="1"/>
    <col min="17" max="17" width="11.5703125" style="34" customWidth="1"/>
    <col min="18" max="18" width="16.28515625" style="34" customWidth="1"/>
    <col min="19" max="19" width="12" style="34" customWidth="1"/>
    <col min="20" max="20" width="12.140625" style="34" customWidth="1"/>
    <col min="21" max="21" width="9.140625" style="34" customWidth="1"/>
    <col min="22" max="22" width="27.42578125" style="34" hidden="1" customWidth="1"/>
    <col min="23" max="24" width="9.140625" style="34" hidden="1" customWidth="1"/>
    <col min="25" max="25" width="47.140625" style="34" hidden="1" customWidth="1"/>
    <col min="26" max="30" width="9.140625" style="34" hidden="1" customWidth="1"/>
    <col min="31" max="31" width="47.140625" style="34" hidden="1" customWidth="1"/>
    <col min="32" max="33" width="9.140625" style="34" hidden="1" customWidth="1"/>
    <col min="34" max="16384" width="9.140625" style="34"/>
  </cols>
  <sheetData>
    <row r="1" spans="1:31" ht="23.25" x14ac:dyDescent="0.25">
      <c r="A1" s="51" t="s">
        <v>1004</v>
      </c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T1" s="3"/>
      <c r="U1" s="3"/>
      <c r="V1" s="52" t="s">
        <v>906</v>
      </c>
      <c r="W1" s="3"/>
      <c r="X1" s="3"/>
      <c r="Y1" s="34" t="s">
        <v>312</v>
      </c>
      <c r="Z1" s="34" t="s">
        <v>313</v>
      </c>
      <c r="AA1" s="34" t="s">
        <v>314</v>
      </c>
      <c r="AB1" s="34" t="s">
        <v>315</v>
      </c>
    </row>
    <row r="2" spans="1:31" ht="23.25" x14ac:dyDescent="0.25">
      <c r="B2" s="44" t="s">
        <v>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T2" s="3"/>
      <c r="U2" s="3"/>
      <c r="V2" s="11" t="e">
        <f>VLOOKUP(V1,Y2:AB255,2,0)</f>
        <v>#N/A</v>
      </c>
      <c r="W2" s="3"/>
      <c r="X2" s="3"/>
      <c r="Y2" s="34" t="s">
        <v>139</v>
      </c>
      <c r="Z2" s="34" t="s">
        <v>486</v>
      </c>
      <c r="AA2" s="34" t="s">
        <v>487</v>
      </c>
      <c r="AB2" s="34" t="s">
        <v>488</v>
      </c>
      <c r="AC2" s="34">
        <f t="shared" ref="AC2:AC72" si="0">--ISNUMBER(IFERROR(SEARCH($V$1,Y2,1),""))</f>
        <v>1</v>
      </c>
      <c r="AD2" s="34">
        <f>IF(AC2=1,COUNTIF($AC$2:AC2,1),"")</f>
        <v>1</v>
      </c>
      <c r="AE2" s="34" t="str">
        <f>IFERROR(INDEX($Y$2:$Y$255,MATCH(ROWS($AD$2:AD2),$AD$2:$AD$255,0)),"")</f>
        <v>Afghanistan</v>
      </c>
    </row>
    <row r="3" spans="1:31" ht="23.25" x14ac:dyDescent="0.25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34" t="s">
        <v>159</v>
      </c>
      <c r="Z3" s="34" t="s">
        <v>532</v>
      </c>
      <c r="AA3" s="34" t="s">
        <v>533</v>
      </c>
      <c r="AB3" s="34" t="s">
        <v>534</v>
      </c>
      <c r="AC3" s="34">
        <f t="shared" si="0"/>
        <v>1</v>
      </c>
      <c r="AD3" s="34">
        <f>IF(AC3=1,COUNTIF($AC$2:AC3,1),"")</f>
        <v>2</v>
      </c>
      <c r="AE3" s="34" t="str">
        <f>IFERROR(INDEX($Y$2:$Y$255,MATCH(ROWS($AD$2:AD3),$AD$2:$AD$255,0)),"")</f>
        <v>Albania</v>
      </c>
    </row>
    <row r="4" spans="1:31" ht="16.5" customHeight="1" x14ac:dyDescent="0.25">
      <c r="B4" s="50" t="s">
        <v>2</v>
      </c>
      <c r="C4" s="57"/>
      <c r="F4" s="50" t="s">
        <v>1</v>
      </c>
      <c r="G4" s="32" t="str">
        <f>IFERROR(VLOOKUP(C4,Y2:AB255,4,0),"UNKNOWN")</f>
        <v>UNKNOWN</v>
      </c>
      <c r="P4" s="50" t="s">
        <v>3</v>
      </c>
      <c r="Q4" s="53"/>
      <c r="Y4" s="34" t="s">
        <v>63</v>
      </c>
      <c r="Z4" s="34" t="s">
        <v>316</v>
      </c>
      <c r="AA4" s="34" t="s">
        <v>317</v>
      </c>
      <c r="AB4" s="34" t="s">
        <v>318</v>
      </c>
      <c r="AC4" s="34">
        <f t="shared" si="0"/>
        <v>1</v>
      </c>
      <c r="AD4" s="34">
        <f>IF(AC4=1,COUNTIF($AC$2:AC4,1),"")</f>
        <v>3</v>
      </c>
      <c r="AE4" s="34" t="str">
        <f>IFERROR(INDEX($Y$2:$Y$255,MATCH(ROWS($AD$2:AD4),$AD$2:$AD$255,0)),"")</f>
        <v>Algeria</v>
      </c>
    </row>
    <row r="5" spans="1:31" ht="23.25" x14ac:dyDescent="0.25">
      <c r="B5" s="41"/>
      <c r="C5" s="4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Y5" s="34" t="s">
        <v>639</v>
      </c>
      <c r="Z5" s="34" t="s">
        <v>640</v>
      </c>
      <c r="AA5" s="34" t="s">
        <v>641</v>
      </c>
      <c r="AB5" s="34" t="s">
        <v>813</v>
      </c>
      <c r="AC5" s="34">
        <f t="shared" si="0"/>
        <v>1</v>
      </c>
      <c r="AD5" s="34">
        <f>IF(AC5=1,COUNTIF($AC$2:AC5,1),"")</f>
        <v>4</v>
      </c>
      <c r="AE5" s="34" t="str">
        <f>IFERROR(INDEX($Y$2:$Y$255,MATCH(ROWS($AD$2:AD5),$AD$2:$AD$255,0)),"")</f>
        <v>American Samoa</v>
      </c>
    </row>
    <row r="6" spans="1:31" ht="25.5" customHeight="1" x14ac:dyDescent="0.25">
      <c r="B6" s="43" t="s">
        <v>36</v>
      </c>
      <c r="C6" s="43" t="s">
        <v>37</v>
      </c>
      <c r="D6" s="43" t="s">
        <v>44</v>
      </c>
      <c r="E6" s="43" t="s">
        <v>48</v>
      </c>
      <c r="F6" s="43"/>
      <c r="G6" s="43"/>
      <c r="H6" s="43" t="s">
        <v>49</v>
      </c>
      <c r="I6" s="43"/>
      <c r="J6" s="43" t="s">
        <v>52</v>
      </c>
      <c r="K6" s="43"/>
      <c r="L6" s="43"/>
      <c r="M6" s="43"/>
      <c r="N6" s="43"/>
      <c r="O6" s="43"/>
      <c r="P6" s="43" t="s">
        <v>59</v>
      </c>
      <c r="Q6" s="43"/>
      <c r="R6" s="43" t="s">
        <v>868</v>
      </c>
      <c r="S6" s="43"/>
      <c r="T6" s="43"/>
      <c r="Y6" s="34" t="s">
        <v>160</v>
      </c>
      <c r="Z6" s="34" t="s">
        <v>535</v>
      </c>
      <c r="AA6" s="34" t="s">
        <v>536</v>
      </c>
      <c r="AB6" s="34" t="s">
        <v>534</v>
      </c>
      <c r="AC6" s="34">
        <f t="shared" si="0"/>
        <v>1</v>
      </c>
      <c r="AD6" s="34">
        <f>IF(AC6=1,COUNTIF($AC$2:AC6,1),"")</f>
        <v>5</v>
      </c>
      <c r="AE6" s="34" t="str">
        <f>IFERROR(INDEX($Y$2:$Y$255,MATCH(ROWS($AD$2:AD6),$AD$2:$AD$255,0)),"")</f>
        <v>Andorra</v>
      </c>
    </row>
    <row r="7" spans="1:31" ht="45" x14ac:dyDescent="0.25">
      <c r="B7" s="43"/>
      <c r="C7" s="43"/>
      <c r="D7" s="43"/>
      <c r="E7" s="40" t="s">
        <v>45</v>
      </c>
      <c r="F7" s="15" t="s">
        <v>47</v>
      </c>
      <c r="G7" s="15" t="s">
        <v>46</v>
      </c>
      <c r="H7" s="40" t="s">
        <v>50</v>
      </c>
      <c r="I7" s="40" t="s">
        <v>51</v>
      </c>
      <c r="J7" s="40" t="s">
        <v>53</v>
      </c>
      <c r="K7" s="40" t="s">
        <v>54</v>
      </c>
      <c r="L7" s="40" t="s">
        <v>55</v>
      </c>
      <c r="M7" s="40" t="s">
        <v>56</v>
      </c>
      <c r="N7" s="40" t="s">
        <v>57</v>
      </c>
      <c r="O7" s="40" t="s">
        <v>58</v>
      </c>
      <c r="P7" s="15" t="s">
        <v>869</v>
      </c>
      <c r="Q7" s="15" t="s">
        <v>870</v>
      </c>
      <c r="R7" s="15" t="s">
        <v>60</v>
      </c>
      <c r="S7" s="15" t="s">
        <v>61</v>
      </c>
      <c r="T7" s="15" t="s">
        <v>62</v>
      </c>
      <c r="Y7" s="34" t="s">
        <v>64</v>
      </c>
      <c r="Z7" s="34" t="s">
        <v>319</v>
      </c>
      <c r="AA7" s="34" t="s">
        <v>320</v>
      </c>
      <c r="AB7" s="34" t="s">
        <v>318</v>
      </c>
      <c r="AC7" s="34">
        <f t="shared" si="0"/>
        <v>1</v>
      </c>
      <c r="AD7" s="34">
        <f>IF(AC7=1,COUNTIF($AC$2:AC7,1),"")</f>
        <v>6</v>
      </c>
      <c r="AE7" s="34" t="str">
        <f>IFERROR(INDEX($Y$2:$Y$255,MATCH(ROWS($AD$2:AD7),$AD$2:$AD$255,0)),"")</f>
        <v>Angola</v>
      </c>
    </row>
    <row r="8" spans="1:31" ht="18" customHeight="1" x14ac:dyDescent="0.25">
      <c r="B8" s="22">
        <v>1</v>
      </c>
      <c r="C8" s="36" t="s">
        <v>5</v>
      </c>
      <c r="D8" s="25">
        <f>SUM(D9,D10,D17)</f>
        <v>0</v>
      </c>
      <c r="E8" s="25">
        <f t="shared" ref="E8:T8" si="1">SUM(E9,E10,E17)</f>
        <v>0</v>
      </c>
      <c r="F8" s="25">
        <f t="shared" si="1"/>
        <v>0</v>
      </c>
      <c r="G8" s="25">
        <f t="shared" si="1"/>
        <v>0</v>
      </c>
      <c r="H8" s="25">
        <f t="shared" si="1"/>
        <v>0</v>
      </c>
      <c r="I8" s="25">
        <f t="shared" si="1"/>
        <v>0</v>
      </c>
      <c r="J8" s="25">
        <f t="shared" si="1"/>
        <v>0</v>
      </c>
      <c r="K8" s="25">
        <f t="shared" si="1"/>
        <v>0</v>
      </c>
      <c r="L8" s="25">
        <f t="shared" si="1"/>
        <v>0</v>
      </c>
      <c r="M8" s="25">
        <f t="shared" si="1"/>
        <v>0</v>
      </c>
      <c r="N8" s="25">
        <f t="shared" si="1"/>
        <v>0</v>
      </c>
      <c r="O8" s="25">
        <f t="shared" si="1"/>
        <v>0</v>
      </c>
      <c r="P8" s="25">
        <f t="shared" si="1"/>
        <v>0</v>
      </c>
      <c r="Q8" s="25">
        <f t="shared" si="1"/>
        <v>0</v>
      </c>
      <c r="R8" s="25">
        <f t="shared" si="1"/>
        <v>0</v>
      </c>
      <c r="S8" s="25">
        <f t="shared" si="1"/>
        <v>0</v>
      </c>
      <c r="T8" s="25">
        <f t="shared" si="1"/>
        <v>0</v>
      </c>
      <c r="Y8" s="34" t="s">
        <v>643</v>
      </c>
      <c r="Z8" s="34" t="s">
        <v>644</v>
      </c>
      <c r="AA8" s="34" t="s">
        <v>645</v>
      </c>
      <c r="AB8" s="34" t="s">
        <v>416</v>
      </c>
      <c r="AC8" s="34">
        <f t="shared" si="0"/>
        <v>1</v>
      </c>
      <c r="AD8" s="34">
        <f>IF(AC8=1,COUNTIF($AC$2:AC8,1),"")</f>
        <v>7</v>
      </c>
      <c r="AE8" s="34" t="str">
        <f>IFERROR(INDEX($Y$2:$Y$255,MATCH(ROWS($AD$2:AD8),$AD$2:$AD$255,0)),"")</f>
        <v>Anguilla</v>
      </c>
    </row>
    <row r="9" spans="1:31" ht="18" customHeight="1" x14ac:dyDescent="0.25">
      <c r="B9" s="22" t="s">
        <v>875</v>
      </c>
      <c r="C9" s="36" t="s">
        <v>914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Y9" s="34" t="s">
        <v>105</v>
      </c>
      <c r="Z9" s="34" t="s">
        <v>414</v>
      </c>
      <c r="AA9" s="34" t="s">
        <v>415</v>
      </c>
      <c r="AB9" s="34" t="s">
        <v>416</v>
      </c>
      <c r="AC9" s="34">
        <f t="shared" si="0"/>
        <v>1</v>
      </c>
      <c r="AD9" s="34">
        <f>IF(AC9=1,COUNTIF($AC$2:AC9,1),"")</f>
        <v>8</v>
      </c>
      <c r="AE9" s="34" t="str">
        <f>IFERROR(INDEX($Y$2:$Y$255,MATCH(ROWS($AD$2:AD9),$AD$2:$AD$255,0)),"")</f>
        <v>Antigua and Barbuda</v>
      </c>
    </row>
    <row r="10" spans="1:31" ht="18" customHeight="1" x14ac:dyDescent="0.25">
      <c r="B10" s="22" t="s">
        <v>876</v>
      </c>
      <c r="C10" s="36" t="s">
        <v>915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Y10" s="34" t="s">
        <v>106</v>
      </c>
      <c r="Z10" s="34" t="s">
        <v>417</v>
      </c>
      <c r="AA10" s="34" t="s">
        <v>418</v>
      </c>
      <c r="AB10" s="34" t="s">
        <v>416</v>
      </c>
      <c r="AC10" s="34">
        <f t="shared" si="0"/>
        <v>1</v>
      </c>
      <c r="AD10" s="34">
        <f>IF(AC10=1,COUNTIF($AC$2:AC10,1),"")</f>
        <v>9</v>
      </c>
      <c r="AE10" s="34" t="str">
        <f>IFERROR(INDEX($Y$2:$Y$255,MATCH(ROWS($AD$2:AD10),$AD$2:$AD$255,0)),"")</f>
        <v>Argentina</v>
      </c>
    </row>
    <row r="11" spans="1:31" ht="18" customHeight="1" x14ac:dyDescent="0.25">
      <c r="B11" s="22" t="s">
        <v>38</v>
      </c>
      <c r="C11" s="36" t="s">
        <v>916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Y11" s="34" t="s">
        <v>161</v>
      </c>
      <c r="Z11" s="34" t="s">
        <v>537</v>
      </c>
      <c r="AA11" s="34" t="s">
        <v>538</v>
      </c>
      <c r="AB11" s="34" t="s">
        <v>534</v>
      </c>
      <c r="AC11" s="34">
        <f t="shared" si="0"/>
        <v>1</v>
      </c>
      <c r="AD11" s="34">
        <f>IF(AC11=1,COUNTIF($AC$2:AC11,1),"")</f>
        <v>10</v>
      </c>
      <c r="AE11" s="34" t="str">
        <f>IFERROR(INDEX($Y$2:$Y$255,MATCH(ROWS($AD$2:AD11),$AD$2:$AD$255,0)),"")</f>
        <v>Armenia</v>
      </c>
    </row>
    <row r="12" spans="1:31" ht="18" customHeight="1" x14ac:dyDescent="0.25">
      <c r="B12" s="22" t="s">
        <v>39</v>
      </c>
      <c r="C12" s="36" t="s">
        <v>917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Y12" s="34" t="s">
        <v>646</v>
      </c>
      <c r="Z12" s="34" t="s">
        <v>647</v>
      </c>
      <c r="AA12" s="34" t="s">
        <v>648</v>
      </c>
      <c r="AB12" s="34" t="s">
        <v>416</v>
      </c>
      <c r="AC12" s="34">
        <f t="shared" si="0"/>
        <v>1</v>
      </c>
      <c r="AD12" s="34">
        <f>IF(AC12=1,COUNTIF($AC$2:AC12,1),"")</f>
        <v>11</v>
      </c>
      <c r="AE12" s="34" t="str">
        <f>IFERROR(INDEX($Y$2:$Y$255,MATCH(ROWS($AD$2:AD12),$AD$2:$AD$255,0)),"")</f>
        <v>Aruba</v>
      </c>
    </row>
    <row r="13" spans="1:31" ht="18" customHeight="1" x14ac:dyDescent="0.25">
      <c r="B13" s="22" t="s">
        <v>40</v>
      </c>
      <c r="C13" s="36" t="s">
        <v>918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Y13" s="34" t="s">
        <v>220</v>
      </c>
      <c r="Z13" s="34" t="s">
        <v>811</v>
      </c>
      <c r="AA13" s="34" t="s">
        <v>812</v>
      </c>
      <c r="AB13" s="34" t="s">
        <v>813</v>
      </c>
      <c r="AC13" s="34">
        <f t="shared" si="0"/>
        <v>1</v>
      </c>
      <c r="AD13" s="34">
        <f>IF(AC13=1,COUNTIF($AC$2:AC13,1),"")</f>
        <v>12</v>
      </c>
      <c r="AE13" s="34" t="str">
        <f>IFERROR(INDEX($Y$2:$Y$255,MATCH(ROWS($AD$2:AD13),$AD$2:$AD$255,0)),"")</f>
        <v>Australia</v>
      </c>
    </row>
    <row r="14" spans="1:31" ht="18" customHeight="1" x14ac:dyDescent="0.25">
      <c r="B14" s="22" t="s">
        <v>41</v>
      </c>
      <c r="C14" s="36" t="s">
        <v>919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Y14" s="34" t="s">
        <v>162</v>
      </c>
      <c r="Z14" s="34" t="s">
        <v>539</v>
      </c>
      <c r="AA14" s="34" t="s">
        <v>540</v>
      </c>
      <c r="AB14" s="34" t="s">
        <v>534</v>
      </c>
      <c r="AC14" s="34">
        <f t="shared" si="0"/>
        <v>1</v>
      </c>
      <c r="AD14" s="34">
        <f>IF(AC14=1,COUNTIF($AC$2:AC14,1),"")</f>
        <v>13</v>
      </c>
      <c r="AE14" s="34" t="str">
        <f>IFERROR(INDEX($Y$2:$Y$255,MATCH(ROWS($AD$2:AD14),$AD$2:$AD$255,0)),"")</f>
        <v>Austria</v>
      </c>
    </row>
    <row r="15" spans="1:31" ht="18" customHeight="1" x14ac:dyDescent="0.25">
      <c r="B15" s="22" t="s">
        <v>42</v>
      </c>
      <c r="C15" s="36" t="s">
        <v>920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Y15" s="34" t="s">
        <v>163</v>
      </c>
      <c r="Z15" s="34" t="s">
        <v>541</v>
      </c>
      <c r="AA15" s="34" t="s">
        <v>542</v>
      </c>
      <c r="AB15" s="34" t="s">
        <v>534</v>
      </c>
      <c r="AC15" s="34">
        <f t="shared" si="0"/>
        <v>1</v>
      </c>
      <c r="AD15" s="34">
        <f>IF(AC15=1,COUNTIF($AC$2:AC15,1),"")</f>
        <v>14</v>
      </c>
      <c r="AE15" s="34" t="str">
        <f>IFERROR(INDEX($Y$2:$Y$255,MATCH(ROWS($AD$2:AD15),$AD$2:$AD$255,0)),"")</f>
        <v>Azerbaijan</v>
      </c>
    </row>
    <row r="16" spans="1:31" ht="18" customHeight="1" x14ac:dyDescent="0.25">
      <c r="B16" s="22" t="s">
        <v>43</v>
      </c>
      <c r="C16" s="36" t="s">
        <v>921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Y16" s="34" t="s">
        <v>419</v>
      </c>
      <c r="Z16" s="34" t="s">
        <v>420</v>
      </c>
      <c r="AA16" s="34" t="s">
        <v>421</v>
      </c>
      <c r="AB16" s="34" t="s">
        <v>416</v>
      </c>
      <c r="AC16" s="34">
        <f t="shared" si="0"/>
        <v>1</v>
      </c>
      <c r="AD16" s="34">
        <f>IF(AC16=1,COUNTIF($AC$2:AC16,1),"")</f>
        <v>15</v>
      </c>
      <c r="AE16" s="34" t="str">
        <f>IFERROR(INDEX($Y$2:$Y$255,MATCH(ROWS($AD$2:AD16),$AD$2:$AD$255,0)),"")</f>
        <v>Bahamas</v>
      </c>
    </row>
    <row r="17" spans="2:31" ht="18" customHeight="1" x14ac:dyDescent="0.25">
      <c r="B17" s="22" t="s">
        <v>894</v>
      </c>
      <c r="C17" s="36" t="s">
        <v>922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Y17" s="34" t="s">
        <v>140</v>
      </c>
      <c r="Z17" s="34" t="s">
        <v>489</v>
      </c>
      <c r="AA17" s="34" t="s">
        <v>490</v>
      </c>
      <c r="AB17" s="34" t="s">
        <v>488</v>
      </c>
      <c r="AC17" s="34">
        <f t="shared" si="0"/>
        <v>1</v>
      </c>
      <c r="AD17" s="34">
        <f>IF(AC17=1,COUNTIF($AC$2:AC17,1),"")</f>
        <v>16</v>
      </c>
      <c r="AE17" s="34" t="str">
        <f>IFERROR(INDEX($Y$2:$Y$255,MATCH(ROWS($AD$2:AD17),$AD$2:$AD$255,0)),"")</f>
        <v>Bahrain</v>
      </c>
    </row>
    <row r="18" spans="2:31" ht="18" customHeight="1" x14ac:dyDescent="0.25">
      <c r="B18" s="22">
        <v>2</v>
      </c>
      <c r="C18" s="36" t="s">
        <v>877</v>
      </c>
      <c r="D18" s="25">
        <f>SUM(D19,D21,D23)</f>
        <v>0</v>
      </c>
      <c r="E18" s="25">
        <f t="shared" ref="E18:T18" si="2">SUM(E19,E21,E23)</f>
        <v>0</v>
      </c>
      <c r="F18" s="25">
        <f t="shared" si="2"/>
        <v>0</v>
      </c>
      <c r="G18" s="25">
        <f t="shared" si="2"/>
        <v>0</v>
      </c>
      <c r="H18" s="25">
        <f t="shared" si="2"/>
        <v>0</v>
      </c>
      <c r="I18" s="25">
        <f t="shared" si="2"/>
        <v>0</v>
      </c>
      <c r="J18" s="25">
        <f t="shared" si="2"/>
        <v>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S18" s="25">
        <f t="shared" si="2"/>
        <v>0</v>
      </c>
      <c r="T18" s="25">
        <f t="shared" si="2"/>
        <v>0</v>
      </c>
      <c r="Y18" s="34" t="s">
        <v>209</v>
      </c>
      <c r="Z18" s="34" t="s">
        <v>940</v>
      </c>
      <c r="AA18" s="34" t="s">
        <v>789</v>
      </c>
      <c r="AB18" s="34" t="s">
        <v>790</v>
      </c>
      <c r="AC18" s="34">
        <f t="shared" si="0"/>
        <v>1</v>
      </c>
      <c r="AD18" s="34">
        <f>IF(AC18=1,COUNTIF($AC$2:AC18,1),"")</f>
        <v>17</v>
      </c>
      <c r="AE18" s="34" t="str">
        <f>IFERROR(INDEX($Y$2:$Y$255,MATCH(ROWS($AD$2:AD18),$AD$2:$AD$255,0)),"")</f>
        <v>Bangladesh</v>
      </c>
    </row>
    <row r="19" spans="2:31" ht="18" customHeight="1" x14ac:dyDescent="0.25">
      <c r="B19" s="22" t="s">
        <v>871</v>
      </c>
      <c r="C19" s="36" t="s">
        <v>923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Y19" s="34" t="s">
        <v>107</v>
      </c>
      <c r="Z19" s="34" t="s">
        <v>422</v>
      </c>
      <c r="AA19" s="34" t="s">
        <v>423</v>
      </c>
      <c r="AB19" s="34" t="s">
        <v>416</v>
      </c>
      <c r="AC19" s="34">
        <f t="shared" si="0"/>
        <v>1</v>
      </c>
      <c r="AD19" s="34">
        <f>IF(AC19=1,COUNTIF($AC$2:AC19,1),"")</f>
        <v>18</v>
      </c>
      <c r="AE19" s="34" t="str">
        <f>IFERROR(INDEX($Y$2:$Y$255,MATCH(ROWS($AD$2:AD19),$AD$2:$AD$255,0)),"")</f>
        <v>Barbados</v>
      </c>
    </row>
    <row r="20" spans="2:31" ht="18" customHeight="1" x14ac:dyDescent="0.25">
      <c r="B20" s="22" t="s">
        <v>934</v>
      </c>
      <c r="C20" s="36" t="s">
        <v>924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Y20" s="34" t="s">
        <v>164</v>
      </c>
      <c r="Z20" s="34" t="s">
        <v>543</v>
      </c>
      <c r="AA20" s="34" t="s">
        <v>544</v>
      </c>
      <c r="AB20" s="34" t="s">
        <v>534</v>
      </c>
      <c r="AC20" s="34">
        <f t="shared" si="0"/>
        <v>1</v>
      </c>
      <c r="AD20" s="34">
        <f>IF(AC20=1,COUNTIF($AC$2:AC20,1),"")</f>
        <v>19</v>
      </c>
      <c r="AE20" s="34" t="str">
        <f>IFERROR(INDEX($Y$2:$Y$255,MATCH(ROWS($AD$2:AD20),$AD$2:$AD$255,0)),"")</f>
        <v>Belarus</v>
      </c>
    </row>
    <row r="21" spans="2:31" ht="18" customHeight="1" x14ac:dyDescent="0.25">
      <c r="B21" s="22" t="s">
        <v>872</v>
      </c>
      <c r="C21" s="36" t="s">
        <v>925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Y21" s="34" t="s">
        <v>165</v>
      </c>
      <c r="Z21" s="34" t="s">
        <v>545</v>
      </c>
      <c r="AA21" s="34" t="s">
        <v>546</v>
      </c>
      <c r="AB21" s="34" t="s">
        <v>534</v>
      </c>
      <c r="AC21" s="34">
        <f t="shared" si="0"/>
        <v>1</v>
      </c>
      <c r="AD21" s="34">
        <f>IF(AC21=1,COUNTIF($AC$2:AC21,1),"")</f>
        <v>20</v>
      </c>
      <c r="AE21" s="34" t="str">
        <f>IFERROR(INDEX($Y$2:$Y$255,MATCH(ROWS($AD$2:AD21),$AD$2:$AD$255,0)),"")</f>
        <v>Belgium</v>
      </c>
    </row>
    <row r="22" spans="2:31" ht="18" customHeight="1" x14ac:dyDescent="0.25">
      <c r="B22" s="22" t="s">
        <v>935</v>
      </c>
      <c r="C22" s="36" t="s">
        <v>926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Y22" s="34" t="s">
        <v>108</v>
      </c>
      <c r="Z22" s="34" t="s">
        <v>424</v>
      </c>
      <c r="AA22" s="34" t="s">
        <v>425</v>
      </c>
      <c r="AB22" s="34" t="s">
        <v>416</v>
      </c>
      <c r="AC22" s="34">
        <f t="shared" si="0"/>
        <v>1</v>
      </c>
      <c r="AD22" s="34">
        <f>IF(AC22=1,COUNTIF($AC$2:AC22,1),"")</f>
        <v>21</v>
      </c>
      <c r="AE22" s="34" t="str">
        <f>IFERROR(INDEX($Y$2:$Y$255,MATCH(ROWS($AD$2:AD22),$AD$2:$AD$255,0)),"")</f>
        <v>Belize</v>
      </c>
    </row>
    <row r="23" spans="2:31" ht="18" customHeight="1" x14ac:dyDescent="0.25">
      <c r="B23" s="22" t="s">
        <v>895</v>
      </c>
      <c r="C23" s="36" t="s">
        <v>927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Y23" s="34" t="s">
        <v>65</v>
      </c>
      <c r="Z23" s="34" t="s">
        <v>66</v>
      </c>
      <c r="AA23" s="34" t="s">
        <v>321</v>
      </c>
      <c r="AB23" s="34" t="s">
        <v>318</v>
      </c>
      <c r="AC23" s="34">
        <f t="shared" si="0"/>
        <v>1</v>
      </c>
      <c r="AD23" s="34">
        <f>IF(AC23=1,COUNTIF($AC$2:AC23,1),"")</f>
        <v>22</v>
      </c>
      <c r="AE23" s="34" t="str">
        <f>IFERROR(INDEX($Y$2:$Y$255,MATCH(ROWS($AD$2:AD23),$AD$2:$AD$255,0)),"")</f>
        <v>Benin</v>
      </c>
    </row>
    <row r="24" spans="2:31" ht="18" customHeight="1" x14ac:dyDescent="0.25">
      <c r="B24" s="22">
        <v>3</v>
      </c>
      <c r="C24" s="36" t="s">
        <v>6</v>
      </c>
      <c r="D24" s="25">
        <f>SUM(D25,D26,D27)</f>
        <v>0</v>
      </c>
      <c r="E24" s="25">
        <f t="shared" ref="E24:T24" si="3">SUM(E25,E26,E27)</f>
        <v>0</v>
      </c>
      <c r="F24" s="25">
        <f t="shared" si="3"/>
        <v>0</v>
      </c>
      <c r="G24" s="25">
        <f t="shared" si="3"/>
        <v>0</v>
      </c>
      <c r="H24" s="25">
        <f t="shared" si="3"/>
        <v>0</v>
      </c>
      <c r="I24" s="25">
        <f t="shared" si="3"/>
        <v>0</v>
      </c>
      <c r="J24" s="25">
        <f t="shared" si="3"/>
        <v>0</v>
      </c>
      <c r="K24" s="25">
        <f t="shared" si="3"/>
        <v>0</v>
      </c>
      <c r="L24" s="25">
        <f t="shared" si="3"/>
        <v>0</v>
      </c>
      <c r="M24" s="25">
        <f t="shared" si="3"/>
        <v>0</v>
      </c>
      <c r="N24" s="25">
        <f t="shared" si="3"/>
        <v>0</v>
      </c>
      <c r="O24" s="25">
        <f t="shared" si="3"/>
        <v>0</v>
      </c>
      <c r="P24" s="25">
        <f t="shared" si="3"/>
        <v>0</v>
      </c>
      <c r="Q24" s="25">
        <f t="shared" si="3"/>
        <v>0</v>
      </c>
      <c r="R24" s="25">
        <f t="shared" si="3"/>
        <v>0</v>
      </c>
      <c r="S24" s="25">
        <f t="shared" si="3"/>
        <v>0</v>
      </c>
      <c r="T24" s="25">
        <f t="shared" si="3"/>
        <v>0</v>
      </c>
      <c r="Y24" s="34" t="s">
        <v>649</v>
      </c>
      <c r="Z24" s="34" t="s">
        <v>650</v>
      </c>
      <c r="AA24" s="34" t="s">
        <v>651</v>
      </c>
      <c r="AB24" s="34" t="s">
        <v>416</v>
      </c>
      <c r="AC24" s="34">
        <f t="shared" si="0"/>
        <v>1</v>
      </c>
      <c r="AD24" s="34">
        <f>IF(AC24=1,COUNTIF($AC$2:AC24,1),"")</f>
        <v>23</v>
      </c>
      <c r="AE24" s="34" t="str">
        <f>IFERROR(INDEX($Y$2:$Y$255,MATCH(ROWS($AD$2:AD24),$AD$2:$AD$255,0)),"")</f>
        <v>Bermuda</v>
      </c>
    </row>
    <row r="25" spans="2:31" ht="18" customHeight="1" x14ac:dyDescent="0.25">
      <c r="B25" s="22" t="s">
        <v>873</v>
      </c>
      <c r="C25" s="36" t="s">
        <v>928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Y25" s="34" t="s">
        <v>210</v>
      </c>
      <c r="Z25" s="34" t="s">
        <v>791</v>
      </c>
      <c r="AA25" s="34" t="s">
        <v>792</v>
      </c>
      <c r="AB25" s="34" t="s">
        <v>790</v>
      </c>
      <c r="AC25" s="34">
        <f t="shared" si="0"/>
        <v>1</v>
      </c>
      <c r="AD25" s="34">
        <f>IF(AC25=1,COUNTIF($AC$2:AC25,1),"")</f>
        <v>24</v>
      </c>
      <c r="AE25" s="34" t="str">
        <f>IFERROR(INDEX($Y$2:$Y$255,MATCH(ROWS($AD$2:AD25),$AD$2:$AD$255,0)),"")</f>
        <v>Bhutan</v>
      </c>
    </row>
    <row r="26" spans="2:31" ht="18" customHeight="1" x14ac:dyDescent="0.25">
      <c r="B26" s="22" t="s">
        <v>874</v>
      </c>
      <c r="C26" s="36" t="s">
        <v>929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Y26" s="34" t="s">
        <v>109</v>
      </c>
      <c r="Z26" s="34" t="s">
        <v>426</v>
      </c>
      <c r="AA26" s="34" t="s">
        <v>427</v>
      </c>
      <c r="AB26" s="34" t="s">
        <v>416</v>
      </c>
      <c r="AC26" s="34">
        <f t="shared" si="0"/>
        <v>1</v>
      </c>
      <c r="AD26" s="34">
        <f>IF(AC26=1,COUNTIF($AC$2:AC26,1),"")</f>
        <v>25</v>
      </c>
      <c r="AE26" s="34" t="str">
        <f>IFERROR(INDEX($Y$2:$Y$255,MATCH(ROWS($AD$2:AD26),$AD$2:$AD$255,0)),"")</f>
        <v>Bolivia (Plurinational State of)</v>
      </c>
    </row>
    <row r="27" spans="2:31" ht="18" customHeight="1" x14ac:dyDescent="0.25">
      <c r="B27" s="22" t="s">
        <v>896</v>
      </c>
      <c r="C27" s="36" t="s">
        <v>930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Y27" s="34" t="s">
        <v>652</v>
      </c>
      <c r="Z27" s="34" t="s">
        <v>653</v>
      </c>
      <c r="AA27" s="34" t="s">
        <v>654</v>
      </c>
      <c r="AB27" s="34" t="s">
        <v>416</v>
      </c>
      <c r="AC27" s="34">
        <f t="shared" si="0"/>
        <v>1</v>
      </c>
      <c r="AD27" s="34">
        <f>IF(AC27=1,COUNTIF($AC$2:AC27,1),"")</f>
        <v>26</v>
      </c>
      <c r="AE27" s="34" t="str">
        <f>IFERROR(INDEX($Y$2:$Y$255,MATCH(ROWS($AD$2:AD27),$AD$2:$AD$255,0)),"")</f>
        <v>Bonaire, Saint Eustatius and Saba</v>
      </c>
    </row>
    <row r="28" spans="2:31" ht="18" customHeight="1" x14ac:dyDescent="0.25">
      <c r="B28" s="22">
        <v>4</v>
      </c>
      <c r="C28" s="36" t="s">
        <v>7</v>
      </c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Y28" s="34" t="s">
        <v>166</v>
      </c>
      <c r="Z28" s="34" t="s">
        <v>547</v>
      </c>
      <c r="AA28" s="34" t="s">
        <v>548</v>
      </c>
      <c r="AB28" s="34" t="s">
        <v>534</v>
      </c>
      <c r="AC28" s="34">
        <f t="shared" si="0"/>
        <v>1</v>
      </c>
      <c r="AD28" s="34">
        <f>IF(AC28=1,COUNTIF($AC$2:AC28,1),"")</f>
        <v>27</v>
      </c>
      <c r="AE28" s="34" t="str">
        <f>IFERROR(INDEX($Y$2:$Y$255,MATCH(ROWS($AD$2:AD28),$AD$2:$AD$255,0)),"")</f>
        <v>Bosnia and Herzegovina</v>
      </c>
    </row>
    <row r="29" spans="2:31" ht="18" customHeight="1" x14ac:dyDescent="0.25">
      <c r="B29" s="22">
        <v>5</v>
      </c>
      <c r="C29" s="36" t="s">
        <v>8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Y29" s="34" t="s">
        <v>67</v>
      </c>
      <c r="Z29" s="34" t="s">
        <v>322</v>
      </c>
      <c r="AA29" s="34" t="s">
        <v>323</v>
      </c>
      <c r="AB29" s="34" t="s">
        <v>318</v>
      </c>
      <c r="AC29" s="34">
        <f t="shared" si="0"/>
        <v>1</v>
      </c>
      <c r="AD29" s="34">
        <f>IF(AC29=1,COUNTIF($AC$2:AC29,1),"")</f>
        <v>28</v>
      </c>
      <c r="AE29" s="34" t="str">
        <f>IFERROR(INDEX($Y$2:$Y$255,MATCH(ROWS($AD$2:AD29),$AD$2:$AD$255,0)),"")</f>
        <v>Botswana</v>
      </c>
    </row>
    <row r="30" spans="2:31" ht="18" customHeight="1" x14ac:dyDescent="0.25">
      <c r="B30" s="22">
        <v>6</v>
      </c>
      <c r="C30" s="36" t="s">
        <v>9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Y30" s="34" t="s">
        <v>941</v>
      </c>
      <c r="Z30" s="34" t="s">
        <v>942</v>
      </c>
      <c r="AA30" s="34" t="s">
        <v>943</v>
      </c>
      <c r="AB30" s="34" t="s">
        <v>642</v>
      </c>
      <c r="AC30" s="34">
        <f t="shared" si="0"/>
        <v>1</v>
      </c>
      <c r="AD30" s="34">
        <f>IF(AC30=1,COUNTIF($AC$2:AC30,1),"")</f>
        <v>29</v>
      </c>
      <c r="AE30" s="34" t="str">
        <f>IFERROR(INDEX($Y$2:$Y$255,MATCH(ROWS($AD$2:AD30),$AD$2:$AD$255,0)),"")</f>
        <v>Bouvet Island</v>
      </c>
    </row>
    <row r="31" spans="2:31" ht="18" customHeight="1" x14ac:dyDescent="0.25">
      <c r="B31" s="22">
        <v>7</v>
      </c>
      <c r="C31" s="36" t="s">
        <v>10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Y31" s="34" t="s">
        <v>110</v>
      </c>
      <c r="Z31" s="34" t="s">
        <v>428</v>
      </c>
      <c r="AA31" s="34" t="s">
        <v>429</v>
      </c>
      <c r="AB31" s="34" t="s">
        <v>416</v>
      </c>
      <c r="AC31" s="34">
        <f t="shared" si="0"/>
        <v>1</v>
      </c>
      <c r="AD31" s="34">
        <f>IF(AC31=1,COUNTIF($AC$2:AC31,1),"")</f>
        <v>30</v>
      </c>
      <c r="AE31" s="34" t="str">
        <f>IFERROR(INDEX($Y$2:$Y$255,MATCH(ROWS($AD$2:AD31),$AD$2:$AD$255,0)),"")</f>
        <v>Brazil</v>
      </c>
    </row>
    <row r="32" spans="2:31" ht="18" customHeight="1" x14ac:dyDescent="0.25">
      <c r="B32" s="22">
        <v>8</v>
      </c>
      <c r="C32" s="36" t="s">
        <v>897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Y32" s="34" t="s">
        <v>944</v>
      </c>
      <c r="Z32" s="34" t="s">
        <v>945</v>
      </c>
      <c r="AA32" s="34" t="s">
        <v>946</v>
      </c>
      <c r="AB32" s="34" t="s">
        <v>642</v>
      </c>
      <c r="AC32" s="34">
        <f t="shared" si="0"/>
        <v>1</v>
      </c>
      <c r="AD32" s="34">
        <f>IF(AC32=1,COUNTIF($AC$2:AC32,1),"")</f>
        <v>31</v>
      </c>
      <c r="AE32" s="34" t="str">
        <f>IFERROR(INDEX($Y$2:$Y$255,MATCH(ROWS($AD$2:AD32),$AD$2:$AD$255,0)),"")</f>
        <v>British Indian Ocean Territory</v>
      </c>
    </row>
    <row r="33" spans="2:31" ht="18" customHeight="1" x14ac:dyDescent="0.25">
      <c r="B33" s="22">
        <v>9</v>
      </c>
      <c r="C33" s="36" t="s">
        <v>11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Y33" s="34" t="s">
        <v>655</v>
      </c>
      <c r="Z33" s="34" t="s">
        <v>656</v>
      </c>
      <c r="AA33" s="34" t="s">
        <v>657</v>
      </c>
      <c r="AB33" s="34" t="s">
        <v>416</v>
      </c>
      <c r="AC33" s="34">
        <f t="shared" si="0"/>
        <v>1</v>
      </c>
      <c r="AD33" s="34">
        <f>IF(AC33=1,COUNTIF($AC$2:AC33,1),"")</f>
        <v>32</v>
      </c>
      <c r="AE33" s="34" t="str">
        <f>IFERROR(INDEX($Y$2:$Y$255,MATCH(ROWS($AD$2:AD33),$AD$2:$AD$255,0)),"")</f>
        <v>British Virgin Islands</v>
      </c>
    </row>
    <row r="34" spans="2:31" ht="18" customHeight="1" x14ac:dyDescent="0.25">
      <c r="B34" s="22">
        <v>10</v>
      </c>
      <c r="C34" s="36" t="s">
        <v>12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Y34" s="34" t="s">
        <v>221</v>
      </c>
      <c r="Z34" s="34" t="s">
        <v>814</v>
      </c>
      <c r="AA34" s="34" t="s">
        <v>815</v>
      </c>
      <c r="AB34" s="34" t="s">
        <v>813</v>
      </c>
      <c r="AC34" s="34">
        <f t="shared" si="0"/>
        <v>1</v>
      </c>
      <c r="AD34" s="34">
        <f>IF(AC34=1,COUNTIF($AC$2:AC34,1),"")</f>
        <v>33</v>
      </c>
      <c r="AE34" s="34" t="str">
        <f>IFERROR(INDEX($Y$2:$Y$255,MATCH(ROWS($AD$2:AD34),$AD$2:$AD$255,0)),"")</f>
        <v>Brunei Darussalam</v>
      </c>
    </row>
    <row r="35" spans="2:31" ht="18" customHeight="1" x14ac:dyDescent="0.25">
      <c r="B35" s="22">
        <v>11</v>
      </c>
      <c r="C35" s="36" t="s">
        <v>13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Y35" s="34" t="s">
        <v>167</v>
      </c>
      <c r="Z35" s="34" t="s">
        <v>549</v>
      </c>
      <c r="AA35" s="34" t="s">
        <v>550</v>
      </c>
      <c r="AB35" s="34" t="s">
        <v>534</v>
      </c>
      <c r="AC35" s="34">
        <f t="shared" si="0"/>
        <v>1</v>
      </c>
      <c r="AD35" s="34">
        <f>IF(AC35=1,COUNTIF($AC$2:AC35,1),"")</f>
        <v>34</v>
      </c>
      <c r="AE35" s="34" t="str">
        <f>IFERROR(INDEX($Y$2:$Y$255,MATCH(ROWS($AD$2:AD35),$AD$2:$AD$255,0)),"")</f>
        <v>Bulgaria</v>
      </c>
    </row>
    <row r="36" spans="2:31" ht="18" customHeight="1" x14ac:dyDescent="0.25">
      <c r="B36" s="22">
        <v>12</v>
      </c>
      <c r="C36" s="36" t="s">
        <v>14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Y36" s="34" t="s">
        <v>68</v>
      </c>
      <c r="Z36" s="34" t="s">
        <v>324</v>
      </c>
      <c r="AA36" s="34" t="s">
        <v>325</v>
      </c>
      <c r="AB36" s="34" t="s">
        <v>318</v>
      </c>
      <c r="AC36" s="34">
        <f t="shared" si="0"/>
        <v>1</v>
      </c>
      <c r="AD36" s="34">
        <f>IF(AC36=1,COUNTIF($AC$2:AC36,1),"")</f>
        <v>35</v>
      </c>
      <c r="AE36" s="34" t="str">
        <f>IFERROR(INDEX($Y$2:$Y$255,MATCH(ROWS($AD$2:AD36),$AD$2:$AD$255,0)),"")</f>
        <v>Burkina Faso</v>
      </c>
    </row>
    <row r="37" spans="2:31" ht="18" customHeight="1" x14ac:dyDescent="0.25">
      <c r="B37" s="22">
        <v>13</v>
      </c>
      <c r="C37" s="36" t="s">
        <v>898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Y37" s="34" t="s">
        <v>69</v>
      </c>
      <c r="Z37" s="34" t="s">
        <v>326</v>
      </c>
      <c r="AA37" s="34" t="s">
        <v>327</v>
      </c>
      <c r="AB37" s="34" t="s">
        <v>318</v>
      </c>
      <c r="AC37" s="34">
        <f t="shared" si="0"/>
        <v>1</v>
      </c>
      <c r="AD37" s="34">
        <f>IF(AC37=1,COUNTIF($AC$2:AC37,1),"")</f>
        <v>36</v>
      </c>
      <c r="AE37" s="34" t="str">
        <f>IFERROR(INDEX($Y$2:$Y$255,MATCH(ROWS($AD$2:AD37),$AD$2:$AD$255,0)),"")</f>
        <v>Burundi</v>
      </c>
    </row>
    <row r="38" spans="2:31" ht="18" customHeight="1" x14ac:dyDescent="0.25">
      <c r="B38" s="22">
        <v>14</v>
      </c>
      <c r="C38" s="36" t="s">
        <v>899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Y38" s="34" t="s">
        <v>328</v>
      </c>
      <c r="Z38" s="34" t="s">
        <v>329</v>
      </c>
      <c r="AA38" s="34" t="s">
        <v>330</v>
      </c>
      <c r="AB38" s="34" t="s">
        <v>318</v>
      </c>
      <c r="AC38" s="34">
        <f t="shared" si="0"/>
        <v>1</v>
      </c>
      <c r="AD38" s="34">
        <f>IF(AC38=1,COUNTIF($AC$2:AC38,1),"")</f>
        <v>37</v>
      </c>
      <c r="AE38" s="34" t="str">
        <f>IFERROR(INDEX($Y$2:$Y$255,MATCH(ROWS($AD$2:AD38),$AD$2:$AD$255,0)),"")</f>
        <v>Cabo Verde</v>
      </c>
    </row>
    <row r="39" spans="2:31" ht="18" customHeight="1" x14ac:dyDescent="0.25">
      <c r="B39" s="22">
        <v>15</v>
      </c>
      <c r="C39" s="36" t="s">
        <v>15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Y39" s="34" t="s">
        <v>222</v>
      </c>
      <c r="Z39" s="34" t="s">
        <v>816</v>
      </c>
      <c r="AA39" s="34" t="s">
        <v>817</v>
      </c>
      <c r="AB39" s="34" t="s">
        <v>813</v>
      </c>
      <c r="AC39" s="34">
        <f t="shared" si="0"/>
        <v>1</v>
      </c>
      <c r="AD39" s="34">
        <f>IF(AC39=1,COUNTIF($AC$2:AC39,1),"")</f>
        <v>38</v>
      </c>
      <c r="AE39" s="34" t="str">
        <f>IFERROR(INDEX($Y$2:$Y$255,MATCH(ROWS($AD$2:AD39),$AD$2:$AD$255,0)),"")</f>
        <v>Cambodia</v>
      </c>
    </row>
    <row r="40" spans="2:31" ht="18" customHeight="1" x14ac:dyDescent="0.25">
      <c r="B40" s="22">
        <v>16</v>
      </c>
      <c r="C40" s="36" t="s">
        <v>16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Y40" s="34" t="s">
        <v>70</v>
      </c>
      <c r="Z40" s="34" t="s">
        <v>331</v>
      </c>
      <c r="AA40" s="34" t="s">
        <v>332</v>
      </c>
      <c r="AB40" s="34" t="s">
        <v>318</v>
      </c>
      <c r="AC40" s="34">
        <f t="shared" si="0"/>
        <v>1</v>
      </c>
      <c r="AD40" s="34">
        <f>IF(AC40=1,COUNTIF($AC$2:AC40,1),"")</f>
        <v>39</v>
      </c>
      <c r="AE40" s="34" t="str">
        <f>IFERROR(INDEX($Y$2:$Y$255,MATCH(ROWS($AD$2:AD40),$AD$2:$AD$255,0)),"")</f>
        <v>Cameroon</v>
      </c>
    </row>
    <row r="41" spans="2:31" ht="18" customHeight="1" x14ac:dyDescent="0.25">
      <c r="B41" s="22">
        <v>17</v>
      </c>
      <c r="C41" s="36" t="s">
        <v>17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Y41" s="34" t="s">
        <v>111</v>
      </c>
      <c r="Z41" s="34" t="s">
        <v>430</v>
      </c>
      <c r="AA41" s="34" t="s">
        <v>431</v>
      </c>
      <c r="AB41" s="34" t="s">
        <v>416</v>
      </c>
      <c r="AC41" s="34">
        <f t="shared" si="0"/>
        <v>1</v>
      </c>
      <c r="AD41" s="34">
        <f>IF(AC41=1,COUNTIF($AC$2:AC41,1),"")</f>
        <v>40</v>
      </c>
      <c r="AE41" s="34" t="str">
        <f>IFERROR(INDEX($Y$2:$Y$255,MATCH(ROWS($AD$2:AD41),$AD$2:$AD$255,0)),"")</f>
        <v>Canada</v>
      </c>
    </row>
    <row r="42" spans="2:31" ht="18" customHeight="1" x14ac:dyDescent="0.25">
      <c r="B42" s="22">
        <v>18</v>
      </c>
      <c r="C42" s="36" t="s">
        <v>900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Y42" s="34" t="s">
        <v>658</v>
      </c>
      <c r="Z42" s="34" t="s">
        <v>659</v>
      </c>
      <c r="AA42" s="34" t="s">
        <v>660</v>
      </c>
      <c r="AB42" s="34" t="s">
        <v>416</v>
      </c>
      <c r="AC42" s="34">
        <f t="shared" si="0"/>
        <v>1</v>
      </c>
      <c r="AD42" s="34">
        <f>IF(AC42=1,COUNTIF($AC$2:AC42,1),"")</f>
        <v>41</v>
      </c>
      <c r="AE42" s="34" t="str">
        <f>IFERROR(INDEX($Y$2:$Y$255,MATCH(ROWS($AD$2:AD42),$AD$2:$AD$255,0)),"")</f>
        <v>Cayman Islands</v>
      </c>
    </row>
    <row r="43" spans="2:31" ht="18" customHeight="1" x14ac:dyDescent="0.25">
      <c r="B43" s="22" t="s">
        <v>903</v>
      </c>
      <c r="C43" s="36" t="s">
        <v>931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Y43" s="34" t="s">
        <v>71</v>
      </c>
      <c r="Z43" s="34" t="s">
        <v>333</v>
      </c>
      <c r="AA43" s="34" t="s">
        <v>334</v>
      </c>
      <c r="AB43" s="34" t="s">
        <v>318</v>
      </c>
      <c r="AC43" s="34">
        <f t="shared" si="0"/>
        <v>1</v>
      </c>
      <c r="AD43" s="34">
        <f>IF(AC43=1,COUNTIF($AC$2:AC43,1),"")</f>
        <v>42</v>
      </c>
      <c r="AE43" s="34" t="str">
        <f>IFERROR(INDEX($Y$2:$Y$255,MATCH(ROWS($AD$2:AD43),$AD$2:$AD$255,0)),"")</f>
        <v>Central African Republic</v>
      </c>
    </row>
    <row r="44" spans="2:31" ht="18" customHeight="1" x14ac:dyDescent="0.25">
      <c r="B44" s="22" t="s">
        <v>904</v>
      </c>
      <c r="C44" s="36" t="s">
        <v>932</v>
      </c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Y44" s="34" t="s">
        <v>72</v>
      </c>
      <c r="Z44" s="34" t="s">
        <v>335</v>
      </c>
      <c r="AA44" s="34" t="s">
        <v>336</v>
      </c>
      <c r="AB44" s="34" t="s">
        <v>318</v>
      </c>
      <c r="AC44" s="34">
        <f t="shared" si="0"/>
        <v>1</v>
      </c>
      <c r="AD44" s="34">
        <f>IF(AC44=1,COUNTIF($AC$2:AC44,1),"")</f>
        <v>43</v>
      </c>
      <c r="AE44" s="34" t="str">
        <f>IFERROR(INDEX($Y$2:$Y$255,MATCH(ROWS($AD$2:AD44),$AD$2:$AD$255,0)),"")</f>
        <v>Chad</v>
      </c>
    </row>
    <row r="45" spans="2:31" ht="18" customHeight="1" x14ac:dyDescent="0.25">
      <c r="B45" s="22" t="s">
        <v>905</v>
      </c>
      <c r="C45" s="36" t="s">
        <v>933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Y45" s="34" t="s">
        <v>112</v>
      </c>
      <c r="Z45" s="34" t="s">
        <v>432</v>
      </c>
      <c r="AA45" s="34" t="s">
        <v>433</v>
      </c>
      <c r="AB45" s="34" t="s">
        <v>416</v>
      </c>
      <c r="AC45" s="34">
        <f t="shared" si="0"/>
        <v>1</v>
      </c>
      <c r="AD45" s="34">
        <f>IF(AC45=1,COUNTIF($AC$2:AC45,1),"")</f>
        <v>44</v>
      </c>
      <c r="AE45" s="34" t="str">
        <f>IFERROR(INDEX($Y$2:$Y$255,MATCH(ROWS($AD$2:AD45),$AD$2:$AD$255,0)),"")</f>
        <v>Chile</v>
      </c>
    </row>
    <row r="46" spans="2:31" ht="18" customHeight="1" x14ac:dyDescent="0.25">
      <c r="B46" s="22">
        <v>19</v>
      </c>
      <c r="C46" s="36" t="s">
        <v>18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Y46" s="34" t="s">
        <v>818</v>
      </c>
      <c r="Z46" s="34" t="s">
        <v>819</v>
      </c>
      <c r="AA46" s="34" t="s">
        <v>820</v>
      </c>
      <c r="AB46" s="34" t="s">
        <v>813</v>
      </c>
      <c r="AC46" s="34">
        <f t="shared" si="0"/>
        <v>1</v>
      </c>
      <c r="AD46" s="34">
        <f>IF(AC46=1,COUNTIF($AC$2:AC46,1),"")</f>
        <v>45</v>
      </c>
      <c r="AE46" s="34" t="str">
        <f>IFERROR(INDEX($Y$2:$Y$255,MATCH(ROWS($AD$2:AD46),$AD$2:$AD$255,0)),"")</f>
        <v>China</v>
      </c>
    </row>
    <row r="47" spans="2:31" ht="18" customHeight="1" x14ac:dyDescent="0.25">
      <c r="B47" s="22">
        <v>23</v>
      </c>
      <c r="C47" s="36" t="s">
        <v>19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Y47" s="34" t="s">
        <v>947</v>
      </c>
      <c r="Z47" s="34" t="s">
        <v>661</v>
      </c>
      <c r="AA47" s="34" t="s">
        <v>662</v>
      </c>
      <c r="AB47" s="34" t="s">
        <v>813</v>
      </c>
      <c r="AC47" s="34">
        <f t="shared" si="0"/>
        <v>1</v>
      </c>
      <c r="AD47" s="34">
        <f>IF(AC47=1,COUNTIF($AC$2:AC47,1),"")</f>
        <v>46</v>
      </c>
      <c r="AE47" s="34" t="str">
        <f>IFERROR(INDEX($Y$2:$Y$255,MATCH(ROWS($AD$2:AD47),$AD$2:$AD$255,0)),"")</f>
        <v>China, Hong Kong SAR</v>
      </c>
    </row>
    <row r="48" spans="2:31" ht="18" customHeight="1" x14ac:dyDescent="0.25">
      <c r="B48" s="22">
        <v>20</v>
      </c>
      <c r="C48" s="36" t="s">
        <v>20</v>
      </c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Y48" s="34" t="s">
        <v>948</v>
      </c>
      <c r="Z48" s="34" t="s">
        <v>663</v>
      </c>
      <c r="AA48" s="34" t="s">
        <v>664</v>
      </c>
      <c r="AB48" s="34" t="s">
        <v>813</v>
      </c>
      <c r="AC48" s="34">
        <f t="shared" si="0"/>
        <v>1</v>
      </c>
      <c r="AD48" s="34">
        <f>IF(AC48=1,COUNTIF($AC$2:AC48,1),"")</f>
        <v>47</v>
      </c>
      <c r="AE48" s="34" t="str">
        <f>IFERROR(INDEX($Y$2:$Y$255,MATCH(ROWS($AD$2:AD48),$AD$2:$AD$255,0)),"")</f>
        <v>China, Macao SAR</v>
      </c>
    </row>
    <row r="49" spans="1:78" ht="18" customHeight="1" x14ac:dyDescent="0.25">
      <c r="B49" s="22">
        <v>21</v>
      </c>
      <c r="C49" s="36" t="s">
        <v>21</v>
      </c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Y49" s="34" t="s">
        <v>949</v>
      </c>
      <c r="Z49" s="34" t="s">
        <v>950</v>
      </c>
      <c r="AA49" s="34" t="s">
        <v>951</v>
      </c>
      <c r="AB49" s="34" t="s">
        <v>642</v>
      </c>
      <c r="AC49" s="34">
        <f t="shared" si="0"/>
        <v>1</v>
      </c>
      <c r="AD49" s="34">
        <f>IF(AC49=1,COUNTIF($AC$2:AC49,1),"")</f>
        <v>48</v>
      </c>
      <c r="AE49" s="34" t="str">
        <f>IFERROR(INDEX($Y$2:$Y$255,MATCH(ROWS($AD$2:AD49),$AD$2:$AD$255,0)),"")</f>
        <v>China, Province of Taiwan</v>
      </c>
    </row>
    <row r="50" spans="1:78" ht="18" customHeight="1" x14ac:dyDescent="0.25">
      <c r="B50" s="22">
        <v>22</v>
      </c>
      <c r="C50" s="36" t="s">
        <v>22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Y50" s="34" t="s">
        <v>665</v>
      </c>
      <c r="Z50" s="34" t="s">
        <v>666</v>
      </c>
      <c r="AA50" s="34" t="s">
        <v>667</v>
      </c>
      <c r="AB50" s="34" t="s">
        <v>642</v>
      </c>
      <c r="AC50" s="34">
        <f t="shared" si="0"/>
        <v>1</v>
      </c>
      <c r="AD50" s="34">
        <f>IF(AC50=1,COUNTIF($AC$2:AC50,1),"")</f>
        <v>49</v>
      </c>
      <c r="AE50" s="34" t="str">
        <f>IFERROR(INDEX($Y$2:$Y$255,MATCH(ROWS($AD$2:AD50),$AD$2:$AD$255,0)),"")</f>
        <v>China: Province of Taiwan only</v>
      </c>
    </row>
    <row r="51" spans="1:78" ht="18" customHeight="1" x14ac:dyDescent="0.25">
      <c r="B51" s="22">
        <v>23</v>
      </c>
      <c r="C51" s="36" t="s">
        <v>23</v>
      </c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Y51" s="34" t="s">
        <v>952</v>
      </c>
      <c r="Z51" s="34" t="s">
        <v>953</v>
      </c>
      <c r="AA51" s="34" t="s">
        <v>954</v>
      </c>
      <c r="AB51" s="34" t="s">
        <v>642</v>
      </c>
      <c r="AC51" s="34">
        <f t="shared" si="0"/>
        <v>1</v>
      </c>
      <c r="AD51" s="34">
        <f>IF(AC51=1,COUNTIF($AC$2:AC51,1),"")</f>
        <v>50</v>
      </c>
      <c r="AE51" s="34" t="str">
        <f>IFERROR(INDEX($Y$2:$Y$255,MATCH(ROWS($AD$2:AD51),$AD$2:$AD$255,0)),"")</f>
        <v>Christmas Island</v>
      </c>
    </row>
    <row r="52" spans="1:78" ht="18" customHeight="1" x14ac:dyDescent="0.25">
      <c r="B52" s="22">
        <v>24</v>
      </c>
      <c r="C52" s="36" t="s">
        <v>24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Y52" s="34" t="s">
        <v>955</v>
      </c>
      <c r="Z52" s="34" t="s">
        <v>956</v>
      </c>
      <c r="AA52" s="34" t="s">
        <v>957</v>
      </c>
      <c r="AB52" s="34" t="s">
        <v>642</v>
      </c>
      <c r="AC52" s="34">
        <f t="shared" si="0"/>
        <v>1</v>
      </c>
      <c r="AD52" s="34">
        <f>IF(AC52=1,COUNTIF($AC$2:AC52,1),"")</f>
        <v>51</v>
      </c>
      <c r="AE52" s="34" t="str">
        <f>IFERROR(INDEX($Y$2:$Y$255,MATCH(ROWS($AD$2:AD52),$AD$2:$AD$255,0)),"")</f>
        <v>Cocos (Keeling) Islands</v>
      </c>
    </row>
    <row r="53" spans="1:78" ht="18" customHeight="1" x14ac:dyDescent="0.25">
      <c r="B53" s="22">
        <v>25</v>
      </c>
      <c r="C53" s="36" t="s">
        <v>25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Y53" s="34" t="s">
        <v>113</v>
      </c>
      <c r="Z53" s="34" t="s">
        <v>434</v>
      </c>
      <c r="AA53" s="34" t="s">
        <v>435</v>
      </c>
      <c r="AB53" s="34" t="s">
        <v>416</v>
      </c>
      <c r="AC53" s="34">
        <f t="shared" si="0"/>
        <v>1</v>
      </c>
      <c r="AD53" s="34">
        <f>IF(AC53=1,COUNTIF($AC$2:AC53,1),"")</f>
        <v>52</v>
      </c>
      <c r="AE53" s="34" t="str">
        <f>IFERROR(INDEX($Y$2:$Y$255,MATCH(ROWS($AD$2:AD53),$AD$2:$AD$255,0)),"")</f>
        <v>Colombia</v>
      </c>
    </row>
    <row r="54" spans="1:78" ht="18" customHeight="1" x14ac:dyDescent="0.25">
      <c r="B54" s="22">
        <v>26</v>
      </c>
      <c r="C54" s="36" t="s">
        <v>901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Y54" s="34" t="s">
        <v>337</v>
      </c>
      <c r="Z54" s="34" t="s">
        <v>338</v>
      </c>
      <c r="AA54" s="34" t="s">
        <v>339</v>
      </c>
      <c r="AB54" s="34" t="s">
        <v>318</v>
      </c>
      <c r="AC54" s="34">
        <f t="shared" si="0"/>
        <v>1</v>
      </c>
      <c r="AD54" s="34">
        <f>IF(AC54=1,COUNTIF($AC$2:AC54,1),"")</f>
        <v>53</v>
      </c>
      <c r="AE54" s="34" t="str">
        <f>IFERROR(INDEX($Y$2:$Y$255,MATCH(ROWS($AD$2:AD54),$AD$2:$AD$255,0)),"")</f>
        <v>Comoros</v>
      </c>
    </row>
    <row r="55" spans="1:78" ht="18" customHeight="1" x14ac:dyDescent="0.25">
      <c r="B55" s="22">
        <v>27</v>
      </c>
      <c r="C55" s="36" t="s">
        <v>26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Y55" s="34" t="s">
        <v>340</v>
      </c>
      <c r="Z55" s="34" t="s">
        <v>341</v>
      </c>
      <c r="AA55" s="34" t="s">
        <v>342</v>
      </c>
      <c r="AB55" s="34" t="s">
        <v>318</v>
      </c>
      <c r="AC55" s="34">
        <f t="shared" si="0"/>
        <v>1</v>
      </c>
      <c r="AD55" s="34">
        <f>IF(AC55=1,COUNTIF($AC$2:AC55,1),"")</f>
        <v>54</v>
      </c>
      <c r="AE55" s="34" t="str">
        <f>IFERROR(INDEX($Y$2:$Y$255,MATCH(ROWS($AD$2:AD55),$AD$2:$AD$255,0)),"")</f>
        <v>Congo</v>
      </c>
    </row>
    <row r="56" spans="1:78" ht="18" customHeight="1" x14ac:dyDescent="0.25">
      <c r="B56" s="22">
        <v>28</v>
      </c>
      <c r="C56" s="36" t="s">
        <v>27</v>
      </c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Y56" s="34" t="s">
        <v>223</v>
      </c>
      <c r="Z56" s="34" t="s">
        <v>821</v>
      </c>
      <c r="AA56" s="34" t="s">
        <v>822</v>
      </c>
      <c r="AB56" s="34" t="s">
        <v>813</v>
      </c>
      <c r="AC56" s="34">
        <f t="shared" si="0"/>
        <v>1</v>
      </c>
      <c r="AD56" s="34">
        <f>IF(AC56=1,COUNTIF($AC$2:AC56,1),"")</f>
        <v>55</v>
      </c>
      <c r="AE56" s="34" t="str">
        <f>IFERROR(INDEX($Y$2:$Y$255,MATCH(ROWS($AD$2:AD56),$AD$2:$AD$255,0)),"")</f>
        <v>Cook Islands</v>
      </c>
    </row>
    <row r="57" spans="1:78" ht="18" customHeight="1" x14ac:dyDescent="0.25">
      <c r="B57" s="22">
        <v>29</v>
      </c>
      <c r="C57" s="36" t="s">
        <v>28</v>
      </c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Y57" s="34" t="s">
        <v>114</v>
      </c>
      <c r="Z57" s="34" t="s">
        <v>436</v>
      </c>
      <c r="AA57" s="34" t="s">
        <v>437</v>
      </c>
      <c r="AB57" s="34" t="s">
        <v>416</v>
      </c>
      <c r="AC57" s="34">
        <f t="shared" si="0"/>
        <v>1</v>
      </c>
      <c r="AD57" s="34">
        <f>IF(AC57=1,COUNTIF($AC$2:AC57,1),"")</f>
        <v>56</v>
      </c>
      <c r="AE57" s="34" t="str">
        <f>IFERROR(INDEX($Y$2:$Y$255,MATCH(ROWS($AD$2:AD57),$AD$2:$AD$255,0)),"")</f>
        <v>Costa Rica</v>
      </c>
    </row>
    <row r="58" spans="1:78" ht="18" customHeight="1" x14ac:dyDescent="0.25">
      <c r="B58" s="22">
        <v>30</v>
      </c>
      <c r="C58" s="36" t="s">
        <v>29</v>
      </c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Y58" s="34" t="s">
        <v>168</v>
      </c>
      <c r="Z58" s="34" t="s">
        <v>551</v>
      </c>
      <c r="AA58" s="34" t="s">
        <v>552</v>
      </c>
      <c r="AB58" s="34" t="s">
        <v>534</v>
      </c>
      <c r="AC58" s="34">
        <f t="shared" si="0"/>
        <v>1</v>
      </c>
      <c r="AD58" s="34">
        <f>IF(AC58=1,COUNTIF($AC$2:AC58,1),"")</f>
        <v>57</v>
      </c>
      <c r="AE58" s="34" t="str">
        <f>IFERROR(INDEX($Y$2:$Y$255,MATCH(ROWS($AD$2:AD58),$AD$2:$AD$255,0)),"")</f>
        <v>Croatia</v>
      </c>
    </row>
    <row r="59" spans="1:78" ht="18" customHeight="1" x14ac:dyDescent="0.25">
      <c r="B59" s="22">
        <v>31</v>
      </c>
      <c r="C59" s="36" t="s">
        <v>30</v>
      </c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Y59" s="34" t="s">
        <v>115</v>
      </c>
      <c r="Z59" s="34" t="s">
        <v>438</v>
      </c>
      <c r="AA59" s="34" t="s">
        <v>439</v>
      </c>
      <c r="AB59" s="34" t="s">
        <v>416</v>
      </c>
      <c r="AC59" s="34">
        <f t="shared" si="0"/>
        <v>1</v>
      </c>
      <c r="AD59" s="34">
        <f>IF(AC59=1,COUNTIF($AC$2:AC59,1),"")</f>
        <v>58</v>
      </c>
      <c r="AE59" s="34" t="str">
        <f>IFERROR(INDEX($Y$2:$Y$255,MATCH(ROWS($AD$2:AD59),$AD$2:$AD$255,0)),"")</f>
        <v>Cuba</v>
      </c>
    </row>
    <row r="60" spans="1:78" ht="18" customHeight="1" x14ac:dyDescent="0.25">
      <c r="B60" s="22">
        <v>32</v>
      </c>
      <c r="C60" s="36" t="s">
        <v>885</v>
      </c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Y60" s="34" t="s">
        <v>958</v>
      </c>
      <c r="Z60" s="34" t="s">
        <v>668</v>
      </c>
      <c r="AA60" s="34" t="s">
        <v>669</v>
      </c>
      <c r="AB60" s="34" t="s">
        <v>416</v>
      </c>
      <c r="AC60" s="34">
        <f t="shared" si="0"/>
        <v>1</v>
      </c>
      <c r="AD60" s="34">
        <f>IF(AC60=1,COUNTIF($AC$2:AC60,1),"")</f>
        <v>59</v>
      </c>
      <c r="AE60" s="34" t="str">
        <f>IFERROR(INDEX($Y$2:$Y$255,MATCH(ROWS($AD$2:AD60),$AD$2:$AD$255,0)),"")</f>
        <v>Curaçao</v>
      </c>
    </row>
    <row r="61" spans="1:78" ht="18" customHeight="1" x14ac:dyDescent="0.25">
      <c r="B61" s="22">
        <v>33</v>
      </c>
      <c r="C61" s="36" t="s">
        <v>902</v>
      </c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Y61" s="34" t="s">
        <v>169</v>
      </c>
      <c r="Z61" s="34" t="s">
        <v>553</v>
      </c>
      <c r="AA61" s="34" t="s">
        <v>554</v>
      </c>
      <c r="AB61" s="34" t="s">
        <v>534</v>
      </c>
      <c r="AC61" s="34">
        <f t="shared" si="0"/>
        <v>1</v>
      </c>
      <c r="AD61" s="34">
        <f>IF(AC61=1,COUNTIF($AC$2:AC61,1),"")</f>
        <v>60</v>
      </c>
      <c r="AE61" s="34" t="str">
        <f>IFERROR(INDEX($Y$2:$Y$255,MATCH(ROWS($AD$2:AD61),$AD$2:$AD$255,0)),"")</f>
        <v>Cyprus</v>
      </c>
    </row>
    <row r="62" spans="1:78" s="35" customFormat="1" ht="18" customHeight="1" x14ac:dyDescent="0.25">
      <c r="A62" s="34"/>
      <c r="B62" s="22">
        <v>34</v>
      </c>
      <c r="C62" s="36" t="s">
        <v>884</v>
      </c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34"/>
      <c r="V62" s="34"/>
      <c r="W62" s="34"/>
      <c r="X62" s="34"/>
      <c r="Y62" s="34" t="s">
        <v>936</v>
      </c>
      <c r="Z62" s="34" t="s">
        <v>555</v>
      </c>
      <c r="AA62" s="34" t="s">
        <v>556</v>
      </c>
      <c r="AB62" s="34" t="s">
        <v>534</v>
      </c>
      <c r="AC62" s="34">
        <f t="shared" si="0"/>
        <v>1</v>
      </c>
      <c r="AD62" s="34">
        <f>IF(AC62=1,COUNTIF($AC$2:AC62,1),"")</f>
        <v>61</v>
      </c>
      <c r="AE62" s="34" t="str">
        <f>IFERROR(INDEX($Y$2:$Y$255,MATCH(ROWS($AD$2:AD62),$AD$2:$AD$255,0)),"")</f>
        <v>Czechia</v>
      </c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</row>
    <row r="63" spans="1:78" ht="18" customHeight="1" x14ac:dyDescent="0.25">
      <c r="B63" s="22">
        <v>35</v>
      </c>
      <c r="C63" s="36" t="s">
        <v>31</v>
      </c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Y63" s="34" t="s">
        <v>670</v>
      </c>
      <c r="Z63" s="34" t="s">
        <v>671</v>
      </c>
      <c r="AA63" s="34" t="s">
        <v>672</v>
      </c>
      <c r="AB63" s="34" t="s">
        <v>642</v>
      </c>
      <c r="AC63" s="34">
        <f t="shared" si="0"/>
        <v>1</v>
      </c>
      <c r="AD63" s="34">
        <f>IF(AC63=1,COUNTIF($AC$2:AC63,1),"")</f>
        <v>62</v>
      </c>
      <c r="AE63" s="34" t="str">
        <f>IFERROR(INDEX($Y$2:$Y$255,MATCH(ROWS($AD$2:AD63),$AD$2:$AD$255,0)),"")</f>
        <v>Czechoslovakia, Former</v>
      </c>
    </row>
    <row r="64" spans="1:78" ht="18" customHeight="1" x14ac:dyDescent="0.25">
      <c r="B64" s="22">
        <v>36</v>
      </c>
      <c r="C64" s="36" t="s">
        <v>32</v>
      </c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Y64" s="34" t="s">
        <v>248</v>
      </c>
      <c r="Z64" s="34" t="s">
        <v>343</v>
      </c>
      <c r="AA64" s="34" t="s">
        <v>344</v>
      </c>
      <c r="AB64" s="34" t="s">
        <v>318</v>
      </c>
      <c r="AC64" s="34">
        <f t="shared" si="0"/>
        <v>1</v>
      </c>
      <c r="AD64" s="34">
        <f>IF(AC64=1,COUNTIF($AC$2:AC64,1),"")</f>
        <v>63</v>
      </c>
      <c r="AE64" s="34" t="str">
        <f>IFERROR(INDEX($Y$2:$Y$255,MATCH(ROWS($AD$2:AD64),$AD$2:$AD$255,0)),"")</f>
        <v>Côte d'Ivoire</v>
      </c>
    </row>
    <row r="65" spans="2:31" ht="18" customHeight="1" x14ac:dyDescent="0.25">
      <c r="B65" s="22">
        <v>37</v>
      </c>
      <c r="C65" s="36" t="s">
        <v>33</v>
      </c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Y65" s="34" t="s">
        <v>211</v>
      </c>
      <c r="Z65" s="34" t="s">
        <v>793</v>
      </c>
      <c r="AA65" s="34" t="s">
        <v>794</v>
      </c>
      <c r="AB65" s="34" t="s">
        <v>790</v>
      </c>
      <c r="AC65" s="34">
        <f t="shared" si="0"/>
        <v>1</v>
      </c>
      <c r="AD65" s="34">
        <f>IF(AC65=1,COUNTIF($AC$2:AC65,1),"")</f>
        <v>64</v>
      </c>
      <c r="AE65" s="34" t="str">
        <f>IFERROR(INDEX($Y$2:$Y$255,MATCH(ROWS($AD$2:AD65),$AD$2:$AD$255,0)),"")</f>
        <v>Democratic People's Republic of Korea</v>
      </c>
    </row>
    <row r="66" spans="2:31" ht="18" customHeight="1" x14ac:dyDescent="0.25">
      <c r="B66" s="22">
        <v>38</v>
      </c>
      <c r="C66" s="36" t="s">
        <v>34</v>
      </c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Y66" s="34" t="s">
        <v>73</v>
      </c>
      <c r="Z66" s="34" t="s">
        <v>345</v>
      </c>
      <c r="AA66" s="34" t="s">
        <v>346</v>
      </c>
      <c r="AB66" s="34" t="s">
        <v>318</v>
      </c>
      <c r="AC66" s="34">
        <f t="shared" si="0"/>
        <v>1</v>
      </c>
      <c r="AD66" s="34">
        <f>IF(AC66=1,COUNTIF($AC$2:AC66,1),"")</f>
        <v>65</v>
      </c>
      <c r="AE66" s="34" t="str">
        <f>IFERROR(INDEX($Y$2:$Y$255,MATCH(ROWS($AD$2:AD66),$AD$2:$AD$255,0)),"")</f>
        <v>Democratic Republic of the Congo</v>
      </c>
    </row>
    <row r="67" spans="2:31" ht="18" customHeight="1" x14ac:dyDescent="0.25">
      <c r="B67" s="22">
        <v>39</v>
      </c>
      <c r="C67" s="36" t="s">
        <v>35</v>
      </c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Y67" s="34" t="s">
        <v>170</v>
      </c>
      <c r="Z67" s="34" t="s">
        <v>557</v>
      </c>
      <c r="AA67" s="34" t="s">
        <v>558</v>
      </c>
      <c r="AB67" s="34" t="s">
        <v>534</v>
      </c>
      <c r="AC67" s="34">
        <f t="shared" si="0"/>
        <v>1</v>
      </c>
      <c r="AD67" s="34">
        <f>IF(AC67=1,COUNTIF($AC$2:AC67,1),"")</f>
        <v>66</v>
      </c>
      <c r="AE67" s="34" t="str">
        <f>IFERROR(INDEX($Y$2:$Y$255,MATCH(ROWS($AD$2:AD67),$AD$2:$AD$255,0)),"")</f>
        <v>Denmark</v>
      </c>
    </row>
    <row r="68" spans="2:31" x14ac:dyDescent="0.25">
      <c r="Y68" s="34" t="s">
        <v>141</v>
      </c>
      <c r="Z68" s="34" t="s">
        <v>491</v>
      </c>
      <c r="AA68" s="34" t="s">
        <v>492</v>
      </c>
      <c r="AB68" s="34" t="s">
        <v>488</v>
      </c>
      <c r="AC68" s="34">
        <f t="shared" si="0"/>
        <v>1</v>
      </c>
      <c r="AD68" s="34">
        <f>IF(AC68=1,COUNTIF($AC$2:AC68,1),"")</f>
        <v>67</v>
      </c>
      <c r="AE68" s="34" t="str">
        <f>IFERROR(INDEX($Y$2:$Y$255,MATCH(ROWS($AD$2:AD68),$AD$2:$AD$255,0)),"")</f>
        <v>Djibouti</v>
      </c>
    </row>
    <row r="69" spans="2:31" x14ac:dyDescent="0.25">
      <c r="Y69" s="34" t="s">
        <v>116</v>
      </c>
      <c r="Z69" s="34" t="s">
        <v>440</v>
      </c>
      <c r="AA69" s="34" t="s">
        <v>441</v>
      </c>
      <c r="AB69" s="34" t="s">
        <v>416</v>
      </c>
      <c r="AC69" s="34">
        <f t="shared" si="0"/>
        <v>1</v>
      </c>
      <c r="AD69" s="34">
        <f>IF(AC69=1,COUNTIF($AC$2:AC69,1),"")</f>
        <v>68</v>
      </c>
      <c r="AE69" s="34" t="str">
        <f>IFERROR(INDEX($Y$2:$Y$255,MATCH(ROWS($AD$2:AD69),$AD$2:$AD$255,0)),"")</f>
        <v>Dominica</v>
      </c>
    </row>
    <row r="70" spans="2:31" x14ac:dyDescent="0.25">
      <c r="Y70" s="34" t="s">
        <v>117</v>
      </c>
      <c r="Z70" s="34" t="s">
        <v>442</v>
      </c>
      <c r="AA70" s="34" t="s">
        <v>443</v>
      </c>
      <c r="AB70" s="34" t="s">
        <v>416</v>
      </c>
      <c r="AC70" s="34">
        <f t="shared" si="0"/>
        <v>1</v>
      </c>
      <c r="AD70" s="34">
        <f>IF(AC70=1,COUNTIF($AC$2:AC70,1),"")</f>
        <v>69</v>
      </c>
      <c r="AE70" s="34" t="str">
        <f>IFERROR(INDEX($Y$2:$Y$255,MATCH(ROWS($AD$2:AD70),$AD$2:$AD$255,0)),"")</f>
        <v>Dominican Republic</v>
      </c>
    </row>
    <row r="71" spans="2:31" x14ac:dyDescent="0.25">
      <c r="Y71" s="34" t="s">
        <v>118</v>
      </c>
      <c r="Z71" s="34" t="s">
        <v>444</v>
      </c>
      <c r="AA71" s="34" t="s">
        <v>445</v>
      </c>
      <c r="AB71" s="34" t="s">
        <v>416</v>
      </c>
      <c r="AC71" s="34">
        <f t="shared" si="0"/>
        <v>1</v>
      </c>
      <c r="AD71" s="34">
        <f>IF(AC71=1,COUNTIF($AC$2:AC71,1),"")</f>
        <v>70</v>
      </c>
      <c r="AE71" s="34" t="str">
        <f>IFERROR(INDEX($Y$2:$Y$255,MATCH(ROWS($AD$2:AD71),$AD$2:$AD$255,0)),"")</f>
        <v>Ecuador</v>
      </c>
    </row>
    <row r="72" spans="2:31" x14ac:dyDescent="0.25">
      <c r="Y72" s="34" t="s">
        <v>142</v>
      </c>
      <c r="Z72" s="34" t="s">
        <v>493</v>
      </c>
      <c r="AA72" s="34" t="s">
        <v>494</v>
      </c>
      <c r="AB72" s="34" t="s">
        <v>488</v>
      </c>
      <c r="AC72" s="34">
        <f t="shared" si="0"/>
        <v>1</v>
      </c>
      <c r="AD72" s="34">
        <f>IF(AC72=1,COUNTIF($AC$2:AC72,1),"")</f>
        <v>71</v>
      </c>
      <c r="AE72" s="34" t="str">
        <f>IFERROR(INDEX($Y$2:$Y$255,MATCH(ROWS($AD$2:AD72),$AD$2:$AD$255,0)),"")</f>
        <v>Egypt</v>
      </c>
    </row>
    <row r="73" spans="2:31" x14ac:dyDescent="0.25">
      <c r="Y73" s="34" t="s">
        <v>119</v>
      </c>
      <c r="Z73" s="34" t="s">
        <v>446</v>
      </c>
      <c r="AA73" s="34" t="s">
        <v>447</v>
      </c>
      <c r="AB73" s="34" t="s">
        <v>416</v>
      </c>
      <c r="AC73" s="34">
        <f t="shared" ref="AC73:AC136" si="4">--ISNUMBER(IFERROR(SEARCH($V$1,Y73,1),""))</f>
        <v>1</v>
      </c>
      <c r="AD73" s="34">
        <f>IF(AC73=1,COUNTIF($AC$2:AC73,1),"")</f>
        <v>72</v>
      </c>
      <c r="AE73" s="34" t="str">
        <f>IFERROR(INDEX($Y$2:$Y$255,MATCH(ROWS($AD$2:AD73),$AD$2:$AD$255,0)),"")</f>
        <v>El Salvador</v>
      </c>
    </row>
    <row r="74" spans="2:31" x14ac:dyDescent="0.25">
      <c r="Y74" s="34" t="s">
        <v>74</v>
      </c>
      <c r="Z74" s="34" t="s">
        <v>347</v>
      </c>
      <c r="AA74" s="34" t="s">
        <v>348</v>
      </c>
      <c r="AB74" s="34" t="s">
        <v>318</v>
      </c>
      <c r="AC74" s="34">
        <f t="shared" si="4"/>
        <v>1</v>
      </c>
      <c r="AD74" s="34">
        <f>IF(AC74=1,COUNTIF($AC$2:AC74,1),"")</f>
        <v>73</v>
      </c>
      <c r="AE74" s="34" t="str">
        <f>IFERROR(INDEX($Y$2:$Y$255,MATCH(ROWS($AD$2:AD74),$AD$2:$AD$255,0)),"")</f>
        <v>Equatorial Guinea</v>
      </c>
    </row>
    <row r="75" spans="2:31" x14ac:dyDescent="0.25">
      <c r="Y75" s="34" t="s">
        <v>75</v>
      </c>
      <c r="Z75" s="34" t="s">
        <v>349</v>
      </c>
      <c r="AA75" s="34" t="s">
        <v>350</v>
      </c>
      <c r="AB75" s="34" t="s">
        <v>318</v>
      </c>
      <c r="AC75" s="34">
        <f t="shared" si="4"/>
        <v>1</v>
      </c>
      <c r="AD75" s="34">
        <f>IF(AC75=1,COUNTIF($AC$2:AC75,1),"")</f>
        <v>74</v>
      </c>
      <c r="AE75" s="34" t="str">
        <f>IFERROR(INDEX($Y$2:$Y$255,MATCH(ROWS($AD$2:AD75),$AD$2:$AD$255,0)),"")</f>
        <v>Eritrea</v>
      </c>
    </row>
    <row r="76" spans="2:31" x14ac:dyDescent="0.25">
      <c r="Y76" s="34" t="s">
        <v>171</v>
      </c>
      <c r="Z76" s="34" t="s">
        <v>559</v>
      </c>
      <c r="AA76" s="34" t="s">
        <v>560</v>
      </c>
      <c r="AB76" s="34" t="s">
        <v>534</v>
      </c>
      <c r="AC76" s="34">
        <f t="shared" si="4"/>
        <v>1</v>
      </c>
      <c r="AD76" s="34">
        <f>IF(AC76=1,COUNTIF($AC$2:AC76,1),"")</f>
        <v>75</v>
      </c>
      <c r="AE76" s="34" t="str">
        <f>IFERROR(INDEX($Y$2:$Y$255,MATCH(ROWS($AD$2:AD76),$AD$2:$AD$255,0)),"")</f>
        <v>Estonia</v>
      </c>
    </row>
    <row r="77" spans="2:31" x14ac:dyDescent="0.25">
      <c r="Y77" s="34" t="s">
        <v>937</v>
      </c>
      <c r="Z77" s="34" t="s">
        <v>402</v>
      </c>
      <c r="AA77" s="34" t="s">
        <v>403</v>
      </c>
      <c r="AB77" s="34" t="s">
        <v>318</v>
      </c>
      <c r="AC77" s="34">
        <f t="shared" si="4"/>
        <v>1</v>
      </c>
      <c r="AD77" s="34">
        <f>IF(AC77=1,COUNTIF($AC$2:AC77,1),"")</f>
        <v>76</v>
      </c>
      <c r="AE77" s="34" t="str">
        <f>IFERROR(INDEX($Y$2:$Y$255,MATCH(ROWS($AD$2:AD77),$AD$2:$AD$255,0)),"")</f>
        <v>Eswatini</v>
      </c>
    </row>
    <row r="78" spans="2:31" x14ac:dyDescent="0.25">
      <c r="Y78" s="34" t="s">
        <v>76</v>
      </c>
      <c r="Z78" s="34" t="s">
        <v>351</v>
      </c>
      <c r="AA78" s="34" t="s">
        <v>352</v>
      </c>
      <c r="AB78" s="34" t="s">
        <v>318</v>
      </c>
      <c r="AC78" s="34">
        <f t="shared" si="4"/>
        <v>1</v>
      </c>
      <c r="AD78" s="34">
        <f>IF(AC78=1,COUNTIF($AC$2:AC78,1),"")</f>
        <v>77</v>
      </c>
      <c r="AE78" s="34" t="str">
        <f>IFERROR(INDEX($Y$2:$Y$255,MATCH(ROWS($AD$2:AD78),$AD$2:$AD$255,0)),"")</f>
        <v>Ethiopia</v>
      </c>
    </row>
    <row r="79" spans="2:31" x14ac:dyDescent="0.25">
      <c r="Y79" s="34" t="s">
        <v>673</v>
      </c>
      <c r="Z79" s="34" t="s">
        <v>674</v>
      </c>
      <c r="AA79" s="34" t="s">
        <v>675</v>
      </c>
      <c r="AB79" s="34" t="s">
        <v>642</v>
      </c>
      <c r="AC79" s="34">
        <f t="shared" si="4"/>
        <v>1</v>
      </c>
      <c r="AD79" s="34">
        <f>IF(AC79=1,COUNTIF($AC$2:AC79,1),"")</f>
        <v>78</v>
      </c>
      <c r="AE79" s="34" t="str">
        <f>IFERROR(INDEX($Y$2:$Y$255,MATCH(ROWS($AD$2:AD79),$AD$2:$AD$255,0)),"")</f>
        <v>Falkland Islands (Malvinas)</v>
      </c>
    </row>
    <row r="80" spans="2:31" x14ac:dyDescent="0.25">
      <c r="Y80" s="34" t="s">
        <v>676</v>
      </c>
      <c r="Z80" s="34" t="s">
        <v>677</v>
      </c>
      <c r="AA80" s="34" t="s">
        <v>678</v>
      </c>
      <c r="AB80" s="34" t="s">
        <v>642</v>
      </c>
      <c r="AC80" s="34">
        <f t="shared" si="4"/>
        <v>1</v>
      </c>
      <c r="AD80" s="34">
        <f>IF(AC80=1,COUNTIF($AC$2:AC80,1),"")</f>
        <v>79</v>
      </c>
      <c r="AE80" s="34" t="str">
        <f>IFERROR(INDEX($Y$2:$Y$255,MATCH(ROWS($AD$2:AD80),$AD$2:$AD$255,0)),"")</f>
        <v>Faroe Islands</v>
      </c>
    </row>
    <row r="81" spans="25:31" x14ac:dyDescent="0.25">
      <c r="Y81" s="34" t="s">
        <v>224</v>
      </c>
      <c r="Z81" s="34" t="s">
        <v>823</v>
      </c>
      <c r="AA81" s="34" t="s">
        <v>824</v>
      </c>
      <c r="AB81" s="34" t="s">
        <v>813</v>
      </c>
      <c r="AC81" s="34">
        <f t="shared" si="4"/>
        <v>1</v>
      </c>
      <c r="AD81" s="34">
        <f>IF(AC81=1,COUNTIF($AC$2:AC81,1),"")</f>
        <v>80</v>
      </c>
      <c r="AE81" s="34" t="str">
        <f>IFERROR(INDEX($Y$2:$Y$255,MATCH(ROWS($AD$2:AD81),$AD$2:$AD$255,0)),"")</f>
        <v>Fiji</v>
      </c>
    </row>
    <row r="82" spans="25:31" x14ac:dyDescent="0.25">
      <c r="Y82" s="34" t="s">
        <v>172</v>
      </c>
      <c r="Z82" s="34" t="s">
        <v>561</v>
      </c>
      <c r="AA82" s="34" t="s">
        <v>562</v>
      </c>
      <c r="AB82" s="34" t="s">
        <v>534</v>
      </c>
      <c r="AC82" s="34">
        <f t="shared" si="4"/>
        <v>1</v>
      </c>
      <c r="AD82" s="34">
        <f>IF(AC82=1,COUNTIF($AC$2:AC82,1),"")</f>
        <v>81</v>
      </c>
      <c r="AE82" s="34" t="str">
        <f>IFERROR(INDEX($Y$2:$Y$255,MATCH(ROWS($AD$2:AD82),$AD$2:$AD$255,0)),"")</f>
        <v>Finland</v>
      </c>
    </row>
    <row r="83" spans="25:31" x14ac:dyDescent="0.25">
      <c r="Y83" s="34" t="s">
        <v>173</v>
      </c>
      <c r="Z83" s="34" t="s">
        <v>563</v>
      </c>
      <c r="AA83" s="34" t="s">
        <v>564</v>
      </c>
      <c r="AB83" s="34" t="s">
        <v>534</v>
      </c>
      <c r="AC83" s="34">
        <f t="shared" si="4"/>
        <v>1</v>
      </c>
      <c r="AD83" s="34">
        <f>IF(AC83=1,COUNTIF($AC$2:AC83,1),"")</f>
        <v>82</v>
      </c>
      <c r="AE83" s="34" t="str">
        <f>IFERROR(INDEX($Y$2:$Y$255,MATCH(ROWS($AD$2:AD83),$AD$2:$AD$255,0)),"")</f>
        <v>France</v>
      </c>
    </row>
    <row r="84" spans="25:31" x14ac:dyDescent="0.25">
      <c r="Y84" s="34" t="s">
        <v>679</v>
      </c>
      <c r="Z84" s="34" t="s">
        <v>680</v>
      </c>
      <c r="AA84" s="34" t="s">
        <v>681</v>
      </c>
      <c r="AB84" s="34" t="s">
        <v>642</v>
      </c>
      <c r="AC84" s="34">
        <f t="shared" si="4"/>
        <v>1</v>
      </c>
      <c r="AD84" s="34">
        <f>IF(AC84=1,COUNTIF($AC$2:AC84,1),"")</f>
        <v>83</v>
      </c>
      <c r="AE84" s="34" t="str">
        <f>IFERROR(INDEX($Y$2:$Y$255,MATCH(ROWS($AD$2:AD84),$AD$2:$AD$255,0)),"")</f>
        <v>French Guiana</v>
      </c>
    </row>
    <row r="85" spans="25:31" x14ac:dyDescent="0.25">
      <c r="Y85" s="34" t="s">
        <v>682</v>
      </c>
      <c r="Z85" s="34" t="s">
        <v>683</v>
      </c>
      <c r="AA85" s="34" t="s">
        <v>684</v>
      </c>
      <c r="AB85" s="34" t="s">
        <v>813</v>
      </c>
      <c r="AC85" s="34">
        <f t="shared" si="4"/>
        <v>1</v>
      </c>
      <c r="AD85" s="34">
        <f>IF(AC85=1,COUNTIF($AC$2:AC85,1),"")</f>
        <v>84</v>
      </c>
      <c r="AE85" s="34" t="str">
        <f>IFERROR(INDEX($Y$2:$Y$255,MATCH(ROWS($AD$2:AD85),$AD$2:$AD$255,0)),"")</f>
        <v>French Polynesia</v>
      </c>
    </row>
    <row r="86" spans="25:31" x14ac:dyDescent="0.25">
      <c r="Y86" s="34" t="s">
        <v>959</v>
      </c>
      <c r="Z86" s="34" t="s">
        <v>960</v>
      </c>
      <c r="AA86" s="34" t="s">
        <v>961</v>
      </c>
      <c r="AB86" s="34" t="s">
        <v>642</v>
      </c>
      <c r="AC86" s="34">
        <f t="shared" si="4"/>
        <v>1</v>
      </c>
      <c r="AD86" s="34">
        <f>IF(AC86=1,COUNTIF($AC$2:AC86,1),"")</f>
        <v>85</v>
      </c>
      <c r="AE86" s="34" t="str">
        <f>IFERROR(INDEX($Y$2:$Y$255,MATCH(ROWS($AD$2:AD86),$AD$2:$AD$255,0)),"")</f>
        <v>French Southern Territories</v>
      </c>
    </row>
    <row r="87" spans="25:31" x14ac:dyDescent="0.25">
      <c r="Y87" s="34" t="s">
        <v>77</v>
      </c>
      <c r="Z87" s="34" t="s">
        <v>353</v>
      </c>
      <c r="AA87" s="34" t="s">
        <v>354</v>
      </c>
      <c r="AB87" s="34" t="s">
        <v>318</v>
      </c>
      <c r="AC87" s="34">
        <f t="shared" si="4"/>
        <v>1</v>
      </c>
      <c r="AD87" s="34">
        <f>IF(AC87=1,COUNTIF($AC$2:AC87,1),"")</f>
        <v>86</v>
      </c>
      <c r="AE87" s="34" t="str">
        <f>IFERROR(INDEX($Y$2:$Y$255,MATCH(ROWS($AD$2:AD87),$AD$2:$AD$255,0)),"")</f>
        <v>Gabon</v>
      </c>
    </row>
    <row r="88" spans="25:31" x14ac:dyDescent="0.25">
      <c r="Y88" s="34" t="s">
        <v>78</v>
      </c>
      <c r="Z88" s="34" t="s">
        <v>355</v>
      </c>
      <c r="AA88" s="34" t="s">
        <v>356</v>
      </c>
      <c r="AB88" s="34" t="s">
        <v>318</v>
      </c>
      <c r="AC88" s="34">
        <f t="shared" si="4"/>
        <v>1</v>
      </c>
      <c r="AD88" s="34">
        <f>IF(AC88=1,COUNTIF($AC$2:AC88,1),"")</f>
        <v>87</v>
      </c>
      <c r="AE88" s="34" t="str">
        <f>IFERROR(INDEX($Y$2:$Y$255,MATCH(ROWS($AD$2:AD88),$AD$2:$AD$255,0)),"")</f>
        <v>Gambia</v>
      </c>
    </row>
    <row r="89" spans="25:31" x14ac:dyDescent="0.25">
      <c r="Y89" s="34" t="s">
        <v>174</v>
      </c>
      <c r="Z89" s="34" t="s">
        <v>565</v>
      </c>
      <c r="AA89" s="34" t="s">
        <v>566</v>
      </c>
      <c r="AB89" s="34" t="s">
        <v>534</v>
      </c>
      <c r="AC89" s="34">
        <f t="shared" si="4"/>
        <v>1</v>
      </c>
      <c r="AD89" s="34">
        <f>IF(AC89=1,COUNTIF($AC$2:AC89,1),"")</f>
        <v>88</v>
      </c>
      <c r="AE89" s="34" t="str">
        <f>IFERROR(INDEX($Y$2:$Y$255,MATCH(ROWS($AD$2:AD89),$AD$2:$AD$255,0)),"")</f>
        <v>Georgia</v>
      </c>
    </row>
    <row r="90" spans="25:31" x14ac:dyDescent="0.25">
      <c r="Y90" s="34" t="s">
        <v>175</v>
      </c>
      <c r="Z90" s="34" t="s">
        <v>567</v>
      </c>
      <c r="AA90" s="34" t="s">
        <v>568</v>
      </c>
      <c r="AB90" s="34" t="s">
        <v>534</v>
      </c>
      <c r="AC90" s="34">
        <f t="shared" si="4"/>
        <v>1</v>
      </c>
      <c r="AD90" s="34">
        <f>IF(AC90=1,COUNTIF($AC$2:AC90,1),"")</f>
        <v>89</v>
      </c>
      <c r="AE90" s="34" t="str">
        <f>IFERROR(INDEX($Y$2:$Y$255,MATCH(ROWS($AD$2:AD90),$AD$2:$AD$255,0)),"")</f>
        <v>Germany</v>
      </c>
    </row>
    <row r="91" spans="25:31" x14ac:dyDescent="0.25">
      <c r="Y91" s="34" t="s">
        <v>685</v>
      </c>
      <c r="Z91" s="34" t="s">
        <v>686</v>
      </c>
      <c r="AA91" s="34" t="s">
        <v>687</v>
      </c>
      <c r="AB91" s="34" t="s">
        <v>642</v>
      </c>
      <c r="AC91" s="34">
        <f t="shared" si="4"/>
        <v>1</v>
      </c>
      <c r="AD91" s="34">
        <f>IF(AC91=1,COUNTIF($AC$2:AC91,1),"")</f>
        <v>90</v>
      </c>
      <c r="AE91" s="34" t="str">
        <f>IFERROR(INDEX($Y$2:$Y$255,MATCH(ROWS($AD$2:AD91),$AD$2:$AD$255,0)),"")</f>
        <v>Germany, Former Democratic Republic</v>
      </c>
    </row>
    <row r="92" spans="25:31" x14ac:dyDescent="0.25">
      <c r="Y92" s="34" t="s">
        <v>688</v>
      </c>
      <c r="Z92" s="34" t="s">
        <v>689</v>
      </c>
      <c r="AA92" s="34" t="s">
        <v>690</v>
      </c>
      <c r="AB92" s="34" t="s">
        <v>642</v>
      </c>
      <c r="AC92" s="34">
        <f t="shared" si="4"/>
        <v>1</v>
      </c>
      <c r="AD92" s="34">
        <f>IF(AC92=1,COUNTIF($AC$2:AC92,1),"")</f>
        <v>91</v>
      </c>
      <c r="AE92" s="34" t="str">
        <f>IFERROR(INDEX($Y$2:$Y$255,MATCH(ROWS($AD$2:AD92),$AD$2:$AD$255,0)),"")</f>
        <v>Germany, Former Federal Republic</v>
      </c>
    </row>
    <row r="93" spans="25:31" x14ac:dyDescent="0.25">
      <c r="Y93" s="34" t="s">
        <v>691</v>
      </c>
      <c r="Z93" s="34" t="s">
        <v>692</v>
      </c>
      <c r="AA93" s="34" t="s">
        <v>693</v>
      </c>
      <c r="AB93" s="34" t="s">
        <v>642</v>
      </c>
      <c r="AC93" s="34">
        <f t="shared" si="4"/>
        <v>1</v>
      </c>
      <c r="AD93" s="34">
        <f>IF(AC93=1,COUNTIF($AC$2:AC93,1),"")</f>
        <v>92</v>
      </c>
      <c r="AE93" s="34" t="str">
        <f>IFERROR(INDEX($Y$2:$Y$255,MATCH(ROWS($AD$2:AD93),$AD$2:$AD$255,0)),"")</f>
        <v>Germany, West Berlin</v>
      </c>
    </row>
    <row r="94" spans="25:31" x14ac:dyDescent="0.25">
      <c r="Y94" s="34" t="s">
        <v>79</v>
      </c>
      <c r="Z94" s="34" t="s">
        <v>357</v>
      </c>
      <c r="AA94" s="34" t="s">
        <v>358</v>
      </c>
      <c r="AB94" s="34" t="s">
        <v>318</v>
      </c>
      <c r="AC94" s="34">
        <f t="shared" si="4"/>
        <v>1</v>
      </c>
      <c r="AD94" s="34">
        <f>IF(AC94=1,COUNTIF($AC$2:AC94,1),"")</f>
        <v>93</v>
      </c>
      <c r="AE94" s="34" t="str">
        <f>IFERROR(INDEX($Y$2:$Y$255,MATCH(ROWS($AD$2:AD94),$AD$2:$AD$255,0)),"")</f>
        <v>Ghana</v>
      </c>
    </row>
    <row r="95" spans="25:31" x14ac:dyDescent="0.25">
      <c r="Y95" s="34" t="s">
        <v>694</v>
      </c>
      <c r="Z95" s="34" t="s">
        <v>695</v>
      </c>
      <c r="AA95" s="34" t="s">
        <v>696</v>
      </c>
      <c r="AB95" s="34" t="s">
        <v>642</v>
      </c>
      <c r="AC95" s="34">
        <f t="shared" si="4"/>
        <v>1</v>
      </c>
      <c r="AD95" s="34">
        <f>IF(AC95=1,COUNTIF($AC$2:AC95,1),"")</f>
        <v>94</v>
      </c>
      <c r="AE95" s="34" t="str">
        <f>IFERROR(INDEX($Y$2:$Y$255,MATCH(ROWS($AD$2:AD95),$AD$2:$AD$255,0)),"")</f>
        <v>Gibraltar</v>
      </c>
    </row>
    <row r="96" spans="25:31" x14ac:dyDescent="0.25">
      <c r="Y96" s="34" t="s">
        <v>176</v>
      </c>
      <c r="Z96" s="34" t="s">
        <v>569</v>
      </c>
      <c r="AA96" s="34" t="s">
        <v>570</v>
      </c>
      <c r="AB96" s="34" t="s">
        <v>534</v>
      </c>
      <c r="AC96" s="34">
        <f t="shared" si="4"/>
        <v>1</v>
      </c>
      <c r="AD96" s="34">
        <f>IF(AC96=1,COUNTIF($AC$2:AC96,1),"")</f>
        <v>95</v>
      </c>
      <c r="AE96" s="34" t="str">
        <f>IFERROR(INDEX($Y$2:$Y$255,MATCH(ROWS($AD$2:AD96),$AD$2:$AD$255,0)),"")</f>
        <v>Greece</v>
      </c>
    </row>
    <row r="97" spans="25:31" x14ac:dyDescent="0.25">
      <c r="Y97" s="34" t="s">
        <v>697</v>
      </c>
      <c r="Z97" s="34" t="s">
        <v>698</v>
      </c>
      <c r="AA97" s="34" t="s">
        <v>699</v>
      </c>
      <c r="AB97" s="34" t="s">
        <v>534</v>
      </c>
      <c r="AC97" s="34">
        <f t="shared" si="4"/>
        <v>1</v>
      </c>
      <c r="AD97" s="34">
        <f>IF(AC97=1,COUNTIF($AC$2:AC97,1),"")</f>
        <v>96</v>
      </c>
      <c r="AE97" s="34" t="str">
        <f>IFERROR(INDEX($Y$2:$Y$255,MATCH(ROWS($AD$2:AD97),$AD$2:$AD$255,0)),"")</f>
        <v>Greenland</v>
      </c>
    </row>
    <row r="98" spans="25:31" x14ac:dyDescent="0.25">
      <c r="Y98" s="34" t="s">
        <v>120</v>
      </c>
      <c r="Z98" s="34" t="s">
        <v>448</v>
      </c>
      <c r="AA98" s="34" t="s">
        <v>449</v>
      </c>
      <c r="AB98" s="34" t="s">
        <v>416</v>
      </c>
      <c r="AC98" s="34">
        <f t="shared" si="4"/>
        <v>1</v>
      </c>
      <c r="AD98" s="34">
        <f>IF(AC98=1,COUNTIF($AC$2:AC98,1),"")</f>
        <v>97</v>
      </c>
      <c r="AE98" s="34" t="str">
        <f>IFERROR(INDEX($Y$2:$Y$255,MATCH(ROWS($AD$2:AD98),$AD$2:$AD$255,0)),"")</f>
        <v>Grenada</v>
      </c>
    </row>
    <row r="99" spans="25:31" x14ac:dyDescent="0.25">
      <c r="Y99" s="34" t="s">
        <v>700</v>
      </c>
      <c r="Z99" s="34" t="s">
        <v>701</v>
      </c>
      <c r="AA99" s="34" t="s">
        <v>702</v>
      </c>
      <c r="AB99" s="34" t="s">
        <v>642</v>
      </c>
      <c r="AC99" s="34">
        <f t="shared" si="4"/>
        <v>1</v>
      </c>
      <c r="AD99" s="34">
        <f>IF(AC99=1,COUNTIF($AC$2:AC99,1),"")</f>
        <v>98</v>
      </c>
      <c r="AE99" s="34" t="str">
        <f>IFERROR(INDEX($Y$2:$Y$255,MATCH(ROWS($AD$2:AD99),$AD$2:$AD$255,0)),"")</f>
        <v>Guadeloupe</v>
      </c>
    </row>
    <row r="100" spans="25:31" x14ac:dyDescent="0.25">
      <c r="Y100" s="34" t="s">
        <v>703</v>
      </c>
      <c r="Z100" s="34" t="s">
        <v>704</v>
      </c>
      <c r="AA100" s="34" t="s">
        <v>705</v>
      </c>
      <c r="AB100" s="34" t="s">
        <v>813</v>
      </c>
      <c r="AC100" s="34">
        <f t="shared" si="4"/>
        <v>1</v>
      </c>
      <c r="AD100" s="34">
        <f>IF(AC100=1,COUNTIF($AC$2:AC100,1),"")</f>
        <v>99</v>
      </c>
      <c r="AE100" s="34" t="str">
        <f>IFERROR(INDEX($Y$2:$Y$255,MATCH(ROWS($AD$2:AD100),$AD$2:$AD$255,0)),"")</f>
        <v>Guam</v>
      </c>
    </row>
    <row r="101" spans="25:31" x14ac:dyDescent="0.25">
      <c r="Y101" s="34" t="s">
        <v>121</v>
      </c>
      <c r="Z101" s="34" t="s">
        <v>450</v>
      </c>
      <c r="AA101" s="34" t="s">
        <v>451</v>
      </c>
      <c r="AB101" s="34" t="s">
        <v>416</v>
      </c>
      <c r="AC101" s="34">
        <f t="shared" si="4"/>
        <v>1</v>
      </c>
      <c r="AD101" s="34">
        <f>IF(AC101=1,COUNTIF($AC$2:AC101,1),"")</f>
        <v>100</v>
      </c>
      <c r="AE101" s="34" t="str">
        <f>IFERROR(INDEX($Y$2:$Y$255,MATCH(ROWS($AD$2:AD101),$AD$2:$AD$255,0)),"")</f>
        <v>Guatemala</v>
      </c>
    </row>
    <row r="102" spans="25:31" x14ac:dyDescent="0.25">
      <c r="Y102" s="34" t="s">
        <v>962</v>
      </c>
      <c r="Z102" s="34" t="s">
        <v>963</v>
      </c>
      <c r="AA102" s="34" t="s">
        <v>964</v>
      </c>
      <c r="AB102" s="34" t="s">
        <v>642</v>
      </c>
      <c r="AC102" s="34">
        <f t="shared" si="4"/>
        <v>1</v>
      </c>
      <c r="AD102" s="34">
        <f>IF(AC102=1,COUNTIF($AC$2:AC102,1),"")</f>
        <v>101</v>
      </c>
      <c r="AE102" s="34" t="str">
        <f>IFERROR(INDEX($Y$2:$Y$255,MATCH(ROWS($AD$2:AD102),$AD$2:$AD$255,0)),"")</f>
        <v>Guernsey</v>
      </c>
    </row>
    <row r="103" spans="25:31" x14ac:dyDescent="0.25">
      <c r="Y103" s="34" t="s">
        <v>80</v>
      </c>
      <c r="Z103" s="34" t="s">
        <v>359</v>
      </c>
      <c r="AA103" s="34" t="s">
        <v>360</v>
      </c>
      <c r="AB103" s="34" t="s">
        <v>318</v>
      </c>
      <c r="AC103" s="34">
        <f t="shared" si="4"/>
        <v>1</v>
      </c>
      <c r="AD103" s="34">
        <f>IF(AC103=1,COUNTIF($AC$2:AC103,1),"")</f>
        <v>102</v>
      </c>
      <c r="AE103" s="34" t="str">
        <f>IFERROR(INDEX($Y$2:$Y$255,MATCH(ROWS($AD$2:AD103),$AD$2:$AD$255,0)),"")</f>
        <v>Guinea</v>
      </c>
    </row>
    <row r="104" spans="25:31" x14ac:dyDescent="0.25">
      <c r="Y104" s="34" t="s">
        <v>81</v>
      </c>
      <c r="Z104" s="34" t="s">
        <v>361</v>
      </c>
      <c r="AA104" s="34" t="s">
        <v>362</v>
      </c>
      <c r="AB104" s="34" t="s">
        <v>318</v>
      </c>
      <c r="AC104" s="34">
        <f t="shared" si="4"/>
        <v>1</v>
      </c>
      <c r="AD104" s="34">
        <f>IF(AC104=1,COUNTIF($AC$2:AC104,1),"")</f>
        <v>103</v>
      </c>
      <c r="AE104" s="34" t="str">
        <f>IFERROR(INDEX($Y$2:$Y$255,MATCH(ROWS($AD$2:AD104),$AD$2:$AD$255,0)),"")</f>
        <v>Guinea-Bissau</v>
      </c>
    </row>
    <row r="105" spans="25:31" x14ac:dyDescent="0.25">
      <c r="Y105" s="34" t="s">
        <v>122</v>
      </c>
      <c r="Z105" s="34" t="s">
        <v>452</v>
      </c>
      <c r="AA105" s="34" t="s">
        <v>453</v>
      </c>
      <c r="AB105" s="34" t="s">
        <v>416</v>
      </c>
      <c r="AC105" s="34">
        <f t="shared" si="4"/>
        <v>1</v>
      </c>
      <c r="AD105" s="34">
        <f>IF(AC105=1,COUNTIF($AC$2:AC105,1),"")</f>
        <v>104</v>
      </c>
      <c r="AE105" s="34" t="str">
        <f>IFERROR(INDEX($Y$2:$Y$255,MATCH(ROWS($AD$2:AD105),$AD$2:$AD$255,0)),"")</f>
        <v>Guyana</v>
      </c>
    </row>
    <row r="106" spans="25:31" x14ac:dyDescent="0.25">
      <c r="Y106" s="34" t="s">
        <v>123</v>
      </c>
      <c r="Z106" s="34" t="s">
        <v>454</v>
      </c>
      <c r="AA106" s="34" t="s">
        <v>455</v>
      </c>
      <c r="AB106" s="34" t="s">
        <v>416</v>
      </c>
      <c r="AC106" s="34">
        <f t="shared" si="4"/>
        <v>1</v>
      </c>
      <c r="AD106" s="34">
        <f>IF(AC106=1,COUNTIF($AC$2:AC106,1),"")</f>
        <v>105</v>
      </c>
      <c r="AE106" s="34" t="str">
        <f>IFERROR(INDEX($Y$2:$Y$255,MATCH(ROWS($AD$2:AD106),$AD$2:$AD$255,0)),"")</f>
        <v>Haiti</v>
      </c>
    </row>
    <row r="107" spans="25:31" x14ac:dyDescent="0.25">
      <c r="Y107" s="34" t="s">
        <v>965</v>
      </c>
      <c r="Z107" s="34" t="s">
        <v>966</v>
      </c>
      <c r="AA107" s="34" t="s">
        <v>967</v>
      </c>
      <c r="AB107" s="34" t="s">
        <v>642</v>
      </c>
      <c r="AC107" s="34">
        <f t="shared" si="4"/>
        <v>1</v>
      </c>
      <c r="AD107" s="34">
        <f>IF(AC107=1,COUNTIF($AC$2:AC107,1),"")</f>
        <v>106</v>
      </c>
      <c r="AE107" s="34" t="str">
        <f>IFERROR(INDEX($Y$2:$Y$255,MATCH(ROWS($AD$2:AD107),$AD$2:$AD$255,0)),"")</f>
        <v>Heard Island and McDonald Islands</v>
      </c>
    </row>
    <row r="108" spans="25:31" x14ac:dyDescent="0.25">
      <c r="Y108" s="34" t="s">
        <v>968</v>
      </c>
      <c r="Z108" s="34" t="s">
        <v>969</v>
      </c>
      <c r="AA108" s="34" t="s">
        <v>970</v>
      </c>
      <c r="AB108" s="34" t="s">
        <v>642</v>
      </c>
      <c r="AC108" s="34">
        <f t="shared" si="4"/>
        <v>1</v>
      </c>
      <c r="AD108" s="34">
        <f>IF(AC108=1,COUNTIF($AC$2:AC108,1),"")</f>
        <v>107</v>
      </c>
      <c r="AE108" s="34" t="str">
        <f>IFERROR(INDEX($Y$2:$Y$255,MATCH(ROWS($AD$2:AD108),$AD$2:$AD$255,0)),"")</f>
        <v>Holy See</v>
      </c>
    </row>
    <row r="109" spans="25:31" x14ac:dyDescent="0.25">
      <c r="Y109" s="34" t="s">
        <v>124</v>
      </c>
      <c r="Z109" s="34" t="s">
        <v>456</v>
      </c>
      <c r="AA109" s="34" t="s">
        <v>457</v>
      </c>
      <c r="AB109" s="34" t="s">
        <v>416</v>
      </c>
      <c r="AC109" s="34">
        <f t="shared" si="4"/>
        <v>1</v>
      </c>
      <c r="AD109" s="34">
        <f>IF(AC109=1,COUNTIF($AC$2:AC109,1),"")</f>
        <v>108</v>
      </c>
      <c r="AE109" s="34" t="str">
        <f>IFERROR(INDEX($Y$2:$Y$255,MATCH(ROWS($AD$2:AD109),$AD$2:$AD$255,0)),"")</f>
        <v>Honduras</v>
      </c>
    </row>
    <row r="110" spans="25:31" x14ac:dyDescent="0.25">
      <c r="Y110" s="34" t="s">
        <v>177</v>
      </c>
      <c r="Z110" s="34" t="s">
        <v>571</v>
      </c>
      <c r="AA110" s="34" t="s">
        <v>572</v>
      </c>
      <c r="AB110" s="34" t="s">
        <v>534</v>
      </c>
      <c r="AC110" s="34">
        <f t="shared" si="4"/>
        <v>1</v>
      </c>
      <c r="AD110" s="34">
        <f>IF(AC110=1,COUNTIF($AC$2:AC110,1),"")</f>
        <v>109</v>
      </c>
      <c r="AE110" s="34" t="str">
        <f>IFERROR(INDEX($Y$2:$Y$255,MATCH(ROWS($AD$2:AD110),$AD$2:$AD$255,0)),"")</f>
        <v>Hungary</v>
      </c>
    </row>
    <row r="111" spans="25:31" x14ac:dyDescent="0.25">
      <c r="Y111" s="34" t="s">
        <v>178</v>
      </c>
      <c r="Z111" s="34" t="s">
        <v>573</v>
      </c>
      <c r="AA111" s="34" t="s">
        <v>574</v>
      </c>
      <c r="AB111" s="34" t="s">
        <v>534</v>
      </c>
      <c r="AC111" s="34">
        <f t="shared" si="4"/>
        <v>1</v>
      </c>
      <c r="AD111" s="34">
        <f>IF(AC111=1,COUNTIF($AC$2:AC111,1),"")</f>
        <v>110</v>
      </c>
      <c r="AE111" s="34" t="str">
        <f>IFERROR(INDEX($Y$2:$Y$255,MATCH(ROWS($AD$2:AD111),$AD$2:$AD$255,0)),"")</f>
        <v>Iceland</v>
      </c>
    </row>
    <row r="112" spans="25:31" x14ac:dyDescent="0.25">
      <c r="Y112" s="34" t="s">
        <v>212</v>
      </c>
      <c r="Z112" s="34" t="s">
        <v>795</v>
      </c>
      <c r="AA112" s="34" t="s">
        <v>796</v>
      </c>
      <c r="AB112" s="34" t="s">
        <v>790</v>
      </c>
      <c r="AC112" s="34">
        <f t="shared" si="4"/>
        <v>1</v>
      </c>
      <c r="AD112" s="34">
        <f>IF(AC112=1,COUNTIF($AC$2:AC112,1),"")</f>
        <v>111</v>
      </c>
      <c r="AE112" s="34" t="str">
        <f>IFERROR(INDEX($Y$2:$Y$255,MATCH(ROWS($AD$2:AD112),$AD$2:$AD$255,0)),"")</f>
        <v>India</v>
      </c>
    </row>
    <row r="113" spans="25:31" x14ac:dyDescent="0.25">
      <c r="Y113" s="34" t="s">
        <v>213</v>
      </c>
      <c r="Z113" s="34" t="s">
        <v>797</v>
      </c>
      <c r="AA113" s="34" t="s">
        <v>798</v>
      </c>
      <c r="AB113" s="34" t="s">
        <v>790</v>
      </c>
      <c r="AC113" s="34">
        <f t="shared" si="4"/>
        <v>1</v>
      </c>
      <c r="AD113" s="34">
        <f>IF(AC113=1,COUNTIF($AC$2:AC113,1),"")</f>
        <v>112</v>
      </c>
      <c r="AE113" s="34" t="str">
        <f>IFERROR(INDEX($Y$2:$Y$255,MATCH(ROWS($AD$2:AD113),$AD$2:$AD$255,0)),"")</f>
        <v>Indonesia</v>
      </c>
    </row>
    <row r="114" spans="25:31" x14ac:dyDescent="0.25">
      <c r="Y114" s="34" t="s">
        <v>143</v>
      </c>
      <c r="Z114" s="34" t="s">
        <v>495</v>
      </c>
      <c r="AA114" s="34" t="s">
        <v>496</v>
      </c>
      <c r="AB114" s="34" t="s">
        <v>488</v>
      </c>
      <c r="AC114" s="34">
        <f t="shared" si="4"/>
        <v>1</v>
      </c>
      <c r="AD114" s="34">
        <f>IF(AC114=1,COUNTIF($AC$2:AC114,1),"")</f>
        <v>113</v>
      </c>
      <c r="AE114" s="34" t="str">
        <f>IFERROR(INDEX($Y$2:$Y$255,MATCH(ROWS($AD$2:AD114),$AD$2:$AD$255,0)),"")</f>
        <v>Iran (Islamic Republic of)</v>
      </c>
    </row>
    <row r="115" spans="25:31" x14ac:dyDescent="0.25">
      <c r="Y115" s="34" t="s">
        <v>144</v>
      </c>
      <c r="Z115" s="34" t="s">
        <v>497</v>
      </c>
      <c r="AA115" s="34" t="s">
        <v>498</v>
      </c>
      <c r="AB115" s="34" t="s">
        <v>488</v>
      </c>
      <c r="AC115" s="34">
        <f t="shared" si="4"/>
        <v>1</v>
      </c>
      <c r="AD115" s="34">
        <f>IF(AC115=1,COUNTIF($AC$2:AC115,1),"")</f>
        <v>114</v>
      </c>
      <c r="AE115" s="34" t="str">
        <f>IFERROR(INDEX($Y$2:$Y$255,MATCH(ROWS($AD$2:AD115),$AD$2:$AD$255,0)),"")</f>
        <v>Iraq</v>
      </c>
    </row>
    <row r="116" spans="25:31" x14ac:dyDescent="0.25">
      <c r="Y116" s="34" t="s">
        <v>179</v>
      </c>
      <c r="Z116" s="34" t="s">
        <v>575</v>
      </c>
      <c r="AA116" s="34" t="s">
        <v>576</v>
      </c>
      <c r="AB116" s="34" t="s">
        <v>534</v>
      </c>
      <c r="AC116" s="34">
        <f t="shared" si="4"/>
        <v>1</v>
      </c>
      <c r="AD116" s="34">
        <f>IF(AC116=1,COUNTIF($AC$2:AC116,1),"")</f>
        <v>115</v>
      </c>
      <c r="AE116" s="34" t="str">
        <f>IFERROR(INDEX($Y$2:$Y$255,MATCH(ROWS($AD$2:AD116),$AD$2:$AD$255,0)),"")</f>
        <v>Ireland</v>
      </c>
    </row>
    <row r="117" spans="25:31" x14ac:dyDescent="0.25">
      <c r="Y117" s="34" t="s">
        <v>971</v>
      </c>
      <c r="Z117" s="34" t="s">
        <v>972</v>
      </c>
      <c r="AA117" s="34" t="s">
        <v>973</v>
      </c>
      <c r="AB117" s="34" t="s">
        <v>642</v>
      </c>
      <c r="AC117" s="34">
        <f t="shared" si="4"/>
        <v>1</v>
      </c>
      <c r="AD117" s="34">
        <f>IF(AC117=1,COUNTIF($AC$2:AC117,1),"")</f>
        <v>116</v>
      </c>
      <c r="AE117" s="34" t="str">
        <f>IFERROR(INDEX($Y$2:$Y$255,MATCH(ROWS($AD$2:AD117),$AD$2:$AD$255,0)),"")</f>
        <v>Isle of Man</v>
      </c>
    </row>
    <row r="118" spans="25:31" x14ac:dyDescent="0.25">
      <c r="Y118" s="34" t="s">
        <v>180</v>
      </c>
      <c r="Z118" s="34" t="s">
        <v>577</v>
      </c>
      <c r="AA118" s="34" t="s">
        <v>578</v>
      </c>
      <c r="AB118" s="34" t="s">
        <v>534</v>
      </c>
      <c r="AC118" s="34">
        <f t="shared" si="4"/>
        <v>1</v>
      </c>
      <c r="AD118" s="34">
        <f>IF(AC118=1,COUNTIF($AC$2:AC118,1),"")</f>
        <v>117</v>
      </c>
      <c r="AE118" s="34" t="str">
        <f>IFERROR(INDEX($Y$2:$Y$255,MATCH(ROWS($AD$2:AD118),$AD$2:$AD$255,0)),"")</f>
        <v>Israel</v>
      </c>
    </row>
    <row r="119" spans="25:31" x14ac:dyDescent="0.25">
      <c r="Y119" s="34" t="s">
        <v>181</v>
      </c>
      <c r="Z119" s="34" t="s">
        <v>579</v>
      </c>
      <c r="AA119" s="34" t="s">
        <v>580</v>
      </c>
      <c r="AB119" s="34" t="s">
        <v>534</v>
      </c>
      <c r="AC119" s="34">
        <f t="shared" si="4"/>
        <v>1</v>
      </c>
      <c r="AD119" s="34">
        <f>IF(AC119=1,COUNTIF($AC$2:AC119,1),"")</f>
        <v>118</v>
      </c>
      <c r="AE119" s="34" t="str">
        <f>IFERROR(INDEX($Y$2:$Y$255,MATCH(ROWS($AD$2:AD119),$AD$2:$AD$255,0)),"")</f>
        <v>Italy</v>
      </c>
    </row>
    <row r="120" spans="25:31" x14ac:dyDescent="0.25">
      <c r="Y120" s="34" t="s">
        <v>125</v>
      </c>
      <c r="Z120" s="34" t="s">
        <v>458</v>
      </c>
      <c r="AA120" s="34" t="s">
        <v>459</v>
      </c>
      <c r="AB120" s="34" t="s">
        <v>416</v>
      </c>
      <c r="AC120" s="34">
        <f t="shared" si="4"/>
        <v>1</v>
      </c>
      <c r="AD120" s="34">
        <f>IF(AC120=1,COUNTIF($AC$2:AC120,1),"")</f>
        <v>119</v>
      </c>
      <c r="AE120" s="34" t="str">
        <f>IFERROR(INDEX($Y$2:$Y$255,MATCH(ROWS($AD$2:AD120),$AD$2:$AD$255,0)),"")</f>
        <v>Jamaica</v>
      </c>
    </row>
    <row r="121" spans="25:31" x14ac:dyDescent="0.25">
      <c r="Y121" s="34" t="s">
        <v>225</v>
      </c>
      <c r="Z121" s="34" t="s">
        <v>825</v>
      </c>
      <c r="AA121" s="34" t="s">
        <v>826</v>
      </c>
      <c r="AB121" s="34" t="s">
        <v>813</v>
      </c>
      <c r="AC121" s="34">
        <f t="shared" si="4"/>
        <v>1</v>
      </c>
      <c r="AD121" s="34">
        <f>IF(AC121=1,COUNTIF($AC$2:AC121,1),"")</f>
        <v>120</v>
      </c>
      <c r="AE121" s="34" t="str">
        <f>IFERROR(INDEX($Y$2:$Y$255,MATCH(ROWS($AD$2:AD121),$AD$2:$AD$255,0)),"")</f>
        <v>Japan</v>
      </c>
    </row>
    <row r="122" spans="25:31" x14ac:dyDescent="0.25">
      <c r="Y122" s="34" t="s">
        <v>974</v>
      </c>
      <c r="Z122" s="34" t="s">
        <v>975</v>
      </c>
      <c r="AA122" s="34" t="s">
        <v>976</v>
      </c>
      <c r="AB122" s="34" t="s">
        <v>642</v>
      </c>
      <c r="AC122" s="34">
        <f t="shared" si="4"/>
        <v>1</v>
      </c>
      <c r="AD122" s="34">
        <f>IF(AC122=1,COUNTIF($AC$2:AC122,1),"")</f>
        <v>121</v>
      </c>
      <c r="AE122" s="34" t="str">
        <f>IFERROR(INDEX($Y$2:$Y$255,MATCH(ROWS($AD$2:AD122),$AD$2:$AD$255,0)),"")</f>
        <v>Jersey</v>
      </c>
    </row>
    <row r="123" spans="25:31" x14ac:dyDescent="0.25">
      <c r="Y123" s="34" t="s">
        <v>145</v>
      </c>
      <c r="Z123" s="34" t="s">
        <v>499</v>
      </c>
      <c r="AA123" s="34" t="s">
        <v>500</v>
      </c>
      <c r="AB123" s="34" t="s">
        <v>488</v>
      </c>
      <c r="AC123" s="34">
        <f t="shared" si="4"/>
        <v>1</v>
      </c>
      <c r="AD123" s="34">
        <f>IF(AC123=1,COUNTIF($AC$2:AC123,1),"")</f>
        <v>122</v>
      </c>
      <c r="AE123" s="34" t="str">
        <f>IFERROR(INDEX($Y$2:$Y$255,MATCH(ROWS($AD$2:AD123),$AD$2:$AD$255,0)),"")</f>
        <v>Jordan</v>
      </c>
    </row>
    <row r="124" spans="25:31" x14ac:dyDescent="0.25">
      <c r="Y124" s="34" t="s">
        <v>182</v>
      </c>
      <c r="Z124" s="34" t="s">
        <v>581</v>
      </c>
      <c r="AA124" s="34" t="s">
        <v>582</v>
      </c>
      <c r="AB124" s="34" t="s">
        <v>534</v>
      </c>
      <c r="AC124" s="34">
        <f t="shared" si="4"/>
        <v>1</v>
      </c>
      <c r="AD124" s="34">
        <f>IF(AC124=1,COUNTIF($AC$2:AC124,1),"")</f>
        <v>123</v>
      </c>
      <c r="AE124" s="34" t="str">
        <f>IFERROR(INDEX($Y$2:$Y$255,MATCH(ROWS($AD$2:AD124),$AD$2:$AD$255,0)),"")</f>
        <v>Kazakhstan</v>
      </c>
    </row>
    <row r="125" spans="25:31" x14ac:dyDescent="0.25">
      <c r="Y125" s="34" t="s">
        <v>82</v>
      </c>
      <c r="Z125" s="34" t="s">
        <v>363</v>
      </c>
      <c r="AA125" s="34" t="s">
        <v>364</v>
      </c>
      <c r="AB125" s="34" t="s">
        <v>318</v>
      </c>
      <c r="AC125" s="34">
        <f t="shared" si="4"/>
        <v>1</v>
      </c>
      <c r="AD125" s="34">
        <f>IF(AC125=1,COUNTIF($AC$2:AC125,1),"")</f>
        <v>124</v>
      </c>
      <c r="AE125" s="34" t="str">
        <f>IFERROR(INDEX($Y$2:$Y$255,MATCH(ROWS($AD$2:AD125),$AD$2:$AD$255,0)),"")</f>
        <v>Kenya</v>
      </c>
    </row>
    <row r="126" spans="25:31" x14ac:dyDescent="0.25">
      <c r="Y126" s="34" t="s">
        <v>226</v>
      </c>
      <c r="Z126" s="34" t="s">
        <v>827</v>
      </c>
      <c r="AA126" s="34" t="s">
        <v>828</v>
      </c>
      <c r="AB126" s="34" t="s">
        <v>813</v>
      </c>
      <c r="AC126" s="34">
        <f t="shared" si="4"/>
        <v>1</v>
      </c>
      <c r="AD126" s="34">
        <f>IF(AC126=1,COUNTIF($AC$2:AC126,1),"")</f>
        <v>125</v>
      </c>
      <c r="AE126" s="34" t="str">
        <f>IFERROR(INDEX($Y$2:$Y$255,MATCH(ROWS($AD$2:AD126),$AD$2:$AD$255,0)),"")</f>
        <v>Kiribati</v>
      </c>
    </row>
    <row r="127" spans="25:31" x14ac:dyDescent="0.25">
      <c r="Y127" s="34" t="s">
        <v>146</v>
      </c>
      <c r="Z127" s="34" t="s">
        <v>501</v>
      </c>
      <c r="AA127" s="34" t="s">
        <v>502</v>
      </c>
      <c r="AB127" s="34" t="s">
        <v>488</v>
      </c>
      <c r="AC127" s="34">
        <f t="shared" si="4"/>
        <v>1</v>
      </c>
      <c r="AD127" s="34">
        <f>IF(AC127=1,COUNTIF($AC$2:AC127,1),"")</f>
        <v>126</v>
      </c>
      <c r="AE127" s="34" t="str">
        <f>IFERROR(INDEX($Y$2:$Y$255,MATCH(ROWS($AD$2:AD127),$AD$2:$AD$255,0)),"")</f>
        <v>Kuwait</v>
      </c>
    </row>
    <row r="128" spans="25:31" x14ac:dyDescent="0.25">
      <c r="Y128" s="34" t="s">
        <v>183</v>
      </c>
      <c r="Z128" s="34" t="s">
        <v>583</v>
      </c>
      <c r="AA128" s="34" t="s">
        <v>584</v>
      </c>
      <c r="AB128" s="34" t="s">
        <v>534</v>
      </c>
      <c r="AC128" s="34">
        <f t="shared" si="4"/>
        <v>1</v>
      </c>
      <c r="AD128" s="34">
        <f>IF(AC128=1,COUNTIF($AC$2:AC128,1),"")</f>
        <v>127</v>
      </c>
      <c r="AE128" s="34" t="str">
        <f>IFERROR(INDEX($Y$2:$Y$255,MATCH(ROWS($AD$2:AD128),$AD$2:$AD$255,0)),"")</f>
        <v>Kyrgyzstan</v>
      </c>
    </row>
    <row r="129" spans="25:31" x14ac:dyDescent="0.25">
      <c r="Y129" s="34" t="s">
        <v>227</v>
      </c>
      <c r="Z129" s="34" t="s">
        <v>829</v>
      </c>
      <c r="AA129" s="34" t="s">
        <v>830</v>
      </c>
      <c r="AB129" s="34" t="s">
        <v>813</v>
      </c>
      <c r="AC129" s="34">
        <f t="shared" si="4"/>
        <v>1</v>
      </c>
      <c r="AD129" s="34">
        <f>IF(AC129=1,COUNTIF($AC$2:AC129,1),"")</f>
        <v>128</v>
      </c>
      <c r="AE129" s="34" t="str">
        <f>IFERROR(INDEX($Y$2:$Y$255,MATCH(ROWS($AD$2:AD129),$AD$2:$AD$255,0)),"")</f>
        <v>Lao People's Democratic Republic</v>
      </c>
    </row>
    <row r="130" spans="25:31" x14ac:dyDescent="0.25">
      <c r="Y130" s="34" t="s">
        <v>184</v>
      </c>
      <c r="Z130" s="34" t="s">
        <v>585</v>
      </c>
      <c r="AA130" s="34" t="s">
        <v>586</v>
      </c>
      <c r="AB130" s="34" t="s">
        <v>534</v>
      </c>
      <c r="AC130" s="34">
        <f t="shared" si="4"/>
        <v>1</v>
      </c>
      <c r="AD130" s="34">
        <f>IF(AC130=1,COUNTIF($AC$2:AC130,1),"")</f>
        <v>129</v>
      </c>
      <c r="AE130" s="34" t="str">
        <f>IFERROR(INDEX($Y$2:$Y$255,MATCH(ROWS($AD$2:AD130),$AD$2:$AD$255,0)),"")</f>
        <v>Latvia</v>
      </c>
    </row>
    <row r="131" spans="25:31" x14ac:dyDescent="0.25">
      <c r="Y131" s="34" t="s">
        <v>147</v>
      </c>
      <c r="Z131" s="34" t="s">
        <v>503</v>
      </c>
      <c r="AA131" s="34" t="s">
        <v>504</v>
      </c>
      <c r="AB131" s="34" t="s">
        <v>488</v>
      </c>
      <c r="AC131" s="34">
        <f t="shared" si="4"/>
        <v>1</v>
      </c>
      <c r="AD131" s="34">
        <f>IF(AC131=1,COUNTIF($AC$2:AC131,1),"")</f>
        <v>130</v>
      </c>
      <c r="AE131" s="34" t="str">
        <f>IFERROR(INDEX($Y$2:$Y$255,MATCH(ROWS($AD$2:AD131),$AD$2:$AD$255,0)),"")</f>
        <v>Lebanon</v>
      </c>
    </row>
    <row r="132" spans="25:31" x14ac:dyDescent="0.25">
      <c r="Y132" s="34" t="s">
        <v>83</v>
      </c>
      <c r="Z132" s="34" t="s">
        <v>365</v>
      </c>
      <c r="AA132" s="34" t="s">
        <v>366</v>
      </c>
      <c r="AB132" s="34" t="s">
        <v>318</v>
      </c>
      <c r="AC132" s="34">
        <f t="shared" si="4"/>
        <v>1</v>
      </c>
      <c r="AD132" s="34">
        <f>IF(AC132=1,COUNTIF($AC$2:AC132,1),"")</f>
        <v>131</v>
      </c>
      <c r="AE132" s="34" t="str">
        <f>IFERROR(INDEX($Y$2:$Y$255,MATCH(ROWS($AD$2:AD132),$AD$2:$AD$255,0)),"")</f>
        <v>Lesotho</v>
      </c>
    </row>
    <row r="133" spans="25:31" x14ac:dyDescent="0.25">
      <c r="Y133" s="34" t="s">
        <v>84</v>
      </c>
      <c r="Z133" s="34" t="s">
        <v>367</v>
      </c>
      <c r="AA133" s="34" t="s">
        <v>368</v>
      </c>
      <c r="AB133" s="34" t="s">
        <v>318</v>
      </c>
      <c r="AC133" s="34">
        <f t="shared" si="4"/>
        <v>1</v>
      </c>
      <c r="AD133" s="34">
        <f>IF(AC133=1,COUNTIF($AC$2:AC133,1),"")</f>
        <v>132</v>
      </c>
      <c r="AE133" s="34" t="str">
        <f>IFERROR(INDEX($Y$2:$Y$255,MATCH(ROWS($AD$2:AD133),$AD$2:$AD$255,0)),"")</f>
        <v>Liberia</v>
      </c>
    </row>
    <row r="134" spans="25:31" x14ac:dyDescent="0.25">
      <c r="Y134" s="34" t="s">
        <v>505</v>
      </c>
      <c r="Z134" s="34" t="s">
        <v>506</v>
      </c>
      <c r="AA134" s="34" t="s">
        <v>507</v>
      </c>
      <c r="AB134" s="34" t="s">
        <v>488</v>
      </c>
      <c r="AC134" s="34">
        <f t="shared" si="4"/>
        <v>1</v>
      </c>
      <c r="AD134" s="34">
        <f>IF(AC134=1,COUNTIF($AC$2:AC134,1),"")</f>
        <v>133</v>
      </c>
      <c r="AE134" s="34" t="str">
        <f>IFERROR(INDEX($Y$2:$Y$255,MATCH(ROWS($AD$2:AD134),$AD$2:$AD$255,0)),"")</f>
        <v>Libya</v>
      </c>
    </row>
    <row r="135" spans="25:31" x14ac:dyDescent="0.25">
      <c r="Y135" s="34" t="s">
        <v>706</v>
      </c>
      <c r="Z135" s="34" t="s">
        <v>707</v>
      </c>
      <c r="AA135" s="34" t="s">
        <v>708</v>
      </c>
      <c r="AB135" s="34" t="s">
        <v>642</v>
      </c>
      <c r="AC135" s="34">
        <f t="shared" si="4"/>
        <v>1</v>
      </c>
      <c r="AD135" s="34">
        <f>IF(AC135=1,COUNTIF($AC$2:AC135,1),"")</f>
        <v>134</v>
      </c>
      <c r="AE135" s="34" t="str">
        <f>IFERROR(INDEX($Y$2:$Y$255,MATCH(ROWS($AD$2:AD135),$AD$2:$AD$255,0)),"")</f>
        <v>Liechtenstein</v>
      </c>
    </row>
    <row r="136" spans="25:31" x14ac:dyDescent="0.25">
      <c r="Y136" s="34" t="s">
        <v>185</v>
      </c>
      <c r="Z136" s="34" t="s">
        <v>587</v>
      </c>
      <c r="AA136" s="34" t="s">
        <v>588</v>
      </c>
      <c r="AB136" s="34" t="s">
        <v>534</v>
      </c>
      <c r="AC136" s="34">
        <f t="shared" si="4"/>
        <v>1</v>
      </c>
      <c r="AD136" s="34">
        <f>IF(AC136=1,COUNTIF($AC$2:AC136,1),"")</f>
        <v>135</v>
      </c>
      <c r="AE136" s="34" t="str">
        <f>IFERROR(INDEX($Y$2:$Y$255,MATCH(ROWS($AD$2:AD136),$AD$2:$AD$255,0)),"")</f>
        <v>Lithuania</v>
      </c>
    </row>
    <row r="137" spans="25:31" x14ac:dyDescent="0.25">
      <c r="Y137" s="34" t="s">
        <v>186</v>
      </c>
      <c r="Z137" s="34" t="s">
        <v>589</v>
      </c>
      <c r="AA137" s="34" t="s">
        <v>590</v>
      </c>
      <c r="AB137" s="34" t="s">
        <v>534</v>
      </c>
      <c r="AC137" s="34">
        <f t="shared" ref="AC137:AC200" si="5">--ISNUMBER(IFERROR(SEARCH($V$1,Y137,1),""))</f>
        <v>1</v>
      </c>
      <c r="AD137" s="34">
        <f>IF(AC137=1,COUNTIF($AC$2:AC137,1),"")</f>
        <v>136</v>
      </c>
      <c r="AE137" s="34" t="str">
        <f>IFERROR(INDEX($Y$2:$Y$255,MATCH(ROWS($AD$2:AD137),$AD$2:$AD$255,0)),"")</f>
        <v>Luxembourg</v>
      </c>
    </row>
    <row r="138" spans="25:31" x14ac:dyDescent="0.25">
      <c r="Y138" s="34" t="s">
        <v>85</v>
      </c>
      <c r="Z138" s="34" t="s">
        <v>369</v>
      </c>
      <c r="AA138" s="34" t="s">
        <v>370</v>
      </c>
      <c r="AB138" s="34" t="s">
        <v>318</v>
      </c>
      <c r="AC138" s="34">
        <f t="shared" si="5"/>
        <v>1</v>
      </c>
      <c r="AD138" s="34">
        <f>IF(AC138=1,COUNTIF($AC$2:AC138,1),"")</f>
        <v>137</v>
      </c>
      <c r="AE138" s="34" t="str">
        <f>IFERROR(INDEX($Y$2:$Y$255,MATCH(ROWS($AD$2:AD138),$AD$2:$AD$255,0)),"")</f>
        <v>Madagascar</v>
      </c>
    </row>
    <row r="139" spans="25:31" x14ac:dyDescent="0.25">
      <c r="Y139" s="34" t="s">
        <v>86</v>
      </c>
      <c r="Z139" s="34" t="s">
        <v>371</v>
      </c>
      <c r="AA139" s="34" t="s">
        <v>372</v>
      </c>
      <c r="AB139" s="34" t="s">
        <v>318</v>
      </c>
      <c r="AC139" s="34">
        <f t="shared" si="5"/>
        <v>1</v>
      </c>
      <c r="AD139" s="34">
        <f>IF(AC139=1,COUNTIF($AC$2:AC139,1),"")</f>
        <v>138</v>
      </c>
      <c r="AE139" s="34" t="str">
        <f>IFERROR(INDEX($Y$2:$Y$255,MATCH(ROWS($AD$2:AD139),$AD$2:$AD$255,0)),"")</f>
        <v>Malawi</v>
      </c>
    </row>
    <row r="140" spans="25:31" x14ac:dyDescent="0.25">
      <c r="Y140" s="34" t="s">
        <v>228</v>
      </c>
      <c r="Z140" s="34" t="s">
        <v>831</v>
      </c>
      <c r="AA140" s="34" t="s">
        <v>832</v>
      </c>
      <c r="AB140" s="34" t="s">
        <v>813</v>
      </c>
      <c r="AC140" s="34">
        <f t="shared" si="5"/>
        <v>1</v>
      </c>
      <c r="AD140" s="34">
        <f>IF(AC140=1,COUNTIF($AC$2:AC140,1),"")</f>
        <v>139</v>
      </c>
      <c r="AE140" s="34" t="str">
        <f>IFERROR(INDEX($Y$2:$Y$255,MATCH(ROWS($AD$2:AD140),$AD$2:$AD$255,0)),"")</f>
        <v>Malaysia</v>
      </c>
    </row>
    <row r="141" spans="25:31" x14ac:dyDescent="0.25">
      <c r="Y141" s="34" t="s">
        <v>214</v>
      </c>
      <c r="Z141" s="34" t="s">
        <v>799</v>
      </c>
      <c r="AA141" s="34" t="s">
        <v>800</v>
      </c>
      <c r="AB141" s="34" t="s">
        <v>790</v>
      </c>
      <c r="AC141" s="34">
        <f t="shared" si="5"/>
        <v>1</v>
      </c>
      <c r="AD141" s="34">
        <f>IF(AC141=1,COUNTIF($AC$2:AC141,1),"")</f>
        <v>140</v>
      </c>
      <c r="AE141" s="34" t="str">
        <f>IFERROR(INDEX($Y$2:$Y$255,MATCH(ROWS($AD$2:AD141),$AD$2:$AD$255,0)),"")</f>
        <v>Maldives</v>
      </c>
    </row>
    <row r="142" spans="25:31" x14ac:dyDescent="0.25">
      <c r="Y142" s="34" t="s">
        <v>87</v>
      </c>
      <c r="Z142" s="34" t="s">
        <v>373</v>
      </c>
      <c r="AA142" s="34" t="s">
        <v>374</v>
      </c>
      <c r="AB142" s="34" t="s">
        <v>318</v>
      </c>
      <c r="AC142" s="34">
        <f t="shared" si="5"/>
        <v>1</v>
      </c>
      <c r="AD142" s="34">
        <f>IF(AC142=1,COUNTIF($AC$2:AC142,1),"")</f>
        <v>141</v>
      </c>
      <c r="AE142" s="34" t="str">
        <f>IFERROR(INDEX($Y$2:$Y$255,MATCH(ROWS($AD$2:AD142),$AD$2:$AD$255,0)),"")</f>
        <v>Mali</v>
      </c>
    </row>
    <row r="143" spans="25:31" x14ac:dyDescent="0.25">
      <c r="Y143" s="34" t="s">
        <v>187</v>
      </c>
      <c r="Z143" s="34" t="s">
        <v>591</v>
      </c>
      <c r="AA143" s="34" t="s">
        <v>592</v>
      </c>
      <c r="AB143" s="34" t="s">
        <v>534</v>
      </c>
      <c r="AC143" s="34">
        <f t="shared" si="5"/>
        <v>1</v>
      </c>
      <c r="AD143" s="34">
        <f>IF(AC143=1,COUNTIF($AC$2:AC143,1),"")</f>
        <v>142</v>
      </c>
      <c r="AE143" s="34" t="str">
        <f>IFERROR(INDEX($Y$2:$Y$255,MATCH(ROWS($AD$2:AD143),$AD$2:$AD$255,0)),"")</f>
        <v>Malta</v>
      </c>
    </row>
    <row r="144" spans="25:31" x14ac:dyDescent="0.25">
      <c r="Y144" s="34" t="s">
        <v>229</v>
      </c>
      <c r="Z144" s="34" t="s">
        <v>833</v>
      </c>
      <c r="AA144" s="34" t="s">
        <v>834</v>
      </c>
      <c r="AB144" s="34" t="s">
        <v>813</v>
      </c>
      <c r="AC144" s="34">
        <f t="shared" si="5"/>
        <v>1</v>
      </c>
      <c r="AD144" s="34">
        <f>IF(AC144=1,COUNTIF($AC$2:AC144,1),"")</f>
        <v>143</v>
      </c>
      <c r="AE144" s="34" t="str">
        <f>IFERROR(INDEX($Y$2:$Y$255,MATCH(ROWS($AD$2:AD144),$AD$2:$AD$255,0)),"")</f>
        <v>Marshall Islands</v>
      </c>
    </row>
    <row r="145" spans="25:31" x14ac:dyDescent="0.25">
      <c r="Y145" s="34" t="s">
        <v>709</v>
      </c>
      <c r="Z145" s="34" t="s">
        <v>710</v>
      </c>
      <c r="AA145" s="34" t="s">
        <v>711</v>
      </c>
      <c r="AB145" s="34" t="s">
        <v>642</v>
      </c>
      <c r="AC145" s="34">
        <f t="shared" si="5"/>
        <v>1</v>
      </c>
      <c r="AD145" s="34">
        <f>IF(AC145=1,COUNTIF($AC$2:AC145,1),"")</f>
        <v>144</v>
      </c>
      <c r="AE145" s="34" t="str">
        <f>IFERROR(INDEX($Y$2:$Y$255,MATCH(ROWS($AD$2:AD145),$AD$2:$AD$255,0)),"")</f>
        <v>Martinique</v>
      </c>
    </row>
    <row r="146" spans="25:31" x14ac:dyDescent="0.25">
      <c r="Y146" s="34" t="s">
        <v>88</v>
      </c>
      <c r="Z146" s="34" t="s">
        <v>375</v>
      </c>
      <c r="AA146" s="34" t="s">
        <v>376</v>
      </c>
      <c r="AB146" s="34" t="s">
        <v>318</v>
      </c>
      <c r="AC146" s="34">
        <f t="shared" si="5"/>
        <v>1</v>
      </c>
      <c r="AD146" s="34">
        <f>IF(AC146=1,COUNTIF($AC$2:AC146,1),"")</f>
        <v>145</v>
      </c>
      <c r="AE146" s="34" t="str">
        <f>IFERROR(INDEX($Y$2:$Y$255,MATCH(ROWS($AD$2:AD146),$AD$2:$AD$255,0)),"")</f>
        <v>Mauritania</v>
      </c>
    </row>
    <row r="147" spans="25:31" x14ac:dyDescent="0.25">
      <c r="Y147" s="34" t="s">
        <v>89</v>
      </c>
      <c r="Z147" s="34" t="s">
        <v>377</v>
      </c>
      <c r="AA147" s="34" t="s">
        <v>378</v>
      </c>
      <c r="AB147" s="34" t="s">
        <v>318</v>
      </c>
      <c r="AC147" s="34">
        <f t="shared" si="5"/>
        <v>1</v>
      </c>
      <c r="AD147" s="34">
        <f>IF(AC147=1,COUNTIF($AC$2:AC147,1),"")</f>
        <v>146</v>
      </c>
      <c r="AE147" s="34" t="str">
        <f>IFERROR(INDEX($Y$2:$Y$255,MATCH(ROWS($AD$2:AD147),$AD$2:$AD$255,0)),"")</f>
        <v>Mauritius</v>
      </c>
    </row>
    <row r="148" spans="25:31" x14ac:dyDescent="0.25">
      <c r="Y148" s="34" t="s">
        <v>712</v>
      </c>
      <c r="Z148" s="34" t="s">
        <v>713</v>
      </c>
      <c r="AA148" s="34" t="s">
        <v>714</v>
      </c>
      <c r="AB148" s="34" t="s">
        <v>642</v>
      </c>
      <c r="AC148" s="34">
        <f t="shared" si="5"/>
        <v>1</v>
      </c>
      <c r="AD148" s="34">
        <f>IF(AC148=1,COUNTIF($AC$2:AC148,1),"")</f>
        <v>147</v>
      </c>
      <c r="AE148" s="34" t="str">
        <f>IFERROR(INDEX($Y$2:$Y$255,MATCH(ROWS($AD$2:AD148),$AD$2:$AD$255,0)),"")</f>
        <v>Mayotte</v>
      </c>
    </row>
    <row r="149" spans="25:31" x14ac:dyDescent="0.25">
      <c r="Y149" s="34" t="s">
        <v>126</v>
      </c>
      <c r="Z149" s="34" t="s">
        <v>460</v>
      </c>
      <c r="AA149" s="34" t="s">
        <v>461</v>
      </c>
      <c r="AB149" s="34" t="s">
        <v>416</v>
      </c>
      <c r="AC149" s="34">
        <f t="shared" si="5"/>
        <v>1</v>
      </c>
      <c r="AD149" s="34">
        <f>IF(AC149=1,COUNTIF($AC$2:AC149,1),"")</f>
        <v>148</v>
      </c>
      <c r="AE149" s="34" t="str">
        <f>IFERROR(INDEX($Y$2:$Y$255,MATCH(ROWS($AD$2:AD149),$AD$2:$AD$255,0)),"")</f>
        <v>Mexico</v>
      </c>
    </row>
    <row r="150" spans="25:31" x14ac:dyDescent="0.25">
      <c r="Y150" s="34" t="s">
        <v>230</v>
      </c>
      <c r="Z150" s="34" t="s">
        <v>835</v>
      </c>
      <c r="AA150" s="34" t="s">
        <v>836</v>
      </c>
      <c r="AB150" s="34" t="s">
        <v>813</v>
      </c>
      <c r="AC150" s="34">
        <f t="shared" si="5"/>
        <v>1</v>
      </c>
      <c r="AD150" s="34">
        <f>IF(AC150=1,COUNTIF($AC$2:AC150,1),"")</f>
        <v>149</v>
      </c>
      <c r="AE150" s="34" t="str">
        <f>IFERROR(INDEX($Y$2:$Y$255,MATCH(ROWS($AD$2:AD150),$AD$2:$AD$255,0)),"")</f>
        <v>Micronesia (Federated States of)</v>
      </c>
    </row>
    <row r="151" spans="25:31" x14ac:dyDescent="0.25">
      <c r="Y151" s="34" t="s">
        <v>188</v>
      </c>
      <c r="Z151" s="34" t="s">
        <v>593</v>
      </c>
      <c r="AA151" s="34" t="s">
        <v>594</v>
      </c>
      <c r="AB151" s="34" t="s">
        <v>534</v>
      </c>
      <c r="AC151" s="34">
        <f t="shared" si="5"/>
        <v>1</v>
      </c>
      <c r="AD151" s="34">
        <f>IF(AC151=1,COUNTIF($AC$2:AC151,1),"")</f>
        <v>150</v>
      </c>
      <c r="AE151" s="34" t="str">
        <f>IFERROR(INDEX($Y$2:$Y$255,MATCH(ROWS($AD$2:AD151),$AD$2:$AD$255,0)),"")</f>
        <v>Monaco</v>
      </c>
    </row>
    <row r="152" spans="25:31" x14ac:dyDescent="0.25">
      <c r="Y152" s="34" t="s">
        <v>231</v>
      </c>
      <c r="Z152" s="34" t="s">
        <v>837</v>
      </c>
      <c r="AA152" s="34" t="s">
        <v>838</v>
      </c>
      <c r="AB152" s="34" t="s">
        <v>813</v>
      </c>
      <c r="AC152" s="34">
        <f t="shared" si="5"/>
        <v>1</v>
      </c>
      <c r="AD152" s="34">
        <f>IF(AC152=1,COUNTIF($AC$2:AC152,1),"")</f>
        <v>151</v>
      </c>
      <c r="AE152" s="34" t="str">
        <f>IFERROR(INDEX($Y$2:$Y$255,MATCH(ROWS($AD$2:AD152),$AD$2:$AD$255,0)),"")</f>
        <v>Mongolia</v>
      </c>
    </row>
    <row r="153" spans="25:31" x14ac:dyDescent="0.25">
      <c r="Y153" s="34" t="s">
        <v>189</v>
      </c>
      <c r="Z153" s="34" t="s">
        <v>595</v>
      </c>
      <c r="AA153" s="34" t="s">
        <v>596</v>
      </c>
      <c r="AB153" s="34" t="s">
        <v>534</v>
      </c>
      <c r="AC153" s="34">
        <f t="shared" si="5"/>
        <v>1</v>
      </c>
      <c r="AD153" s="34">
        <f>IF(AC153=1,COUNTIF($AC$2:AC153,1),"")</f>
        <v>152</v>
      </c>
      <c r="AE153" s="34" t="str">
        <f>IFERROR(INDEX($Y$2:$Y$255,MATCH(ROWS($AD$2:AD153),$AD$2:$AD$255,0)),"")</f>
        <v>Montenegro</v>
      </c>
    </row>
    <row r="154" spans="25:31" x14ac:dyDescent="0.25">
      <c r="Y154" s="34" t="s">
        <v>715</v>
      </c>
      <c r="Z154" s="34" t="s">
        <v>716</v>
      </c>
      <c r="AA154" s="34" t="s">
        <v>717</v>
      </c>
      <c r="AB154" s="34" t="s">
        <v>416</v>
      </c>
      <c r="AC154" s="34">
        <f t="shared" si="5"/>
        <v>1</v>
      </c>
      <c r="AD154" s="34">
        <f>IF(AC154=1,COUNTIF($AC$2:AC154,1),"")</f>
        <v>153</v>
      </c>
      <c r="AE154" s="34" t="str">
        <f>IFERROR(INDEX($Y$2:$Y$255,MATCH(ROWS($AD$2:AD154),$AD$2:$AD$255,0)),"")</f>
        <v>Montserrat</v>
      </c>
    </row>
    <row r="155" spans="25:31" x14ac:dyDescent="0.25">
      <c r="Y155" s="34" t="s">
        <v>148</v>
      </c>
      <c r="Z155" s="34" t="s">
        <v>508</v>
      </c>
      <c r="AA155" s="34" t="s">
        <v>509</v>
      </c>
      <c r="AB155" s="34" t="s">
        <v>488</v>
      </c>
      <c r="AC155" s="34">
        <f t="shared" si="5"/>
        <v>1</v>
      </c>
      <c r="AD155" s="34">
        <f>IF(AC155=1,COUNTIF($AC$2:AC155,1),"")</f>
        <v>154</v>
      </c>
      <c r="AE155" s="34" t="str">
        <f>IFERROR(INDEX($Y$2:$Y$255,MATCH(ROWS($AD$2:AD155),$AD$2:$AD$255,0)),"")</f>
        <v>Morocco</v>
      </c>
    </row>
    <row r="156" spans="25:31" x14ac:dyDescent="0.25">
      <c r="Y156" s="34" t="s">
        <v>90</v>
      </c>
      <c r="Z156" s="34" t="s">
        <v>379</v>
      </c>
      <c r="AA156" s="34" t="s">
        <v>380</v>
      </c>
      <c r="AB156" s="34" t="s">
        <v>318</v>
      </c>
      <c r="AC156" s="34">
        <f t="shared" si="5"/>
        <v>1</v>
      </c>
      <c r="AD156" s="34">
        <f>IF(AC156=1,COUNTIF($AC$2:AC156,1),"")</f>
        <v>155</v>
      </c>
      <c r="AE156" s="34" t="str">
        <f>IFERROR(INDEX($Y$2:$Y$255,MATCH(ROWS($AD$2:AD156),$AD$2:$AD$255,0)),"")</f>
        <v>Mozambique</v>
      </c>
    </row>
    <row r="157" spans="25:31" x14ac:dyDescent="0.25">
      <c r="Y157" s="34" t="s">
        <v>215</v>
      </c>
      <c r="Z157" s="34" t="s">
        <v>801</v>
      </c>
      <c r="AA157" s="34" t="s">
        <v>802</v>
      </c>
      <c r="AB157" s="34" t="s">
        <v>790</v>
      </c>
      <c r="AC157" s="34">
        <f t="shared" si="5"/>
        <v>1</v>
      </c>
      <c r="AD157" s="34">
        <f>IF(AC157=1,COUNTIF($AC$2:AC157,1),"")</f>
        <v>156</v>
      </c>
      <c r="AE157" s="34" t="str">
        <f>IFERROR(INDEX($Y$2:$Y$255,MATCH(ROWS($AD$2:AD157),$AD$2:$AD$255,0)),"")</f>
        <v>Myanmar</v>
      </c>
    </row>
    <row r="158" spans="25:31" x14ac:dyDescent="0.25">
      <c r="Y158" s="34" t="s">
        <v>91</v>
      </c>
      <c r="Z158" s="34" t="s">
        <v>381</v>
      </c>
      <c r="AA158" s="34" t="s">
        <v>382</v>
      </c>
      <c r="AB158" s="34" t="s">
        <v>318</v>
      </c>
      <c r="AC158" s="34">
        <f t="shared" si="5"/>
        <v>1</v>
      </c>
      <c r="AD158" s="34">
        <f>IF(AC158=1,COUNTIF($AC$2:AC158,1),"")</f>
        <v>157</v>
      </c>
      <c r="AE158" s="34" t="str">
        <f>IFERROR(INDEX($Y$2:$Y$255,MATCH(ROWS($AD$2:AD158),$AD$2:$AD$255,0)),"")</f>
        <v>Namibia</v>
      </c>
    </row>
    <row r="159" spans="25:31" x14ac:dyDescent="0.25">
      <c r="Y159" s="34" t="s">
        <v>232</v>
      </c>
      <c r="Z159" s="34" t="s">
        <v>839</v>
      </c>
      <c r="AA159" s="34" t="s">
        <v>840</v>
      </c>
      <c r="AB159" s="34" t="s">
        <v>813</v>
      </c>
      <c r="AC159" s="34">
        <f t="shared" si="5"/>
        <v>1</v>
      </c>
      <c r="AD159" s="34">
        <f>IF(AC159=1,COUNTIF($AC$2:AC159,1),"")</f>
        <v>158</v>
      </c>
      <c r="AE159" s="34" t="str">
        <f>IFERROR(INDEX($Y$2:$Y$255,MATCH(ROWS($AD$2:AD159),$AD$2:$AD$255,0)),"")</f>
        <v>Nauru</v>
      </c>
    </row>
    <row r="160" spans="25:31" x14ac:dyDescent="0.25">
      <c r="Y160" s="34" t="s">
        <v>216</v>
      </c>
      <c r="Z160" s="34" t="s">
        <v>803</v>
      </c>
      <c r="AA160" s="34" t="s">
        <v>804</v>
      </c>
      <c r="AB160" s="34" t="s">
        <v>790</v>
      </c>
      <c r="AC160" s="34">
        <f t="shared" si="5"/>
        <v>1</v>
      </c>
      <c r="AD160" s="34">
        <f>IF(AC160=1,COUNTIF($AC$2:AC160,1),"")</f>
        <v>159</v>
      </c>
      <c r="AE160" s="34" t="str">
        <f>IFERROR(INDEX($Y$2:$Y$255,MATCH(ROWS($AD$2:AD160),$AD$2:$AD$255,0)),"")</f>
        <v>Nepal</v>
      </c>
    </row>
    <row r="161" spans="25:31" x14ac:dyDescent="0.25">
      <c r="Y161" s="34" t="s">
        <v>190</v>
      </c>
      <c r="Z161" s="34" t="s">
        <v>597</v>
      </c>
      <c r="AA161" s="34" t="s">
        <v>598</v>
      </c>
      <c r="AB161" s="34" t="s">
        <v>534</v>
      </c>
      <c r="AC161" s="34">
        <f t="shared" si="5"/>
        <v>1</v>
      </c>
      <c r="AD161" s="34">
        <f>IF(AC161=1,COUNTIF($AC$2:AC161,1),"")</f>
        <v>160</v>
      </c>
      <c r="AE161" s="34" t="str">
        <f>IFERROR(INDEX($Y$2:$Y$255,MATCH(ROWS($AD$2:AD161),$AD$2:$AD$255,0)),"")</f>
        <v>Netherlands</v>
      </c>
    </row>
    <row r="162" spans="25:31" x14ac:dyDescent="0.25">
      <c r="Y162" s="34" t="s">
        <v>718</v>
      </c>
      <c r="Z162" s="34" t="s">
        <v>719</v>
      </c>
      <c r="AA162" s="34" t="s">
        <v>720</v>
      </c>
      <c r="AB162" s="34" t="s">
        <v>642</v>
      </c>
      <c r="AC162" s="34">
        <f t="shared" si="5"/>
        <v>1</v>
      </c>
      <c r="AD162" s="34">
        <f>IF(AC162=1,COUNTIF($AC$2:AC162,1),"")</f>
        <v>161</v>
      </c>
      <c r="AE162" s="34" t="str">
        <f>IFERROR(INDEX($Y$2:$Y$255,MATCH(ROWS($AD$2:AD162),$AD$2:$AD$255,0)),"")</f>
        <v>Netherlands Antilles</v>
      </c>
    </row>
    <row r="163" spans="25:31" x14ac:dyDescent="0.25">
      <c r="Y163" s="34" t="s">
        <v>721</v>
      </c>
      <c r="Z163" s="34" t="s">
        <v>722</v>
      </c>
      <c r="AA163" s="34" t="s">
        <v>723</v>
      </c>
      <c r="AB163" s="34" t="s">
        <v>813</v>
      </c>
      <c r="AC163" s="34">
        <f t="shared" si="5"/>
        <v>1</v>
      </c>
      <c r="AD163" s="34">
        <f>IF(AC163=1,COUNTIF($AC$2:AC163,1),"")</f>
        <v>162</v>
      </c>
      <c r="AE163" s="34" t="str">
        <f>IFERROR(INDEX($Y$2:$Y$255,MATCH(ROWS($AD$2:AD163),$AD$2:$AD$255,0)),"")</f>
        <v>New Caledonia</v>
      </c>
    </row>
    <row r="164" spans="25:31" x14ac:dyDescent="0.25">
      <c r="Y164" s="34" t="s">
        <v>233</v>
      </c>
      <c r="Z164" s="34" t="s">
        <v>841</v>
      </c>
      <c r="AA164" s="34" t="s">
        <v>842</v>
      </c>
      <c r="AB164" s="34" t="s">
        <v>813</v>
      </c>
      <c r="AC164" s="34">
        <f t="shared" si="5"/>
        <v>1</v>
      </c>
      <c r="AD164" s="34">
        <f>IF(AC164=1,COUNTIF($AC$2:AC164,1),"")</f>
        <v>163</v>
      </c>
      <c r="AE164" s="34" t="str">
        <f>IFERROR(INDEX($Y$2:$Y$255,MATCH(ROWS($AD$2:AD164),$AD$2:$AD$255,0)),"")</f>
        <v>New Zealand</v>
      </c>
    </row>
    <row r="165" spans="25:31" x14ac:dyDescent="0.25">
      <c r="Y165" s="34" t="s">
        <v>127</v>
      </c>
      <c r="Z165" s="34" t="s">
        <v>462</v>
      </c>
      <c r="AA165" s="34" t="s">
        <v>463</v>
      </c>
      <c r="AB165" s="34" t="s">
        <v>416</v>
      </c>
      <c r="AC165" s="34">
        <f t="shared" si="5"/>
        <v>1</v>
      </c>
      <c r="AD165" s="34">
        <f>IF(AC165=1,COUNTIF($AC$2:AC165,1),"")</f>
        <v>164</v>
      </c>
      <c r="AE165" s="34" t="str">
        <f>IFERROR(INDEX($Y$2:$Y$255,MATCH(ROWS($AD$2:AD165),$AD$2:$AD$255,0)),"")</f>
        <v>Nicaragua</v>
      </c>
    </row>
    <row r="166" spans="25:31" x14ac:dyDescent="0.25">
      <c r="Y166" s="34" t="s">
        <v>92</v>
      </c>
      <c r="Z166" s="34" t="s">
        <v>383</v>
      </c>
      <c r="AA166" s="34" t="s">
        <v>384</v>
      </c>
      <c r="AB166" s="34" t="s">
        <v>318</v>
      </c>
      <c r="AC166" s="34">
        <f t="shared" si="5"/>
        <v>1</v>
      </c>
      <c r="AD166" s="34">
        <f>IF(AC166=1,COUNTIF($AC$2:AC166,1),"")</f>
        <v>165</v>
      </c>
      <c r="AE166" s="34" t="str">
        <f>IFERROR(INDEX($Y$2:$Y$255,MATCH(ROWS($AD$2:AD166),$AD$2:$AD$255,0)),"")</f>
        <v>Niger</v>
      </c>
    </row>
    <row r="167" spans="25:31" x14ac:dyDescent="0.25">
      <c r="Y167" s="34" t="s">
        <v>93</v>
      </c>
      <c r="Z167" s="34" t="s">
        <v>385</v>
      </c>
      <c r="AA167" s="34" t="s">
        <v>386</v>
      </c>
      <c r="AB167" s="34" t="s">
        <v>318</v>
      </c>
      <c r="AC167" s="34">
        <f t="shared" si="5"/>
        <v>1</v>
      </c>
      <c r="AD167" s="34">
        <f>IF(AC167=1,COUNTIF($AC$2:AC167,1),"")</f>
        <v>166</v>
      </c>
      <c r="AE167" s="34" t="str">
        <f>IFERROR(INDEX($Y$2:$Y$255,MATCH(ROWS($AD$2:AD167),$AD$2:$AD$255,0)),"")</f>
        <v>Nigeria</v>
      </c>
    </row>
    <row r="168" spans="25:31" x14ac:dyDescent="0.25">
      <c r="Y168" s="34" t="s">
        <v>234</v>
      </c>
      <c r="Z168" s="34" t="s">
        <v>843</v>
      </c>
      <c r="AA168" s="34" t="s">
        <v>844</v>
      </c>
      <c r="AB168" s="34" t="s">
        <v>813</v>
      </c>
      <c r="AC168" s="34">
        <f t="shared" si="5"/>
        <v>1</v>
      </c>
      <c r="AD168" s="34">
        <f>IF(AC168=1,COUNTIF($AC$2:AC168,1),"")</f>
        <v>167</v>
      </c>
      <c r="AE168" s="34" t="str">
        <f>IFERROR(INDEX($Y$2:$Y$255,MATCH(ROWS($AD$2:AD168),$AD$2:$AD$255,0)),"")</f>
        <v>Niue</v>
      </c>
    </row>
    <row r="169" spans="25:31" x14ac:dyDescent="0.25">
      <c r="Y169" s="34" t="s">
        <v>724</v>
      </c>
      <c r="Z169" s="34" t="s">
        <v>725</v>
      </c>
      <c r="AA169" s="34" t="s">
        <v>726</v>
      </c>
      <c r="AB169" s="34" t="s">
        <v>642</v>
      </c>
      <c r="AC169" s="34">
        <f t="shared" si="5"/>
        <v>1</v>
      </c>
      <c r="AD169" s="34">
        <f>IF(AC169=1,COUNTIF($AC$2:AC169,1),"")</f>
        <v>168</v>
      </c>
      <c r="AE169" s="34" t="str">
        <f>IFERROR(INDEX($Y$2:$Y$255,MATCH(ROWS($AD$2:AD169),$AD$2:$AD$255,0)),"")</f>
        <v>Norfolk Island</v>
      </c>
    </row>
    <row r="170" spans="25:31" x14ac:dyDescent="0.25">
      <c r="Y170" s="34" t="s">
        <v>938</v>
      </c>
      <c r="Z170" s="34" t="s">
        <v>627</v>
      </c>
      <c r="AA170" s="34" t="s">
        <v>628</v>
      </c>
      <c r="AB170" s="34" t="s">
        <v>534</v>
      </c>
      <c r="AC170" s="34">
        <f t="shared" si="5"/>
        <v>1</v>
      </c>
      <c r="AD170" s="34">
        <f>IF(AC170=1,COUNTIF($AC$2:AC170,1),"")</f>
        <v>169</v>
      </c>
      <c r="AE170" s="34" t="str">
        <f>IFERROR(INDEX($Y$2:$Y$255,MATCH(ROWS($AD$2:AD170),$AD$2:$AD$255,0)),"")</f>
        <v>North Macedonia</v>
      </c>
    </row>
    <row r="171" spans="25:31" x14ac:dyDescent="0.25">
      <c r="Y171" s="34" t="s">
        <v>727</v>
      </c>
      <c r="Z171" s="34" t="s">
        <v>728</v>
      </c>
      <c r="AA171" s="34" t="s">
        <v>729</v>
      </c>
      <c r="AB171" s="34" t="s">
        <v>813</v>
      </c>
      <c r="AC171" s="34">
        <f t="shared" si="5"/>
        <v>1</v>
      </c>
      <c r="AD171" s="34">
        <f>IF(AC171=1,COUNTIF($AC$2:AC171,1),"")</f>
        <v>170</v>
      </c>
      <c r="AE171" s="34" t="str">
        <f>IFERROR(INDEX($Y$2:$Y$255,MATCH(ROWS($AD$2:AD171),$AD$2:$AD$255,0)),"")</f>
        <v>Northern Mariana Islands</v>
      </c>
    </row>
    <row r="172" spans="25:31" x14ac:dyDescent="0.25">
      <c r="Y172" s="34" t="s">
        <v>191</v>
      </c>
      <c r="Z172" s="34" t="s">
        <v>599</v>
      </c>
      <c r="AA172" s="34" t="s">
        <v>600</v>
      </c>
      <c r="AB172" s="34" t="s">
        <v>534</v>
      </c>
      <c r="AC172" s="34">
        <f t="shared" si="5"/>
        <v>1</v>
      </c>
      <c r="AD172" s="34">
        <f>IF(AC172=1,COUNTIF($AC$2:AC172,1),"")</f>
        <v>171</v>
      </c>
      <c r="AE172" s="34" t="str">
        <f>IFERROR(INDEX($Y$2:$Y$255,MATCH(ROWS($AD$2:AD172),$AD$2:$AD$255,0)),"")</f>
        <v>Norway</v>
      </c>
    </row>
    <row r="173" spans="25:31" x14ac:dyDescent="0.25">
      <c r="Y173" s="34" t="s">
        <v>149</v>
      </c>
      <c r="Z173" s="34" t="s">
        <v>510</v>
      </c>
      <c r="AA173" s="34" t="s">
        <v>511</v>
      </c>
      <c r="AB173" s="34" t="s">
        <v>488</v>
      </c>
      <c r="AC173" s="34">
        <f t="shared" si="5"/>
        <v>1</v>
      </c>
      <c r="AD173" s="34">
        <f>IF(AC173=1,COUNTIF($AC$2:AC173,1),"")</f>
        <v>172</v>
      </c>
      <c r="AE173" s="34" t="str">
        <f>IFERROR(INDEX($Y$2:$Y$255,MATCH(ROWS($AD$2:AD173),$AD$2:$AD$255,0)),"")</f>
        <v>Oman</v>
      </c>
    </row>
    <row r="174" spans="25:31" x14ac:dyDescent="0.25">
      <c r="Y174" s="34" t="s">
        <v>150</v>
      </c>
      <c r="Z174" s="34" t="s">
        <v>512</v>
      </c>
      <c r="AA174" s="34" t="s">
        <v>513</v>
      </c>
      <c r="AB174" s="34" t="s">
        <v>488</v>
      </c>
      <c r="AC174" s="34">
        <f t="shared" si="5"/>
        <v>1</v>
      </c>
      <c r="AD174" s="34">
        <f>IF(AC174=1,COUNTIF($AC$2:AC174,1),"")</f>
        <v>173</v>
      </c>
      <c r="AE174" s="34" t="str">
        <f>IFERROR(INDEX($Y$2:$Y$255,MATCH(ROWS($AD$2:AD174),$AD$2:$AD$255,0)),"")</f>
        <v>Pakistan</v>
      </c>
    </row>
    <row r="175" spans="25:31" x14ac:dyDescent="0.25">
      <c r="Y175" s="34" t="s">
        <v>845</v>
      </c>
      <c r="Z175" s="34" t="s">
        <v>846</v>
      </c>
      <c r="AA175" s="34" t="s">
        <v>847</v>
      </c>
      <c r="AB175" s="34" t="s">
        <v>813</v>
      </c>
      <c r="AC175" s="34">
        <f t="shared" si="5"/>
        <v>1</v>
      </c>
      <c r="AD175" s="34">
        <f>IF(AC175=1,COUNTIF($AC$2:AC175,1),"")</f>
        <v>174</v>
      </c>
      <c r="AE175" s="34" t="str">
        <f>IFERROR(INDEX($Y$2:$Y$255,MATCH(ROWS($AD$2:AD175),$AD$2:$AD$255,0)),"")</f>
        <v>Palau</v>
      </c>
    </row>
    <row r="176" spans="25:31" x14ac:dyDescent="0.25">
      <c r="Y176" s="34" t="s">
        <v>128</v>
      </c>
      <c r="Z176" s="34" t="s">
        <v>464</v>
      </c>
      <c r="AA176" s="34" t="s">
        <v>465</v>
      </c>
      <c r="AB176" s="34" t="s">
        <v>416</v>
      </c>
      <c r="AC176" s="34">
        <f t="shared" si="5"/>
        <v>1</v>
      </c>
      <c r="AD176" s="34">
        <f>IF(AC176=1,COUNTIF($AC$2:AC176,1),"")</f>
        <v>175</v>
      </c>
      <c r="AE176" s="34" t="str">
        <f>IFERROR(INDEX($Y$2:$Y$255,MATCH(ROWS($AD$2:AD176),$AD$2:$AD$255,0)),"")</f>
        <v>Panama</v>
      </c>
    </row>
    <row r="177" spans="25:31" x14ac:dyDescent="0.25">
      <c r="Y177" s="34" t="s">
        <v>235</v>
      </c>
      <c r="Z177" s="34" t="s">
        <v>848</v>
      </c>
      <c r="AA177" s="34" t="s">
        <v>849</v>
      </c>
      <c r="AB177" s="34" t="s">
        <v>813</v>
      </c>
      <c r="AC177" s="34">
        <f t="shared" si="5"/>
        <v>1</v>
      </c>
      <c r="AD177" s="34">
        <f>IF(AC177=1,COUNTIF($AC$2:AC177,1),"")</f>
        <v>176</v>
      </c>
      <c r="AE177" s="34" t="str">
        <f>IFERROR(INDEX($Y$2:$Y$255,MATCH(ROWS($AD$2:AD177),$AD$2:$AD$255,0)),"")</f>
        <v>Papua New Guinea</v>
      </c>
    </row>
    <row r="178" spans="25:31" x14ac:dyDescent="0.25">
      <c r="Y178" s="34" t="s">
        <v>129</v>
      </c>
      <c r="Z178" s="34" t="s">
        <v>466</v>
      </c>
      <c r="AA178" s="34" t="s">
        <v>467</v>
      </c>
      <c r="AB178" s="34" t="s">
        <v>416</v>
      </c>
      <c r="AC178" s="34">
        <f t="shared" si="5"/>
        <v>1</v>
      </c>
      <c r="AD178" s="34">
        <f>IF(AC178=1,COUNTIF($AC$2:AC178,1),"")</f>
        <v>177</v>
      </c>
      <c r="AE178" s="34" t="str">
        <f>IFERROR(INDEX($Y$2:$Y$255,MATCH(ROWS($AD$2:AD178),$AD$2:$AD$255,0)),"")</f>
        <v>Paraguay</v>
      </c>
    </row>
    <row r="179" spans="25:31" x14ac:dyDescent="0.25">
      <c r="Y179" s="34" t="s">
        <v>130</v>
      </c>
      <c r="Z179" s="34" t="s">
        <v>468</v>
      </c>
      <c r="AA179" s="34" t="s">
        <v>469</v>
      </c>
      <c r="AB179" s="34" t="s">
        <v>416</v>
      </c>
      <c r="AC179" s="34">
        <f t="shared" si="5"/>
        <v>1</v>
      </c>
      <c r="AD179" s="34">
        <f>IF(AC179=1,COUNTIF($AC$2:AC179,1),"")</f>
        <v>178</v>
      </c>
      <c r="AE179" s="34" t="str">
        <f>IFERROR(INDEX($Y$2:$Y$255,MATCH(ROWS($AD$2:AD179),$AD$2:$AD$255,0)),"")</f>
        <v>Peru</v>
      </c>
    </row>
    <row r="180" spans="25:31" x14ac:dyDescent="0.25">
      <c r="Y180" s="34" t="s">
        <v>236</v>
      </c>
      <c r="Z180" s="34" t="s">
        <v>850</v>
      </c>
      <c r="AA180" s="34" t="s">
        <v>851</v>
      </c>
      <c r="AB180" s="34" t="s">
        <v>813</v>
      </c>
      <c r="AC180" s="34">
        <f t="shared" si="5"/>
        <v>1</v>
      </c>
      <c r="AD180" s="34">
        <f>IF(AC180=1,COUNTIF($AC$2:AC180,1),"")</f>
        <v>179</v>
      </c>
      <c r="AE180" s="34" t="str">
        <f>IFERROR(INDEX($Y$2:$Y$255,MATCH(ROWS($AD$2:AD180),$AD$2:$AD$255,0)),"")</f>
        <v>Philippines</v>
      </c>
    </row>
    <row r="181" spans="25:31" x14ac:dyDescent="0.25">
      <c r="Y181" s="34" t="s">
        <v>977</v>
      </c>
      <c r="Z181" s="34" t="s">
        <v>730</v>
      </c>
      <c r="AA181" s="34" t="s">
        <v>731</v>
      </c>
      <c r="AB181" s="34" t="s">
        <v>642</v>
      </c>
      <c r="AC181" s="34">
        <f t="shared" si="5"/>
        <v>1</v>
      </c>
      <c r="AD181" s="34">
        <f>IF(AC181=1,COUNTIF($AC$2:AC181,1),"")</f>
        <v>180</v>
      </c>
      <c r="AE181" s="34" t="str">
        <f>IFERROR(INDEX($Y$2:$Y$255,MATCH(ROWS($AD$2:AD181),$AD$2:$AD$255,0)),"")</f>
        <v>Pitcairn</v>
      </c>
    </row>
    <row r="182" spans="25:31" x14ac:dyDescent="0.25">
      <c r="Y182" s="34" t="s">
        <v>192</v>
      </c>
      <c r="Z182" s="34" t="s">
        <v>601</v>
      </c>
      <c r="AA182" s="34" t="s">
        <v>602</v>
      </c>
      <c r="AB182" s="34" t="s">
        <v>534</v>
      </c>
      <c r="AC182" s="34">
        <f t="shared" si="5"/>
        <v>1</v>
      </c>
      <c r="AD182" s="34">
        <f>IF(AC182=1,COUNTIF($AC$2:AC182,1),"")</f>
        <v>181</v>
      </c>
      <c r="AE182" s="34" t="str">
        <f>IFERROR(INDEX($Y$2:$Y$255,MATCH(ROWS($AD$2:AD182),$AD$2:$AD$255,0)),"")</f>
        <v>Poland</v>
      </c>
    </row>
    <row r="183" spans="25:31" x14ac:dyDescent="0.25">
      <c r="Y183" s="34" t="s">
        <v>193</v>
      </c>
      <c r="Z183" s="34" t="s">
        <v>603</v>
      </c>
      <c r="AA183" s="34" t="s">
        <v>604</v>
      </c>
      <c r="AB183" s="34" t="s">
        <v>534</v>
      </c>
      <c r="AC183" s="34">
        <f t="shared" si="5"/>
        <v>1</v>
      </c>
      <c r="AD183" s="34">
        <f>IF(AC183=1,COUNTIF($AC$2:AC183,1),"")</f>
        <v>182</v>
      </c>
      <c r="AE183" s="34" t="str">
        <f>IFERROR(INDEX($Y$2:$Y$255,MATCH(ROWS($AD$2:AD183),$AD$2:$AD$255,0)),"")</f>
        <v>Portugal</v>
      </c>
    </row>
    <row r="184" spans="25:31" x14ac:dyDescent="0.25">
      <c r="Y184" s="34" t="s">
        <v>732</v>
      </c>
      <c r="Z184" s="34" t="s">
        <v>733</v>
      </c>
      <c r="AA184" s="34" t="s">
        <v>734</v>
      </c>
      <c r="AB184" s="34" t="s">
        <v>416</v>
      </c>
      <c r="AC184" s="34">
        <f t="shared" si="5"/>
        <v>1</v>
      </c>
      <c r="AD184" s="34">
        <f>IF(AC184=1,COUNTIF($AC$2:AC184,1),"")</f>
        <v>183</v>
      </c>
      <c r="AE184" s="34" t="str">
        <f>IFERROR(INDEX($Y$2:$Y$255,MATCH(ROWS($AD$2:AD184),$AD$2:$AD$255,0)),"")</f>
        <v>Puerto Rico</v>
      </c>
    </row>
    <row r="185" spans="25:31" x14ac:dyDescent="0.25">
      <c r="Y185" s="34" t="s">
        <v>151</v>
      </c>
      <c r="Z185" s="34" t="s">
        <v>516</v>
      </c>
      <c r="AA185" s="34" t="s">
        <v>517</v>
      </c>
      <c r="AB185" s="34" t="s">
        <v>488</v>
      </c>
      <c r="AC185" s="34">
        <f t="shared" si="5"/>
        <v>1</v>
      </c>
      <c r="AD185" s="34">
        <f>IF(AC185=1,COUNTIF($AC$2:AC185,1),"")</f>
        <v>184</v>
      </c>
      <c r="AE185" s="34" t="str">
        <f>IFERROR(INDEX($Y$2:$Y$255,MATCH(ROWS($AD$2:AD185),$AD$2:$AD$255,0)),"")</f>
        <v>Qatar</v>
      </c>
    </row>
    <row r="186" spans="25:31" x14ac:dyDescent="0.25">
      <c r="Y186" s="34" t="s">
        <v>237</v>
      </c>
      <c r="Z186" s="34" t="s">
        <v>852</v>
      </c>
      <c r="AA186" s="34" t="s">
        <v>853</v>
      </c>
      <c r="AB186" s="34" t="s">
        <v>813</v>
      </c>
      <c r="AC186" s="34">
        <f t="shared" si="5"/>
        <v>1</v>
      </c>
      <c r="AD186" s="34">
        <f>IF(AC186=1,COUNTIF($AC$2:AC186,1),"")</f>
        <v>185</v>
      </c>
      <c r="AE186" s="34" t="str">
        <f>IFERROR(INDEX($Y$2:$Y$255,MATCH(ROWS($AD$2:AD186),$AD$2:$AD$255,0)),"")</f>
        <v>Republic of Korea</v>
      </c>
    </row>
    <row r="187" spans="25:31" x14ac:dyDescent="0.25">
      <c r="Y187" s="34" t="s">
        <v>194</v>
      </c>
      <c r="Z187" s="34" t="s">
        <v>605</v>
      </c>
      <c r="AA187" s="34" t="s">
        <v>606</v>
      </c>
      <c r="AB187" s="34" t="s">
        <v>534</v>
      </c>
      <c r="AC187" s="34">
        <f t="shared" si="5"/>
        <v>1</v>
      </c>
      <c r="AD187" s="34">
        <f>IF(AC187=1,COUNTIF($AC$2:AC187,1),"")</f>
        <v>186</v>
      </c>
      <c r="AE187" s="34" t="str">
        <f>IFERROR(INDEX($Y$2:$Y$255,MATCH(ROWS($AD$2:AD187),$AD$2:$AD$255,0)),"")</f>
        <v>Republic of Moldova</v>
      </c>
    </row>
    <row r="188" spans="25:31" x14ac:dyDescent="0.25">
      <c r="Y188" s="34" t="s">
        <v>735</v>
      </c>
      <c r="Z188" s="34" t="s">
        <v>736</v>
      </c>
      <c r="AA188" s="34" t="s">
        <v>737</v>
      </c>
      <c r="AB188" s="34" t="s">
        <v>642</v>
      </c>
      <c r="AC188" s="34">
        <f t="shared" si="5"/>
        <v>1</v>
      </c>
      <c r="AD188" s="34">
        <f>IF(AC188=1,COUNTIF($AC$2:AC188,1),"")</f>
        <v>187</v>
      </c>
      <c r="AE188" s="34" t="str">
        <f>IFERROR(INDEX($Y$2:$Y$255,MATCH(ROWS($AD$2:AD188),$AD$2:$AD$255,0)),"")</f>
        <v>Rodrigues</v>
      </c>
    </row>
    <row r="189" spans="25:31" x14ac:dyDescent="0.25">
      <c r="Y189" s="34" t="s">
        <v>195</v>
      </c>
      <c r="Z189" s="34" t="s">
        <v>607</v>
      </c>
      <c r="AA189" s="34" t="s">
        <v>608</v>
      </c>
      <c r="AB189" s="34" t="s">
        <v>534</v>
      </c>
      <c r="AC189" s="34">
        <f t="shared" si="5"/>
        <v>1</v>
      </c>
      <c r="AD189" s="34">
        <f>IF(AC189=1,COUNTIF($AC$2:AC189,1),"")</f>
        <v>188</v>
      </c>
      <c r="AE189" s="34" t="str">
        <f>IFERROR(INDEX($Y$2:$Y$255,MATCH(ROWS($AD$2:AD189),$AD$2:$AD$255,0)),"")</f>
        <v>Romania</v>
      </c>
    </row>
    <row r="190" spans="25:31" x14ac:dyDescent="0.25">
      <c r="Y190" s="34" t="s">
        <v>196</v>
      </c>
      <c r="Z190" s="34" t="s">
        <v>609</v>
      </c>
      <c r="AA190" s="34" t="s">
        <v>610</v>
      </c>
      <c r="AB190" s="34" t="s">
        <v>534</v>
      </c>
      <c r="AC190" s="34">
        <f t="shared" si="5"/>
        <v>1</v>
      </c>
      <c r="AD190" s="34">
        <f>IF(AC190=1,COUNTIF($AC$2:AC190,1),"")</f>
        <v>189</v>
      </c>
      <c r="AE190" s="34" t="str">
        <f>IFERROR(INDEX($Y$2:$Y$255,MATCH(ROWS($AD$2:AD190),$AD$2:$AD$255,0)),"")</f>
        <v>Russian Federation</v>
      </c>
    </row>
    <row r="191" spans="25:31" x14ac:dyDescent="0.25">
      <c r="Y191" s="34" t="s">
        <v>94</v>
      </c>
      <c r="Z191" s="34" t="s">
        <v>387</v>
      </c>
      <c r="AA191" s="34" t="s">
        <v>388</v>
      </c>
      <c r="AB191" s="34" t="s">
        <v>318</v>
      </c>
      <c r="AC191" s="34">
        <f t="shared" si="5"/>
        <v>1</v>
      </c>
      <c r="AD191" s="34">
        <f>IF(AC191=1,COUNTIF($AC$2:AC191,1),"")</f>
        <v>190</v>
      </c>
      <c r="AE191" s="34" t="str">
        <f>IFERROR(INDEX($Y$2:$Y$255,MATCH(ROWS($AD$2:AD191),$AD$2:$AD$255,0)),"")</f>
        <v>Rwanda</v>
      </c>
    </row>
    <row r="192" spans="25:31" x14ac:dyDescent="0.25">
      <c r="Y192" s="34" t="s">
        <v>740</v>
      </c>
      <c r="Z192" s="34" t="s">
        <v>741</v>
      </c>
      <c r="AA192" s="34" t="s">
        <v>742</v>
      </c>
      <c r="AB192" s="34" t="s">
        <v>642</v>
      </c>
      <c r="AC192" s="34">
        <f t="shared" si="5"/>
        <v>1</v>
      </c>
      <c r="AD192" s="34">
        <f>IF(AC192=1,COUNTIF($AC$2:AC192,1),"")</f>
        <v>191</v>
      </c>
      <c r="AE192" s="34" t="str">
        <f>IFERROR(INDEX($Y$2:$Y$255,MATCH(ROWS($AD$2:AD192),$AD$2:$AD$255,0)),"")</f>
        <v>Ryu Kyu Islands</v>
      </c>
    </row>
    <row r="193" spans="25:31" x14ac:dyDescent="0.25">
      <c r="Y193" s="34" t="s">
        <v>978</v>
      </c>
      <c r="Z193" s="34" t="s">
        <v>738</v>
      </c>
      <c r="AA193" s="34" t="s">
        <v>739</v>
      </c>
      <c r="AB193" s="34" t="s">
        <v>642</v>
      </c>
      <c r="AC193" s="34">
        <f t="shared" si="5"/>
        <v>1</v>
      </c>
      <c r="AD193" s="34">
        <f>IF(AC193=1,COUNTIF($AC$2:AC193,1),"")</f>
        <v>192</v>
      </c>
      <c r="AE193" s="34" t="str">
        <f>IFERROR(INDEX($Y$2:$Y$255,MATCH(ROWS($AD$2:AD193),$AD$2:$AD$255,0)),"")</f>
        <v>Réunion</v>
      </c>
    </row>
    <row r="194" spans="25:31" x14ac:dyDescent="0.25">
      <c r="Y194" s="34" t="s">
        <v>979</v>
      </c>
      <c r="Z194" s="34" t="s">
        <v>980</v>
      </c>
      <c r="AA194" s="34" t="s">
        <v>981</v>
      </c>
      <c r="AB194" s="34" t="s">
        <v>642</v>
      </c>
      <c r="AC194" s="34">
        <f t="shared" si="5"/>
        <v>1</v>
      </c>
      <c r="AD194" s="34">
        <f>IF(AC194=1,COUNTIF($AC$2:AC194,1),"")</f>
        <v>193</v>
      </c>
      <c r="AE194" s="34" t="str">
        <f>IFERROR(INDEX($Y$2:$Y$255,MATCH(ROWS($AD$2:AD194),$AD$2:$AD$255,0)),"")</f>
        <v>Saint Barthélemy</v>
      </c>
    </row>
    <row r="195" spans="25:31" x14ac:dyDescent="0.25">
      <c r="Y195" s="34" t="s">
        <v>743</v>
      </c>
      <c r="Z195" s="34" t="s">
        <v>744</v>
      </c>
      <c r="AA195" s="34" t="s">
        <v>745</v>
      </c>
      <c r="AB195" s="34" t="s">
        <v>642</v>
      </c>
      <c r="AC195" s="34">
        <f t="shared" si="5"/>
        <v>1</v>
      </c>
      <c r="AD195" s="34">
        <f>IF(AC195=1,COUNTIF($AC$2:AC195,1),"")</f>
        <v>194</v>
      </c>
      <c r="AE195" s="34" t="str">
        <f>IFERROR(INDEX($Y$2:$Y$255,MATCH(ROWS($AD$2:AD195),$AD$2:$AD$255,0)),"")</f>
        <v>Saint Helena</v>
      </c>
    </row>
    <row r="196" spans="25:31" x14ac:dyDescent="0.25">
      <c r="Y196" s="34" t="s">
        <v>131</v>
      </c>
      <c r="Z196" s="34" t="s">
        <v>470</v>
      </c>
      <c r="AA196" s="34" t="s">
        <v>471</v>
      </c>
      <c r="AB196" s="34" t="s">
        <v>416</v>
      </c>
      <c r="AC196" s="34">
        <f t="shared" si="5"/>
        <v>1</v>
      </c>
      <c r="AD196" s="34">
        <f>IF(AC196=1,COUNTIF($AC$2:AC196,1),"")</f>
        <v>195</v>
      </c>
      <c r="AE196" s="34" t="str">
        <f>IFERROR(INDEX($Y$2:$Y$255,MATCH(ROWS($AD$2:AD196),$AD$2:$AD$255,0)),"")</f>
        <v>Saint Kitts and Nevis</v>
      </c>
    </row>
    <row r="197" spans="25:31" x14ac:dyDescent="0.25">
      <c r="Y197" s="34" t="s">
        <v>132</v>
      </c>
      <c r="Z197" s="34" t="s">
        <v>472</v>
      </c>
      <c r="AA197" s="34" t="s">
        <v>473</v>
      </c>
      <c r="AB197" s="34" t="s">
        <v>416</v>
      </c>
      <c r="AC197" s="34">
        <f t="shared" si="5"/>
        <v>1</v>
      </c>
      <c r="AD197" s="34">
        <f>IF(AC197=1,COUNTIF($AC$2:AC197,1),"")</f>
        <v>196</v>
      </c>
      <c r="AE197" s="34" t="str">
        <f>IFERROR(INDEX($Y$2:$Y$255,MATCH(ROWS($AD$2:AD197),$AD$2:$AD$255,0)),"")</f>
        <v>Saint Lucia</v>
      </c>
    </row>
    <row r="198" spans="25:31" x14ac:dyDescent="0.25">
      <c r="Y198" s="34" t="s">
        <v>982</v>
      </c>
      <c r="Z198" s="34" t="s">
        <v>983</v>
      </c>
      <c r="AA198" s="34" t="s">
        <v>984</v>
      </c>
      <c r="AB198" s="34" t="s">
        <v>642</v>
      </c>
      <c r="AC198" s="34">
        <f t="shared" si="5"/>
        <v>1</v>
      </c>
      <c r="AD198" s="34">
        <f>IF(AC198=1,COUNTIF($AC$2:AC198,1),"")</f>
        <v>197</v>
      </c>
      <c r="AE198" s="34" t="str">
        <f>IFERROR(INDEX($Y$2:$Y$255,MATCH(ROWS($AD$2:AD198),$AD$2:$AD$255,0)),"")</f>
        <v>Saint Martin (French part)</v>
      </c>
    </row>
    <row r="199" spans="25:31" x14ac:dyDescent="0.25">
      <c r="Y199" s="34" t="s">
        <v>746</v>
      </c>
      <c r="Z199" s="34" t="s">
        <v>747</v>
      </c>
      <c r="AA199" s="34" t="s">
        <v>748</v>
      </c>
      <c r="AB199" s="34" t="s">
        <v>642</v>
      </c>
      <c r="AC199" s="34">
        <f t="shared" si="5"/>
        <v>1</v>
      </c>
      <c r="AD199" s="34">
        <f>IF(AC199=1,COUNTIF($AC$2:AC199,1),"")</f>
        <v>198</v>
      </c>
      <c r="AE199" s="34" t="str">
        <f>IFERROR(INDEX($Y$2:$Y$255,MATCH(ROWS($AD$2:AD199),$AD$2:$AD$255,0)),"")</f>
        <v>Saint Pierre and Miquelon</v>
      </c>
    </row>
    <row r="200" spans="25:31" x14ac:dyDescent="0.25">
      <c r="Y200" s="34" t="s">
        <v>133</v>
      </c>
      <c r="Z200" s="34" t="s">
        <v>474</v>
      </c>
      <c r="AA200" s="34" t="s">
        <v>475</v>
      </c>
      <c r="AB200" s="34" t="s">
        <v>416</v>
      </c>
      <c r="AC200" s="34">
        <f t="shared" si="5"/>
        <v>1</v>
      </c>
      <c r="AD200" s="34">
        <f>IF(AC200=1,COUNTIF($AC$2:AC200,1),"")</f>
        <v>199</v>
      </c>
      <c r="AE200" s="34" t="str">
        <f>IFERROR(INDEX($Y$2:$Y$255,MATCH(ROWS($AD$2:AD200),$AD$2:$AD$255,0)),"")</f>
        <v>Saint Vincent and the Grenadines</v>
      </c>
    </row>
    <row r="201" spans="25:31" x14ac:dyDescent="0.25">
      <c r="Y201" s="34" t="s">
        <v>238</v>
      </c>
      <c r="Z201" s="34" t="s">
        <v>854</v>
      </c>
      <c r="AA201" s="34" t="s">
        <v>855</v>
      </c>
      <c r="AB201" s="34" t="s">
        <v>813</v>
      </c>
      <c r="AC201" s="34">
        <f t="shared" ref="AC201:AC264" si="6">--ISNUMBER(IFERROR(SEARCH($V$1,Y201,1),""))</f>
        <v>1</v>
      </c>
      <c r="AD201" s="34">
        <f>IF(AC201=1,COUNTIF($AC$2:AC201,1),"")</f>
        <v>200</v>
      </c>
      <c r="AE201" s="34" t="str">
        <f>IFERROR(INDEX($Y$2:$Y$255,MATCH(ROWS($AD$2:AD201),$AD$2:$AD$255,0)),"")</f>
        <v>Samoa</v>
      </c>
    </row>
    <row r="202" spans="25:31" x14ac:dyDescent="0.25">
      <c r="Y202" s="34" t="s">
        <v>197</v>
      </c>
      <c r="Z202" s="34" t="s">
        <v>611</v>
      </c>
      <c r="AA202" s="34" t="s">
        <v>612</v>
      </c>
      <c r="AB202" s="34" t="s">
        <v>534</v>
      </c>
      <c r="AC202" s="34">
        <f t="shared" si="6"/>
        <v>1</v>
      </c>
      <c r="AD202" s="34">
        <f>IF(AC202=1,COUNTIF($AC$2:AC202,1),"")</f>
        <v>201</v>
      </c>
      <c r="AE202" s="34" t="str">
        <f>IFERROR(INDEX($Y$2:$Y$255,MATCH(ROWS($AD$2:AD202),$AD$2:$AD$255,0)),"")</f>
        <v>San Marino</v>
      </c>
    </row>
    <row r="203" spans="25:31" x14ac:dyDescent="0.25">
      <c r="Y203" s="34" t="s">
        <v>95</v>
      </c>
      <c r="Z203" s="34" t="s">
        <v>389</v>
      </c>
      <c r="AA203" s="34" t="s">
        <v>390</v>
      </c>
      <c r="AB203" s="34" t="s">
        <v>318</v>
      </c>
      <c r="AC203" s="34">
        <f t="shared" si="6"/>
        <v>1</v>
      </c>
      <c r="AD203" s="34">
        <f>IF(AC203=1,COUNTIF($AC$2:AC203,1),"")</f>
        <v>202</v>
      </c>
      <c r="AE203" s="34" t="str">
        <f>IFERROR(INDEX($Y$2:$Y$255,MATCH(ROWS($AD$2:AD203),$AD$2:$AD$255,0)),"")</f>
        <v>Sao Tome and Principe</v>
      </c>
    </row>
    <row r="204" spans="25:31" x14ac:dyDescent="0.25">
      <c r="Y204" s="34" t="s">
        <v>152</v>
      </c>
      <c r="Z204" s="34" t="s">
        <v>518</v>
      </c>
      <c r="AA204" s="34" t="s">
        <v>519</v>
      </c>
      <c r="AB204" s="34" t="s">
        <v>488</v>
      </c>
      <c r="AC204" s="34">
        <f t="shared" si="6"/>
        <v>1</v>
      </c>
      <c r="AD204" s="34">
        <f>IF(AC204=1,COUNTIF($AC$2:AC204,1),"")</f>
        <v>203</v>
      </c>
      <c r="AE204" s="34" t="str">
        <f>IFERROR(INDEX($Y$2:$Y$255,MATCH(ROWS($AD$2:AD204),$AD$2:$AD$255,0)),"")</f>
        <v>Saudi Arabia</v>
      </c>
    </row>
    <row r="205" spans="25:31" x14ac:dyDescent="0.25">
      <c r="Y205" s="34" t="s">
        <v>96</v>
      </c>
      <c r="Z205" s="34" t="s">
        <v>391</v>
      </c>
      <c r="AA205" s="34" t="s">
        <v>392</v>
      </c>
      <c r="AB205" s="34" t="s">
        <v>318</v>
      </c>
      <c r="AC205" s="34">
        <f t="shared" si="6"/>
        <v>1</v>
      </c>
      <c r="AD205" s="34">
        <f>IF(AC205=1,COUNTIF($AC$2:AC205,1),"")</f>
        <v>204</v>
      </c>
      <c r="AE205" s="34" t="str">
        <f>IFERROR(INDEX($Y$2:$Y$255,MATCH(ROWS($AD$2:AD205),$AD$2:$AD$255,0)),"")</f>
        <v>Senegal</v>
      </c>
    </row>
    <row r="206" spans="25:31" x14ac:dyDescent="0.25">
      <c r="Y206" s="34" t="s">
        <v>198</v>
      </c>
      <c r="Z206" s="34" t="s">
        <v>613</v>
      </c>
      <c r="AA206" s="34" t="s">
        <v>614</v>
      </c>
      <c r="AB206" s="34" t="s">
        <v>534</v>
      </c>
      <c r="AC206" s="34">
        <f t="shared" si="6"/>
        <v>1</v>
      </c>
      <c r="AD206" s="34">
        <f>IF(AC206=1,COUNTIF($AC$2:AC206,1),"")</f>
        <v>205</v>
      </c>
      <c r="AE206" s="34" t="str">
        <f>IFERROR(INDEX($Y$2:$Y$255,MATCH(ROWS($AD$2:AD206),$AD$2:$AD$255,0)),"")</f>
        <v>Serbia</v>
      </c>
    </row>
    <row r="207" spans="25:31" x14ac:dyDescent="0.25">
      <c r="Y207" s="34" t="s">
        <v>749</v>
      </c>
      <c r="Z207" s="34" t="s">
        <v>750</v>
      </c>
      <c r="AA207" s="34" t="s">
        <v>751</v>
      </c>
      <c r="AB207" s="34" t="s">
        <v>642</v>
      </c>
      <c r="AC207" s="34">
        <f t="shared" si="6"/>
        <v>1</v>
      </c>
      <c r="AD207" s="34">
        <f>IF(AC207=1,COUNTIF($AC$2:AC207,1),"")</f>
        <v>206</v>
      </c>
      <c r="AE207" s="34" t="str">
        <f>IFERROR(INDEX($Y$2:$Y$255,MATCH(ROWS($AD$2:AD207),$AD$2:$AD$255,0)),"")</f>
        <v>Serbia and Montenegro, Former</v>
      </c>
    </row>
    <row r="208" spans="25:31" x14ac:dyDescent="0.25">
      <c r="Y208" s="34" t="s">
        <v>97</v>
      </c>
      <c r="Z208" s="34" t="s">
        <v>393</v>
      </c>
      <c r="AA208" s="34" t="s">
        <v>394</v>
      </c>
      <c r="AB208" s="34" t="s">
        <v>318</v>
      </c>
      <c r="AC208" s="34">
        <f t="shared" si="6"/>
        <v>1</v>
      </c>
      <c r="AD208" s="34">
        <f>IF(AC208=1,COUNTIF($AC$2:AC208,1),"")</f>
        <v>207</v>
      </c>
      <c r="AE208" s="34" t="str">
        <f>IFERROR(INDEX($Y$2:$Y$255,MATCH(ROWS($AD$2:AD208),$AD$2:$AD$255,0)),"")</f>
        <v>Seychelles</v>
      </c>
    </row>
    <row r="209" spans="25:31" x14ac:dyDescent="0.25">
      <c r="Y209" s="34" t="s">
        <v>98</v>
      </c>
      <c r="Z209" s="34" t="s">
        <v>395</v>
      </c>
      <c r="AA209" s="34" t="s">
        <v>396</v>
      </c>
      <c r="AB209" s="34" t="s">
        <v>318</v>
      </c>
      <c r="AC209" s="34">
        <f t="shared" si="6"/>
        <v>1</v>
      </c>
      <c r="AD209" s="34">
        <f>IF(AC209=1,COUNTIF($AC$2:AC209,1),"")</f>
        <v>208</v>
      </c>
      <c r="AE209" s="34" t="str">
        <f>IFERROR(INDEX($Y$2:$Y$255,MATCH(ROWS($AD$2:AD209),$AD$2:$AD$255,0)),"")</f>
        <v>Sierra Leone</v>
      </c>
    </row>
    <row r="210" spans="25:31" x14ac:dyDescent="0.25">
      <c r="Y210" s="34" t="s">
        <v>239</v>
      </c>
      <c r="Z210" s="34" t="s">
        <v>856</v>
      </c>
      <c r="AA210" s="34" t="s">
        <v>857</v>
      </c>
      <c r="AB210" s="34" t="s">
        <v>813</v>
      </c>
      <c r="AC210" s="34">
        <f t="shared" si="6"/>
        <v>1</v>
      </c>
      <c r="AD210" s="34">
        <f>IF(AC210=1,COUNTIF($AC$2:AC210,1),"")</f>
        <v>209</v>
      </c>
      <c r="AE210" s="34" t="str">
        <f>IFERROR(INDEX($Y$2:$Y$255,MATCH(ROWS($AD$2:AD210),$AD$2:$AD$255,0)),"")</f>
        <v>Singapore</v>
      </c>
    </row>
    <row r="211" spans="25:31" x14ac:dyDescent="0.25">
      <c r="Y211" s="34" t="s">
        <v>752</v>
      </c>
      <c r="Z211" s="34" t="s">
        <v>753</v>
      </c>
      <c r="AA211" s="34" t="s">
        <v>754</v>
      </c>
      <c r="AB211" s="34" t="s">
        <v>416</v>
      </c>
      <c r="AC211" s="34">
        <f t="shared" si="6"/>
        <v>1</v>
      </c>
      <c r="AD211" s="34">
        <f>IF(AC211=1,COUNTIF($AC$2:AC211,1),"")</f>
        <v>210</v>
      </c>
      <c r="AE211" s="34" t="str">
        <f>IFERROR(INDEX($Y$2:$Y$255,MATCH(ROWS($AD$2:AD211),$AD$2:$AD$255,0)),"")</f>
        <v>Sint Maarten (Dutch part)</v>
      </c>
    </row>
    <row r="212" spans="25:31" x14ac:dyDescent="0.25">
      <c r="Y212" s="34" t="s">
        <v>199</v>
      </c>
      <c r="Z212" s="34" t="s">
        <v>615</v>
      </c>
      <c r="AA212" s="34" t="s">
        <v>616</v>
      </c>
      <c r="AB212" s="34" t="s">
        <v>534</v>
      </c>
      <c r="AC212" s="34">
        <f t="shared" si="6"/>
        <v>1</v>
      </c>
      <c r="AD212" s="34">
        <f>IF(AC212=1,COUNTIF($AC$2:AC212,1),"")</f>
        <v>211</v>
      </c>
      <c r="AE212" s="34" t="str">
        <f>IFERROR(INDEX($Y$2:$Y$255,MATCH(ROWS($AD$2:AD212),$AD$2:$AD$255,0)),"")</f>
        <v>Slovakia</v>
      </c>
    </row>
    <row r="213" spans="25:31" x14ac:dyDescent="0.25">
      <c r="Y213" s="34" t="s">
        <v>200</v>
      </c>
      <c r="Z213" s="34" t="s">
        <v>617</v>
      </c>
      <c r="AA213" s="34" t="s">
        <v>618</v>
      </c>
      <c r="AB213" s="34" t="s">
        <v>534</v>
      </c>
      <c r="AC213" s="34">
        <f t="shared" si="6"/>
        <v>1</v>
      </c>
      <c r="AD213" s="34">
        <f>IF(AC213=1,COUNTIF($AC$2:AC213,1),"")</f>
        <v>212</v>
      </c>
      <c r="AE213" s="34" t="str">
        <f>IFERROR(INDEX($Y$2:$Y$255,MATCH(ROWS($AD$2:AD213),$AD$2:$AD$255,0)),"")</f>
        <v>Slovenia</v>
      </c>
    </row>
    <row r="214" spans="25:31" x14ac:dyDescent="0.25">
      <c r="Y214" s="34" t="s">
        <v>240</v>
      </c>
      <c r="Z214" s="34" t="s">
        <v>858</v>
      </c>
      <c r="AA214" s="34" t="s">
        <v>859</v>
      </c>
      <c r="AB214" s="34" t="s">
        <v>813</v>
      </c>
      <c r="AC214" s="34">
        <f t="shared" si="6"/>
        <v>1</v>
      </c>
      <c r="AD214" s="34">
        <f>IF(AC214=1,COUNTIF($AC$2:AC214,1),"")</f>
        <v>213</v>
      </c>
      <c r="AE214" s="34" t="str">
        <f>IFERROR(INDEX($Y$2:$Y$255,MATCH(ROWS($AD$2:AD214),$AD$2:$AD$255,0)),"")</f>
        <v>Solomon Islands</v>
      </c>
    </row>
    <row r="215" spans="25:31" x14ac:dyDescent="0.25">
      <c r="Y215" s="34" t="s">
        <v>153</v>
      </c>
      <c r="Z215" s="34" t="s">
        <v>520</v>
      </c>
      <c r="AA215" s="34" t="s">
        <v>521</v>
      </c>
      <c r="AB215" s="34" t="s">
        <v>488</v>
      </c>
      <c r="AC215" s="34">
        <f t="shared" si="6"/>
        <v>1</v>
      </c>
      <c r="AD215" s="34">
        <f>IF(AC215=1,COUNTIF($AC$2:AC215,1),"")</f>
        <v>214</v>
      </c>
      <c r="AE215" s="34" t="str">
        <f>IFERROR(INDEX($Y$2:$Y$255,MATCH(ROWS($AD$2:AD215),$AD$2:$AD$255,0)),"")</f>
        <v>Somalia</v>
      </c>
    </row>
    <row r="216" spans="25:31" x14ac:dyDescent="0.25">
      <c r="Y216" s="34" t="s">
        <v>99</v>
      </c>
      <c r="Z216" s="34" t="s">
        <v>397</v>
      </c>
      <c r="AA216" s="34" t="s">
        <v>398</v>
      </c>
      <c r="AB216" s="34" t="s">
        <v>318</v>
      </c>
      <c r="AC216" s="34">
        <f t="shared" si="6"/>
        <v>1</v>
      </c>
      <c r="AD216" s="34">
        <f>IF(AC216=1,COUNTIF($AC$2:AC216,1),"")</f>
        <v>215</v>
      </c>
      <c r="AE216" s="34" t="str">
        <f>IFERROR(INDEX($Y$2:$Y$255,MATCH(ROWS($AD$2:AD216),$AD$2:$AD$255,0)),"")</f>
        <v>South Africa</v>
      </c>
    </row>
    <row r="217" spans="25:31" x14ac:dyDescent="0.25">
      <c r="Y217" s="34" t="s">
        <v>985</v>
      </c>
      <c r="Z217" s="34" t="s">
        <v>986</v>
      </c>
      <c r="AA217" s="34" t="s">
        <v>987</v>
      </c>
      <c r="AB217" s="34" t="s">
        <v>642</v>
      </c>
      <c r="AC217" s="34">
        <f t="shared" si="6"/>
        <v>1</v>
      </c>
      <c r="AD217" s="34">
        <f>IF(AC217=1,COUNTIF($AC$2:AC217,1),"")</f>
        <v>216</v>
      </c>
      <c r="AE217" s="34" t="str">
        <f>IFERROR(INDEX($Y$2:$Y$255,MATCH(ROWS($AD$2:AD217),$AD$2:$AD$255,0)),"")</f>
        <v>South Georgia and the South Sandwich Islands</v>
      </c>
    </row>
    <row r="218" spans="25:31" x14ac:dyDescent="0.25">
      <c r="Y218" s="34" t="s">
        <v>399</v>
      </c>
      <c r="Z218" s="34" t="s">
        <v>400</v>
      </c>
      <c r="AA218" s="34" t="s">
        <v>401</v>
      </c>
      <c r="AB218" s="34" t="s">
        <v>318</v>
      </c>
      <c r="AC218" s="34">
        <f t="shared" si="6"/>
        <v>1</v>
      </c>
      <c r="AD218" s="34">
        <f>IF(AC218=1,COUNTIF($AC$2:AC218,1),"")</f>
        <v>217</v>
      </c>
      <c r="AE218" s="34" t="str">
        <f>IFERROR(INDEX($Y$2:$Y$255,MATCH(ROWS($AD$2:AD218),$AD$2:$AD$255,0)),"")</f>
        <v>South Sudan</v>
      </c>
    </row>
    <row r="219" spans="25:31" x14ac:dyDescent="0.25">
      <c r="Y219" s="34" t="s">
        <v>201</v>
      </c>
      <c r="Z219" s="34" t="s">
        <v>619</v>
      </c>
      <c r="AA219" s="34" t="s">
        <v>620</v>
      </c>
      <c r="AB219" s="34" t="s">
        <v>534</v>
      </c>
      <c r="AC219" s="34">
        <f t="shared" si="6"/>
        <v>1</v>
      </c>
      <c r="AD219" s="34">
        <f>IF(AC219=1,COUNTIF($AC$2:AC219,1),"")</f>
        <v>218</v>
      </c>
      <c r="AE219" s="34" t="str">
        <f>IFERROR(INDEX($Y$2:$Y$255,MATCH(ROWS($AD$2:AD219),$AD$2:$AD$255,0)),"")</f>
        <v>Spain</v>
      </c>
    </row>
    <row r="220" spans="25:31" x14ac:dyDescent="0.25">
      <c r="Y220" s="34" t="s">
        <v>217</v>
      </c>
      <c r="Z220" s="34" t="s">
        <v>805</v>
      </c>
      <c r="AA220" s="34" t="s">
        <v>806</v>
      </c>
      <c r="AB220" s="34" t="s">
        <v>790</v>
      </c>
      <c r="AC220" s="34">
        <f t="shared" si="6"/>
        <v>1</v>
      </c>
      <c r="AD220" s="34">
        <f>IF(AC220=1,COUNTIF($AC$2:AC220,1),"")</f>
        <v>219</v>
      </c>
      <c r="AE220" s="34" t="str">
        <f>IFERROR(INDEX($Y$2:$Y$255,MATCH(ROWS($AD$2:AD220),$AD$2:$AD$255,0)),"")</f>
        <v>Sri Lanka</v>
      </c>
    </row>
    <row r="221" spans="25:31" x14ac:dyDescent="0.25">
      <c r="Y221" s="34" t="s">
        <v>154</v>
      </c>
      <c r="Z221" s="34" t="s">
        <v>522</v>
      </c>
      <c r="AA221" s="34" t="s">
        <v>523</v>
      </c>
      <c r="AB221" s="34" t="s">
        <v>488</v>
      </c>
      <c r="AC221" s="34">
        <f t="shared" si="6"/>
        <v>1</v>
      </c>
      <c r="AD221" s="34">
        <f>IF(AC221=1,COUNTIF($AC$2:AC221,1),"")</f>
        <v>220</v>
      </c>
      <c r="AE221" s="34" t="str">
        <f>IFERROR(INDEX($Y$2:$Y$255,MATCH(ROWS($AD$2:AD221),$AD$2:$AD$255,0)),"")</f>
        <v>Sudan</v>
      </c>
    </row>
    <row r="222" spans="25:31" x14ac:dyDescent="0.25">
      <c r="Y222" s="34" t="s">
        <v>755</v>
      </c>
      <c r="Z222" s="34" t="s">
        <v>756</v>
      </c>
      <c r="AA222" s="34" t="s">
        <v>757</v>
      </c>
      <c r="AB222" s="34" t="s">
        <v>642</v>
      </c>
      <c r="AC222" s="34">
        <f t="shared" si="6"/>
        <v>1</v>
      </c>
      <c r="AD222" s="34">
        <f>IF(AC222=1,COUNTIF($AC$2:AC222,1),"")</f>
        <v>221</v>
      </c>
      <c r="AE222" s="34" t="str">
        <f>IFERROR(INDEX($Y$2:$Y$255,MATCH(ROWS($AD$2:AD222),$AD$2:$AD$255,0)),"")</f>
        <v>Sudan (former)</v>
      </c>
    </row>
    <row r="223" spans="25:31" x14ac:dyDescent="0.25">
      <c r="Y223" s="34" t="s">
        <v>134</v>
      </c>
      <c r="Z223" s="34" t="s">
        <v>476</v>
      </c>
      <c r="AA223" s="34" t="s">
        <v>477</v>
      </c>
      <c r="AB223" s="34" t="s">
        <v>416</v>
      </c>
      <c r="AC223" s="34">
        <f t="shared" si="6"/>
        <v>1</v>
      </c>
      <c r="AD223" s="34">
        <f>IF(AC223=1,COUNTIF($AC$2:AC223,1),"")</f>
        <v>222</v>
      </c>
      <c r="AE223" s="34" t="str">
        <f>IFERROR(INDEX($Y$2:$Y$255,MATCH(ROWS($AD$2:AD223),$AD$2:$AD$255,0)),"")</f>
        <v>Suriname</v>
      </c>
    </row>
    <row r="224" spans="25:31" x14ac:dyDescent="0.25">
      <c r="Y224" s="34" t="s">
        <v>988</v>
      </c>
      <c r="Z224" s="34" t="s">
        <v>989</v>
      </c>
      <c r="AA224" s="34" t="s">
        <v>990</v>
      </c>
      <c r="AB224" s="34" t="s">
        <v>642</v>
      </c>
      <c r="AC224" s="34">
        <f t="shared" si="6"/>
        <v>1</v>
      </c>
      <c r="AD224" s="34">
        <f>IF(AC224=1,COUNTIF($AC$2:AC224,1),"")</f>
        <v>223</v>
      </c>
      <c r="AE224" s="34" t="str">
        <f>IFERROR(INDEX($Y$2:$Y$255,MATCH(ROWS($AD$2:AD224),$AD$2:$AD$255,0)),"")</f>
        <v>Svalbard and Jan Mayen</v>
      </c>
    </row>
    <row r="225" spans="25:31" x14ac:dyDescent="0.25">
      <c r="Y225" s="34" t="s">
        <v>202</v>
      </c>
      <c r="Z225" s="34" t="s">
        <v>621</v>
      </c>
      <c r="AA225" s="34" t="s">
        <v>622</v>
      </c>
      <c r="AB225" s="34" t="s">
        <v>534</v>
      </c>
      <c r="AC225" s="34">
        <f t="shared" si="6"/>
        <v>1</v>
      </c>
      <c r="AD225" s="34">
        <f>IF(AC225=1,COUNTIF($AC$2:AC225,1),"")</f>
        <v>224</v>
      </c>
      <c r="AE225" s="34" t="str">
        <f>IFERROR(INDEX($Y$2:$Y$255,MATCH(ROWS($AD$2:AD225),$AD$2:$AD$255,0)),"")</f>
        <v>Sweden</v>
      </c>
    </row>
    <row r="226" spans="25:31" x14ac:dyDescent="0.25">
      <c r="Y226" s="34" t="s">
        <v>203</v>
      </c>
      <c r="Z226" s="34" t="s">
        <v>623</v>
      </c>
      <c r="AA226" s="34" t="s">
        <v>624</v>
      </c>
      <c r="AB226" s="34" t="s">
        <v>534</v>
      </c>
      <c r="AC226" s="34">
        <f t="shared" si="6"/>
        <v>1</v>
      </c>
      <c r="AD226" s="34">
        <f>IF(AC226=1,COUNTIF($AC$2:AC226,1),"")</f>
        <v>225</v>
      </c>
      <c r="AE226" s="34" t="str">
        <f>IFERROR(INDEX($Y$2:$Y$255,MATCH(ROWS($AD$2:AD226),$AD$2:$AD$255,0)),"")</f>
        <v>Switzerland</v>
      </c>
    </row>
    <row r="227" spans="25:31" x14ac:dyDescent="0.25">
      <c r="Y227" s="34" t="s">
        <v>155</v>
      </c>
      <c r="Z227" s="34" t="s">
        <v>524</v>
      </c>
      <c r="AA227" s="34" t="s">
        <v>525</v>
      </c>
      <c r="AB227" s="34" t="s">
        <v>488</v>
      </c>
      <c r="AC227" s="34">
        <f t="shared" si="6"/>
        <v>1</v>
      </c>
      <c r="AD227" s="34">
        <f>IF(AC227=1,COUNTIF($AC$2:AC227,1),"")</f>
        <v>226</v>
      </c>
      <c r="AE227" s="34" t="str">
        <f>IFERROR(INDEX($Y$2:$Y$255,MATCH(ROWS($AD$2:AD227),$AD$2:$AD$255,0)),"")</f>
        <v>Syrian Arab Republic</v>
      </c>
    </row>
    <row r="228" spans="25:31" x14ac:dyDescent="0.25">
      <c r="Y228" s="34" t="s">
        <v>204</v>
      </c>
      <c r="Z228" s="34" t="s">
        <v>625</v>
      </c>
      <c r="AA228" s="34" t="s">
        <v>626</v>
      </c>
      <c r="AB228" s="34" t="s">
        <v>534</v>
      </c>
      <c r="AC228" s="34">
        <f t="shared" si="6"/>
        <v>1</v>
      </c>
      <c r="AD228" s="34">
        <f>IF(AC228=1,COUNTIF($AC$2:AC228,1),"")</f>
        <v>227</v>
      </c>
      <c r="AE228" s="34" t="str">
        <f>IFERROR(INDEX($Y$2:$Y$255,MATCH(ROWS($AD$2:AD228),$AD$2:$AD$255,0)),"")</f>
        <v>Tajikistan</v>
      </c>
    </row>
    <row r="229" spans="25:31" x14ac:dyDescent="0.25">
      <c r="Y229" s="34" t="s">
        <v>218</v>
      </c>
      <c r="Z229" s="34" t="s">
        <v>807</v>
      </c>
      <c r="AA229" s="34" t="s">
        <v>808</v>
      </c>
      <c r="AB229" s="34" t="s">
        <v>790</v>
      </c>
      <c r="AC229" s="34">
        <f t="shared" si="6"/>
        <v>1</v>
      </c>
      <c r="AD229" s="34">
        <f>IF(AC229=1,COUNTIF($AC$2:AC229,1),"")</f>
        <v>228</v>
      </c>
      <c r="AE229" s="34" t="str">
        <f>IFERROR(INDEX($Y$2:$Y$255,MATCH(ROWS($AD$2:AD229),$AD$2:$AD$255,0)),"")</f>
        <v>Thailand</v>
      </c>
    </row>
    <row r="230" spans="25:31" x14ac:dyDescent="0.25">
      <c r="Y230" s="34" t="s">
        <v>758</v>
      </c>
      <c r="Z230" s="34" t="s">
        <v>759</v>
      </c>
      <c r="AA230" s="34" t="s">
        <v>760</v>
      </c>
      <c r="AB230" s="34" t="s">
        <v>642</v>
      </c>
      <c r="AC230" s="34">
        <f t="shared" si="6"/>
        <v>1</v>
      </c>
      <c r="AD230" s="34">
        <f>IF(AC230=1,COUNTIF($AC$2:AC230,1),"")</f>
        <v>229</v>
      </c>
      <c r="AE230" s="34" t="str">
        <f>IFERROR(INDEX($Y$2:$Y$255,MATCH(ROWS($AD$2:AD230),$AD$2:$AD$255,0)),"")</f>
        <v>The former state union Serbia and Montenegro</v>
      </c>
    </row>
    <row r="231" spans="25:31" x14ac:dyDescent="0.25">
      <c r="Y231" s="34" t="s">
        <v>219</v>
      </c>
      <c r="Z231" s="34" t="s">
        <v>809</v>
      </c>
      <c r="AA231" s="34" t="s">
        <v>810</v>
      </c>
      <c r="AB231" s="34" t="s">
        <v>790</v>
      </c>
      <c r="AC231" s="34">
        <f t="shared" si="6"/>
        <v>1</v>
      </c>
      <c r="AD231" s="34">
        <f>IF(AC231=1,COUNTIF($AC$2:AC231,1),"")</f>
        <v>230</v>
      </c>
      <c r="AE231" s="34" t="str">
        <f>IFERROR(INDEX($Y$2:$Y$255,MATCH(ROWS($AD$2:AD231),$AD$2:$AD$255,0)),"")</f>
        <v>Timor-Leste</v>
      </c>
    </row>
    <row r="232" spans="25:31" x14ac:dyDescent="0.25">
      <c r="Y232" s="34" t="s">
        <v>100</v>
      </c>
      <c r="Z232" s="34" t="s">
        <v>404</v>
      </c>
      <c r="AA232" s="34" t="s">
        <v>405</v>
      </c>
      <c r="AB232" s="34" t="s">
        <v>318</v>
      </c>
      <c r="AC232" s="34">
        <f t="shared" si="6"/>
        <v>1</v>
      </c>
      <c r="AD232" s="34">
        <f>IF(AC232=1,COUNTIF($AC$2:AC232,1),"")</f>
        <v>231</v>
      </c>
      <c r="AE232" s="34" t="str">
        <f>IFERROR(INDEX($Y$2:$Y$255,MATCH(ROWS($AD$2:AD232),$AD$2:$AD$255,0)),"")</f>
        <v>Togo</v>
      </c>
    </row>
    <row r="233" spans="25:31" x14ac:dyDescent="0.25">
      <c r="Y233" s="34" t="s">
        <v>761</v>
      </c>
      <c r="Z233" s="34" t="s">
        <v>762</v>
      </c>
      <c r="AA233" s="34" t="s">
        <v>763</v>
      </c>
      <c r="AB233" s="34" t="s">
        <v>813</v>
      </c>
      <c r="AC233" s="34">
        <f t="shared" si="6"/>
        <v>1</v>
      </c>
      <c r="AD233" s="34">
        <f>IF(AC233=1,COUNTIF($AC$2:AC233,1),"")</f>
        <v>232</v>
      </c>
      <c r="AE233" s="34" t="str">
        <f>IFERROR(INDEX($Y$2:$Y$255,MATCH(ROWS($AD$2:AD233),$AD$2:$AD$255,0)),"")</f>
        <v>Tokelau</v>
      </c>
    </row>
    <row r="234" spans="25:31" x14ac:dyDescent="0.25">
      <c r="Y234" s="34" t="s">
        <v>241</v>
      </c>
      <c r="Z234" s="34" t="s">
        <v>860</v>
      </c>
      <c r="AA234" s="34" t="s">
        <v>861</v>
      </c>
      <c r="AB234" s="34" t="s">
        <v>813</v>
      </c>
      <c r="AC234" s="34">
        <f t="shared" si="6"/>
        <v>1</v>
      </c>
      <c r="AD234" s="34">
        <f>IF(AC234=1,COUNTIF($AC$2:AC234,1),"")</f>
        <v>233</v>
      </c>
      <c r="AE234" s="34" t="str">
        <f>IFERROR(INDEX($Y$2:$Y$255,MATCH(ROWS($AD$2:AD234),$AD$2:$AD$255,0)),"")</f>
        <v>Tonga</v>
      </c>
    </row>
    <row r="235" spans="25:31" x14ac:dyDescent="0.25">
      <c r="Y235" s="34" t="s">
        <v>135</v>
      </c>
      <c r="Z235" s="34" t="s">
        <v>478</v>
      </c>
      <c r="AA235" s="34" t="s">
        <v>479</v>
      </c>
      <c r="AB235" s="34" t="s">
        <v>416</v>
      </c>
      <c r="AC235" s="34">
        <f t="shared" si="6"/>
        <v>1</v>
      </c>
      <c r="AD235" s="34">
        <f>IF(AC235=1,COUNTIF($AC$2:AC235,1),"")</f>
        <v>234</v>
      </c>
      <c r="AE235" s="34" t="str">
        <f>IFERROR(INDEX($Y$2:$Y$255,MATCH(ROWS($AD$2:AD235),$AD$2:$AD$255,0)),"")</f>
        <v>Trinidad and Tobago</v>
      </c>
    </row>
    <row r="236" spans="25:31" x14ac:dyDescent="0.25">
      <c r="Y236" s="34" t="s">
        <v>156</v>
      </c>
      <c r="Z236" s="34" t="s">
        <v>526</v>
      </c>
      <c r="AA236" s="34" t="s">
        <v>527</v>
      </c>
      <c r="AB236" s="34" t="s">
        <v>488</v>
      </c>
      <c r="AC236" s="34">
        <f t="shared" si="6"/>
        <v>1</v>
      </c>
      <c r="AD236" s="34">
        <f>IF(AC236=1,COUNTIF($AC$2:AC236,1),"")</f>
        <v>235</v>
      </c>
      <c r="AE236" s="34" t="str">
        <f>IFERROR(INDEX($Y$2:$Y$255,MATCH(ROWS($AD$2:AD236),$AD$2:$AD$255,0)),"")</f>
        <v>Tunisia</v>
      </c>
    </row>
    <row r="237" spans="25:31" x14ac:dyDescent="0.25">
      <c r="Y237" s="34" t="s">
        <v>205</v>
      </c>
      <c r="Z237" s="34" t="s">
        <v>629</v>
      </c>
      <c r="AA237" s="34" t="s">
        <v>630</v>
      </c>
      <c r="AB237" s="34" t="s">
        <v>534</v>
      </c>
      <c r="AC237" s="34">
        <f t="shared" si="6"/>
        <v>1</v>
      </c>
      <c r="AD237" s="34">
        <f>IF(AC237=1,COUNTIF($AC$2:AC237,1),"")</f>
        <v>236</v>
      </c>
      <c r="AE237" s="34" t="str">
        <f>IFERROR(INDEX($Y$2:$Y$255,MATCH(ROWS($AD$2:AD237),$AD$2:$AD$255,0)),"")</f>
        <v>Turkey</v>
      </c>
    </row>
    <row r="238" spans="25:31" x14ac:dyDescent="0.25">
      <c r="Y238" s="34" t="s">
        <v>206</v>
      </c>
      <c r="Z238" s="34" t="s">
        <v>631</v>
      </c>
      <c r="AA238" s="34" t="s">
        <v>632</v>
      </c>
      <c r="AB238" s="34" t="s">
        <v>534</v>
      </c>
      <c r="AC238" s="34">
        <f t="shared" si="6"/>
        <v>1</v>
      </c>
      <c r="AD238" s="34">
        <f>IF(AC238=1,COUNTIF($AC$2:AC238,1),"")</f>
        <v>237</v>
      </c>
      <c r="AE238" s="34" t="str">
        <f>IFERROR(INDEX($Y$2:$Y$255,MATCH(ROWS($AD$2:AD238),$AD$2:$AD$255,0)),"")</f>
        <v>Turkmenistan</v>
      </c>
    </row>
    <row r="239" spans="25:31" x14ac:dyDescent="0.25">
      <c r="Y239" s="34" t="s">
        <v>764</v>
      </c>
      <c r="Z239" s="34" t="s">
        <v>765</v>
      </c>
      <c r="AA239" s="34" t="s">
        <v>766</v>
      </c>
      <c r="AB239" s="34" t="s">
        <v>416</v>
      </c>
      <c r="AC239" s="34">
        <f t="shared" si="6"/>
        <v>1</v>
      </c>
      <c r="AD239" s="34">
        <f>IF(AC239=1,COUNTIF($AC$2:AC239,1),"")</f>
        <v>238</v>
      </c>
      <c r="AE239" s="34" t="str">
        <f>IFERROR(INDEX($Y$2:$Y$255,MATCH(ROWS($AD$2:AD239),$AD$2:$AD$255,0)),"")</f>
        <v>Turks and Caicos Islands</v>
      </c>
    </row>
    <row r="240" spans="25:31" x14ac:dyDescent="0.25">
      <c r="Y240" s="34" t="s">
        <v>242</v>
      </c>
      <c r="Z240" s="34" t="s">
        <v>862</v>
      </c>
      <c r="AA240" s="34" t="s">
        <v>863</v>
      </c>
      <c r="AB240" s="34" t="s">
        <v>813</v>
      </c>
      <c r="AC240" s="34">
        <f t="shared" si="6"/>
        <v>1</v>
      </c>
      <c r="AD240" s="34">
        <f>IF(AC240=1,COUNTIF($AC$2:AC240,1),"")</f>
        <v>239</v>
      </c>
      <c r="AE240" s="34" t="str">
        <f>IFERROR(INDEX($Y$2:$Y$255,MATCH(ROWS($AD$2:AD240),$AD$2:$AD$255,0)),"")</f>
        <v>Tuvalu</v>
      </c>
    </row>
    <row r="241" spans="25:31" x14ac:dyDescent="0.25">
      <c r="Y241" s="34" t="s">
        <v>991</v>
      </c>
      <c r="Z241" s="34" t="s">
        <v>779</v>
      </c>
      <c r="AA241" s="34" t="s">
        <v>780</v>
      </c>
      <c r="AB241" s="34" t="s">
        <v>416</v>
      </c>
      <c r="AC241" s="34">
        <f t="shared" si="6"/>
        <v>1</v>
      </c>
      <c r="AD241" s="34">
        <f>IF(AC241=1,COUNTIF($AC$2:AC241,1),"")</f>
        <v>240</v>
      </c>
      <c r="AE241" s="34" t="str">
        <f>IFERROR(INDEX($Y$2:$Y$255,MATCH(ROWS($AD$2:AD241),$AD$2:$AD$255,0)),"")</f>
        <v>US Virgin Islands</v>
      </c>
    </row>
    <row r="242" spans="25:31" x14ac:dyDescent="0.25">
      <c r="Y242" s="34" t="s">
        <v>776</v>
      </c>
      <c r="Z242" s="34" t="s">
        <v>777</v>
      </c>
      <c r="AA242" s="34" t="s">
        <v>778</v>
      </c>
      <c r="AB242" s="34" t="s">
        <v>642</v>
      </c>
      <c r="AC242" s="34">
        <f t="shared" si="6"/>
        <v>1</v>
      </c>
      <c r="AD242" s="34">
        <f>IF(AC242=1,COUNTIF($AC$2:AC242,1),"")</f>
        <v>241</v>
      </c>
      <c r="AE242" s="34" t="str">
        <f>IFERROR(INDEX($Y$2:$Y$255,MATCH(ROWS($AD$2:AD242),$AD$2:$AD$255,0)),"")</f>
        <v>USSR, Former</v>
      </c>
    </row>
    <row r="243" spans="25:31" x14ac:dyDescent="0.25">
      <c r="Y243" s="34" t="s">
        <v>101</v>
      </c>
      <c r="Z243" s="34" t="s">
        <v>406</v>
      </c>
      <c r="AA243" s="34" t="s">
        <v>407</v>
      </c>
      <c r="AB243" s="34" t="s">
        <v>318</v>
      </c>
      <c r="AC243" s="34">
        <f t="shared" si="6"/>
        <v>1</v>
      </c>
      <c r="AD243" s="34">
        <f>IF(AC243=1,COUNTIF($AC$2:AC243,1),"")</f>
        <v>242</v>
      </c>
      <c r="AE243" s="34" t="str">
        <f>IFERROR(INDEX($Y$2:$Y$255,MATCH(ROWS($AD$2:AD243),$AD$2:$AD$255,0)),"")</f>
        <v>Uganda</v>
      </c>
    </row>
    <row r="244" spans="25:31" x14ac:dyDescent="0.25">
      <c r="Y244" s="34" t="s">
        <v>207</v>
      </c>
      <c r="Z244" s="34" t="s">
        <v>633</v>
      </c>
      <c r="AA244" s="34" t="s">
        <v>634</v>
      </c>
      <c r="AB244" s="34" t="s">
        <v>534</v>
      </c>
      <c r="AC244" s="34">
        <f t="shared" si="6"/>
        <v>1</v>
      </c>
      <c r="AD244" s="34">
        <f>IF(AC244=1,COUNTIF($AC$2:AC244,1),"")</f>
        <v>243</v>
      </c>
      <c r="AE244" s="34" t="str">
        <f>IFERROR(INDEX($Y$2:$Y$255,MATCH(ROWS($AD$2:AD244),$AD$2:$AD$255,0)),"")</f>
        <v>Ukraine</v>
      </c>
    </row>
    <row r="245" spans="25:31" x14ac:dyDescent="0.25">
      <c r="Y245" s="34" t="s">
        <v>157</v>
      </c>
      <c r="Z245" s="34" t="s">
        <v>528</v>
      </c>
      <c r="AA245" s="34" t="s">
        <v>529</v>
      </c>
      <c r="AB245" s="34" t="s">
        <v>488</v>
      </c>
      <c r="AC245" s="34">
        <f t="shared" si="6"/>
        <v>1</v>
      </c>
      <c r="AD245" s="34">
        <f>IF(AC245=1,COUNTIF($AC$2:AC245,1),"")</f>
        <v>244</v>
      </c>
      <c r="AE245" s="34" t="str">
        <f>IFERROR(INDEX($Y$2:$Y$255,MATCH(ROWS($AD$2:AD245),$AD$2:$AD$255,0)),"")</f>
        <v>United Arab Emirates</v>
      </c>
    </row>
    <row r="246" spans="25:31" x14ac:dyDescent="0.25">
      <c r="Y246" s="34" t="s">
        <v>992</v>
      </c>
      <c r="Z246" s="34" t="s">
        <v>635</v>
      </c>
      <c r="AA246" s="34" t="s">
        <v>636</v>
      </c>
      <c r="AB246" s="34" t="s">
        <v>534</v>
      </c>
      <c r="AC246" s="34">
        <f t="shared" si="6"/>
        <v>1</v>
      </c>
      <c r="AD246" s="34">
        <f>IF(AC246=1,COUNTIF($AC$2:AC246,1),"")</f>
        <v>245</v>
      </c>
      <c r="AE246" s="34" t="str">
        <f>IFERROR(INDEX($Y$2:$Y$255,MATCH(ROWS($AD$2:AD246),$AD$2:$AD$255,0)),"")</f>
        <v>United Kingdom of Great Britain and Northern Irela</v>
      </c>
    </row>
    <row r="247" spans="25:31" x14ac:dyDescent="0.25">
      <c r="Y247" s="34" t="s">
        <v>767</v>
      </c>
      <c r="Z247" s="34" t="s">
        <v>768</v>
      </c>
      <c r="AA247" s="34" t="s">
        <v>769</v>
      </c>
      <c r="AB247" s="34" t="s">
        <v>642</v>
      </c>
      <c r="AC247" s="34">
        <f t="shared" si="6"/>
        <v>1</v>
      </c>
      <c r="AD247" s="34">
        <f>IF(AC247=1,COUNTIF($AC$2:AC247,1),"")</f>
        <v>246</v>
      </c>
      <c r="AE247" s="34" t="str">
        <f>IFERROR(INDEX($Y$2:$Y$255,MATCH(ROWS($AD$2:AD247),$AD$2:$AD$255,0)),"")</f>
        <v>United Kingdom, England and Wales</v>
      </c>
    </row>
    <row r="248" spans="25:31" x14ac:dyDescent="0.25">
      <c r="Y248" s="34" t="s">
        <v>770</v>
      </c>
      <c r="Z248" s="34" t="s">
        <v>771</v>
      </c>
      <c r="AA248" s="34" t="s">
        <v>772</v>
      </c>
      <c r="AB248" s="34" t="s">
        <v>642</v>
      </c>
      <c r="AC248" s="34">
        <f t="shared" si="6"/>
        <v>1</v>
      </c>
      <c r="AD248" s="34">
        <f>IF(AC248=1,COUNTIF($AC$2:AC248,1),"")</f>
        <v>247</v>
      </c>
      <c r="AE248" s="34" t="str">
        <f>IFERROR(INDEX($Y$2:$Y$255,MATCH(ROWS($AD$2:AD248),$AD$2:$AD$255,0)),"")</f>
        <v>United Kingdom, Northern Ireland</v>
      </c>
    </row>
    <row r="249" spans="25:31" x14ac:dyDescent="0.25">
      <c r="Y249" s="34" t="s">
        <v>773</v>
      </c>
      <c r="Z249" s="34" t="s">
        <v>774</v>
      </c>
      <c r="AA249" s="34" t="s">
        <v>775</v>
      </c>
      <c r="AB249" s="34" t="s">
        <v>642</v>
      </c>
      <c r="AC249" s="34">
        <f t="shared" si="6"/>
        <v>1</v>
      </c>
      <c r="AD249" s="34">
        <f>IF(AC249=1,COUNTIF($AC$2:AC249,1),"")</f>
        <v>248</v>
      </c>
      <c r="AE249" s="34" t="str">
        <f>IFERROR(INDEX($Y$2:$Y$255,MATCH(ROWS($AD$2:AD249),$AD$2:$AD$255,0)),"")</f>
        <v>United Kingdom, Scotland</v>
      </c>
    </row>
    <row r="250" spans="25:31" x14ac:dyDescent="0.25">
      <c r="Y250" s="34" t="s">
        <v>102</v>
      </c>
      <c r="Z250" s="34" t="s">
        <v>408</v>
      </c>
      <c r="AA250" s="34" t="s">
        <v>409</v>
      </c>
      <c r="AB250" s="34" t="s">
        <v>318</v>
      </c>
      <c r="AC250" s="34">
        <f t="shared" si="6"/>
        <v>1</v>
      </c>
      <c r="AD250" s="34">
        <f>IF(AC250=1,COUNTIF($AC$2:AC250,1),"")</f>
        <v>249</v>
      </c>
      <c r="AE250" s="34" t="str">
        <f>IFERROR(INDEX($Y$2:$Y$255,MATCH(ROWS($AD$2:AD250),$AD$2:$AD$255,0)),"")</f>
        <v>United Republic of Tanzania</v>
      </c>
    </row>
    <row r="251" spans="25:31" x14ac:dyDescent="0.25">
      <c r="Y251" s="34" t="s">
        <v>993</v>
      </c>
      <c r="Z251" s="34" t="s">
        <v>994</v>
      </c>
      <c r="AA251" s="34" t="s">
        <v>995</v>
      </c>
      <c r="AB251" s="34" t="s">
        <v>642</v>
      </c>
      <c r="AC251" s="34">
        <f t="shared" si="6"/>
        <v>1</v>
      </c>
      <c r="AD251" s="34">
        <f>IF(AC251=1,COUNTIF($AC$2:AC251,1),"")</f>
        <v>250</v>
      </c>
      <c r="AE251" s="34" t="str">
        <f>IFERROR(INDEX($Y$2:$Y$255,MATCH(ROWS($AD$2:AD251),$AD$2:$AD$255,0)),"")</f>
        <v>United States Minor Outlying Islands</v>
      </c>
    </row>
    <row r="252" spans="25:31" x14ac:dyDescent="0.25">
      <c r="Y252" s="34" t="s">
        <v>136</v>
      </c>
      <c r="Z252" s="34" t="s">
        <v>480</v>
      </c>
      <c r="AA252" s="34" t="s">
        <v>481</v>
      </c>
      <c r="AB252" s="34" t="s">
        <v>416</v>
      </c>
      <c r="AC252" s="34">
        <f t="shared" si="6"/>
        <v>1</v>
      </c>
      <c r="AD252" s="34">
        <f>IF(AC252=1,COUNTIF($AC$2:AC252,1),"")</f>
        <v>251</v>
      </c>
      <c r="AE252" s="34" t="str">
        <f>IFERROR(INDEX($Y$2:$Y$255,MATCH(ROWS($AD$2:AD252),$AD$2:$AD$255,0)),"")</f>
        <v>United States of America</v>
      </c>
    </row>
    <row r="253" spans="25:31" x14ac:dyDescent="0.25">
      <c r="Y253" s="34" t="s">
        <v>137</v>
      </c>
      <c r="Z253" s="34" t="s">
        <v>482</v>
      </c>
      <c r="AA253" s="34" t="s">
        <v>483</v>
      </c>
      <c r="AB253" s="34" t="s">
        <v>416</v>
      </c>
      <c r="AC253" s="34">
        <f t="shared" si="6"/>
        <v>1</v>
      </c>
      <c r="AD253" s="34">
        <f>IF(AC253=1,COUNTIF($AC$2:AC253,1),"")</f>
        <v>252</v>
      </c>
      <c r="AE253" s="34" t="str">
        <f>IFERROR(INDEX($Y$2:$Y$255,MATCH(ROWS($AD$2:AD253),$AD$2:$AD$255,0)),"")</f>
        <v>Uruguay</v>
      </c>
    </row>
    <row r="254" spans="25:31" x14ac:dyDescent="0.25">
      <c r="Y254" s="34" t="s">
        <v>208</v>
      </c>
      <c r="Z254" s="34" t="s">
        <v>637</v>
      </c>
      <c r="AA254" s="34" t="s">
        <v>638</v>
      </c>
      <c r="AB254" s="34" t="s">
        <v>534</v>
      </c>
      <c r="AC254" s="34">
        <f t="shared" si="6"/>
        <v>1</v>
      </c>
      <c r="AD254" s="34">
        <f>IF(AC254=1,COUNTIF($AC$2:AC254,1),"")</f>
        <v>253</v>
      </c>
      <c r="AE254" s="34" t="str">
        <f>IFERROR(INDEX($Y$2:$Y$255,MATCH(ROWS($AD$2:AD254),$AD$2:$AD$255,0)),"")</f>
        <v>Uzbekistan</v>
      </c>
    </row>
    <row r="255" spans="25:31" x14ac:dyDescent="0.25">
      <c r="Y255" s="34" t="s">
        <v>243</v>
      </c>
      <c r="Z255" s="34" t="s">
        <v>864</v>
      </c>
      <c r="AA255" s="34" t="s">
        <v>865</v>
      </c>
      <c r="AB255" s="34" t="s">
        <v>813</v>
      </c>
      <c r="AC255" s="34">
        <f t="shared" si="6"/>
        <v>1</v>
      </c>
      <c r="AD255" s="34">
        <f>IF(AC255=1,COUNTIF($AC$2:AC255,1),"")</f>
        <v>254</v>
      </c>
      <c r="AE255" s="34" t="str">
        <f>IFERROR(INDEX($Y$2:$Y$255,MATCH(ROWS($AD$2:AD255),$AD$2:$AD$255,0)),"")</f>
        <v>Vanuatu</v>
      </c>
    </row>
    <row r="256" spans="25:31" x14ac:dyDescent="0.25">
      <c r="Y256" s="34" t="s">
        <v>138</v>
      </c>
      <c r="Z256" s="34" t="s">
        <v>484</v>
      </c>
      <c r="AA256" s="34" t="s">
        <v>485</v>
      </c>
      <c r="AB256" s="34" t="s">
        <v>416</v>
      </c>
      <c r="AC256" s="34">
        <f t="shared" si="6"/>
        <v>1</v>
      </c>
      <c r="AD256" s="34">
        <f>IF(AC256=1,COUNTIF($AC$2:AC256,1),"")</f>
        <v>255</v>
      </c>
      <c r="AE256" s="34" t="str">
        <f>IFERROR(INDEX($Y$2:$Y$255,MATCH(ROWS($AD$2:AD256),$AD$2:$AD$255,0)),"")</f>
        <v/>
      </c>
    </row>
    <row r="257" spans="25:31" x14ac:dyDescent="0.25">
      <c r="Y257" s="34" t="s">
        <v>244</v>
      </c>
      <c r="Z257" s="34" t="s">
        <v>866</v>
      </c>
      <c r="AA257" s="34" t="s">
        <v>867</v>
      </c>
      <c r="AB257" s="34" t="s">
        <v>813</v>
      </c>
      <c r="AC257" s="34">
        <f t="shared" si="6"/>
        <v>1</v>
      </c>
      <c r="AD257" s="34">
        <f>IF(AC257=1,COUNTIF($AC$2:AC257,1),"")</f>
        <v>256</v>
      </c>
      <c r="AE257" s="34" t="str">
        <f>IFERROR(INDEX($Y$2:$Y$255,MATCH(ROWS($AD$2:AD257),$AD$2:$AD$255,0)),"")</f>
        <v/>
      </c>
    </row>
    <row r="258" spans="25:31" x14ac:dyDescent="0.25">
      <c r="Y258" s="34" t="s">
        <v>996</v>
      </c>
      <c r="Z258" s="34" t="s">
        <v>781</v>
      </c>
      <c r="AA258" s="34" t="s">
        <v>782</v>
      </c>
      <c r="AB258" s="34" t="s">
        <v>813</v>
      </c>
      <c r="AC258" s="34">
        <f t="shared" si="6"/>
        <v>1</v>
      </c>
      <c r="AD258" s="34">
        <f>IF(AC258=1,COUNTIF($AC$2:AC258,1),"")</f>
        <v>257</v>
      </c>
      <c r="AE258" s="34" t="str">
        <f>IFERROR(INDEX($Y$2:$Y$255,MATCH(ROWS($AD$2:AD258),$AD$2:$AD$255,0)),"")</f>
        <v/>
      </c>
    </row>
    <row r="259" spans="25:31" x14ac:dyDescent="0.25">
      <c r="Y259" s="34" t="s">
        <v>783</v>
      </c>
      <c r="Z259" s="34" t="s">
        <v>784</v>
      </c>
      <c r="AA259" s="34" t="s">
        <v>785</v>
      </c>
      <c r="AB259" s="34" t="s">
        <v>642</v>
      </c>
      <c r="AC259" s="34">
        <f t="shared" si="6"/>
        <v>1</v>
      </c>
      <c r="AD259" s="34">
        <f>IF(AC259=1,COUNTIF($AC$2:AC259,1),"")</f>
        <v>258</v>
      </c>
      <c r="AE259" s="34" t="str">
        <f>IFERROR(INDEX($Y$2:$Y$255,MATCH(ROWS($AD$2:AD259),$AD$2:$AD$255,0)),"")</f>
        <v/>
      </c>
    </row>
    <row r="260" spans="25:31" x14ac:dyDescent="0.25">
      <c r="Y260" s="34" t="s">
        <v>997</v>
      </c>
      <c r="Z260" s="34" t="s">
        <v>514</v>
      </c>
      <c r="AA260" s="34" t="s">
        <v>515</v>
      </c>
      <c r="AB260" s="34" t="s">
        <v>488</v>
      </c>
      <c r="AC260" s="34">
        <f t="shared" si="6"/>
        <v>1</v>
      </c>
      <c r="AD260" s="34">
        <f>IF(AC260=1,COUNTIF($AC$2:AC260,1),"")</f>
        <v>259</v>
      </c>
      <c r="AE260" s="34" t="str">
        <f>IFERROR(INDEX($Y$2:$Y$255,MATCH(ROWS($AD$2:AD260),$AD$2:$AD$255,0)),"")</f>
        <v/>
      </c>
    </row>
    <row r="261" spans="25:31" x14ac:dyDescent="0.25">
      <c r="Y261" s="34" t="s">
        <v>998</v>
      </c>
      <c r="Z261" s="34" t="s">
        <v>999</v>
      </c>
      <c r="AA261" s="34" t="s">
        <v>1000</v>
      </c>
      <c r="AB261" s="34" t="s">
        <v>642</v>
      </c>
      <c r="AC261" s="34">
        <f t="shared" si="6"/>
        <v>1</v>
      </c>
      <c r="AD261" s="34">
        <f>IF(AC261=1,COUNTIF($AC$2:AC261,1),"")</f>
        <v>260</v>
      </c>
      <c r="AE261" s="34" t="str">
        <f>IFERROR(INDEX($Y$2:$Y$255,MATCH(ROWS($AD$2:AD261),$AD$2:$AD$255,0)),"")</f>
        <v/>
      </c>
    </row>
    <row r="262" spans="25:31" x14ac:dyDescent="0.25">
      <c r="Y262" s="34" t="s">
        <v>158</v>
      </c>
      <c r="Z262" s="34" t="s">
        <v>530</v>
      </c>
      <c r="AA262" s="34" t="s">
        <v>531</v>
      </c>
      <c r="AB262" s="34" t="s">
        <v>488</v>
      </c>
      <c r="AC262" s="34">
        <f t="shared" si="6"/>
        <v>1</v>
      </c>
      <c r="AD262" s="34">
        <f>IF(AC262=1,COUNTIF($AC$2:AC262,1),"")</f>
        <v>261</v>
      </c>
      <c r="AE262" s="34" t="str">
        <f>IFERROR(INDEX($Y$2:$Y$255,MATCH(ROWS($AD$2:AD262),$AD$2:$AD$255,0)),"")</f>
        <v/>
      </c>
    </row>
    <row r="263" spans="25:31" x14ac:dyDescent="0.25">
      <c r="Y263" s="34" t="s">
        <v>786</v>
      </c>
      <c r="Z263" s="34" t="s">
        <v>787</v>
      </c>
      <c r="AA263" s="34" t="s">
        <v>788</v>
      </c>
      <c r="AB263" s="34" t="s">
        <v>642</v>
      </c>
      <c r="AC263" s="34">
        <f t="shared" si="6"/>
        <v>1</v>
      </c>
      <c r="AD263" s="34">
        <f>IF(AC263=1,COUNTIF($AC$2:AC263,1),"")</f>
        <v>262</v>
      </c>
      <c r="AE263" s="34" t="str">
        <f>IFERROR(INDEX($Y$2:$Y$255,MATCH(ROWS($AD$2:AD263),$AD$2:$AD$255,0)),"")</f>
        <v/>
      </c>
    </row>
    <row r="264" spans="25:31" x14ac:dyDescent="0.25">
      <c r="Y264" s="34" t="s">
        <v>103</v>
      </c>
      <c r="Z264" s="34" t="s">
        <v>410</v>
      </c>
      <c r="AA264" s="34" t="s">
        <v>411</v>
      </c>
      <c r="AB264" s="34" t="s">
        <v>318</v>
      </c>
      <c r="AC264" s="34">
        <f t="shared" si="6"/>
        <v>1</v>
      </c>
      <c r="AD264" s="34">
        <f>IF(AC264=1,COUNTIF($AC$2:AC264,1),"")</f>
        <v>263</v>
      </c>
      <c r="AE264" s="34" t="str">
        <f>IFERROR(INDEX($Y$2:$Y$255,MATCH(ROWS($AD$2:AD264),$AD$2:$AD$255,0)),"")</f>
        <v/>
      </c>
    </row>
    <row r="265" spans="25:31" x14ac:dyDescent="0.25">
      <c r="Y265" s="34" t="s">
        <v>104</v>
      </c>
      <c r="Z265" s="34" t="s">
        <v>412</v>
      </c>
      <c r="AA265" s="34" t="s">
        <v>413</v>
      </c>
      <c r="AB265" s="34" t="s">
        <v>318</v>
      </c>
      <c r="AC265" s="34">
        <f t="shared" ref="AC265:AC266" si="7">--ISNUMBER(IFERROR(SEARCH($V$1,Y265,1),""))</f>
        <v>1</v>
      </c>
      <c r="AD265" s="34">
        <f>IF(AC265=1,COUNTIF($AC$2:AC265,1),"")</f>
        <v>264</v>
      </c>
      <c r="AE265" s="34" t="str">
        <f>IFERROR(INDEX($Y$2:$Y$255,MATCH(ROWS($AD$2:AD265),$AD$2:$AD$255,0)),"")</f>
        <v/>
      </c>
    </row>
    <row r="266" spans="25:31" x14ac:dyDescent="0.25">
      <c r="Y266" s="34" t="s">
        <v>1001</v>
      </c>
      <c r="Z266" s="34" t="s">
        <v>1002</v>
      </c>
      <c r="AA266" s="34" t="s">
        <v>1003</v>
      </c>
      <c r="AB266" s="34" t="s">
        <v>642</v>
      </c>
      <c r="AC266" s="34">
        <f t="shared" si="7"/>
        <v>1</v>
      </c>
      <c r="AD266" s="34">
        <f>IF(AC266=1,COUNTIF($AC$2:AC266,1),"")</f>
        <v>265</v>
      </c>
      <c r="AE266" s="34" t="str">
        <f>IFERROR(INDEX($Y$2:$Y$255,MATCH(ROWS($AD$2:AD266),$AD$2:$AD$255,0)),"")</f>
        <v/>
      </c>
    </row>
  </sheetData>
  <sheetProtection algorithmName="SHA-512" hashValue="e60Pd+dY7MhSYIVps089IAG+3zWz5/B+3IY32vky4E0U7+aQ9y9iQblA7TFF1o+1nYAggGfBZYKrD0i6gFs5Tg==" saltValue="HUTXJj0cPKLWMYWL54xmgg==" spinCount="100000" sheet="1" selectLockedCells="1"/>
  <protectedRanges>
    <protectedRange sqref="D9:R17 Q4 D19:R23 D25:R67 D8:T8 D18:T18 D24:T24" name="Range1"/>
  </protectedRanges>
  <mergeCells count="10">
    <mergeCell ref="P6:Q6"/>
    <mergeCell ref="B6:B7"/>
    <mergeCell ref="R6:T6"/>
    <mergeCell ref="B1:R1"/>
    <mergeCell ref="B2:R2"/>
    <mergeCell ref="E6:G6"/>
    <mergeCell ref="H6:I6"/>
    <mergeCell ref="J6:O6"/>
    <mergeCell ref="C6:C7"/>
    <mergeCell ref="D6:D7"/>
  </mergeCells>
  <dataValidations count="2">
    <dataValidation type="whole" operator="greaterThanOrEqual" allowBlank="1" showInputMessage="1" showErrorMessage="1" sqref="D8:T67" xr:uid="{AAA47058-289B-4A8A-B387-ECA3D8362AA8}">
      <formula1>0</formula1>
    </dataValidation>
    <dataValidation type="whole" allowBlank="1" showInputMessage="1" showErrorMessage="1" sqref="Q4" xr:uid="{28933328-61A1-439C-ABAE-63ED739640E9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39EB4F-91E8-405B-B56E-A6B4D4C232A2}">
          <x14:formula1>
            <xm:f>Validation!$A$3:$A$1024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72"/>
  <sheetViews>
    <sheetView zoomScale="90" zoomScaleNormal="90" workbookViewId="0">
      <pane ySplit="12" topLeftCell="A13" activePane="bottomLeft" state="frozen"/>
      <selection pane="bottomLeft" activeCell="D8" sqref="D8:E8"/>
    </sheetView>
  </sheetViews>
  <sheetFormatPr defaultColWidth="9.140625" defaultRowHeight="15" x14ac:dyDescent="0.25"/>
  <cols>
    <col min="1" max="1" width="9.140625" style="7"/>
    <col min="2" max="2" width="10.85546875" style="7" customWidth="1"/>
    <col min="3" max="3" width="67" style="7" bestFit="1" customWidth="1"/>
    <col min="4" max="4" width="9.140625" style="7"/>
    <col min="5" max="5" width="11" style="7" customWidth="1"/>
    <col min="6" max="7" width="15.28515625" style="7" customWidth="1"/>
    <col min="8" max="8" width="9.140625" style="7" bestFit="1" customWidth="1"/>
    <col min="9" max="9" width="22.140625" style="7" customWidth="1"/>
    <col min="10" max="10" width="19.5703125" style="7" customWidth="1"/>
    <col min="11" max="11" width="16.85546875" style="7" customWidth="1"/>
    <col min="12" max="12" width="9.42578125" style="7" customWidth="1"/>
    <col min="13" max="13" width="14" style="7" customWidth="1"/>
    <col min="14" max="14" width="9.140625" style="7" customWidth="1"/>
    <col min="15" max="16384" width="9.140625" style="7"/>
  </cols>
  <sheetData>
    <row r="1" spans="2:13" ht="23.25" x14ac:dyDescent="0.25"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2:13" ht="23.25" x14ac:dyDescent="0.25">
      <c r="B2" s="44" t="s">
        <v>245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2:13" ht="23.25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x14ac:dyDescent="0.25">
      <c r="B4" s="26" t="s">
        <v>2</v>
      </c>
      <c r="C4" s="56">
        <f>Demographic!C4</f>
        <v>0</v>
      </c>
      <c r="F4" s="26" t="s">
        <v>1</v>
      </c>
      <c r="G4" s="28" t="str">
        <f>Demographic!G4</f>
        <v>UNKNOWN</v>
      </c>
      <c r="L4" s="26" t="s">
        <v>3</v>
      </c>
      <c r="M4" s="27">
        <f>Demographic!Q4</f>
        <v>0</v>
      </c>
    </row>
    <row r="5" spans="2:13" x14ac:dyDescent="0.25">
      <c r="B5" s="8"/>
      <c r="L5" s="8"/>
    </row>
    <row r="6" spans="2:13" x14ac:dyDescent="0.25">
      <c r="B6" s="43" t="s">
        <v>36</v>
      </c>
      <c r="C6" s="45" t="s">
        <v>880</v>
      </c>
      <c r="D6" s="43" t="s">
        <v>883</v>
      </c>
      <c r="E6" s="43"/>
      <c r="L6" s="8"/>
    </row>
    <row r="7" spans="2:13" x14ac:dyDescent="0.25">
      <c r="B7" s="43"/>
      <c r="C7" s="45"/>
      <c r="D7" s="43"/>
      <c r="E7" s="43"/>
      <c r="L7" s="8"/>
    </row>
    <row r="8" spans="2:13" ht="18" customHeight="1" x14ac:dyDescent="0.25">
      <c r="B8" s="9">
        <v>1</v>
      </c>
      <c r="C8" s="10" t="s">
        <v>881</v>
      </c>
      <c r="D8" s="46"/>
      <c r="E8" s="46"/>
      <c r="L8" s="8"/>
    </row>
    <row r="9" spans="2:13" ht="18" customHeight="1" x14ac:dyDescent="0.25">
      <c r="B9" s="9">
        <v>2</v>
      </c>
      <c r="C9" s="10" t="s">
        <v>882</v>
      </c>
      <c r="D9" s="46"/>
      <c r="E9" s="46"/>
      <c r="L9" s="8"/>
    </row>
    <row r="11" spans="2:13" x14ac:dyDescent="0.25">
      <c r="B11" s="43" t="s">
        <v>36</v>
      </c>
      <c r="C11" s="43" t="s">
        <v>37</v>
      </c>
      <c r="D11" s="43" t="s">
        <v>44</v>
      </c>
      <c r="E11" s="43" t="s">
        <v>879</v>
      </c>
      <c r="F11" s="43"/>
      <c r="G11" s="43"/>
      <c r="H11" s="43" t="s">
        <v>247</v>
      </c>
      <c r="I11" s="43"/>
      <c r="J11" s="43"/>
      <c r="K11" s="43"/>
      <c r="L11" s="43"/>
      <c r="M11" s="43"/>
    </row>
    <row r="12" spans="2:13" ht="50.25" customHeight="1" x14ac:dyDescent="0.25">
      <c r="B12" s="43"/>
      <c r="C12" s="43"/>
      <c r="D12" s="43"/>
      <c r="E12" s="15" t="s">
        <v>246</v>
      </c>
      <c r="F12" s="15" t="s">
        <v>886</v>
      </c>
      <c r="G12" s="15" t="s">
        <v>887</v>
      </c>
      <c r="H12" s="15" t="s">
        <v>888</v>
      </c>
      <c r="I12" s="15" t="s">
        <v>889</v>
      </c>
      <c r="J12" s="15" t="s">
        <v>890</v>
      </c>
      <c r="K12" s="15" t="s">
        <v>891</v>
      </c>
      <c r="L12" s="15" t="s">
        <v>892</v>
      </c>
      <c r="M12" s="15" t="s">
        <v>893</v>
      </c>
    </row>
    <row r="13" spans="2:13" ht="18" customHeight="1" x14ac:dyDescent="0.25">
      <c r="B13" s="22">
        <v>1</v>
      </c>
      <c r="C13" s="36" t="s">
        <v>5</v>
      </c>
      <c r="D13" s="25">
        <f>Demographic!D8</f>
        <v>0</v>
      </c>
      <c r="E13" s="25">
        <f>SUM(E14,E15,E22)</f>
        <v>0</v>
      </c>
      <c r="F13" s="25">
        <f t="shared" ref="F13:M13" si="0">SUM(F14,F15,F22)</f>
        <v>0</v>
      </c>
      <c r="G13" s="25">
        <f t="shared" si="0"/>
        <v>0</v>
      </c>
      <c r="H13" s="25">
        <f t="shared" si="0"/>
        <v>0</v>
      </c>
      <c r="I13" s="25">
        <f t="shared" si="0"/>
        <v>0</v>
      </c>
      <c r="J13" s="25">
        <f t="shared" si="0"/>
        <v>0</v>
      </c>
      <c r="K13" s="25">
        <f t="shared" si="0"/>
        <v>0</v>
      </c>
      <c r="L13" s="25">
        <f t="shared" si="0"/>
        <v>0</v>
      </c>
      <c r="M13" s="25">
        <f t="shared" si="0"/>
        <v>0</v>
      </c>
    </row>
    <row r="14" spans="2:13" ht="18" customHeight="1" x14ac:dyDescent="0.25">
      <c r="B14" s="22" t="s">
        <v>875</v>
      </c>
      <c r="C14" s="36" t="s">
        <v>914</v>
      </c>
      <c r="D14" s="37">
        <f>Demographic!D9</f>
        <v>0</v>
      </c>
      <c r="E14" s="24"/>
      <c r="F14" s="24"/>
      <c r="G14" s="24"/>
      <c r="H14" s="24"/>
      <c r="I14" s="24"/>
      <c r="J14" s="24"/>
      <c r="K14" s="24"/>
      <c r="L14" s="24"/>
      <c r="M14" s="24"/>
    </row>
    <row r="15" spans="2:13" ht="18" customHeight="1" x14ac:dyDescent="0.25">
      <c r="B15" s="22" t="s">
        <v>876</v>
      </c>
      <c r="C15" s="36" t="s">
        <v>915</v>
      </c>
      <c r="D15" s="37">
        <f>Demographic!D10</f>
        <v>0</v>
      </c>
      <c r="E15" s="24"/>
      <c r="F15" s="24"/>
      <c r="G15" s="24"/>
      <c r="H15" s="24"/>
      <c r="I15" s="24"/>
      <c r="J15" s="24"/>
      <c r="K15" s="24"/>
      <c r="L15" s="24"/>
      <c r="M15" s="24"/>
    </row>
    <row r="16" spans="2:13" ht="18" customHeight="1" x14ac:dyDescent="0.25">
      <c r="B16" s="22" t="s">
        <v>38</v>
      </c>
      <c r="C16" s="36" t="s">
        <v>916</v>
      </c>
      <c r="D16" s="37">
        <f>Demographic!D11</f>
        <v>0</v>
      </c>
      <c r="E16" s="24"/>
      <c r="F16" s="24"/>
      <c r="G16" s="24"/>
      <c r="H16" s="24"/>
      <c r="I16" s="24"/>
      <c r="J16" s="24"/>
      <c r="K16" s="24"/>
      <c r="L16" s="24"/>
      <c r="M16" s="24"/>
    </row>
    <row r="17" spans="2:13" ht="18" customHeight="1" x14ac:dyDescent="0.25">
      <c r="B17" s="22" t="s">
        <v>39</v>
      </c>
      <c r="C17" s="36" t="s">
        <v>917</v>
      </c>
      <c r="D17" s="37">
        <f>Demographic!D12</f>
        <v>0</v>
      </c>
      <c r="E17" s="24"/>
      <c r="F17" s="24"/>
      <c r="G17" s="24"/>
      <c r="H17" s="24"/>
      <c r="I17" s="24"/>
      <c r="J17" s="24"/>
      <c r="K17" s="24"/>
      <c r="L17" s="24"/>
      <c r="M17" s="24"/>
    </row>
    <row r="18" spans="2:13" ht="18" customHeight="1" x14ac:dyDescent="0.25">
      <c r="B18" s="22" t="s">
        <v>40</v>
      </c>
      <c r="C18" s="36" t="s">
        <v>918</v>
      </c>
      <c r="D18" s="37">
        <f>Demographic!D13</f>
        <v>0</v>
      </c>
      <c r="E18" s="24"/>
      <c r="F18" s="24"/>
      <c r="G18" s="24"/>
      <c r="H18" s="24"/>
      <c r="I18" s="24"/>
      <c r="J18" s="24"/>
      <c r="K18" s="24"/>
      <c r="L18" s="24"/>
      <c r="M18" s="24"/>
    </row>
    <row r="19" spans="2:13" ht="18" customHeight="1" x14ac:dyDescent="0.25">
      <c r="B19" s="22" t="s">
        <v>41</v>
      </c>
      <c r="C19" s="36" t="s">
        <v>919</v>
      </c>
      <c r="D19" s="37">
        <f>Demographic!D14</f>
        <v>0</v>
      </c>
      <c r="E19" s="24"/>
      <c r="F19" s="24"/>
      <c r="G19" s="24"/>
      <c r="H19" s="24"/>
      <c r="I19" s="24"/>
      <c r="J19" s="24"/>
      <c r="K19" s="24"/>
      <c r="L19" s="24"/>
      <c r="M19" s="24"/>
    </row>
    <row r="20" spans="2:13" ht="18" customHeight="1" x14ac:dyDescent="0.25">
      <c r="B20" s="22" t="s">
        <v>42</v>
      </c>
      <c r="C20" s="36" t="s">
        <v>920</v>
      </c>
      <c r="D20" s="37">
        <f>Demographic!D15</f>
        <v>0</v>
      </c>
      <c r="E20" s="24"/>
      <c r="F20" s="24"/>
      <c r="G20" s="24"/>
      <c r="H20" s="24"/>
      <c r="I20" s="24"/>
      <c r="J20" s="24"/>
      <c r="K20" s="24"/>
      <c r="L20" s="24"/>
      <c r="M20" s="24"/>
    </row>
    <row r="21" spans="2:13" ht="18" customHeight="1" x14ac:dyDescent="0.25">
      <c r="B21" s="22" t="s">
        <v>43</v>
      </c>
      <c r="C21" s="36" t="s">
        <v>921</v>
      </c>
      <c r="D21" s="37">
        <f>Demographic!D16</f>
        <v>0</v>
      </c>
      <c r="E21" s="24"/>
      <c r="F21" s="24"/>
      <c r="G21" s="24"/>
      <c r="H21" s="24"/>
      <c r="I21" s="24"/>
      <c r="J21" s="24"/>
      <c r="K21" s="24"/>
      <c r="L21" s="24"/>
      <c r="M21" s="24"/>
    </row>
    <row r="22" spans="2:13" ht="18" customHeight="1" x14ac:dyDescent="0.25">
      <c r="B22" s="22" t="s">
        <v>894</v>
      </c>
      <c r="C22" s="36" t="s">
        <v>922</v>
      </c>
      <c r="D22" s="37">
        <f>Demographic!D17</f>
        <v>0</v>
      </c>
      <c r="E22" s="24"/>
      <c r="F22" s="24"/>
      <c r="G22" s="24"/>
      <c r="H22" s="24"/>
      <c r="I22" s="24"/>
      <c r="J22" s="24"/>
      <c r="K22" s="24"/>
      <c r="L22" s="24"/>
      <c r="M22" s="24"/>
    </row>
    <row r="23" spans="2:13" ht="18" customHeight="1" x14ac:dyDescent="0.25">
      <c r="B23" s="22">
        <v>2</v>
      </c>
      <c r="C23" s="36" t="s">
        <v>877</v>
      </c>
      <c r="D23" s="25">
        <f>Demographic!D18</f>
        <v>0</v>
      </c>
      <c r="E23" s="25">
        <f>SUM(E24,E26,E28)</f>
        <v>0</v>
      </c>
      <c r="F23" s="25">
        <f t="shared" ref="F23:M23" si="1">SUM(F24,F26,F28)</f>
        <v>0</v>
      </c>
      <c r="G23" s="25">
        <f t="shared" si="1"/>
        <v>0</v>
      </c>
      <c r="H23" s="25">
        <f t="shared" si="1"/>
        <v>0</v>
      </c>
      <c r="I23" s="25">
        <f t="shared" si="1"/>
        <v>0</v>
      </c>
      <c r="J23" s="25">
        <f t="shared" si="1"/>
        <v>0</v>
      </c>
      <c r="K23" s="25">
        <f t="shared" si="1"/>
        <v>0</v>
      </c>
      <c r="L23" s="25">
        <f t="shared" si="1"/>
        <v>0</v>
      </c>
      <c r="M23" s="25">
        <f t="shared" si="1"/>
        <v>0</v>
      </c>
    </row>
    <row r="24" spans="2:13" ht="18" customHeight="1" x14ac:dyDescent="0.25">
      <c r="B24" s="22" t="s">
        <v>871</v>
      </c>
      <c r="C24" s="36" t="s">
        <v>923</v>
      </c>
      <c r="D24" s="37">
        <f>Demographic!D19</f>
        <v>0</v>
      </c>
      <c r="E24" s="24"/>
      <c r="F24" s="24"/>
      <c r="G24" s="24"/>
      <c r="H24" s="24"/>
      <c r="I24" s="24"/>
      <c r="J24" s="24"/>
      <c r="K24" s="24"/>
      <c r="L24" s="24"/>
      <c r="M24" s="24"/>
    </row>
    <row r="25" spans="2:13" ht="18" customHeight="1" x14ac:dyDescent="0.25">
      <c r="B25" s="22" t="s">
        <v>934</v>
      </c>
      <c r="C25" s="36" t="s">
        <v>924</v>
      </c>
      <c r="D25" s="37">
        <f>Demographic!D20</f>
        <v>0</v>
      </c>
      <c r="E25" s="24"/>
      <c r="F25" s="24"/>
      <c r="G25" s="24"/>
      <c r="H25" s="24"/>
      <c r="I25" s="24"/>
      <c r="J25" s="24"/>
      <c r="K25" s="24"/>
      <c r="L25" s="24"/>
      <c r="M25" s="24"/>
    </row>
    <row r="26" spans="2:13" ht="18" customHeight="1" x14ac:dyDescent="0.25">
      <c r="B26" s="22" t="s">
        <v>872</v>
      </c>
      <c r="C26" s="36" t="s">
        <v>925</v>
      </c>
      <c r="D26" s="37">
        <f>Demographic!D21</f>
        <v>0</v>
      </c>
      <c r="E26" s="24"/>
      <c r="F26" s="24"/>
      <c r="G26" s="24"/>
      <c r="H26" s="24"/>
      <c r="I26" s="24"/>
      <c r="J26" s="24"/>
      <c r="K26" s="24"/>
      <c r="L26" s="24"/>
      <c r="M26" s="24"/>
    </row>
    <row r="27" spans="2:13" ht="18" customHeight="1" x14ac:dyDescent="0.25">
      <c r="B27" s="22" t="s">
        <v>935</v>
      </c>
      <c r="C27" s="36" t="s">
        <v>926</v>
      </c>
      <c r="D27" s="37">
        <f>Demographic!D22</f>
        <v>0</v>
      </c>
      <c r="E27" s="24"/>
      <c r="F27" s="24"/>
      <c r="G27" s="24"/>
      <c r="H27" s="24"/>
      <c r="I27" s="24"/>
      <c r="J27" s="24"/>
      <c r="K27" s="24"/>
      <c r="L27" s="24"/>
      <c r="M27" s="24"/>
    </row>
    <row r="28" spans="2:13" ht="18" customHeight="1" x14ac:dyDescent="0.25">
      <c r="B28" s="22" t="s">
        <v>895</v>
      </c>
      <c r="C28" s="36" t="s">
        <v>927</v>
      </c>
      <c r="D28" s="37">
        <f>Demographic!D23</f>
        <v>0</v>
      </c>
      <c r="E28" s="24"/>
      <c r="F28" s="24"/>
      <c r="G28" s="24"/>
      <c r="H28" s="24"/>
      <c r="I28" s="24"/>
      <c r="J28" s="24"/>
      <c r="K28" s="24"/>
      <c r="L28" s="24"/>
      <c r="M28" s="24"/>
    </row>
    <row r="29" spans="2:13" ht="18" customHeight="1" x14ac:dyDescent="0.25">
      <c r="B29" s="22">
        <v>3</v>
      </c>
      <c r="C29" s="36" t="s">
        <v>6</v>
      </c>
      <c r="D29" s="25">
        <f>Demographic!D24</f>
        <v>0</v>
      </c>
      <c r="E29" s="25">
        <f>SUM(E30,E31,E32)</f>
        <v>0</v>
      </c>
      <c r="F29" s="25">
        <f t="shared" ref="F29:M29" si="2">SUM(F30,F31,F32)</f>
        <v>0</v>
      </c>
      <c r="G29" s="25">
        <f t="shared" si="2"/>
        <v>0</v>
      </c>
      <c r="H29" s="25">
        <f t="shared" si="2"/>
        <v>0</v>
      </c>
      <c r="I29" s="25">
        <f t="shared" si="2"/>
        <v>0</v>
      </c>
      <c r="J29" s="25">
        <f t="shared" si="2"/>
        <v>0</v>
      </c>
      <c r="K29" s="25">
        <f t="shared" si="2"/>
        <v>0</v>
      </c>
      <c r="L29" s="25">
        <f t="shared" si="2"/>
        <v>0</v>
      </c>
      <c r="M29" s="25">
        <f t="shared" si="2"/>
        <v>0</v>
      </c>
    </row>
    <row r="30" spans="2:13" ht="18" customHeight="1" x14ac:dyDescent="0.25">
      <c r="B30" s="22" t="s">
        <v>873</v>
      </c>
      <c r="C30" s="36" t="s">
        <v>928</v>
      </c>
      <c r="D30" s="37">
        <f>Demographic!D25</f>
        <v>0</v>
      </c>
      <c r="E30" s="23"/>
      <c r="F30" s="23"/>
      <c r="G30" s="23"/>
      <c r="H30" s="24"/>
      <c r="I30" s="24"/>
      <c r="J30" s="24"/>
      <c r="K30" s="24"/>
      <c r="L30" s="24"/>
      <c r="M30" s="24"/>
    </row>
    <row r="31" spans="2:13" ht="18" customHeight="1" x14ac:dyDescent="0.25">
      <c r="B31" s="22" t="s">
        <v>874</v>
      </c>
      <c r="C31" s="36" t="s">
        <v>929</v>
      </c>
      <c r="D31" s="37">
        <f>Demographic!D26</f>
        <v>0</v>
      </c>
      <c r="E31" s="24"/>
      <c r="F31" s="24"/>
      <c r="G31" s="24"/>
      <c r="H31" s="24"/>
      <c r="I31" s="24"/>
      <c r="J31" s="24"/>
      <c r="K31" s="24"/>
      <c r="L31" s="24"/>
      <c r="M31" s="24"/>
    </row>
    <row r="32" spans="2:13" ht="18" customHeight="1" x14ac:dyDescent="0.25">
      <c r="B32" s="22" t="s">
        <v>896</v>
      </c>
      <c r="C32" s="36" t="s">
        <v>930</v>
      </c>
      <c r="D32" s="37">
        <f>Demographic!D27</f>
        <v>0</v>
      </c>
      <c r="E32" s="24"/>
      <c r="F32" s="24"/>
      <c r="G32" s="24"/>
      <c r="H32" s="24"/>
      <c r="I32" s="24"/>
      <c r="J32" s="24"/>
      <c r="K32" s="24"/>
      <c r="L32" s="24"/>
      <c r="M32" s="24"/>
    </row>
    <row r="33" spans="2:13" ht="18" customHeight="1" x14ac:dyDescent="0.25">
      <c r="B33" s="22">
        <v>4</v>
      </c>
      <c r="C33" s="36" t="s">
        <v>7</v>
      </c>
      <c r="D33" s="37">
        <f>Demographic!D28</f>
        <v>0</v>
      </c>
      <c r="E33" s="24"/>
      <c r="F33" s="24"/>
      <c r="G33" s="24"/>
      <c r="H33" s="24"/>
      <c r="I33" s="24"/>
      <c r="J33" s="24"/>
      <c r="K33" s="24"/>
      <c r="L33" s="24"/>
      <c r="M33" s="24"/>
    </row>
    <row r="34" spans="2:13" ht="18" customHeight="1" x14ac:dyDescent="0.25">
      <c r="B34" s="22">
        <v>5</v>
      </c>
      <c r="C34" s="36" t="s">
        <v>8</v>
      </c>
      <c r="D34" s="37">
        <f>Demographic!D29</f>
        <v>0</v>
      </c>
      <c r="E34" s="24"/>
      <c r="F34" s="24"/>
      <c r="G34" s="24"/>
      <c r="H34" s="24"/>
      <c r="I34" s="24"/>
      <c r="J34" s="24"/>
      <c r="K34" s="24"/>
      <c r="L34" s="24"/>
      <c r="M34" s="24"/>
    </row>
    <row r="35" spans="2:13" ht="18" customHeight="1" x14ac:dyDescent="0.25">
      <c r="B35" s="22">
        <v>6</v>
      </c>
      <c r="C35" s="36" t="s">
        <v>9</v>
      </c>
      <c r="D35" s="37">
        <f>Demographic!D30</f>
        <v>0</v>
      </c>
      <c r="E35" s="24"/>
      <c r="F35" s="24"/>
      <c r="G35" s="24"/>
      <c r="H35" s="24"/>
      <c r="I35" s="24"/>
      <c r="J35" s="24"/>
      <c r="K35" s="24"/>
      <c r="L35" s="24"/>
      <c r="M35" s="24"/>
    </row>
    <row r="36" spans="2:13" ht="18" customHeight="1" x14ac:dyDescent="0.25">
      <c r="B36" s="22">
        <v>7</v>
      </c>
      <c r="C36" s="36" t="s">
        <v>10</v>
      </c>
      <c r="D36" s="37">
        <f>Demographic!D31</f>
        <v>0</v>
      </c>
      <c r="E36" s="24"/>
      <c r="F36" s="24"/>
      <c r="G36" s="24"/>
      <c r="H36" s="24"/>
      <c r="I36" s="24"/>
      <c r="J36" s="24"/>
      <c r="K36" s="24"/>
      <c r="L36" s="24"/>
      <c r="M36" s="24"/>
    </row>
    <row r="37" spans="2:13" ht="18" customHeight="1" x14ac:dyDescent="0.25">
      <c r="B37" s="22">
        <v>8</v>
      </c>
      <c r="C37" s="36" t="s">
        <v>897</v>
      </c>
      <c r="D37" s="37">
        <f>Demographic!D32</f>
        <v>0</v>
      </c>
      <c r="E37" s="24"/>
      <c r="F37" s="24"/>
      <c r="G37" s="24"/>
      <c r="H37" s="24"/>
      <c r="I37" s="24"/>
      <c r="J37" s="24"/>
      <c r="K37" s="24"/>
      <c r="L37" s="24"/>
      <c r="M37" s="24"/>
    </row>
    <row r="38" spans="2:13" ht="18" customHeight="1" x14ac:dyDescent="0.25">
      <c r="B38" s="22">
        <v>9</v>
      </c>
      <c r="C38" s="36" t="s">
        <v>11</v>
      </c>
      <c r="D38" s="37">
        <f>Demographic!D33</f>
        <v>0</v>
      </c>
      <c r="E38" s="24"/>
      <c r="F38" s="24"/>
      <c r="G38" s="24"/>
      <c r="H38" s="24"/>
      <c r="I38" s="24"/>
      <c r="J38" s="24"/>
      <c r="K38" s="24"/>
      <c r="L38" s="24"/>
      <c r="M38" s="24"/>
    </row>
    <row r="39" spans="2:13" ht="18" customHeight="1" x14ac:dyDescent="0.25">
      <c r="B39" s="22">
        <v>10</v>
      </c>
      <c r="C39" s="36" t="s">
        <v>12</v>
      </c>
      <c r="D39" s="37">
        <f>Demographic!D34</f>
        <v>0</v>
      </c>
      <c r="E39" s="24"/>
      <c r="F39" s="24"/>
      <c r="G39" s="24"/>
      <c r="H39" s="24"/>
      <c r="I39" s="24"/>
      <c r="J39" s="24"/>
      <c r="K39" s="24"/>
      <c r="L39" s="24"/>
      <c r="M39" s="24"/>
    </row>
    <row r="40" spans="2:13" ht="18" customHeight="1" x14ac:dyDescent="0.25">
      <c r="B40" s="22">
        <v>11</v>
      </c>
      <c r="C40" s="36" t="s">
        <v>13</v>
      </c>
      <c r="D40" s="37">
        <f>Demographic!D35</f>
        <v>0</v>
      </c>
      <c r="E40" s="24"/>
      <c r="F40" s="24"/>
      <c r="G40" s="24"/>
      <c r="H40" s="24"/>
      <c r="I40" s="24"/>
      <c r="J40" s="24"/>
      <c r="K40" s="24"/>
      <c r="L40" s="24"/>
      <c r="M40" s="24"/>
    </row>
    <row r="41" spans="2:13" ht="18" customHeight="1" x14ac:dyDescent="0.25">
      <c r="B41" s="22">
        <v>12</v>
      </c>
      <c r="C41" s="36" t="s">
        <v>14</v>
      </c>
      <c r="D41" s="37">
        <f>Demographic!D36</f>
        <v>0</v>
      </c>
      <c r="E41" s="24"/>
      <c r="F41" s="24"/>
      <c r="G41" s="24"/>
      <c r="H41" s="24"/>
      <c r="I41" s="24"/>
      <c r="J41" s="24"/>
      <c r="K41" s="24"/>
      <c r="L41" s="24"/>
      <c r="M41" s="24"/>
    </row>
    <row r="42" spans="2:13" ht="18" customHeight="1" x14ac:dyDescent="0.25">
      <c r="B42" s="22">
        <v>13</v>
      </c>
      <c r="C42" s="36" t="s">
        <v>898</v>
      </c>
      <c r="D42" s="37">
        <f>Demographic!D37</f>
        <v>0</v>
      </c>
      <c r="E42" s="24"/>
      <c r="F42" s="24"/>
      <c r="G42" s="24"/>
      <c r="H42" s="24"/>
      <c r="I42" s="24"/>
      <c r="J42" s="24"/>
      <c r="K42" s="24"/>
      <c r="L42" s="24"/>
      <c r="M42" s="24"/>
    </row>
    <row r="43" spans="2:13" ht="18" customHeight="1" x14ac:dyDescent="0.25">
      <c r="B43" s="22">
        <v>14</v>
      </c>
      <c r="C43" s="36" t="s">
        <v>899</v>
      </c>
      <c r="D43" s="37">
        <f>Demographic!D38</f>
        <v>0</v>
      </c>
      <c r="E43" s="24"/>
      <c r="F43" s="24"/>
      <c r="G43" s="24"/>
      <c r="H43" s="24"/>
      <c r="I43" s="24"/>
      <c r="J43" s="24"/>
      <c r="K43" s="24"/>
      <c r="L43" s="24"/>
      <c r="M43" s="24"/>
    </row>
    <row r="44" spans="2:13" ht="18" customHeight="1" x14ac:dyDescent="0.25">
      <c r="B44" s="22">
        <v>15</v>
      </c>
      <c r="C44" s="36" t="s">
        <v>15</v>
      </c>
      <c r="D44" s="37">
        <f>Demographic!D39</f>
        <v>0</v>
      </c>
      <c r="E44" s="24"/>
      <c r="F44" s="24"/>
      <c r="G44" s="24"/>
      <c r="H44" s="24"/>
      <c r="I44" s="24"/>
      <c r="J44" s="24"/>
      <c r="K44" s="24"/>
      <c r="L44" s="24"/>
      <c r="M44" s="24"/>
    </row>
    <row r="45" spans="2:13" ht="18" customHeight="1" x14ac:dyDescent="0.25">
      <c r="B45" s="22">
        <v>16</v>
      </c>
      <c r="C45" s="36" t="s">
        <v>16</v>
      </c>
      <c r="D45" s="37">
        <f>Demographic!D40</f>
        <v>0</v>
      </c>
      <c r="E45" s="24"/>
      <c r="F45" s="24"/>
      <c r="G45" s="24"/>
      <c r="H45" s="24"/>
      <c r="I45" s="24"/>
      <c r="J45" s="24"/>
      <c r="K45" s="24"/>
      <c r="L45" s="24"/>
      <c r="M45" s="24"/>
    </row>
    <row r="46" spans="2:13" ht="18" customHeight="1" x14ac:dyDescent="0.25">
      <c r="B46" s="22">
        <v>17</v>
      </c>
      <c r="C46" s="36" t="s">
        <v>17</v>
      </c>
      <c r="D46" s="37">
        <f>Demographic!D41</f>
        <v>0</v>
      </c>
      <c r="E46" s="24"/>
      <c r="F46" s="24"/>
      <c r="G46" s="24"/>
      <c r="H46" s="24"/>
      <c r="I46" s="24"/>
      <c r="J46" s="24"/>
      <c r="K46" s="24"/>
      <c r="L46" s="24"/>
      <c r="M46" s="24"/>
    </row>
    <row r="47" spans="2:13" ht="18" customHeight="1" x14ac:dyDescent="0.25">
      <c r="B47" s="22">
        <v>18</v>
      </c>
      <c r="C47" s="36" t="s">
        <v>900</v>
      </c>
      <c r="D47" s="37">
        <f>Demographic!D42</f>
        <v>0</v>
      </c>
      <c r="E47" s="24"/>
      <c r="F47" s="24"/>
      <c r="G47" s="24"/>
      <c r="H47" s="24"/>
      <c r="I47" s="24"/>
      <c r="J47" s="24"/>
      <c r="K47" s="24"/>
      <c r="L47" s="24"/>
      <c r="M47" s="24"/>
    </row>
    <row r="48" spans="2:13" ht="18" customHeight="1" x14ac:dyDescent="0.25">
      <c r="B48" s="22" t="s">
        <v>903</v>
      </c>
      <c r="C48" s="36" t="s">
        <v>931</v>
      </c>
      <c r="D48" s="37">
        <f>Demographic!D43</f>
        <v>0</v>
      </c>
      <c r="E48" s="24"/>
      <c r="F48" s="24"/>
      <c r="G48" s="24"/>
      <c r="H48" s="24"/>
      <c r="I48" s="24"/>
      <c r="J48" s="24"/>
      <c r="K48" s="24"/>
      <c r="L48" s="24"/>
      <c r="M48" s="24"/>
    </row>
    <row r="49" spans="2:13" ht="18" customHeight="1" x14ac:dyDescent="0.25">
      <c r="B49" s="22" t="s">
        <v>904</v>
      </c>
      <c r="C49" s="36" t="s">
        <v>932</v>
      </c>
      <c r="D49" s="37">
        <f>Demographic!D44</f>
        <v>0</v>
      </c>
      <c r="E49" s="24"/>
      <c r="F49" s="24"/>
      <c r="G49" s="24"/>
      <c r="H49" s="24"/>
      <c r="I49" s="24"/>
      <c r="J49" s="24"/>
      <c r="K49" s="24"/>
      <c r="L49" s="24"/>
      <c r="M49" s="24"/>
    </row>
    <row r="50" spans="2:13" ht="18" customHeight="1" x14ac:dyDescent="0.25">
      <c r="B50" s="22" t="s">
        <v>905</v>
      </c>
      <c r="C50" s="36" t="s">
        <v>933</v>
      </c>
      <c r="D50" s="37">
        <f>Demographic!D45</f>
        <v>0</v>
      </c>
      <c r="E50" s="24"/>
      <c r="F50" s="24"/>
      <c r="G50" s="24"/>
      <c r="H50" s="24"/>
      <c r="I50" s="24"/>
      <c r="J50" s="24"/>
      <c r="K50" s="24"/>
      <c r="L50" s="24"/>
      <c r="M50" s="24"/>
    </row>
    <row r="51" spans="2:13" ht="18" customHeight="1" x14ac:dyDescent="0.25">
      <c r="B51" s="22">
        <v>19</v>
      </c>
      <c r="C51" s="36" t="s">
        <v>18</v>
      </c>
      <c r="D51" s="37">
        <f>Demographic!D46</f>
        <v>0</v>
      </c>
      <c r="E51" s="24"/>
      <c r="F51" s="24"/>
      <c r="G51" s="24"/>
      <c r="H51" s="24"/>
      <c r="I51" s="24"/>
      <c r="J51" s="24"/>
      <c r="K51" s="24"/>
      <c r="L51" s="24"/>
      <c r="M51" s="24"/>
    </row>
    <row r="52" spans="2:13" ht="18" customHeight="1" x14ac:dyDescent="0.25">
      <c r="B52" s="22">
        <v>23</v>
      </c>
      <c r="C52" s="36" t="s">
        <v>19</v>
      </c>
      <c r="D52" s="37">
        <f>Demographic!D47</f>
        <v>0</v>
      </c>
      <c r="E52" s="24"/>
      <c r="F52" s="24"/>
      <c r="G52" s="24"/>
      <c r="H52" s="24"/>
      <c r="I52" s="24"/>
      <c r="J52" s="24"/>
      <c r="K52" s="24"/>
      <c r="L52" s="24"/>
      <c r="M52" s="24"/>
    </row>
    <row r="53" spans="2:13" ht="18" customHeight="1" x14ac:dyDescent="0.25">
      <c r="B53" s="22">
        <v>20</v>
      </c>
      <c r="C53" s="36" t="s">
        <v>20</v>
      </c>
      <c r="D53" s="37">
        <f>Demographic!D48</f>
        <v>0</v>
      </c>
      <c r="E53" s="24"/>
      <c r="F53" s="24"/>
      <c r="G53" s="24"/>
      <c r="H53" s="24"/>
      <c r="I53" s="24"/>
      <c r="J53" s="24"/>
      <c r="K53" s="24"/>
      <c r="L53" s="24"/>
      <c r="M53" s="24"/>
    </row>
    <row r="54" spans="2:13" ht="18" customHeight="1" x14ac:dyDescent="0.25">
      <c r="B54" s="22">
        <v>21</v>
      </c>
      <c r="C54" s="36" t="s">
        <v>21</v>
      </c>
      <c r="D54" s="37">
        <f>Demographic!D49</f>
        <v>0</v>
      </c>
      <c r="E54" s="24"/>
      <c r="F54" s="24"/>
      <c r="G54" s="24"/>
      <c r="H54" s="24"/>
      <c r="I54" s="24"/>
      <c r="J54" s="24"/>
      <c r="K54" s="24"/>
      <c r="L54" s="24"/>
      <c r="M54" s="24"/>
    </row>
    <row r="55" spans="2:13" ht="18" customHeight="1" x14ac:dyDescent="0.25">
      <c r="B55" s="22">
        <v>22</v>
      </c>
      <c r="C55" s="36" t="s">
        <v>22</v>
      </c>
      <c r="D55" s="37">
        <f>Demographic!D50</f>
        <v>0</v>
      </c>
      <c r="E55" s="24"/>
      <c r="F55" s="24"/>
      <c r="G55" s="24"/>
      <c r="H55" s="24"/>
      <c r="I55" s="24"/>
      <c r="J55" s="24"/>
      <c r="K55" s="24"/>
      <c r="L55" s="24"/>
      <c r="M55" s="24"/>
    </row>
    <row r="56" spans="2:13" ht="18" customHeight="1" x14ac:dyDescent="0.25">
      <c r="B56" s="22">
        <v>23</v>
      </c>
      <c r="C56" s="36" t="s">
        <v>23</v>
      </c>
      <c r="D56" s="37">
        <f>Demographic!D51</f>
        <v>0</v>
      </c>
      <c r="E56" s="24"/>
      <c r="F56" s="24"/>
      <c r="G56" s="24"/>
      <c r="H56" s="24"/>
      <c r="I56" s="24"/>
      <c r="J56" s="24"/>
      <c r="K56" s="24"/>
      <c r="L56" s="24"/>
      <c r="M56" s="24"/>
    </row>
    <row r="57" spans="2:13" ht="18" customHeight="1" x14ac:dyDescent="0.25">
      <c r="B57" s="22">
        <v>24</v>
      </c>
      <c r="C57" s="36" t="s">
        <v>24</v>
      </c>
      <c r="D57" s="37">
        <f>Demographic!D52</f>
        <v>0</v>
      </c>
      <c r="E57" s="24"/>
      <c r="F57" s="24"/>
      <c r="G57" s="24"/>
      <c r="H57" s="24"/>
      <c r="I57" s="24"/>
      <c r="J57" s="24"/>
      <c r="K57" s="24"/>
      <c r="L57" s="24"/>
      <c r="M57" s="24"/>
    </row>
    <row r="58" spans="2:13" ht="18" customHeight="1" x14ac:dyDescent="0.25">
      <c r="B58" s="22">
        <v>25</v>
      </c>
      <c r="C58" s="36" t="s">
        <v>25</v>
      </c>
      <c r="D58" s="37">
        <f>Demographic!D53</f>
        <v>0</v>
      </c>
      <c r="E58" s="24"/>
      <c r="F58" s="24"/>
      <c r="G58" s="24"/>
      <c r="H58" s="24"/>
      <c r="I58" s="24"/>
      <c r="J58" s="24"/>
      <c r="K58" s="24"/>
      <c r="L58" s="24"/>
      <c r="M58" s="24"/>
    </row>
    <row r="59" spans="2:13" ht="18" customHeight="1" x14ac:dyDescent="0.25">
      <c r="B59" s="22">
        <v>26</v>
      </c>
      <c r="C59" s="36" t="s">
        <v>901</v>
      </c>
      <c r="D59" s="37">
        <f>Demographic!D54</f>
        <v>0</v>
      </c>
      <c r="E59" s="24"/>
      <c r="F59" s="24"/>
      <c r="G59" s="24"/>
      <c r="H59" s="24"/>
      <c r="I59" s="24"/>
      <c r="J59" s="24"/>
      <c r="K59" s="24"/>
      <c r="L59" s="24"/>
      <c r="M59" s="24"/>
    </row>
    <row r="60" spans="2:13" ht="18" customHeight="1" x14ac:dyDescent="0.25">
      <c r="B60" s="22">
        <v>27</v>
      </c>
      <c r="C60" s="36" t="s">
        <v>26</v>
      </c>
      <c r="D60" s="37">
        <f>Demographic!D55</f>
        <v>0</v>
      </c>
      <c r="E60" s="24"/>
      <c r="F60" s="24"/>
      <c r="G60" s="24"/>
      <c r="H60" s="24"/>
      <c r="I60" s="24"/>
      <c r="J60" s="24"/>
      <c r="K60" s="24"/>
      <c r="L60" s="24"/>
      <c r="M60" s="24"/>
    </row>
    <row r="61" spans="2:13" ht="18" customHeight="1" x14ac:dyDescent="0.25">
      <c r="B61" s="22">
        <v>28</v>
      </c>
      <c r="C61" s="36" t="s">
        <v>27</v>
      </c>
      <c r="D61" s="37">
        <f>Demographic!D56</f>
        <v>0</v>
      </c>
      <c r="E61" s="24"/>
      <c r="F61" s="24"/>
      <c r="G61" s="24"/>
      <c r="H61" s="24"/>
      <c r="I61" s="24"/>
      <c r="J61" s="24"/>
      <c r="K61" s="24"/>
      <c r="L61" s="24"/>
      <c r="M61" s="24"/>
    </row>
    <row r="62" spans="2:13" ht="18" customHeight="1" x14ac:dyDescent="0.25">
      <c r="B62" s="22">
        <v>29</v>
      </c>
      <c r="C62" s="36" t="s">
        <v>28</v>
      </c>
      <c r="D62" s="37">
        <f>Demographic!D57</f>
        <v>0</v>
      </c>
      <c r="E62" s="24"/>
      <c r="F62" s="24"/>
      <c r="G62" s="24"/>
      <c r="H62" s="24"/>
      <c r="I62" s="24"/>
      <c r="J62" s="24"/>
      <c r="K62" s="24"/>
      <c r="L62" s="24"/>
      <c r="M62" s="24"/>
    </row>
    <row r="63" spans="2:13" ht="18" customHeight="1" x14ac:dyDescent="0.25">
      <c r="B63" s="22">
        <v>30</v>
      </c>
      <c r="C63" s="36" t="s">
        <v>29</v>
      </c>
      <c r="D63" s="37">
        <f>Demographic!D58</f>
        <v>0</v>
      </c>
      <c r="E63" s="24"/>
      <c r="F63" s="24"/>
      <c r="G63" s="24"/>
      <c r="H63" s="24"/>
      <c r="I63" s="24"/>
      <c r="J63" s="24"/>
      <c r="K63" s="24"/>
      <c r="L63" s="24"/>
      <c r="M63" s="24"/>
    </row>
    <row r="64" spans="2:13" ht="18" customHeight="1" x14ac:dyDescent="0.25">
      <c r="B64" s="22">
        <v>31</v>
      </c>
      <c r="C64" s="36" t="s">
        <v>30</v>
      </c>
      <c r="D64" s="37">
        <f>Demographic!D59</f>
        <v>0</v>
      </c>
      <c r="E64" s="24"/>
      <c r="F64" s="24"/>
      <c r="G64" s="24"/>
      <c r="H64" s="24"/>
      <c r="I64" s="24"/>
      <c r="J64" s="24"/>
      <c r="K64" s="24"/>
      <c r="L64" s="24"/>
      <c r="M64" s="24"/>
    </row>
    <row r="65" spans="2:13" ht="18" customHeight="1" x14ac:dyDescent="0.25">
      <c r="B65" s="22">
        <v>32</v>
      </c>
      <c r="C65" s="36" t="s">
        <v>885</v>
      </c>
      <c r="D65" s="37">
        <f>Demographic!D60</f>
        <v>0</v>
      </c>
      <c r="E65" s="24"/>
      <c r="F65" s="24"/>
      <c r="G65" s="24"/>
      <c r="H65" s="24"/>
      <c r="I65" s="24"/>
      <c r="J65" s="24"/>
      <c r="K65" s="24"/>
      <c r="L65" s="24"/>
      <c r="M65" s="24"/>
    </row>
    <row r="66" spans="2:13" ht="18" customHeight="1" x14ac:dyDescent="0.25">
      <c r="B66" s="22">
        <v>33</v>
      </c>
      <c r="C66" s="36" t="s">
        <v>902</v>
      </c>
      <c r="D66" s="37">
        <f>Demographic!D61</f>
        <v>0</v>
      </c>
      <c r="E66" s="24"/>
      <c r="F66" s="24"/>
      <c r="G66" s="24"/>
      <c r="H66" s="24"/>
      <c r="I66" s="24"/>
      <c r="J66" s="24"/>
      <c r="K66" s="24"/>
      <c r="L66" s="24"/>
      <c r="M66" s="24"/>
    </row>
    <row r="67" spans="2:13" ht="18" customHeight="1" x14ac:dyDescent="0.25">
      <c r="B67" s="22">
        <v>34</v>
      </c>
      <c r="C67" s="36" t="s">
        <v>884</v>
      </c>
      <c r="D67" s="37">
        <f>Demographic!D62</f>
        <v>0</v>
      </c>
      <c r="E67" s="24"/>
      <c r="F67" s="24"/>
      <c r="G67" s="24"/>
      <c r="H67" s="24"/>
      <c r="I67" s="24"/>
      <c r="J67" s="24"/>
      <c r="K67" s="24"/>
      <c r="L67" s="24"/>
      <c r="M67" s="24"/>
    </row>
    <row r="68" spans="2:13" ht="18" customHeight="1" x14ac:dyDescent="0.25">
      <c r="B68" s="22">
        <v>35</v>
      </c>
      <c r="C68" s="36" t="s">
        <v>31</v>
      </c>
      <c r="D68" s="37">
        <f>Demographic!D63</f>
        <v>0</v>
      </c>
      <c r="E68" s="24"/>
      <c r="F68" s="24"/>
      <c r="G68" s="24"/>
      <c r="H68" s="24"/>
      <c r="I68" s="24"/>
      <c r="J68" s="24"/>
      <c r="K68" s="24"/>
      <c r="L68" s="24"/>
      <c r="M68" s="24"/>
    </row>
    <row r="69" spans="2:13" ht="18" customHeight="1" x14ac:dyDescent="0.25">
      <c r="B69" s="22">
        <v>36</v>
      </c>
      <c r="C69" s="36" t="s">
        <v>32</v>
      </c>
      <c r="D69" s="37">
        <f>Demographic!D64</f>
        <v>0</v>
      </c>
      <c r="E69" s="24"/>
      <c r="F69" s="24"/>
      <c r="G69" s="24"/>
      <c r="H69" s="24"/>
      <c r="I69" s="24"/>
      <c r="J69" s="24"/>
      <c r="K69" s="24"/>
      <c r="L69" s="24"/>
      <c r="M69" s="24"/>
    </row>
    <row r="70" spans="2:13" ht="18" customHeight="1" x14ac:dyDescent="0.25">
      <c r="B70" s="22">
        <v>37</v>
      </c>
      <c r="C70" s="36" t="s">
        <v>33</v>
      </c>
      <c r="D70" s="37">
        <f>Demographic!D65</f>
        <v>0</v>
      </c>
      <c r="E70" s="24"/>
      <c r="F70" s="24"/>
      <c r="G70" s="24"/>
      <c r="H70" s="24"/>
      <c r="I70" s="24"/>
      <c r="J70" s="24"/>
      <c r="K70" s="24"/>
      <c r="L70" s="24"/>
      <c r="M70" s="24"/>
    </row>
    <row r="71" spans="2:13" ht="18" customHeight="1" x14ac:dyDescent="0.25">
      <c r="B71" s="22">
        <v>38</v>
      </c>
      <c r="C71" s="36" t="s">
        <v>34</v>
      </c>
      <c r="D71" s="37">
        <f>Demographic!D66</f>
        <v>0</v>
      </c>
      <c r="E71" s="24"/>
      <c r="F71" s="24"/>
      <c r="G71" s="24"/>
      <c r="H71" s="24"/>
      <c r="I71" s="24"/>
      <c r="J71" s="24"/>
      <c r="K71" s="24"/>
      <c r="L71" s="24"/>
      <c r="M71" s="24"/>
    </row>
    <row r="72" spans="2:13" ht="18" customHeight="1" x14ac:dyDescent="0.25">
      <c r="B72" s="22">
        <v>39</v>
      </c>
      <c r="C72" s="36" t="s">
        <v>35</v>
      </c>
      <c r="D72" s="37">
        <f>Demographic!D67</f>
        <v>0</v>
      </c>
      <c r="E72" s="24"/>
      <c r="F72" s="24"/>
      <c r="G72" s="24"/>
      <c r="H72" s="24"/>
      <c r="I72" s="24"/>
      <c r="J72" s="24"/>
      <c r="K72" s="24"/>
      <c r="L72" s="24"/>
      <c r="M72" s="24"/>
    </row>
  </sheetData>
  <sheetProtection algorithmName="SHA-512" hashValue="3ykUvHnJU8WA2JumvYHtNWFNsceEpa/ag/0Hh3yOrUdB1AKGwAwu265P/5qq9ozuftiWfTwYNuK8KhGU/16PKw==" saltValue="0KlaTvoYXMwugArlljq4wQ==" spinCount="100000" sheet="1" objects="1" scenarios="1" selectLockedCells="1"/>
  <mergeCells count="12">
    <mergeCell ref="B11:B12"/>
    <mergeCell ref="C11:C12"/>
    <mergeCell ref="D11:D12"/>
    <mergeCell ref="E11:G11"/>
    <mergeCell ref="B1:M1"/>
    <mergeCell ref="B2:M2"/>
    <mergeCell ref="H11:M11"/>
    <mergeCell ref="B6:B7"/>
    <mergeCell ref="C6:C7"/>
    <mergeCell ref="D6:E7"/>
    <mergeCell ref="D8:E8"/>
    <mergeCell ref="D9:E9"/>
  </mergeCells>
  <dataValidations count="1">
    <dataValidation type="whole" operator="greaterThanOrEqual" allowBlank="1" showInputMessage="1" showErrorMessage="1" sqref="D13:M72 D8:E9" xr:uid="{869058A6-4461-48F7-A206-E8B472FC7464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R202"/>
  <sheetViews>
    <sheetView zoomScale="90" zoomScaleNormal="90" workbookViewId="0">
      <pane ySplit="7" topLeftCell="A8" activePane="bottomLeft" state="frozen"/>
      <selection pane="bottomLeft" activeCell="D8" sqref="D8"/>
    </sheetView>
  </sheetViews>
  <sheetFormatPr defaultColWidth="9.140625" defaultRowHeight="15" x14ac:dyDescent="0.25"/>
  <cols>
    <col min="1" max="1" width="9.140625" style="1"/>
    <col min="2" max="2" width="12.28515625" style="1" customWidth="1"/>
    <col min="3" max="3" width="43.140625" style="1" customWidth="1"/>
    <col min="4" max="4" width="27.28515625" style="1" customWidth="1"/>
    <col min="5" max="5" width="24.85546875" style="1" customWidth="1"/>
    <col min="6" max="6" width="10.85546875" style="1" customWidth="1"/>
    <col min="7" max="8" width="9.140625" style="1"/>
    <col min="9" max="9" width="10" style="1" hidden="1" customWidth="1"/>
    <col min="10" max="13" width="0" style="1" hidden="1" customWidth="1"/>
    <col min="14" max="14" width="9.140625" style="1"/>
    <col min="15" max="15" width="13.140625" style="1" customWidth="1"/>
    <col min="16" max="16" width="19" style="1" customWidth="1"/>
    <col min="17" max="17" width="9.140625" style="1" customWidth="1"/>
    <col min="18" max="16384" width="9.140625" style="1"/>
  </cols>
  <sheetData>
    <row r="1" spans="2:18" ht="23.25" x14ac:dyDescent="0.25"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</row>
    <row r="2" spans="2:18" ht="23.25" x14ac:dyDescent="0.25">
      <c r="B2" s="44" t="s">
        <v>878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3"/>
      <c r="Q2" s="3"/>
      <c r="R2" s="3"/>
    </row>
    <row r="3" spans="2:18" x14ac:dyDescent="0.25">
      <c r="M3" s="2"/>
    </row>
    <row r="4" spans="2:18" x14ac:dyDescent="0.25">
      <c r="B4" s="29" t="s">
        <v>2</v>
      </c>
      <c r="C4" s="32">
        <f>Demographic!C4</f>
        <v>0</v>
      </c>
      <c r="E4" s="5" t="s">
        <v>1</v>
      </c>
      <c r="F4" s="30" t="str">
        <f>Demographic!G4</f>
        <v>UNKNOWN</v>
      </c>
      <c r="N4" s="29" t="s">
        <v>3</v>
      </c>
      <c r="O4" s="30">
        <f>Demographic!Q4</f>
        <v>0</v>
      </c>
    </row>
    <row r="7" spans="2:18" x14ac:dyDescent="0.25">
      <c r="B7" s="6" t="s">
        <v>36</v>
      </c>
      <c r="C7" s="6" t="s">
        <v>250</v>
      </c>
      <c r="D7" s="13" t="s">
        <v>5</v>
      </c>
      <c r="E7" s="14" t="s">
        <v>251</v>
      </c>
    </row>
    <row r="8" spans="2:18" x14ac:dyDescent="0.25">
      <c r="B8" s="5">
        <v>1</v>
      </c>
      <c r="C8" s="5" t="s">
        <v>139</v>
      </c>
      <c r="D8" s="24"/>
      <c r="E8" s="24"/>
    </row>
    <row r="9" spans="2:18" x14ac:dyDescent="0.25">
      <c r="B9" s="5">
        <v>2</v>
      </c>
      <c r="C9" s="5" t="s">
        <v>159</v>
      </c>
      <c r="D9" s="24"/>
      <c r="E9" s="24"/>
    </row>
    <row r="10" spans="2:18" x14ac:dyDescent="0.25">
      <c r="B10" s="5">
        <v>3</v>
      </c>
      <c r="C10" s="5" t="s">
        <v>63</v>
      </c>
      <c r="D10" s="24"/>
      <c r="E10" s="24"/>
    </row>
    <row r="11" spans="2:18" x14ac:dyDescent="0.25">
      <c r="B11" s="5">
        <v>4</v>
      </c>
      <c r="C11" s="5" t="s">
        <v>160</v>
      </c>
      <c r="D11" s="24"/>
      <c r="E11" s="24"/>
    </row>
    <row r="12" spans="2:18" x14ac:dyDescent="0.25">
      <c r="B12" s="5">
        <v>5</v>
      </c>
      <c r="C12" s="5" t="s">
        <v>64</v>
      </c>
      <c r="D12" s="24"/>
      <c r="E12" s="24"/>
    </row>
    <row r="13" spans="2:18" x14ac:dyDescent="0.25">
      <c r="B13" s="5">
        <v>6</v>
      </c>
      <c r="C13" s="5" t="s">
        <v>105</v>
      </c>
      <c r="D13" s="24"/>
      <c r="E13" s="24"/>
    </row>
    <row r="14" spans="2:18" x14ac:dyDescent="0.25">
      <c r="B14" s="5">
        <v>7</v>
      </c>
      <c r="C14" s="5" t="s">
        <v>106</v>
      </c>
      <c r="D14" s="24"/>
      <c r="E14" s="24"/>
    </row>
    <row r="15" spans="2:18" x14ac:dyDescent="0.25">
      <c r="B15" s="5">
        <v>8</v>
      </c>
      <c r="C15" s="5" t="s">
        <v>161</v>
      </c>
      <c r="D15" s="24"/>
      <c r="E15" s="24"/>
    </row>
    <row r="16" spans="2:18" x14ac:dyDescent="0.25">
      <c r="B16" s="5">
        <v>9</v>
      </c>
      <c r="C16" s="5" t="s">
        <v>220</v>
      </c>
      <c r="D16" s="24"/>
      <c r="E16" s="24"/>
    </row>
    <row r="17" spans="2:5" x14ac:dyDescent="0.25">
      <c r="B17" s="5">
        <v>10</v>
      </c>
      <c r="C17" s="5" t="s">
        <v>162</v>
      </c>
      <c r="D17" s="24"/>
      <c r="E17" s="24"/>
    </row>
    <row r="18" spans="2:5" x14ac:dyDescent="0.25">
      <c r="B18" s="5">
        <v>11</v>
      </c>
      <c r="C18" s="5" t="s">
        <v>163</v>
      </c>
      <c r="D18" s="24"/>
      <c r="E18" s="24"/>
    </row>
    <row r="19" spans="2:5" x14ac:dyDescent="0.25">
      <c r="B19" s="5">
        <v>12</v>
      </c>
      <c r="C19" s="5" t="s">
        <v>419</v>
      </c>
      <c r="D19" s="24"/>
      <c r="E19" s="24"/>
    </row>
    <row r="20" spans="2:5" x14ac:dyDescent="0.25">
      <c r="B20" s="5">
        <v>13</v>
      </c>
      <c r="C20" s="5" t="s">
        <v>140</v>
      </c>
      <c r="D20" s="24"/>
      <c r="E20" s="24"/>
    </row>
    <row r="21" spans="2:5" x14ac:dyDescent="0.25">
      <c r="B21" s="5">
        <v>14</v>
      </c>
      <c r="C21" s="5" t="s">
        <v>209</v>
      </c>
      <c r="D21" s="24"/>
      <c r="E21" s="24"/>
    </row>
    <row r="22" spans="2:5" x14ac:dyDescent="0.25">
      <c r="B22" s="5">
        <v>15</v>
      </c>
      <c r="C22" s="5" t="s">
        <v>107</v>
      </c>
      <c r="D22" s="24"/>
      <c r="E22" s="24"/>
    </row>
    <row r="23" spans="2:5" x14ac:dyDescent="0.25">
      <c r="B23" s="5">
        <v>16</v>
      </c>
      <c r="C23" s="5" t="s">
        <v>164</v>
      </c>
      <c r="D23" s="24"/>
      <c r="E23" s="24"/>
    </row>
    <row r="24" spans="2:5" x14ac:dyDescent="0.25">
      <c r="B24" s="5">
        <v>17</v>
      </c>
      <c r="C24" s="5" t="s">
        <v>165</v>
      </c>
      <c r="D24" s="24"/>
      <c r="E24" s="24"/>
    </row>
    <row r="25" spans="2:5" x14ac:dyDescent="0.25">
      <c r="B25" s="5">
        <v>18</v>
      </c>
      <c r="C25" s="5" t="s">
        <v>108</v>
      </c>
      <c r="D25" s="24"/>
      <c r="E25" s="24"/>
    </row>
    <row r="26" spans="2:5" x14ac:dyDescent="0.25">
      <c r="B26" s="5">
        <v>19</v>
      </c>
      <c r="C26" s="5" t="s">
        <v>65</v>
      </c>
      <c r="D26" s="24"/>
      <c r="E26" s="24"/>
    </row>
    <row r="27" spans="2:5" x14ac:dyDescent="0.25">
      <c r="B27" s="5">
        <v>20</v>
      </c>
      <c r="C27" s="5" t="s">
        <v>210</v>
      </c>
      <c r="D27" s="24"/>
      <c r="E27" s="24"/>
    </row>
    <row r="28" spans="2:5" x14ac:dyDescent="0.25">
      <c r="B28" s="5">
        <v>21</v>
      </c>
      <c r="C28" s="5" t="s">
        <v>109</v>
      </c>
      <c r="D28" s="24"/>
      <c r="E28" s="24"/>
    </row>
    <row r="29" spans="2:5" x14ac:dyDescent="0.25">
      <c r="B29" s="5">
        <v>22</v>
      </c>
      <c r="C29" s="5" t="s">
        <v>166</v>
      </c>
      <c r="D29" s="24"/>
      <c r="E29" s="24"/>
    </row>
    <row r="30" spans="2:5" x14ac:dyDescent="0.25">
      <c r="B30" s="5">
        <v>23</v>
      </c>
      <c r="C30" s="5" t="s">
        <v>67</v>
      </c>
      <c r="D30" s="24"/>
      <c r="E30" s="24"/>
    </row>
    <row r="31" spans="2:5" x14ac:dyDescent="0.25">
      <c r="B31" s="5">
        <v>24</v>
      </c>
      <c r="C31" s="5" t="s">
        <v>110</v>
      </c>
      <c r="D31" s="24"/>
      <c r="E31" s="24"/>
    </row>
    <row r="32" spans="2:5" x14ac:dyDescent="0.25">
      <c r="B32" s="5">
        <v>25</v>
      </c>
      <c r="C32" s="5" t="s">
        <v>221</v>
      </c>
      <c r="D32" s="24"/>
      <c r="E32" s="24"/>
    </row>
    <row r="33" spans="2:5" x14ac:dyDescent="0.25">
      <c r="B33" s="5">
        <v>26</v>
      </c>
      <c r="C33" s="5" t="s">
        <v>167</v>
      </c>
      <c r="D33" s="24"/>
      <c r="E33" s="24"/>
    </row>
    <row r="34" spans="2:5" x14ac:dyDescent="0.25">
      <c r="B34" s="5">
        <v>27</v>
      </c>
      <c r="C34" s="5" t="s">
        <v>68</v>
      </c>
      <c r="D34" s="24"/>
      <c r="E34" s="24"/>
    </row>
    <row r="35" spans="2:5" x14ac:dyDescent="0.25">
      <c r="B35" s="5">
        <v>28</v>
      </c>
      <c r="C35" s="5" t="s">
        <v>69</v>
      </c>
      <c r="D35" s="24"/>
      <c r="E35" s="24"/>
    </row>
    <row r="36" spans="2:5" x14ac:dyDescent="0.25">
      <c r="B36" s="5">
        <v>29</v>
      </c>
      <c r="C36" s="5" t="s">
        <v>328</v>
      </c>
      <c r="D36" s="24"/>
      <c r="E36" s="24"/>
    </row>
    <row r="37" spans="2:5" x14ac:dyDescent="0.25">
      <c r="B37" s="5">
        <v>30</v>
      </c>
      <c r="C37" s="5" t="s">
        <v>222</v>
      </c>
      <c r="D37" s="24"/>
      <c r="E37" s="24"/>
    </row>
    <row r="38" spans="2:5" x14ac:dyDescent="0.25">
      <c r="B38" s="5">
        <v>31</v>
      </c>
      <c r="C38" s="5" t="s">
        <v>70</v>
      </c>
      <c r="D38" s="24"/>
      <c r="E38" s="24"/>
    </row>
    <row r="39" spans="2:5" x14ac:dyDescent="0.25">
      <c r="B39" s="5">
        <v>32</v>
      </c>
      <c r="C39" s="5" t="s">
        <v>111</v>
      </c>
      <c r="D39" s="24"/>
      <c r="E39" s="24"/>
    </row>
    <row r="40" spans="2:5" x14ac:dyDescent="0.25">
      <c r="B40" s="5">
        <v>33</v>
      </c>
      <c r="C40" s="5" t="s">
        <v>71</v>
      </c>
      <c r="D40" s="24"/>
      <c r="E40" s="24"/>
    </row>
    <row r="41" spans="2:5" x14ac:dyDescent="0.25">
      <c r="B41" s="5">
        <v>34</v>
      </c>
      <c r="C41" s="5" t="s">
        <v>72</v>
      </c>
      <c r="D41" s="24"/>
      <c r="E41" s="24"/>
    </row>
    <row r="42" spans="2:5" x14ac:dyDescent="0.25">
      <c r="B42" s="5">
        <v>35</v>
      </c>
      <c r="C42" s="5" t="s">
        <v>112</v>
      </c>
      <c r="D42" s="24"/>
      <c r="E42" s="24"/>
    </row>
    <row r="43" spans="2:5" x14ac:dyDescent="0.25">
      <c r="B43" s="5">
        <v>36</v>
      </c>
      <c r="C43" s="5" t="s">
        <v>818</v>
      </c>
      <c r="D43" s="24"/>
      <c r="E43" s="24"/>
    </row>
    <row r="44" spans="2:5" x14ac:dyDescent="0.25">
      <c r="B44" s="5">
        <v>37</v>
      </c>
      <c r="C44" s="5" t="s">
        <v>113</v>
      </c>
      <c r="D44" s="24"/>
      <c r="E44" s="24"/>
    </row>
    <row r="45" spans="2:5" x14ac:dyDescent="0.25">
      <c r="B45" s="5">
        <v>38</v>
      </c>
      <c r="C45" s="5" t="s">
        <v>337</v>
      </c>
      <c r="D45" s="24"/>
      <c r="E45" s="24"/>
    </row>
    <row r="46" spans="2:5" x14ac:dyDescent="0.25">
      <c r="B46" s="5">
        <v>39</v>
      </c>
      <c r="C46" s="5" t="s">
        <v>340</v>
      </c>
      <c r="D46" s="24"/>
      <c r="E46" s="24"/>
    </row>
    <row r="47" spans="2:5" x14ac:dyDescent="0.25">
      <c r="B47" s="5">
        <v>40</v>
      </c>
      <c r="C47" s="5" t="s">
        <v>223</v>
      </c>
      <c r="D47" s="24"/>
      <c r="E47" s="24"/>
    </row>
    <row r="48" spans="2:5" x14ac:dyDescent="0.25">
      <c r="B48" s="5">
        <v>41</v>
      </c>
      <c r="C48" s="5" t="s">
        <v>114</v>
      </c>
      <c r="D48" s="24"/>
      <c r="E48" s="24"/>
    </row>
    <row r="49" spans="2:5" x14ac:dyDescent="0.25">
      <c r="B49" s="5">
        <v>42</v>
      </c>
      <c r="C49" s="5" t="s">
        <v>248</v>
      </c>
      <c r="D49" s="24"/>
      <c r="E49" s="24"/>
    </row>
    <row r="50" spans="2:5" x14ac:dyDescent="0.25">
      <c r="B50" s="5">
        <v>43</v>
      </c>
      <c r="C50" s="5" t="s">
        <v>168</v>
      </c>
      <c r="D50" s="24"/>
      <c r="E50" s="24"/>
    </row>
    <row r="51" spans="2:5" x14ac:dyDescent="0.25">
      <c r="B51" s="5">
        <v>44</v>
      </c>
      <c r="C51" s="5" t="s">
        <v>115</v>
      </c>
      <c r="D51" s="24"/>
      <c r="E51" s="24"/>
    </row>
    <row r="52" spans="2:5" x14ac:dyDescent="0.25">
      <c r="B52" s="5">
        <v>45</v>
      </c>
      <c r="C52" s="5" t="s">
        <v>169</v>
      </c>
      <c r="D52" s="24"/>
      <c r="E52" s="24"/>
    </row>
    <row r="53" spans="2:5" x14ac:dyDescent="0.25">
      <c r="B53" s="5">
        <v>46</v>
      </c>
      <c r="C53" s="5" t="s">
        <v>936</v>
      </c>
      <c r="D53" s="24"/>
      <c r="E53" s="24"/>
    </row>
    <row r="54" spans="2:5" x14ac:dyDescent="0.25">
      <c r="B54" s="5">
        <v>47</v>
      </c>
      <c r="C54" s="5" t="s">
        <v>211</v>
      </c>
      <c r="D54" s="24"/>
      <c r="E54" s="24"/>
    </row>
    <row r="55" spans="2:5" x14ac:dyDescent="0.25">
      <c r="B55" s="5">
        <v>48</v>
      </c>
      <c r="C55" s="5" t="s">
        <v>73</v>
      </c>
      <c r="D55" s="24"/>
      <c r="E55" s="24"/>
    </row>
    <row r="56" spans="2:5" x14ac:dyDescent="0.25">
      <c r="B56" s="5">
        <v>49</v>
      </c>
      <c r="C56" s="5" t="s">
        <v>170</v>
      </c>
      <c r="D56" s="24"/>
      <c r="E56" s="24"/>
    </row>
    <row r="57" spans="2:5" x14ac:dyDescent="0.25">
      <c r="B57" s="5">
        <v>50</v>
      </c>
      <c r="C57" s="5" t="s">
        <v>141</v>
      </c>
      <c r="D57" s="24"/>
      <c r="E57" s="24"/>
    </row>
    <row r="58" spans="2:5" x14ac:dyDescent="0.25">
      <c r="B58" s="5">
        <v>51</v>
      </c>
      <c r="C58" s="5" t="s">
        <v>116</v>
      </c>
      <c r="D58" s="24"/>
      <c r="E58" s="24"/>
    </row>
    <row r="59" spans="2:5" x14ac:dyDescent="0.25">
      <c r="B59" s="5">
        <v>52</v>
      </c>
      <c r="C59" s="5" t="s">
        <v>117</v>
      </c>
      <c r="D59" s="24"/>
      <c r="E59" s="24"/>
    </row>
    <row r="60" spans="2:5" x14ac:dyDescent="0.25">
      <c r="B60" s="5">
        <v>53</v>
      </c>
      <c r="C60" s="5" t="s">
        <v>118</v>
      </c>
      <c r="D60" s="24"/>
      <c r="E60" s="24"/>
    </row>
    <row r="61" spans="2:5" x14ac:dyDescent="0.25">
      <c r="B61" s="5">
        <v>54</v>
      </c>
      <c r="C61" s="5" t="s">
        <v>142</v>
      </c>
      <c r="D61" s="24"/>
      <c r="E61" s="24"/>
    </row>
    <row r="62" spans="2:5" x14ac:dyDescent="0.25">
      <c r="B62" s="5">
        <v>55</v>
      </c>
      <c r="C62" s="5" t="s">
        <v>119</v>
      </c>
      <c r="D62" s="24"/>
      <c r="E62" s="24"/>
    </row>
    <row r="63" spans="2:5" x14ac:dyDescent="0.25">
      <c r="B63" s="5">
        <v>56</v>
      </c>
      <c r="C63" s="5" t="s">
        <v>74</v>
      </c>
      <c r="D63" s="24"/>
      <c r="E63" s="24"/>
    </row>
    <row r="64" spans="2:5" x14ac:dyDescent="0.25">
      <c r="B64" s="5">
        <v>57</v>
      </c>
      <c r="C64" s="5" t="s">
        <v>75</v>
      </c>
      <c r="D64" s="24"/>
      <c r="E64" s="24"/>
    </row>
    <row r="65" spans="2:5" x14ac:dyDescent="0.25">
      <c r="B65" s="5">
        <v>58</v>
      </c>
      <c r="C65" s="5" t="s">
        <v>171</v>
      </c>
      <c r="D65" s="24"/>
      <c r="E65" s="24"/>
    </row>
    <row r="66" spans="2:5" x14ac:dyDescent="0.25">
      <c r="B66" s="5">
        <v>59</v>
      </c>
      <c r="C66" s="5" t="s">
        <v>937</v>
      </c>
      <c r="D66" s="24"/>
      <c r="E66" s="24"/>
    </row>
    <row r="67" spans="2:5" x14ac:dyDescent="0.25">
      <c r="B67" s="5">
        <v>60</v>
      </c>
      <c r="C67" s="5" t="s">
        <v>76</v>
      </c>
      <c r="D67" s="24"/>
      <c r="E67" s="24"/>
    </row>
    <row r="68" spans="2:5" x14ac:dyDescent="0.25">
      <c r="B68" s="5">
        <v>61</v>
      </c>
      <c r="C68" s="5" t="s">
        <v>224</v>
      </c>
      <c r="D68" s="24"/>
      <c r="E68" s="24"/>
    </row>
    <row r="69" spans="2:5" x14ac:dyDescent="0.25">
      <c r="B69" s="5">
        <v>62</v>
      </c>
      <c r="C69" s="5" t="s">
        <v>172</v>
      </c>
      <c r="D69" s="24"/>
      <c r="E69" s="24"/>
    </row>
    <row r="70" spans="2:5" x14ac:dyDescent="0.25">
      <c r="B70" s="5">
        <v>63</v>
      </c>
      <c r="C70" s="5" t="s">
        <v>173</v>
      </c>
      <c r="D70" s="24"/>
      <c r="E70" s="24"/>
    </row>
    <row r="71" spans="2:5" x14ac:dyDescent="0.25">
      <c r="B71" s="5">
        <v>64</v>
      </c>
      <c r="C71" s="5" t="s">
        <v>77</v>
      </c>
      <c r="D71" s="24"/>
      <c r="E71" s="24"/>
    </row>
    <row r="72" spans="2:5" x14ac:dyDescent="0.25">
      <c r="B72" s="5">
        <v>65</v>
      </c>
      <c r="C72" s="5" t="s">
        <v>78</v>
      </c>
      <c r="D72" s="24"/>
      <c r="E72" s="24"/>
    </row>
    <row r="73" spans="2:5" x14ac:dyDescent="0.25">
      <c r="B73" s="5">
        <v>66</v>
      </c>
      <c r="C73" s="5" t="s">
        <v>174</v>
      </c>
      <c r="D73" s="24"/>
      <c r="E73" s="24"/>
    </row>
    <row r="74" spans="2:5" x14ac:dyDescent="0.25">
      <c r="B74" s="5">
        <v>67</v>
      </c>
      <c r="C74" s="5" t="s">
        <v>175</v>
      </c>
      <c r="D74" s="24"/>
      <c r="E74" s="24"/>
    </row>
    <row r="75" spans="2:5" x14ac:dyDescent="0.25">
      <c r="B75" s="5">
        <v>68</v>
      </c>
      <c r="C75" s="5" t="s">
        <v>79</v>
      </c>
      <c r="D75" s="24"/>
      <c r="E75" s="24"/>
    </row>
    <row r="76" spans="2:5" x14ac:dyDescent="0.25">
      <c r="B76" s="5">
        <v>69</v>
      </c>
      <c r="C76" s="5" t="s">
        <v>176</v>
      </c>
      <c r="D76" s="24"/>
      <c r="E76" s="24"/>
    </row>
    <row r="77" spans="2:5" x14ac:dyDescent="0.25">
      <c r="B77" s="5">
        <v>70</v>
      </c>
      <c r="C77" s="5" t="s">
        <v>120</v>
      </c>
      <c r="D77" s="24"/>
      <c r="E77" s="24"/>
    </row>
    <row r="78" spans="2:5" x14ac:dyDescent="0.25">
      <c r="B78" s="5">
        <v>71</v>
      </c>
      <c r="C78" s="5" t="s">
        <v>121</v>
      </c>
      <c r="D78" s="24"/>
      <c r="E78" s="24"/>
    </row>
    <row r="79" spans="2:5" x14ac:dyDescent="0.25">
      <c r="B79" s="5">
        <v>72</v>
      </c>
      <c r="C79" s="5" t="s">
        <v>80</v>
      </c>
      <c r="D79" s="24"/>
      <c r="E79" s="24"/>
    </row>
    <row r="80" spans="2:5" x14ac:dyDescent="0.25">
      <c r="B80" s="5">
        <v>73</v>
      </c>
      <c r="C80" s="5" t="s">
        <v>81</v>
      </c>
      <c r="D80" s="24"/>
      <c r="E80" s="24"/>
    </row>
    <row r="81" spans="2:5" x14ac:dyDescent="0.25">
      <c r="B81" s="5">
        <v>74</v>
      </c>
      <c r="C81" s="5" t="s">
        <v>122</v>
      </c>
      <c r="D81" s="24"/>
      <c r="E81" s="24"/>
    </row>
    <row r="82" spans="2:5" x14ac:dyDescent="0.25">
      <c r="B82" s="5">
        <v>75</v>
      </c>
      <c r="C82" s="5" t="s">
        <v>123</v>
      </c>
      <c r="D82" s="24"/>
      <c r="E82" s="24"/>
    </row>
    <row r="83" spans="2:5" x14ac:dyDescent="0.25">
      <c r="B83" s="5">
        <v>76</v>
      </c>
      <c r="C83" s="5" t="s">
        <v>124</v>
      </c>
      <c r="D83" s="24"/>
      <c r="E83" s="24"/>
    </row>
    <row r="84" spans="2:5" x14ac:dyDescent="0.25">
      <c r="B84" s="5">
        <v>77</v>
      </c>
      <c r="C84" s="5" t="s">
        <v>177</v>
      </c>
      <c r="D84" s="24"/>
      <c r="E84" s="24"/>
    </row>
    <row r="85" spans="2:5" x14ac:dyDescent="0.25">
      <c r="B85" s="5">
        <v>78</v>
      </c>
      <c r="C85" s="5" t="s">
        <v>178</v>
      </c>
      <c r="D85" s="24"/>
      <c r="E85" s="24"/>
    </row>
    <row r="86" spans="2:5" x14ac:dyDescent="0.25">
      <c r="B86" s="5">
        <v>79</v>
      </c>
      <c r="C86" s="5" t="s">
        <v>212</v>
      </c>
      <c r="D86" s="24"/>
      <c r="E86" s="24"/>
    </row>
    <row r="87" spans="2:5" x14ac:dyDescent="0.25">
      <c r="B87" s="5">
        <v>80</v>
      </c>
      <c r="C87" s="5" t="s">
        <v>213</v>
      </c>
      <c r="D87" s="24"/>
      <c r="E87" s="24"/>
    </row>
    <row r="88" spans="2:5" x14ac:dyDescent="0.25">
      <c r="B88" s="5">
        <v>81</v>
      </c>
      <c r="C88" s="5" t="s">
        <v>143</v>
      </c>
      <c r="D88" s="24"/>
      <c r="E88" s="24"/>
    </row>
    <row r="89" spans="2:5" x14ac:dyDescent="0.25">
      <c r="B89" s="5">
        <v>82</v>
      </c>
      <c r="C89" s="5" t="s">
        <v>144</v>
      </c>
      <c r="D89" s="24"/>
      <c r="E89" s="24"/>
    </row>
    <row r="90" spans="2:5" x14ac:dyDescent="0.25">
      <c r="B90" s="5">
        <v>83</v>
      </c>
      <c r="C90" s="5" t="s">
        <v>179</v>
      </c>
      <c r="D90" s="24"/>
      <c r="E90" s="24"/>
    </row>
    <row r="91" spans="2:5" x14ac:dyDescent="0.25">
      <c r="B91" s="5">
        <v>84</v>
      </c>
      <c r="C91" s="5" t="s">
        <v>180</v>
      </c>
      <c r="D91" s="24"/>
      <c r="E91" s="24"/>
    </row>
    <row r="92" spans="2:5" x14ac:dyDescent="0.25">
      <c r="B92" s="5">
        <v>85</v>
      </c>
      <c r="C92" s="5" t="s">
        <v>181</v>
      </c>
      <c r="D92" s="24"/>
      <c r="E92" s="24"/>
    </row>
    <row r="93" spans="2:5" x14ac:dyDescent="0.25">
      <c r="B93" s="5">
        <v>86</v>
      </c>
      <c r="C93" s="5" t="s">
        <v>125</v>
      </c>
      <c r="D93" s="24"/>
      <c r="E93" s="24"/>
    </row>
    <row r="94" spans="2:5" x14ac:dyDescent="0.25">
      <c r="B94" s="5">
        <v>87</v>
      </c>
      <c r="C94" s="5" t="s">
        <v>225</v>
      </c>
      <c r="D94" s="24"/>
      <c r="E94" s="24"/>
    </row>
    <row r="95" spans="2:5" x14ac:dyDescent="0.25">
      <c r="B95" s="5">
        <v>88</v>
      </c>
      <c r="C95" s="5" t="s">
        <v>145</v>
      </c>
      <c r="D95" s="24"/>
      <c r="E95" s="24"/>
    </row>
    <row r="96" spans="2:5" x14ac:dyDescent="0.25">
      <c r="B96" s="5">
        <v>89</v>
      </c>
      <c r="C96" s="5" t="s">
        <v>182</v>
      </c>
      <c r="D96" s="24"/>
      <c r="E96" s="24"/>
    </row>
    <row r="97" spans="2:5" x14ac:dyDescent="0.25">
      <c r="B97" s="5">
        <v>90</v>
      </c>
      <c r="C97" s="5" t="s">
        <v>82</v>
      </c>
      <c r="D97" s="24"/>
      <c r="E97" s="24"/>
    </row>
    <row r="98" spans="2:5" x14ac:dyDescent="0.25">
      <c r="B98" s="5">
        <v>91</v>
      </c>
      <c r="C98" s="5" t="s">
        <v>226</v>
      </c>
      <c r="D98" s="24"/>
      <c r="E98" s="24"/>
    </row>
    <row r="99" spans="2:5" x14ac:dyDescent="0.25">
      <c r="B99" s="5">
        <v>92</v>
      </c>
      <c r="C99" s="5" t="s">
        <v>146</v>
      </c>
      <c r="D99" s="24"/>
      <c r="E99" s="24"/>
    </row>
    <row r="100" spans="2:5" x14ac:dyDescent="0.25">
      <c r="B100" s="5">
        <v>93</v>
      </c>
      <c r="C100" s="5" t="s">
        <v>183</v>
      </c>
      <c r="D100" s="24"/>
      <c r="E100" s="24"/>
    </row>
    <row r="101" spans="2:5" x14ac:dyDescent="0.25">
      <c r="B101" s="5">
        <v>94</v>
      </c>
      <c r="C101" s="5" t="s">
        <v>227</v>
      </c>
      <c r="D101" s="24"/>
      <c r="E101" s="24"/>
    </row>
    <row r="102" spans="2:5" x14ac:dyDescent="0.25">
      <c r="B102" s="5">
        <v>95</v>
      </c>
      <c r="C102" s="5" t="s">
        <v>184</v>
      </c>
      <c r="D102" s="24"/>
      <c r="E102" s="24"/>
    </row>
    <row r="103" spans="2:5" x14ac:dyDescent="0.25">
      <c r="B103" s="5">
        <v>96</v>
      </c>
      <c r="C103" s="5" t="s">
        <v>147</v>
      </c>
      <c r="D103" s="24"/>
      <c r="E103" s="24"/>
    </row>
    <row r="104" spans="2:5" x14ac:dyDescent="0.25">
      <c r="B104" s="5">
        <v>97</v>
      </c>
      <c r="C104" s="5" t="s">
        <v>83</v>
      </c>
      <c r="D104" s="24"/>
      <c r="E104" s="24"/>
    </row>
    <row r="105" spans="2:5" x14ac:dyDescent="0.25">
      <c r="B105" s="5">
        <v>98</v>
      </c>
      <c r="C105" s="5" t="s">
        <v>84</v>
      </c>
      <c r="D105" s="24"/>
      <c r="E105" s="24"/>
    </row>
    <row r="106" spans="2:5" x14ac:dyDescent="0.25">
      <c r="B106" s="5">
        <v>99</v>
      </c>
      <c r="C106" s="5" t="s">
        <v>505</v>
      </c>
      <c r="D106" s="24"/>
      <c r="E106" s="24"/>
    </row>
    <row r="107" spans="2:5" x14ac:dyDescent="0.25">
      <c r="B107" s="5">
        <v>100</v>
      </c>
      <c r="C107" s="5" t="s">
        <v>185</v>
      </c>
      <c r="D107" s="24"/>
      <c r="E107" s="24"/>
    </row>
    <row r="108" spans="2:5" x14ac:dyDescent="0.25">
      <c r="B108" s="5">
        <v>101</v>
      </c>
      <c r="C108" s="5" t="s">
        <v>186</v>
      </c>
      <c r="D108" s="24"/>
      <c r="E108" s="24"/>
    </row>
    <row r="109" spans="2:5" x14ac:dyDescent="0.25">
      <c r="B109" s="5">
        <v>102</v>
      </c>
      <c r="C109" s="5" t="s">
        <v>85</v>
      </c>
      <c r="D109" s="24"/>
      <c r="E109" s="24"/>
    </row>
    <row r="110" spans="2:5" x14ac:dyDescent="0.25">
      <c r="B110" s="5">
        <v>103</v>
      </c>
      <c r="C110" s="5" t="s">
        <v>86</v>
      </c>
      <c r="D110" s="24"/>
      <c r="E110" s="24"/>
    </row>
    <row r="111" spans="2:5" x14ac:dyDescent="0.25">
      <c r="B111" s="5">
        <v>104</v>
      </c>
      <c r="C111" s="5" t="s">
        <v>228</v>
      </c>
      <c r="D111" s="24"/>
      <c r="E111" s="24"/>
    </row>
    <row r="112" spans="2:5" x14ac:dyDescent="0.25">
      <c r="B112" s="5">
        <v>105</v>
      </c>
      <c r="C112" s="5" t="s">
        <v>214</v>
      </c>
      <c r="D112" s="24"/>
      <c r="E112" s="24"/>
    </row>
    <row r="113" spans="2:5" x14ac:dyDescent="0.25">
      <c r="B113" s="5">
        <v>106</v>
      </c>
      <c r="C113" s="5" t="s">
        <v>87</v>
      </c>
      <c r="D113" s="24"/>
      <c r="E113" s="24"/>
    </row>
    <row r="114" spans="2:5" x14ac:dyDescent="0.25">
      <c r="B114" s="5">
        <v>107</v>
      </c>
      <c r="C114" s="5" t="s">
        <v>187</v>
      </c>
      <c r="D114" s="24"/>
      <c r="E114" s="24"/>
    </row>
    <row r="115" spans="2:5" x14ac:dyDescent="0.25">
      <c r="B115" s="5">
        <v>108</v>
      </c>
      <c r="C115" s="5" t="s">
        <v>229</v>
      </c>
      <c r="D115" s="24"/>
      <c r="E115" s="24"/>
    </row>
    <row r="116" spans="2:5" x14ac:dyDescent="0.25">
      <c r="B116" s="5">
        <v>109</v>
      </c>
      <c r="C116" s="5" t="s">
        <v>88</v>
      </c>
      <c r="D116" s="24"/>
      <c r="E116" s="24"/>
    </row>
    <row r="117" spans="2:5" x14ac:dyDescent="0.25">
      <c r="B117" s="5">
        <v>110</v>
      </c>
      <c r="C117" s="5" t="s">
        <v>89</v>
      </c>
      <c r="D117" s="24"/>
      <c r="E117" s="24"/>
    </row>
    <row r="118" spans="2:5" x14ac:dyDescent="0.25">
      <c r="B118" s="5">
        <v>111</v>
      </c>
      <c r="C118" s="5" t="s">
        <v>126</v>
      </c>
      <c r="D118" s="24"/>
      <c r="E118" s="24"/>
    </row>
    <row r="119" spans="2:5" x14ac:dyDescent="0.25">
      <c r="B119" s="5">
        <v>112</v>
      </c>
      <c r="C119" s="5" t="s">
        <v>230</v>
      </c>
      <c r="D119" s="24"/>
      <c r="E119" s="24"/>
    </row>
    <row r="120" spans="2:5" x14ac:dyDescent="0.25">
      <c r="B120" s="5">
        <v>113</v>
      </c>
      <c r="C120" s="5" t="s">
        <v>188</v>
      </c>
      <c r="D120" s="24"/>
      <c r="E120" s="24"/>
    </row>
    <row r="121" spans="2:5" x14ac:dyDescent="0.25">
      <c r="B121" s="5">
        <v>114</v>
      </c>
      <c r="C121" s="5" t="s">
        <v>231</v>
      </c>
      <c r="D121" s="24"/>
      <c r="E121" s="24"/>
    </row>
    <row r="122" spans="2:5" x14ac:dyDescent="0.25">
      <c r="B122" s="5">
        <v>115</v>
      </c>
      <c r="C122" s="5" t="s">
        <v>189</v>
      </c>
      <c r="D122" s="24"/>
      <c r="E122" s="24"/>
    </row>
    <row r="123" spans="2:5" x14ac:dyDescent="0.25">
      <c r="B123" s="5">
        <v>116</v>
      </c>
      <c r="C123" s="5" t="s">
        <v>148</v>
      </c>
      <c r="D123" s="24"/>
      <c r="E123" s="24"/>
    </row>
    <row r="124" spans="2:5" x14ac:dyDescent="0.25">
      <c r="B124" s="5">
        <v>117</v>
      </c>
      <c r="C124" s="5" t="s">
        <v>90</v>
      </c>
      <c r="D124" s="24"/>
      <c r="E124" s="24"/>
    </row>
    <row r="125" spans="2:5" x14ac:dyDescent="0.25">
      <c r="B125" s="5">
        <v>118</v>
      </c>
      <c r="C125" s="5" t="s">
        <v>215</v>
      </c>
      <c r="D125" s="24"/>
      <c r="E125" s="24"/>
    </row>
    <row r="126" spans="2:5" x14ac:dyDescent="0.25">
      <c r="B126" s="5">
        <v>119</v>
      </c>
      <c r="C126" s="5" t="s">
        <v>91</v>
      </c>
      <c r="D126" s="24"/>
      <c r="E126" s="24"/>
    </row>
    <row r="127" spans="2:5" x14ac:dyDescent="0.25">
      <c r="B127" s="5">
        <v>120</v>
      </c>
      <c r="C127" s="5" t="s">
        <v>232</v>
      </c>
      <c r="D127" s="24"/>
      <c r="E127" s="24"/>
    </row>
    <row r="128" spans="2:5" x14ac:dyDescent="0.25">
      <c r="B128" s="5">
        <v>121</v>
      </c>
      <c r="C128" s="5" t="s">
        <v>216</v>
      </c>
      <c r="D128" s="24"/>
      <c r="E128" s="24"/>
    </row>
    <row r="129" spans="2:5" x14ac:dyDescent="0.25">
      <c r="B129" s="5">
        <v>122</v>
      </c>
      <c r="C129" s="5" t="s">
        <v>190</v>
      </c>
      <c r="D129" s="24"/>
      <c r="E129" s="24"/>
    </row>
    <row r="130" spans="2:5" x14ac:dyDescent="0.25">
      <c r="B130" s="5">
        <v>123</v>
      </c>
      <c r="C130" s="5" t="s">
        <v>233</v>
      </c>
      <c r="D130" s="24"/>
      <c r="E130" s="24"/>
    </row>
    <row r="131" spans="2:5" x14ac:dyDescent="0.25">
      <c r="B131" s="5">
        <v>124</v>
      </c>
      <c r="C131" s="5" t="s">
        <v>127</v>
      </c>
      <c r="D131" s="24"/>
      <c r="E131" s="24"/>
    </row>
    <row r="132" spans="2:5" x14ac:dyDescent="0.25">
      <c r="B132" s="5">
        <v>125</v>
      </c>
      <c r="C132" s="5" t="s">
        <v>92</v>
      </c>
      <c r="D132" s="24"/>
      <c r="E132" s="24"/>
    </row>
    <row r="133" spans="2:5" x14ac:dyDescent="0.25">
      <c r="B133" s="5">
        <v>126</v>
      </c>
      <c r="C133" s="5" t="s">
        <v>93</v>
      </c>
      <c r="D133" s="24"/>
      <c r="E133" s="24"/>
    </row>
    <row r="134" spans="2:5" x14ac:dyDescent="0.25">
      <c r="B134" s="5">
        <v>127</v>
      </c>
      <c r="C134" s="5" t="s">
        <v>234</v>
      </c>
      <c r="D134" s="24"/>
      <c r="E134" s="24"/>
    </row>
    <row r="135" spans="2:5" x14ac:dyDescent="0.25">
      <c r="B135" s="5">
        <v>128</v>
      </c>
      <c r="C135" s="5" t="s">
        <v>938</v>
      </c>
      <c r="D135" s="24"/>
      <c r="E135" s="24"/>
    </row>
    <row r="136" spans="2:5" x14ac:dyDescent="0.25">
      <c r="B136" s="5">
        <v>129</v>
      </c>
      <c r="C136" s="5" t="s">
        <v>191</v>
      </c>
      <c r="D136" s="24"/>
      <c r="E136" s="24"/>
    </row>
    <row r="137" spans="2:5" x14ac:dyDescent="0.25">
      <c r="B137" s="5">
        <v>130</v>
      </c>
      <c r="C137" s="5" t="s">
        <v>149</v>
      </c>
      <c r="D137" s="24"/>
      <c r="E137" s="24"/>
    </row>
    <row r="138" spans="2:5" x14ac:dyDescent="0.25">
      <c r="B138" s="5">
        <v>131</v>
      </c>
      <c r="C138" s="5" t="s">
        <v>150</v>
      </c>
      <c r="D138" s="24"/>
      <c r="E138" s="24"/>
    </row>
    <row r="139" spans="2:5" x14ac:dyDescent="0.25">
      <c r="B139" s="5">
        <v>132</v>
      </c>
      <c r="C139" s="5" t="s">
        <v>845</v>
      </c>
      <c r="D139" s="24"/>
      <c r="E139" s="24"/>
    </row>
    <row r="140" spans="2:5" x14ac:dyDescent="0.25">
      <c r="B140" s="5">
        <v>133</v>
      </c>
      <c r="C140" s="5" t="s">
        <v>128</v>
      </c>
      <c r="D140" s="24"/>
      <c r="E140" s="24"/>
    </row>
    <row r="141" spans="2:5" x14ac:dyDescent="0.25">
      <c r="B141" s="5">
        <v>134</v>
      </c>
      <c r="C141" s="5" t="s">
        <v>235</v>
      </c>
      <c r="D141" s="24"/>
      <c r="E141" s="24"/>
    </row>
    <row r="142" spans="2:5" x14ac:dyDescent="0.25">
      <c r="B142" s="5">
        <v>135</v>
      </c>
      <c r="C142" s="5" t="s">
        <v>129</v>
      </c>
      <c r="D142" s="24"/>
      <c r="E142" s="24"/>
    </row>
    <row r="143" spans="2:5" x14ac:dyDescent="0.25">
      <c r="B143" s="5">
        <v>136</v>
      </c>
      <c r="C143" s="5" t="s">
        <v>130</v>
      </c>
      <c r="D143" s="24"/>
      <c r="E143" s="24"/>
    </row>
    <row r="144" spans="2:5" x14ac:dyDescent="0.25">
      <c r="B144" s="5">
        <v>137</v>
      </c>
      <c r="C144" s="5" t="s">
        <v>236</v>
      </c>
      <c r="D144" s="24"/>
      <c r="E144" s="24"/>
    </row>
    <row r="145" spans="2:5" x14ac:dyDescent="0.25">
      <c r="B145" s="5">
        <v>138</v>
      </c>
      <c r="C145" s="5" t="s">
        <v>192</v>
      </c>
      <c r="D145" s="24"/>
      <c r="E145" s="24"/>
    </row>
    <row r="146" spans="2:5" x14ac:dyDescent="0.25">
      <c r="B146" s="5">
        <v>139</v>
      </c>
      <c r="C146" s="5" t="s">
        <v>193</v>
      </c>
      <c r="D146" s="24"/>
      <c r="E146" s="24"/>
    </row>
    <row r="147" spans="2:5" x14ac:dyDescent="0.25">
      <c r="B147" s="5">
        <v>140</v>
      </c>
      <c r="C147" s="5" t="s">
        <v>151</v>
      </c>
      <c r="D147" s="24"/>
      <c r="E147" s="24"/>
    </row>
    <row r="148" spans="2:5" x14ac:dyDescent="0.25">
      <c r="B148" s="5">
        <v>141</v>
      </c>
      <c r="C148" s="5" t="s">
        <v>237</v>
      </c>
      <c r="D148" s="24"/>
      <c r="E148" s="24"/>
    </row>
    <row r="149" spans="2:5" x14ac:dyDescent="0.25">
      <c r="B149" s="5">
        <v>142</v>
      </c>
      <c r="C149" s="5" t="s">
        <v>194</v>
      </c>
      <c r="D149" s="24"/>
      <c r="E149" s="24"/>
    </row>
    <row r="150" spans="2:5" x14ac:dyDescent="0.25">
      <c r="B150" s="5">
        <v>143</v>
      </c>
      <c r="C150" s="5" t="s">
        <v>195</v>
      </c>
      <c r="D150" s="24"/>
      <c r="E150" s="24"/>
    </row>
    <row r="151" spans="2:5" x14ac:dyDescent="0.25">
      <c r="B151" s="5">
        <v>144</v>
      </c>
      <c r="C151" s="5" t="s">
        <v>196</v>
      </c>
      <c r="D151" s="24"/>
      <c r="E151" s="24"/>
    </row>
    <row r="152" spans="2:5" x14ac:dyDescent="0.25">
      <c r="B152" s="5">
        <v>145</v>
      </c>
      <c r="C152" s="5" t="s">
        <v>94</v>
      </c>
      <c r="D152" s="24"/>
      <c r="E152" s="24"/>
    </row>
    <row r="153" spans="2:5" x14ac:dyDescent="0.25">
      <c r="B153" s="5">
        <v>146</v>
      </c>
      <c r="C153" s="5" t="s">
        <v>131</v>
      </c>
      <c r="D153" s="24"/>
      <c r="E153" s="24"/>
    </row>
    <row r="154" spans="2:5" x14ac:dyDescent="0.25">
      <c r="B154" s="5">
        <v>147</v>
      </c>
      <c r="C154" s="5" t="s">
        <v>132</v>
      </c>
      <c r="D154" s="24"/>
      <c r="E154" s="24"/>
    </row>
    <row r="155" spans="2:5" x14ac:dyDescent="0.25">
      <c r="B155" s="5">
        <v>148</v>
      </c>
      <c r="C155" s="5" t="s">
        <v>133</v>
      </c>
      <c r="D155" s="24"/>
      <c r="E155" s="24"/>
    </row>
    <row r="156" spans="2:5" x14ac:dyDescent="0.25">
      <c r="B156" s="5">
        <v>149</v>
      </c>
      <c r="C156" s="5" t="s">
        <v>238</v>
      </c>
      <c r="D156" s="24"/>
      <c r="E156" s="24"/>
    </row>
    <row r="157" spans="2:5" x14ac:dyDescent="0.25">
      <c r="B157" s="5">
        <v>150</v>
      </c>
      <c r="C157" s="5" t="s">
        <v>197</v>
      </c>
      <c r="D157" s="24"/>
      <c r="E157" s="24"/>
    </row>
    <row r="158" spans="2:5" x14ac:dyDescent="0.25">
      <c r="B158" s="5">
        <v>151</v>
      </c>
      <c r="C158" s="5" t="s">
        <v>95</v>
      </c>
      <c r="D158" s="24"/>
      <c r="E158" s="24"/>
    </row>
    <row r="159" spans="2:5" x14ac:dyDescent="0.25">
      <c r="B159" s="5">
        <v>152</v>
      </c>
      <c r="C159" s="5" t="s">
        <v>152</v>
      </c>
      <c r="D159" s="24"/>
      <c r="E159" s="24"/>
    </row>
    <row r="160" spans="2:5" x14ac:dyDescent="0.25">
      <c r="B160" s="5">
        <v>153</v>
      </c>
      <c r="C160" s="5" t="s">
        <v>96</v>
      </c>
      <c r="D160" s="24"/>
      <c r="E160" s="24"/>
    </row>
    <row r="161" spans="2:5" x14ac:dyDescent="0.25">
      <c r="B161" s="5">
        <v>154</v>
      </c>
      <c r="C161" s="5" t="s">
        <v>198</v>
      </c>
      <c r="D161" s="24"/>
      <c r="E161" s="24"/>
    </row>
    <row r="162" spans="2:5" x14ac:dyDescent="0.25">
      <c r="B162" s="5">
        <v>155</v>
      </c>
      <c r="C162" s="5" t="s">
        <v>97</v>
      </c>
      <c r="D162" s="24"/>
      <c r="E162" s="24"/>
    </row>
    <row r="163" spans="2:5" x14ac:dyDescent="0.25">
      <c r="B163" s="5">
        <v>156</v>
      </c>
      <c r="C163" s="5" t="s">
        <v>98</v>
      </c>
      <c r="D163" s="24"/>
      <c r="E163" s="24"/>
    </row>
    <row r="164" spans="2:5" x14ac:dyDescent="0.25">
      <c r="B164" s="5">
        <v>157</v>
      </c>
      <c r="C164" s="5" t="s">
        <v>239</v>
      </c>
      <c r="D164" s="24"/>
      <c r="E164" s="24"/>
    </row>
    <row r="165" spans="2:5" x14ac:dyDescent="0.25">
      <c r="B165" s="5">
        <v>158</v>
      </c>
      <c r="C165" s="5" t="s">
        <v>199</v>
      </c>
      <c r="D165" s="24"/>
      <c r="E165" s="24"/>
    </row>
    <row r="166" spans="2:5" x14ac:dyDescent="0.25">
      <c r="B166" s="5">
        <v>159</v>
      </c>
      <c r="C166" s="5" t="s">
        <v>200</v>
      </c>
      <c r="D166" s="24"/>
      <c r="E166" s="24"/>
    </row>
    <row r="167" spans="2:5" x14ac:dyDescent="0.25">
      <c r="B167" s="5">
        <v>160</v>
      </c>
      <c r="C167" s="5" t="s">
        <v>240</v>
      </c>
      <c r="D167" s="24"/>
      <c r="E167" s="24"/>
    </row>
    <row r="168" spans="2:5" x14ac:dyDescent="0.25">
      <c r="B168" s="5">
        <v>161</v>
      </c>
      <c r="C168" s="5" t="s">
        <v>153</v>
      </c>
      <c r="D168" s="24"/>
      <c r="E168" s="24"/>
    </row>
    <row r="169" spans="2:5" x14ac:dyDescent="0.25">
      <c r="B169" s="5">
        <v>162</v>
      </c>
      <c r="C169" s="5" t="s">
        <v>99</v>
      </c>
      <c r="D169" s="24"/>
      <c r="E169" s="24"/>
    </row>
    <row r="170" spans="2:5" x14ac:dyDescent="0.25">
      <c r="B170" s="5">
        <v>163</v>
      </c>
      <c r="C170" s="5" t="s">
        <v>399</v>
      </c>
      <c r="D170" s="24"/>
      <c r="E170" s="24"/>
    </row>
    <row r="171" spans="2:5" x14ac:dyDescent="0.25">
      <c r="B171" s="5">
        <v>164</v>
      </c>
      <c r="C171" s="5" t="s">
        <v>201</v>
      </c>
      <c r="D171" s="24"/>
      <c r="E171" s="24"/>
    </row>
    <row r="172" spans="2:5" x14ac:dyDescent="0.25">
      <c r="B172" s="5">
        <v>165</v>
      </c>
      <c r="C172" s="5" t="s">
        <v>217</v>
      </c>
      <c r="D172" s="24"/>
      <c r="E172" s="24"/>
    </row>
    <row r="173" spans="2:5" x14ac:dyDescent="0.25">
      <c r="B173" s="5">
        <v>166</v>
      </c>
      <c r="C173" s="5" t="s">
        <v>154</v>
      </c>
      <c r="D173" s="24"/>
      <c r="E173" s="24"/>
    </row>
    <row r="174" spans="2:5" x14ac:dyDescent="0.25">
      <c r="B174" s="5">
        <v>167</v>
      </c>
      <c r="C174" s="5" t="s">
        <v>134</v>
      </c>
      <c r="D174" s="24"/>
      <c r="E174" s="24"/>
    </row>
    <row r="175" spans="2:5" x14ac:dyDescent="0.25">
      <c r="B175" s="5">
        <v>168</v>
      </c>
      <c r="C175" s="5" t="s">
        <v>202</v>
      </c>
      <c r="D175" s="24"/>
      <c r="E175" s="24"/>
    </row>
    <row r="176" spans="2:5" x14ac:dyDescent="0.25">
      <c r="B176" s="5">
        <v>169</v>
      </c>
      <c r="C176" s="5" t="s">
        <v>203</v>
      </c>
      <c r="D176" s="24"/>
      <c r="E176" s="24"/>
    </row>
    <row r="177" spans="2:5" x14ac:dyDescent="0.25">
      <c r="B177" s="5">
        <v>170</v>
      </c>
      <c r="C177" s="5" t="s">
        <v>155</v>
      </c>
      <c r="D177" s="24"/>
      <c r="E177" s="24"/>
    </row>
    <row r="178" spans="2:5" x14ac:dyDescent="0.25">
      <c r="B178" s="5">
        <v>171</v>
      </c>
      <c r="C178" s="5" t="s">
        <v>204</v>
      </c>
      <c r="D178" s="24"/>
      <c r="E178" s="24"/>
    </row>
    <row r="179" spans="2:5" x14ac:dyDescent="0.25">
      <c r="B179" s="18">
        <v>172</v>
      </c>
      <c r="C179" s="17" t="s">
        <v>218</v>
      </c>
      <c r="D179" s="24"/>
      <c r="E179" s="24"/>
    </row>
    <row r="180" spans="2:5" x14ac:dyDescent="0.25">
      <c r="B180" s="5">
        <v>173</v>
      </c>
      <c r="C180" s="5" t="s">
        <v>219</v>
      </c>
      <c r="D180" s="24"/>
      <c r="E180" s="24"/>
    </row>
    <row r="181" spans="2:5" x14ac:dyDescent="0.25">
      <c r="B181" s="5">
        <v>174</v>
      </c>
      <c r="C181" s="5" t="s">
        <v>100</v>
      </c>
      <c r="D181" s="24"/>
      <c r="E181" s="24"/>
    </row>
    <row r="182" spans="2:5" x14ac:dyDescent="0.25">
      <c r="B182" s="5">
        <v>175</v>
      </c>
      <c r="C182" s="5" t="s">
        <v>241</v>
      </c>
      <c r="D182" s="24"/>
      <c r="E182" s="24"/>
    </row>
    <row r="183" spans="2:5" x14ac:dyDescent="0.25">
      <c r="B183" s="5">
        <v>176</v>
      </c>
      <c r="C183" s="5" t="s">
        <v>135</v>
      </c>
      <c r="D183" s="24"/>
      <c r="E183" s="24"/>
    </row>
    <row r="184" spans="2:5" x14ac:dyDescent="0.25">
      <c r="B184" s="5">
        <v>177</v>
      </c>
      <c r="C184" s="5" t="s">
        <v>156</v>
      </c>
      <c r="D184" s="24"/>
      <c r="E184" s="24"/>
    </row>
    <row r="185" spans="2:5" x14ac:dyDescent="0.25">
      <c r="B185" s="5">
        <v>178</v>
      </c>
      <c r="C185" s="5" t="s">
        <v>205</v>
      </c>
      <c r="D185" s="24"/>
      <c r="E185" s="24"/>
    </row>
    <row r="186" spans="2:5" x14ac:dyDescent="0.25">
      <c r="B186" s="5">
        <v>179</v>
      </c>
      <c r="C186" s="5" t="s">
        <v>206</v>
      </c>
      <c r="D186" s="24"/>
      <c r="E186" s="24"/>
    </row>
    <row r="187" spans="2:5" x14ac:dyDescent="0.25">
      <c r="B187" s="5">
        <v>180</v>
      </c>
      <c r="C187" s="5" t="s">
        <v>242</v>
      </c>
      <c r="D187" s="24"/>
      <c r="E187" s="24"/>
    </row>
    <row r="188" spans="2:5" x14ac:dyDescent="0.25">
      <c r="B188" s="5">
        <v>181</v>
      </c>
      <c r="C188" s="5" t="s">
        <v>101</v>
      </c>
      <c r="D188" s="24"/>
      <c r="E188" s="24"/>
    </row>
    <row r="189" spans="2:5" x14ac:dyDescent="0.25">
      <c r="B189" s="5">
        <v>182</v>
      </c>
      <c r="C189" s="5" t="s">
        <v>207</v>
      </c>
      <c r="D189" s="24"/>
      <c r="E189" s="24"/>
    </row>
    <row r="190" spans="2:5" x14ac:dyDescent="0.25">
      <c r="B190" s="5">
        <v>183</v>
      </c>
      <c r="C190" s="5" t="s">
        <v>157</v>
      </c>
      <c r="D190" s="24"/>
      <c r="E190" s="24"/>
    </row>
    <row r="191" spans="2:5" x14ac:dyDescent="0.25">
      <c r="B191" s="5">
        <v>184</v>
      </c>
      <c r="C191" s="5" t="s">
        <v>249</v>
      </c>
      <c r="D191" s="24"/>
      <c r="E191" s="24"/>
    </row>
    <row r="192" spans="2:5" x14ac:dyDescent="0.25">
      <c r="B192" s="5">
        <v>185</v>
      </c>
      <c r="C192" s="5" t="s">
        <v>102</v>
      </c>
      <c r="D192" s="24"/>
      <c r="E192" s="24"/>
    </row>
    <row r="193" spans="2:5" x14ac:dyDescent="0.25">
      <c r="B193" s="5">
        <v>186</v>
      </c>
      <c r="C193" s="5" t="s">
        <v>136</v>
      </c>
      <c r="D193" s="24"/>
      <c r="E193" s="24"/>
    </row>
    <row r="194" spans="2:5" x14ac:dyDescent="0.25">
      <c r="B194" s="5">
        <v>187</v>
      </c>
      <c r="C194" s="5" t="s">
        <v>137</v>
      </c>
      <c r="D194" s="24"/>
      <c r="E194" s="24"/>
    </row>
    <row r="195" spans="2:5" x14ac:dyDescent="0.25">
      <c r="B195" s="5">
        <v>188</v>
      </c>
      <c r="C195" s="5" t="s">
        <v>208</v>
      </c>
      <c r="D195" s="24"/>
      <c r="E195" s="24"/>
    </row>
    <row r="196" spans="2:5" x14ac:dyDescent="0.25">
      <c r="B196" s="5">
        <v>189</v>
      </c>
      <c r="C196" s="5" t="s">
        <v>243</v>
      </c>
      <c r="D196" s="24"/>
      <c r="E196" s="24"/>
    </row>
    <row r="197" spans="2:5" x14ac:dyDescent="0.25">
      <c r="B197" s="5">
        <v>190</v>
      </c>
      <c r="C197" s="5" t="s">
        <v>138</v>
      </c>
      <c r="D197" s="24"/>
      <c r="E197" s="24"/>
    </row>
    <row r="198" spans="2:5" x14ac:dyDescent="0.25">
      <c r="B198" s="5">
        <v>191</v>
      </c>
      <c r="C198" s="5" t="s">
        <v>244</v>
      </c>
      <c r="D198" s="24"/>
      <c r="E198" s="24"/>
    </row>
    <row r="199" spans="2:5" x14ac:dyDescent="0.25">
      <c r="B199" s="5">
        <v>192</v>
      </c>
      <c r="C199" s="5" t="s">
        <v>158</v>
      </c>
      <c r="D199" s="24"/>
      <c r="E199" s="24"/>
    </row>
    <row r="200" spans="2:5" x14ac:dyDescent="0.25">
      <c r="B200" s="5">
        <v>193</v>
      </c>
      <c r="C200" s="5" t="s">
        <v>103</v>
      </c>
      <c r="D200" s="24"/>
      <c r="E200" s="24"/>
    </row>
    <row r="201" spans="2:5" x14ac:dyDescent="0.25">
      <c r="B201" s="5">
        <v>194</v>
      </c>
      <c r="C201" s="5" t="s">
        <v>104</v>
      </c>
      <c r="D201" s="24"/>
      <c r="E201" s="24"/>
    </row>
    <row r="202" spans="2:5" x14ac:dyDescent="0.25">
      <c r="B202" s="5">
        <v>195</v>
      </c>
      <c r="C202" s="5" t="s">
        <v>939</v>
      </c>
      <c r="D202" s="24"/>
      <c r="E202" s="24"/>
    </row>
  </sheetData>
  <sheetProtection algorithmName="SHA-512" hashValue="TPQU+H6n+Pjt5kmmiPq5Pc5gKh82W2QLIJZBrRqmWVrlx5oXrhuAfzVWdnUGStLJirI/ynvfT4/8DEmWJtm6bg==" saltValue="wq8dt5fzamj5h/Y3dBZ+bQ==" spinCount="100000" sheet="1" objects="1" scenarios="1" selectLockedCells="1"/>
  <sortState ref="O8:P202">
    <sortCondition ref="O8"/>
  </sortState>
  <mergeCells count="2">
    <mergeCell ref="B1:O1"/>
    <mergeCell ref="B2:O2"/>
  </mergeCells>
  <dataValidations count="1">
    <dataValidation type="whole" operator="greaterThanOrEqual" allowBlank="1" showInputMessage="1" showErrorMessage="1" sqref="D8:E202" xr:uid="{336344F1-41AA-490A-89CF-F83FF271DE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B112"/>
  <sheetViews>
    <sheetView zoomScale="85" zoomScaleNormal="85" workbookViewId="0">
      <pane xSplit="3" ySplit="7" topLeftCell="D8" activePane="bottomRight" state="frozen"/>
      <selection activeCell="B1" sqref="B1"/>
      <selection pane="topRight" activeCell="D1" sqref="D1"/>
      <selection pane="bottomLeft" activeCell="B8" sqref="B8"/>
      <selection pane="bottomRight" activeCell="D9" sqref="D9"/>
    </sheetView>
  </sheetViews>
  <sheetFormatPr defaultColWidth="9.140625" defaultRowHeight="15" x14ac:dyDescent="0.25"/>
  <cols>
    <col min="1" max="1" width="12.28515625" style="19" customWidth="1"/>
    <col min="2" max="2" width="10.85546875" style="19" customWidth="1"/>
    <col min="3" max="3" width="67" style="19" bestFit="1" customWidth="1"/>
    <col min="4" max="15" width="16.7109375" style="19" customWidth="1"/>
    <col min="16" max="43" width="9.140625" style="19" customWidth="1"/>
    <col min="44" max="16384" width="9.140625" style="19"/>
  </cols>
  <sheetData>
    <row r="1" spans="1:28" ht="23.25" x14ac:dyDescent="0.25"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28" ht="23.25" x14ac:dyDescent="0.25">
      <c r="B2" s="44" t="s">
        <v>258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28" ht="23.25" x14ac:dyDescent="0.2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28" x14ac:dyDescent="0.25">
      <c r="B4" s="31" t="s">
        <v>2</v>
      </c>
      <c r="C4" s="32">
        <f>Demographic!C4</f>
        <v>0</v>
      </c>
      <c r="G4" s="22" t="s">
        <v>1</v>
      </c>
      <c r="H4" s="32" t="str">
        <f>Demographic!G4</f>
        <v>UNKNOWN</v>
      </c>
      <c r="L4" s="31" t="s">
        <v>3</v>
      </c>
      <c r="M4" s="32">
        <f>Demographic!Q4</f>
        <v>0</v>
      </c>
    </row>
    <row r="5" spans="1:28" ht="23.25" x14ac:dyDescent="0.25">
      <c r="B5" s="16"/>
      <c r="C5" s="16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28" ht="30.75" customHeight="1" x14ac:dyDescent="0.25">
      <c r="B6" s="47" t="s">
        <v>36</v>
      </c>
      <c r="C6" s="47" t="s">
        <v>37</v>
      </c>
      <c r="D6" s="47" t="s">
        <v>257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</row>
    <row r="7" spans="1:28" ht="83.25" customHeight="1" x14ac:dyDescent="0.25">
      <c r="B7" s="47"/>
      <c r="C7" s="47"/>
      <c r="D7" s="21" t="s">
        <v>252</v>
      </c>
      <c r="E7" s="21" t="s">
        <v>253</v>
      </c>
      <c r="F7" s="21" t="s">
        <v>907</v>
      </c>
      <c r="G7" s="21" t="s">
        <v>908</v>
      </c>
      <c r="H7" s="21" t="s">
        <v>254</v>
      </c>
      <c r="I7" s="21" t="s">
        <v>909</v>
      </c>
      <c r="J7" s="21" t="s">
        <v>910</v>
      </c>
      <c r="K7" s="21" t="s">
        <v>255</v>
      </c>
      <c r="L7" s="21" t="s">
        <v>913</v>
      </c>
      <c r="M7" s="21" t="s">
        <v>256</v>
      </c>
      <c r="N7" s="21" t="s">
        <v>912</v>
      </c>
      <c r="O7" s="21" t="s">
        <v>911</v>
      </c>
    </row>
    <row r="8" spans="1:28" ht="30" customHeight="1" x14ac:dyDescent="0.25">
      <c r="A8" s="33" t="s">
        <v>259</v>
      </c>
      <c r="B8" s="22">
        <v>1</v>
      </c>
      <c r="C8" s="36" t="s">
        <v>5</v>
      </c>
      <c r="D8" s="55" t="str">
        <f>IF(OR(D$9 = _true, D$10 = _true, D$17 = _true), _true, _false)</f>
        <v>☐</v>
      </c>
      <c r="E8" s="55" t="str">
        <f>IF(OR(E$9 = _true, E$10 = _true, E$17 = _true), _true, _false)</f>
        <v>☐</v>
      </c>
      <c r="F8" s="55" t="str">
        <f>IF(OR(F$9 = _true, F$10 = _true, F$17 = _true), _true, _false)</f>
        <v>☐</v>
      </c>
      <c r="G8" s="55" t="str">
        <f>IF(OR(G$9 = _true, G$10 = _true, G$17 = _true), _true, _false)</f>
        <v>☐</v>
      </c>
      <c r="H8" s="55" t="str">
        <f>IF(OR(H$9 = _true, H$10 = _true, H$17 = _true), _true, _false)</f>
        <v>☐</v>
      </c>
      <c r="I8" s="55" t="str">
        <f>IF(OR(I$9 = _true, I$10 = _true, I$17 = _true), _true, _false)</f>
        <v>☐</v>
      </c>
      <c r="J8" s="55" t="str">
        <f>IF(OR(J$9 = _true, J$10 = _true, J$17 = _true), _true, _false)</f>
        <v>☐</v>
      </c>
      <c r="K8" s="55" t="str">
        <f>IF(OR(K$9 = _true, K$10 = _true, K$17 = _true), _true, _false)</f>
        <v>☐</v>
      </c>
      <c r="L8" s="55" t="str">
        <f>IF(OR(L$9 = _true, L$10 = _true, L$17 = _true), _true, _false)</f>
        <v>☐</v>
      </c>
      <c r="M8" s="55" t="str">
        <f>IF(OR(M$9 = _true, M$10 = _true, M$17 = _true), _true, _false)</f>
        <v>☐</v>
      </c>
      <c r="N8" s="55" t="str">
        <f>IF(OR(N$9 = _true, N$10 = _true, N$17 = _true), _true, _false)</f>
        <v>☐</v>
      </c>
      <c r="O8" s="55" t="str">
        <f>IF(OR(O$9 = _true, O$10 = _true, O$17 = _true), _true, _false)</f>
        <v>☐</v>
      </c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 spans="1:28" ht="30" customHeight="1" x14ac:dyDescent="0.25">
      <c r="A9" s="33" t="s">
        <v>311</v>
      </c>
      <c r="B9" s="22" t="s">
        <v>875</v>
      </c>
      <c r="C9" s="36" t="s">
        <v>914</v>
      </c>
      <c r="D9" s="54" t="s">
        <v>2770</v>
      </c>
      <c r="E9" s="54" t="s">
        <v>2770</v>
      </c>
      <c r="F9" s="54" t="s">
        <v>2770</v>
      </c>
      <c r="G9" s="54" t="s">
        <v>2770</v>
      </c>
      <c r="H9" s="54" t="s">
        <v>2770</v>
      </c>
      <c r="I9" s="54" t="s">
        <v>2770</v>
      </c>
      <c r="J9" s="54" t="s">
        <v>2770</v>
      </c>
      <c r="K9" s="54" t="s">
        <v>2770</v>
      </c>
      <c r="L9" s="54" t="s">
        <v>2770</v>
      </c>
      <c r="M9" s="54" t="s">
        <v>2770</v>
      </c>
      <c r="N9" s="54" t="s">
        <v>2770</v>
      </c>
      <c r="O9" s="54" t="s">
        <v>2770</v>
      </c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20"/>
    </row>
    <row r="10" spans="1:28" ht="30" customHeight="1" x14ac:dyDescent="0.25">
      <c r="A10" s="33" t="s">
        <v>260</v>
      </c>
      <c r="B10" s="22" t="s">
        <v>876</v>
      </c>
      <c r="C10" s="36" t="s">
        <v>915</v>
      </c>
      <c r="D10" s="54" t="s">
        <v>2770</v>
      </c>
      <c r="E10" s="54" t="s">
        <v>2770</v>
      </c>
      <c r="F10" s="54" t="s">
        <v>2770</v>
      </c>
      <c r="G10" s="54" t="s">
        <v>2770</v>
      </c>
      <c r="H10" s="54" t="s">
        <v>2770</v>
      </c>
      <c r="I10" s="54" t="s">
        <v>2770</v>
      </c>
      <c r="J10" s="54" t="s">
        <v>2770</v>
      </c>
      <c r="K10" s="54" t="s">
        <v>2770</v>
      </c>
      <c r="L10" s="54" t="s">
        <v>2770</v>
      </c>
      <c r="M10" s="54" t="s">
        <v>2770</v>
      </c>
      <c r="N10" s="54" t="s">
        <v>2770</v>
      </c>
      <c r="O10" s="54" t="s">
        <v>2770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20"/>
    </row>
    <row r="11" spans="1:28" ht="30" customHeight="1" x14ac:dyDescent="0.25">
      <c r="A11" s="33" t="s">
        <v>261</v>
      </c>
      <c r="B11" s="22" t="s">
        <v>38</v>
      </c>
      <c r="C11" s="36" t="s">
        <v>916</v>
      </c>
      <c r="D11" s="54" t="s">
        <v>2770</v>
      </c>
      <c r="E11" s="54" t="s">
        <v>2770</v>
      </c>
      <c r="F11" s="54" t="s">
        <v>2770</v>
      </c>
      <c r="G11" s="54" t="s">
        <v>2770</v>
      </c>
      <c r="H11" s="54" t="s">
        <v>2770</v>
      </c>
      <c r="I11" s="54" t="s">
        <v>2770</v>
      </c>
      <c r="J11" s="54" t="s">
        <v>2770</v>
      </c>
      <c r="K11" s="54" t="s">
        <v>2770</v>
      </c>
      <c r="L11" s="54" t="s">
        <v>2770</v>
      </c>
      <c r="M11" s="54" t="s">
        <v>2770</v>
      </c>
      <c r="N11" s="54" t="s">
        <v>2770</v>
      </c>
      <c r="O11" s="54" t="s">
        <v>2770</v>
      </c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20"/>
    </row>
    <row r="12" spans="1:28" ht="30" customHeight="1" x14ac:dyDescent="0.25">
      <c r="A12" s="33" t="s">
        <v>262</v>
      </c>
      <c r="B12" s="22" t="s">
        <v>39</v>
      </c>
      <c r="C12" s="36" t="s">
        <v>917</v>
      </c>
      <c r="D12" s="54" t="s">
        <v>2770</v>
      </c>
      <c r="E12" s="54" t="s">
        <v>2770</v>
      </c>
      <c r="F12" s="54" t="s">
        <v>2770</v>
      </c>
      <c r="G12" s="54" t="s">
        <v>2770</v>
      </c>
      <c r="H12" s="54" t="s">
        <v>2770</v>
      </c>
      <c r="I12" s="54" t="s">
        <v>2770</v>
      </c>
      <c r="J12" s="54" t="s">
        <v>2770</v>
      </c>
      <c r="K12" s="54" t="s">
        <v>2770</v>
      </c>
      <c r="L12" s="54" t="s">
        <v>2770</v>
      </c>
      <c r="M12" s="54" t="s">
        <v>2770</v>
      </c>
      <c r="N12" s="54" t="s">
        <v>2770</v>
      </c>
      <c r="O12" s="54" t="s">
        <v>2770</v>
      </c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20"/>
    </row>
    <row r="13" spans="1:28" ht="30" customHeight="1" x14ac:dyDescent="0.25">
      <c r="A13" s="33" t="s">
        <v>263</v>
      </c>
      <c r="B13" s="22" t="s">
        <v>40</v>
      </c>
      <c r="C13" s="36" t="s">
        <v>918</v>
      </c>
      <c r="D13" s="54" t="s">
        <v>2770</v>
      </c>
      <c r="E13" s="54" t="s">
        <v>2770</v>
      </c>
      <c r="F13" s="54" t="s">
        <v>2770</v>
      </c>
      <c r="G13" s="54" t="s">
        <v>2770</v>
      </c>
      <c r="H13" s="54" t="s">
        <v>2770</v>
      </c>
      <c r="I13" s="54" t="s">
        <v>2770</v>
      </c>
      <c r="J13" s="54" t="s">
        <v>2770</v>
      </c>
      <c r="K13" s="54" t="s">
        <v>2770</v>
      </c>
      <c r="L13" s="54" t="s">
        <v>2770</v>
      </c>
      <c r="M13" s="54" t="s">
        <v>2770</v>
      </c>
      <c r="N13" s="54" t="s">
        <v>2770</v>
      </c>
      <c r="O13" s="54" t="s">
        <v>2770</v>
      </c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20"/>
    </row>
    <row r="14" spans="1:28" ht="30" customHeight="1" x14ac:dyDescent="0.25">
      <c r="A14" s="33" t="s">
        <v>264</v>
      </c>
      <c r="B14" s="22" t="s">
        <v>41</v>
      </c>
      <c r="C14" s="36" t="s">
        <v>919</v>
      </c>
      <c r="D14" s="54" t="s">
        <v>2770</v>
      </c>
      <c r="E14" s="54" t="s">
        <v>2770</v>
      </c>
      <c r="F14" s="54" t="s">
        <v>2770</v>
      </c>
      <c r="G14" s="54" t="s">
        <v>2770</v>
      </c>
      <c r="H14" s="54" t="s">
        <v>2770</v>
      </c>
      <c r="I14" s="54" t="s">
        <v>2770</v>
      </c>
      <c r="J14" s="54" t="s">
        <v>2770</v>
      </c>
      <c r="K14" s="54" t="s">
        <v>2770</v>
      </c>
      <c r="L14" s="54" t="s">
        <v>2770</v>
      </c>
      <c r="M14" s="54" t="s">
        <v>2770</v>
      </c>
      <c r="N14" s="54" t="s">
        <v>2770</v>
      </c>
      <c r="O14" s="54" t="s">
        <v>2770</v>
      </c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20"/>
    </row>
    <row r="15" spans="1:28" ht="30" customHeight="1" x14ac:dyDescent="0.25">
      <c r="A15" s="33" t="s">
        <v>265</v>
      </c>
      <c r="B15" s="22" t="s">
        <v>42</v>
      </c>
      <c r="C15" s="36" t="s">
        <v>920</v>
      </c>
      <c r="D15" s="54" t="s">
        <v>2770</v>
      </c>
      <c r="E15" s="54" t="s">
        <v>2770</v>
      </c>
      <c r="F15" s="54" t="s">
        <v>2770</v>
      </c>
      <c r="G15" s="54" t="s">
        <v>2770</v>
      </c>
      <c r="H15" s="54" t="s">
        <v>2770</v>
      </c>
      <c r="I15" s="54" t="s">
        <v>2770</v>
      </c>
      <c r="J15" s="54" t="s">
        <v>2770</v>
      </c>
      <c r="K15" s="54" t="s">
        <v>2770</v>
      </c>
      <c r="L15" s="54" t="s">
        <v>2770</v>
      </c>
      <c r="M15" s="54" t="s">
        <v>2770</v>
      </c>
      <c r="N15" s="54" t="s">
        <v>2770</v>
      </c>
      <c r="O15" s="54" t="s">
        <v>2770</v>
      </c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20"/>
    </row>
    <row r="16" spans="1:28" ht="30" customHeight="1" x14ac:dyDescent="0.25">
      <c r="A16" s="33" t="s">
        <v>266</v>
      </c>
      <c r="B16" s="22" t="s">
        <v>43</v>
      </c>
      <c r="C16" s="36" t="s">
        <v>921</v>
      </c>
      <c r="D16" s="54" t="s">
        <v>2770</v>
      </c>
      <c r="E16" s="54" t="s">
        <v>2770</v>
      </c>
      <c r="F16" s="54" t="s">
        <v>2770</v>
      </c>
      <c r="G16" s="54" t="s">
        <v>2770</v>
      </c>
      <c r="H16" s="54" t="s">
        <v>2770</v>
      </c>
      <c r="I16" s="54" t="s">
        <v>2770</v>
      </c>
      <c r="J16" s="54" t="s">
        <v>2770</v>
      </c>
      <c r="K16" s="54" t="s">
        <v>2770</v>
      </c>
      <c r="L16" s="54" t="s">
        <v>2770</v>
      </c>
      <c r="M16" s="54" t="s">
        <v>2770</v>
      </c>
      <c r="N16" s="54" t="s">
        <v>2770</v>
      </c>
      <c r="O16" s="54" t="s">
        <v>2770</v>
      </c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20"/>
    </row>
    <row r="17" spans="1:28" ht="30" customHeight="1" x14ac:dyDescent="0.25">
      <c r="A17" s="33" t="s">
        <v>267</v>
      </c>
      <c r="B17" s="22" t="s">
        <v>894</v>
      </c>
      <c r="C17" s="36" t="s">
        <v>922</v>
      </c>
      <c r="D17" s="54" t="s">
        <v>2770</v>
      </c>
      <c r="E17" s="54" t="s">
        <v>2770</v>
      </c>
      <c r="F17" s="54" t="s">
        <v>2770</v>
      </c>
      <c r="G17" s="54" t="s">
        <v>2770</v>
      </c>
      <c r="H17" s="54" t="s">
        <v>2770</v>
      </c>
      <c r="I17" s="54" t="s">
        <v>2770</v>
      </c>
      <c r="J17" s="54" t="s">
        <v>2770</v>
      </c>
      <c r="K17" s="54" t="s">
        <v>2770</v>
      </c>
      <c r="L17" s="54" t="s">
        <v>2770</v>
      </c>
      <c r="M17" s="54" t="s">
        <v>2770</v>
      </c>
      <c r="N17" s="54" t="s">
        <v>2770</v>
      </c>
      <c r="O17" s="54" t="s">
        <v>2770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20"/>
    </row>
    <row r="18" spans="1:28" ht="30" customHeight="1" x14ac:dyDescent="0.25">
      <c r="A18" s="33" t="s">
        <v>268</v>
      </c>
      <c r="B18" s="22">
        <v>2</v>
      </c>
      <c r="C18" s="36" t="s">
        <v>877</v>
      </c>
      <c r="D18" s="55" t="str">
        <f>IF(OR(D$19 = _true, D$21 = _true, D$23 = _true), _true, _false)</f>
        <v>☐</v>
      </c>
      <c r="E18" s="55" t="str">
        <f>IF(OR(E$19 = _true, E$21 = _true, E$23 = _true), _true, _false)</f>
        <v>☐</v>
      </c>
      <c r="F18" s="55" t="str">
        <f>IF(OR(F$19 = _true, F$21 = _true, F$23 = _true), _true, _false)</f>
        <v>☐</v>
      </c>
      <c r="G18" s="55" t="str">
        <f>IF(OR(G$19 = _true, G$21 = _true, G$23 = _true), _true, _false)</f>
        <v>☐</v>
      </c>
      <c r="H18" s="55" t="str">
        <f>IF(OR(H$19 = _true, H$21 = _true, H$23 = _true), _true, _false)</f>
        <v>☐</v>
      </c>
      <c r="I18" s="55" t="str">
        <f>IF(OR(I$19 = _true, I$21 = _true, I$23 = _true), _true, _false)</f>
        <v>☐</v>
      </c>
      <c r="J18" s="55" t="str">
        <f>IF(OR(J$19 = _true, J$21 = _true, J$23 = _true), _true, _false)</f>
        <v>☐</v>
      </c>
      <c r="K18" s="55" t="str">
        <f>IF(OR(K$19 = _true, K$21 = _true, K$23 = _true), _true, _false)</f>
        <v>☐</v>
      </c>
      <c r="L18" s="55" t="str">
        <f>IF(OR(L$19 = _true, L$21 = _true, L$23 = _true), _true, _false)</f>
        <v>☐</v>
      </c>
      <c r="M18" s="55" t="str">
        <f>IF(OR(M$19 = _true, M$21 = _true, M$23 = _true), _true, _false)</f>
        <v>☐</v>
      </c>
      <c r="N18" s="55" t="str">
        <f>IF(OR(N$19 = _true, N$21 = _true, N$23 = _true), _true, _false)</f>
        <v>☐</v>
      </c>
      <c r="O18" s="55" t="str">
        <f>IF(OR(O$19 = _true, O$21 = _true, O$23 = _true), _true, _false)</f>
        <v>☐</v>
      </c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20"/>
    </row>
    <row r="19" spans="1:28" ht="30" customHeight="1" x14ac:dyDescent="0.25">
      <c r="A19" s="33" t="s">
        <v>269</v>
      </c>
      <c r="B19" s="22" t="s">
        <v>871</v>
      </c>
      <c r="C19" s="36" t="s">
        <v>923</v>
      </c>
      <c r="D19" s="54" t="s">
        <v>2770</v>
      </c>
      <c r="E19" s="54" t="s">
        <v>2770</v>
      </c>
      <c r="F19" s="54" t="s">
        <v>2770</v>
      </c>
      <c r="G19" s="54" t="s">
        <v>2770</v>
      </c>
      <c r="H19" s="54" t="s">
        <v>2770</v>
      </c>
      <c r="I19" s="54" t="s">
        <v>2770</v>
      </c>
      <c r="J19" s="54" t="s">
        <v>2770</v>
      </c>
      <c r="K19" s="54" t="s">
        <v>2770</v>
      </c>
      <c r="L19" s="54" t="s">
        <v>2770</v>
      </c>
      <c r="M19" s="54" t="s">
        <v>2770</v>
      </c>
      <c r="N19" s="54" t="s">
        <v>2770</v>
      </c>
      <c r="O19" s="54" t="s">
        <v>2770</v>
      </c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20"/>
    </row>
    <row r="20" spans="1:28" ht="30" customHeight="1" x14ac:dyDescent="0.25">
      <c r="A20" s="33" t="s">
        <v>270</v>
      </c>
      <c r="B20" s="22" t="s">
        <v>934</v>
      </c>
      <c r="C20" s="36" t="s">
        <v>924</v>
      </c>
      <c r="D20" s="54" t="s">
        <v>2770</v>
      </c>
      <c r="E20" s="54" t="s">
        <v>2770</v>
      </c>
      <c r="F20" s="54" t="s">
        <v>2770</v>
      </c>
      <c r="G20" s="54" t="s">
        <v>2770</v>
      </c>
      <c r="H20" s="54" t="s">
        <v>2770</v>
      </c>
      <c r="I20" s="54" t="s">
        <v>2770</v>
      </c>
      <c r="J20" s="54" t="s">
        <v>2770</v>
      </c>
      <c r="K20" s="54" t="s">
        <v>2770</v>
      </c>
      <c r="L20" s="54" t="s">
        <v>2770</v>
      </c>
      <c r="M20" s="54" t="s">
        <v>2770</v>
      </c>
      <c r="N20" s="54" t="s">
        <v>2770</v>
      </c>
      <c r="O20" s="54" t="s">
        <v>2770</v>
      </c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20"/>
    </row>
    <row r="21" spans="1:28" ht="30" customHeight="1" x14ac:dyDescent="0.25">
      <c r="A21" s="33" t="s">
        <v>271</v>
      </c>
      <c r="B21" s="22" t="s">
        <v>872</v>
      </c>
      <c r="C21" s="36" t="s">
        <v>925</v>
      </c>
      <c r="D21" s="54" t="s">
        <v>2770</v>
      </c>
      <c r="E21" s="54" t="s">
        <v>2770</v>
      </c>
      <c r="F21" s="54" t="s">
        <v>2770</v>
      </c>
      <c r="G21" s="54" t="s">
        <v>2770</v>
      </c>
      <c r="H21" s="54" t="s">
        <v>2770</v>
      </c>
      <c r="I21" s="54" t="s">
        <v>2770</v>
      </c>
      <c r="J21" s="54" t="s">
        <v>2770</v>
      </c>
      <c r="K21" s="54" t="s">
        <v>2770</v>
      </c>
      <c r="L21" s="54" t="s">
        <v>2770</v>
      </c>
      <c r="M21" s="54" t="s">
        <v>2770</v>
      </c>
      <c r="N21" s="54" t="s">
        <v>2770</v>
      </c>
      <c r="O21" s="54" t="s">
        <v>2770</v>
      </c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20"/>
    </row>
    <row r="22" spans="1:28" ht="30" customHeight="1" x14ac:dyDescent="0.25">
      <c r="A22" s="33" t="s">
        <v>272</v>
      </c>
      <c r="B22" s="22" t="s">
        <v>935</v>
      </c>
      <c r="C22" s="36" t="s">
        <v>926</v>
      </c>
      <c r="D22" s="54" t="s">
        <v>2770</v>
      </c>
      <c r="E22" s="54" t="s">
        <v>2770</v>
      </c>
      <c r="F22" s="54" t="s">
        <v>2770</v>
      </c>
      <c r="G22" s="54" t="s">
        <v>2770</v>
      </c>
      <c r="H22" s="54" t="s">
        <v>2770</v>
      </c>
      <c r="I22" s="54" t="s">
        <v>2770</v>
      </c>
      <c r="J22" s="54" t="s">
        <v>2770</v>
      </c>
      <c r="K22" s="54" t="s">
        <v>2770</v>
      </c>
      <c r="L22" s="54" t="s">
        <v>2770</v>
      </c>
      <c r="M22" s="54" t="s">
        <v>2770</v>
      </c>
      <c r="N22" s="54" t="s">
        <v>2770</v>
      </c>
      <c r="O22" s="54" t="s">
        <v>2770</v>
      </c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20"/>
    </row>
    <row r="23" spans="1:28" ht="30" customHeight="1" x14ac:dyDescent="0.25">
      <c r="A23" s="33" t="s">
        <v>273</v>
      </c>
      <c r="B23" s="22" t="s">
        <v>895</v>
      </c>
      <c r="C23" s="36" t="s">
        <v>927</v>
      </c>
      <c r="D23" s="54" t="s">
        <v>2770</v>
      </c>
      <c r="E23" s="54" t="s">
        <v>2770</v>
      </c>
      <c r="F23" s="54" t="s">
        <v>2770</v>
      </c>
      <c r="G23" s="54" t="s">
        <v>2770</v>
      </c>
      <c r="H23" s="54" t="s">
        <v>2770</v>
      </c>
      <c r="I23" s="54" t="s">
        <v>2770</v>
      </c>
      <c r="J23" s="54" t="s">
        <v>2770</v>
      </c>
      <c r="K23" s="54" t="s">
        <v>2770</v>
      </c>
      <c r="L23" s="54" t="s">
        <v>2770</v>
      </c>
      <c r="M23" s="54" t="s">
        <v>2770</v>
      </c>
      <c r="N23" s="54" t="s">
        <v>2770</v>
      </c>
      <c r="O23" s="54" t="s">
        <v>2770</v>
      </c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20"/>
    </row>
    <row r="24" spans="1:28" ht="30" customHeight="1" x14ac:dyDescent="0.25">
      <c r="A24" s="33" t="s">
        <v>274</v>
      </c>
      <c r="B24" s="22">
        <v>3</v>
      </c>
      <c r="C24" s="36" t="s">
        <v>6</v>
      </c>
      <c r="D24" s="55" t="str">
        <f>IF(OR(D$25 = _true, D$26 = _true, D$27 = _true), _true, _false)</f>
        <v>☐</v>
      </c>
      <c r="E24" s="55" t="str">
        <f>IF(OR(E$25 = _true, E$26 = _true, E$27 = _true), _true, _false)</f>
        <v>☐</v>
      </c>
      <c r="F24" s="55" t="str">
        <f>IF(OR(F$25 = _true, F$26 = _true, F$27 = _true), _true, _false)</f>
        <v>☐</v>
      </c>
      <c r="G24" s="55" t="str">
        <f>IF(OR(G$25 = _true, G$26 = _true, G$27 = _true), _true, _false)</f>
        <v>☐</v>
      </c>
      <c r="H24" s="55" t="str">
        <f>IF(OR(H$25 = _true, H$26 = _true, H$27 = _true), _true, _false)</f>
        <v>☐</v>
      </c>
      <c r="I24" s="55" t="str">
        <f>IF(OR(I$25 = _true, I$26 = _true, I$27 = _true), _true, _false)</f>
        <v>☐</v>
      </c>
      <c r="J24" s="55" t="str">
        <f>IF(OR(J$25 = _true, J$26 = _true, J$27 = _true), _true, _false)</f>
        <v>☐</v>
      </c>
      <c r="K24" s="55" t="str">
        <f>IF(OR(K$25 = _true, K$26 = _true, K$27 = _true), _true, _false)</f>
        <v>☐</v>
      </c>
      <c r="L24" s="55" t="str">
        <f>IF(OR(L$25 = _true, L$26 = _true, L$27 = _true), _true, _false)</f>
        <v>☐</v>
      </c>
      <c r="M24" s="55" t="str">
        <f>IF(OR(M$25 = _true, M$26 = _true, M$27 = _true), _true, _false)</f>
        <v>☐</v>
      </c>
      <c r="N24" s="55" t="str">
        <f>IF(OR(N$25 = _true, N$26 = _true, N$27 = _true), _true, _false)</f>
        <v>☐</v>
      </c>
      <c r="O24" s="55" t="str">
        <f>IF(OR(O$25 = _true, O$26 = _true, O$27 = _true), _true, _false)</f>
        <v>☐</v>
      </c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20"/>
    </row>
    <row r="25" spans="1:28" ht="30" customHeight="1" x14ac:dyDescent="0.25">
      <c r="A25" s="33" t="s">
        <v>275</v>
      </c>
      <c r="B25" s="22" t="s">
        <v>873</v>
      </c>
      <c r="C25" s="36" t="s">
        <v>928</v>
      </c>
      <c r="D25" s="54" t="s">
        <v>2770</v>
      </c>
      <c r="E25" s="54" t="s">
        <v>2770</v>
      </c>
      <c r="F25" s="54" t="s">
        <v>2770</v>
      </c>
      <c r="G25" s="54" t="s">
        <v>2770</v>
      </c>
      <c r="H25" s="54" t="s">
        <v>2770</v>
      </c>
      <c r="I25" s="54" t="s">
        <v>2770</v>
      </c>
      <c r="J25" s="54" t="s">
        <v>2770</v>
      </c>
      <c r="K25" s="54" t="s">
        <v>2770</v>
      </c>
      <c r="L25" s="54" t="s">
        <v>2770</v>
      </c>
      <c r="M25" s="54" t="s">
        <v>2770</v>
      </c>
      <c r="N25" s="54" t="s">
        <v>2770</v>
      </c>
      <c r="O25" s="54" t="s">
        <v>2770</v>
      </c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20"/>
    </row>
    <row r="26" spans="1:28" ht="30" customHeight="1" x14ac:dyDescent="0.25">
      <c r="A26" s="33" t="s">
        <v>276</v>
      </c>
      <c r="B26" s="22" t="s">
        <v>874</v>
      </c>
      <c r="C26" s="36" t="s">
        <v>929</v>
      </c>
      <c r="D26" s="54" t="s">
        <v>2770</v>
      </c>
      <c r="E26" s="54" t="s">
        <v>2770</v>
      </c>
      <c r="F26" s="54" t="s">
        <v>2770</v>
      </c>
      <c r="G26" s="54" t="s">
        <v>2770</v>
      </c>
      <c r="H26" s="54" t="s">
        <v>2770</v>
      </c>
      <c r="I26" s="54" t="s">
        <v>2770</v>
      </c>
      <c r="J26" s="54" t="s">
        <v>2770</v>
      </c>
      <c r="K26" s="54" t="s">
        <v>2770</v>
      </c>
      <c r="L26" s="54" t="s">
        <v>2770</v>
      </c>
      <c r="M26" s="54" t="s">
        <v>2770</v>
      </c>
      <c r="N26" s="54" t="s">
        <v>2770</v>
      </c>
      <c r="O26" s="54" t="s">
        <v>2770</v>
      </c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20"/>
    </row>
    <row r="27" spans="1:28" ht="30" customHeight="1" x14ac:dyDescent="0.25">
      <c r="A27" s="33" t="s">
        <v>277</v>
      </c>
      <c r="B27" s="22" t="s">
        <v>896</v>
      </c>
      <c r="C27" s="36" t="s">
        <v>930</v>
      </c>
      <c r="D27" s="54" t="s">
        <v>2770</v>
      </c>
      <c r="E27" s="54" t="s">
        <v>2770</v>
      </c>
      <c r="F27" s="54" t="s">
        <v>2770</v>
      </c>
      <c r="G27" s="54" t="s">
        <v>2770</v>
      </c>
      <c r="H27" s="54" t="s">
        <v>2770</v>
      </c>
      <c r="I27" s="54" t="s">
        <v>2770</v>
      </c>
      <c r="J27" s="54" t="s">
        <v>2770</v>
      </c>
      <c r="K27" s="54" t="s">
        <v>2770</v>
      </c>
      <c r="L27" s="54" t="s">
        <v>2770</v>
      </c>
      <c r="M27" s="54" t="s">
        <v>2770</v>
      </c>
      <c r="N27" s="54" t="s">
        <v>2770</v>
      </c>
      <c r="O27" s="54" t="s">
        <v>2770</v>
      </c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20"/>
    </row>
    <row r="28" spans="1:28" ht="30" customHeight="1" x14ac:dyDescent="0.25">
      <c r="A28" s="33" t="s">
        <v>278</v>
      </c>
      <c r="B28" s="22">
        <v>4</v>
      </c>
      <c r="C28" s="36" t="s">
        <v>7</v>
      </c>
      <c r="D28" s="54" t="s">
        <v>2770</v>
      </c>
      <c r="E28" s="54" t="s">
        <v>2770</v>
      </c>
      <c r="F28" s="54" t="s">
        <v>2770</v>
      </c>
      <c r="G28" s="54" t="s">
        <v>2770</v>
      </c>
      <c r="H28" s="54" t="s">
        <v>2770</v>
      </c>
      <c r="I28" s="54" t="s">
        <v>2770</v>
      </c>
      <c r="J28" s="54" t="s">
        <v>2770</v>
      </c>
      <c r="K28" s="54" t="s">
        <v>2770</v>
      </c>
      <c r="L28" s="54" t="s">
        <v>2770</v>
      </c>
      <c r="M28" s="54" t="s">
        <v>2770</v>
      </c>
      <c r="N28" s="54" t="s">
        <v>2770</v>
      </c>
      <c r="O28" s="54" t="s">
        <v>2770</v>
      </c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20"/>
    </row>
    <row r="29" spans="1:28" ht="30" customHeight="1" x14ac:dyDescent="0.25">
      <c r="A29" s="33" t="s">
        <v>279</v>
      </c>
      <c r="B29" s="22">
        <v>5</v>
      </c>
      <c r="C29" s="36" t="s">
        <v>8</v>
      </c>
      <c r="D29" s="54" t="s">
        <v>2770</v>
      </c>
      <c r="E29" s="54" t="s">
        <v>2770</v>
      </c>
      <c r="F29" s="54" t="s">
        <v>2770</v>
      </c>
      <c r="G29" s="54" t="s">
        <v>2770</v>
      </c>
      <c r="H29" s="54" t="s">
        <v>2770</v>
      </c>
      <c r="I29" s="54" t="s">
        <v>2770</v>
      </c>
      <c r="J29" s="54" t="s">
        <v>2770</v>
      </c>
      <c r="K29" s="54" t="s">
        <v>2770</v>
      </c>
      <c r="L29" s="54" t="s">
        <v>2770</v>
      </c>
      <c r="M29" s="54" t="s">
        <v>2770</v>
      </c>
      <c r="N29" s="54" t="s">
        <v>2770</v>
      </c>
      <c r="O29" s="54" t="s">
        <v>2770</v>
      </c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20"/>
    </row>
    <row r="30" spans="1:28" ht="30" customHeight="1" x14ac:dyDescent="0.25">
      <c r="A30" s="33" t="s">
        <v>280</v>
      </c>
      <c r="B30" s="22">
        <v>6</v>
      </c>
      <c r="C30" s="36" t="s">
        <v>9</v>
      </c>
      <c r="D30" s="54" t="s">
        <v>2770</v>
      </c>
      <c r="E30" s="54" t="s">
        <v>2770</v>
      </c>
      <c r="F30" s="54" t="s">
        <v>2770</v>
      </c>
      <c r="G30" s="54" t="s">
        <v>2770</v>
      </c>
      <c r="H30" s="54" t="s">
        <v>2770</v>
      </c>
      <c r="I30" s="54" t="s">
        <v>2770</v>
      </c>
      <c r="J30" s="54" t="s">
        <v>2770</v>
      </c>
      <c r="K30" s="54" t="s">
        <v>2770</v>
      </c>
      <c r="L30" s="54" t="s">
        <v>2770</v>
      </c>
      <c r="M30" s="54" t="s">
        <v>2770</v>
      </c>
      <c r="N30" s="54" t="s">
        <v>2770</v>
      </c>
      <c r="O30" s="54" t="s">
        <v>2770</v>
      </c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20"/>
    </row>
    <row r="31" spans="1:28" ht="30" customHeight="1" x14ac:dyDescent="0.25">
      <c r="A31" s="33" t="s">
        <v>281</v>
      </c>
      <c r="B31" s="22">
        <v>7</v>
      </c>
      <c r="C31" s="36" t="s">
        <v>10</v>
      </c>
      <c r="D31" s="54" t="s">
        <v>2770</v>
      </c>
      <c r="E31" s="54" t="s">
        <v>2770</v>
      </c>
      <c r="F31" s="54" t="s">
        <v>2770</v>
      </c>
      <c r="G31" s="54" t="s">
        <v>2770</v>
      </c>
      <c r="H31" s="54" t="s">
        <v>2770</v>
      </c>
      <c r="I31" s="54" t="s">
        <v>2770</v>
      </c>
      <c r="J31" s="54" t="s">
        <v>2770</v>
      </c>
      <c r="K31" s="54" t="s">
        <v>2770</v>
      </c>
      <c r="L31" s="54" t="s">
        <v>2770</v>
      </c>
      <c r="M31" s="54" t="s">
        <v>2770</v>
      </c>
      <c r="N31" s="54" t="s">
        <v>2770</v>
      </c>
      <c r="O31" s="54" t="s">
        <v>2770</v>
      </c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20"/>
    </row>
    <row r="32" spans="1:28" ht="30" customHeight="1" x14ac:dyDescent="0.25">
      <c r="A32" s="33" t="s">
        <v>282</v>
      </c>
      <c r="B32" s="22">
        <v>8</v>
      </c>
      <c r="C32" s="36" t="s">
        <v>897</v>
      </c>
      <c r="D32" s="54" t="s">
        <v>2770</v>
      </c>
      <c r="E32" s="54" t="s">
        <v>2770</v>
      </c>
      <c r="F32" s="54" t="s">
        <v>2770</v>
      </c>
      <c r="G32" s="54" t="s">
        <v>2770</v>
      </c>
      <c r="H32" s="54" t="s">
        <v>2770</v>
      </c>
      <c r="I32" s="54" t="s">
        <v>2770</v>
      </c>
      <c r="J32" s="54" t="s">
        <v>2770</v>
      </c>
      <c r="K32" s="54" t="s">
        <v>2770</v>
      </c>
      <c r="L32" s="54" t="s">
        <v>2770</v>
      </c>
      <c r="M32" s="54" t="s">
        <v>2770</v>
      </c>
      <c r="N32" s="54" t="s">
        <v>2770</v>
      </c>
      <c r="O32" s="54" t="s">
        <v>2770</v>
      </c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20"/>
    </row>
    <row r="33" spans="1:28" ht="30" customHeight="1" x14ac:dyDescent="0.25">
      <c r="A33" s="33" t="s">
        <v>283</v>
      </c>
      <c r="B33" s="22">
        <v>9</v>
      </c>
      <c r="C33" s="36" t="s">
        <v>11</v>
      </c>
      <c r="D33" s="54" t="s">
        <v>2770</v>
      </c>
      <c r="E33" s="54" t="s">
        <v>2770</v>
      </c>
      <c r="F33" s="54" t="s">
        <v>2770</v>
      </c>
      <c r="G33" s="54" t="s">
        <v>2770</v>
      </c>
      <c r="H33" s="54" t="s">
        <v>2770</v>
      </c>
      <c r="I33" s="54" t="s">
        <v>2770</v>
      </c>
      <c r="J33" s="54" t="s">
        <v>2770</v>
      </c>
      <c r="K33" s="54" t="s">
        <v>2770</v>
      </c>
      <c r="L33" s="54" t="s">
        <v>2770</v>
      </c>
      <c r="M33" s="54" t="s">
        <v>2770</v>
      </c>
      <c r="N33" s="54" t="s">
        <v>2770</v>
      </c>
      <c r="O33" s="54" t="s">
        <v>2770</v>
      </c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20"/>
    </row>
    <row r="34" spans="1:28" ht="30" customHeight="1" x14ac:dyDescent="0.25">
      <c r="A34" s="33" t="s">
        <v>284</v>
      </c>
      <c r="B34" s="22">
        <v>10</v>
      </c>
      <c r="C34" s="36" t="s">
        <v>12</v>
      </c>
      <c r="D34" s="54" t="s">
        <v>2770</v>
      </c>
      <c r="E34" s="54" t="s">
        <v>2770</v>
      </c>
      <c r="F34" s="54" t="s">
        <v>2770</v>
      </c>
      <c r="G34" s="54" t="s">
        <v>2770</v>
      </c>
      <c r="H34" s="54" t="s">
        <v>2770</v>
      </c>
      <c r="I34" s="54" t="s">
        <v>2770</v>
      </c>
      <c r="J34" s="54" t="s">
        <v>2770</v>
      </c>
      <c r="K34" s="54" t="s">
        <v>2770</v>
      </c>
      <c r="L34" s="54" t="s">
        <v>2770</v>
      </c>
      <c r="M34" s="54" t="s">
        <v>2770</v>
      </c>
      <c r="N34" s="54" t="s">
        <v>2770</v>
      </c>
      <c r="O34" s="54" t="s">
        <v>2770</v>
      </c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20"/>
    </row>
    <row r="35" spans="1:28" ht="30" customHeight="1" x14ac:dyDescent="0.25">
      <c r="A35" s="33" t="s">
        <v>285</v>
      </c>
      <c r="B35" s="22">
        <v>11</v>
      </c>
      <c r="C35" s="36" t="s">
        <v>13</v>
      </c>
      <c r="D35" s="54" t="s">
        <v>2770</v>
      </c>
      <c r="E35" s="54" t="s">
        <v>2770</v>
      </c>
      <c r="F35" s="54" t="s">
        <v>2770</v>
      </c>
      <c r="G35" s="54" t="s">
        <v>2770</v>
      </c>
      <c r="H35" s="54" t="s">
        <v>2770</v>
      </c>
      <c r="I35" s="54" t="s">
        <v>2770</v>
      </c>
      <c r="J35" s="54" t="s">
        <v>2770</v>
      </c>
      <c r="K35" s="54" t="s">
        <v>2770</v>
      </c>
      <c r="L35" s="54" t="s">
        <v>2770</v>
      </c>
      <c r="M35" s="54" t="s">
        <v>2770</v>
      </c>
      <c r="N35" s="54" t="s">
        <v>2770</v>
      </c>
      <c r="O35" s="54" t="s">
        <v>2770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20"/>
    </row>
    <row r="36" spans="1:28" ht="30" customHeight="1" x14ac:dyDescent="0.25">
      <c r="A36" s="33" t="s">
        <v>286</v>
      </c>
      <c r="B36" s="22">
        <v>12</v>
      </c>
      <c r="C36" s="36" t="s">
        <v>14</v>
      </c>
      <c r="D36" s="54" t="s">
        <v>2770</v>
      </c>
      <c r="E36" s="54" t="s">
        <v>2770</v>
      </c>
      <c r="F36" s="54" t="s">
        <v>2770</v>
      </c>
      <c r="G36" s="54" t="s">
        <v>2770</v>
      </c>
      <c r="H36" s="54" t="s">
        <v>2770</v>
      </c>
      <c r="I36" s="54" t="s">
        <v>2770</v>
      </c>
      <c r="J36" s="54" t="s">
        <v>2770</v>
      </c>
      <c r="K36" s="54" t="s">
        <v>2770</v>
      </c>
      <c r="L36" s="54" t="s">
        <v>2770</v>
      </c>
      <c r="M36" s="54" t="s">
        <v>2770</v>
      </c>
      <c r="N36" s="54" t="s">
        <v>2770</v>
      </c>
      <c r="O36" s="54" t="s">
        <v>2770</v>
      </c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20"/>
    </row>
    <row r="37" spans="1:28" ht="30" customHeight="1" x14ac:dyDescent="0.25">
      <c r="A37" s="33" t="s">
        <v>287</v>
      </c>
      <c r="B37" s="22">
        <v>13</v>
      </c>
      <c r="C37" s="36" t="s">
        <v>898</v>
      </c>
      <c r="D37" s="54" t="s">
        <v>2770</v>
      </c>
      <c r="E37" s="54" t="s">
        <v>2770</v>
      </c>
      <c r="F37" s="54" t="s">
        <v>2770</v>
      </c>
      <c r="G37" s="54" t="s">
        <v>2770</v>
      </c>
      <c r="H37" s="54" t="s">
        <v>2770</v>
      </c>
      <c r="I37" s="54" t="s">
        <v>2770</v>
      </c>
      <c r="J37" s="54" t="s">
        <v>2770</v>
      </c>
      <c r="K37" s="54" t="s">
        <v>2770</v>
      </c>
      <c r="L37" s="54" t="s">
        <v>2770</v>
      </c>
      <c r="M37" s="54" t="s">
        <v>2770</v>
      </c>
      <c r="N37" s="54" t="s">
        <v>2770</v>
      </c>
      <c r="O37" s="54" t="s">
        <v>2770</v>
      </c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20"/>
    </row>
    <row r="38" spans="1:28" ht="30" customHeight="1" x14ac:dyDescent="0.25">
      <c r="A38" s="33" t="s">
        <v>288</v>
      </c>
      <c r="B38" s="22">
        <v>14</v>
      </c>
      <c r="C38" s="36" t="s">
        <v>899</v>
      </c>
      <c r="D38" s="54" t="s">
        <v>2770</v>
      </c>
      <c r="E38" s="54" t="s">
        <v>2770</v>
      </c>
      <c r="F38" s="54" t="s">
        <v>2770</v>
      </c>
      <c r="G38" s="54" t="s">
        <v>2770</v>
      </c>
      <c r="H38" s="54" t="s">
        <v>2770</v>
      </c>
      <c r="I38" s="54" t="s">
        <v>2770</v>
      </c>
      <c r="J38" s="54" t="s">
        <v>2770</v>
      </c>
      <c r="K38" s="54" t="s">
        <v>2770</v>
      </c>
      <c r="L38" s="54" t="s">
        <v>2770</v>
      </c>
      <c r="M38" s="54" t="s">
        <v>2770</v>
      </c>
      <c r="N38" s="54" t="s">
        <v>2770</v>
      </c>
      <c r="O38" s="54" t="s">
        <v>2770</v>
      </c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20"/>
    </row>
    <row r="39" spans="1:28" ht="30" customHeight="1" x14ac:dyDescent="0.25">
      <c r="A39" s="33" t="s">
        <v>289</v>
      </c>
      <c r="B39" s="22">
        <v>15</v>
      </c>
      <c r="C39" s="36" t="s">
        <v>15</v>
      </c>
      <c r="D39" s="54" t="s">
        <v>2770</v>
      </c>
      <c r="E39" s="54" t="s">
        <v>2770</v>
      </c>
      <c r="F39" s="54" t="s">
        <v>2770</v>
      </c>
      <c r="G39" s="54" t="s">
        <v>2770</v>
      </c>
      <c r="H39" s="54" t="s">
        <v>2770</v>
      </c>
      <c r="I39" s="54" t="s">
        <v>2770</v>
      </c>
      <c r="J39" s="54" t="s">
        <v>2770</v>
      </c>
      <c r="K39" s="54" t="s">
        <v>2770</v>
      </c>
      <c r="L39" s="54" t="s">
        <v>2770</v>
      </c>
      <c r="M39" s="54" t="s">
        <v>2770</v>
      </c>
      <c r="N39" s="54" t="s">
        <v>2770</v>
      </c>
      <c r="O39" s="54" t="s">
        <v>2770</v>
      </c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20"/>
    </row>
    <row r="40" spans="1:28" ht="30" customHeight="1" x14ac:dyDescent="0.25">
      <c r="A40" s="33" t="s">
        <v>290</v>
      </c>
      <c r="B40" s="22">
        <v>16</v>
      </c>
      <c r="C40" s="36" t="s">
        <v>16</v>
      </c>
      <c r="D40" s="54" t="s">
        <v>2770</v>
      </c>
      <c r="E40" s="54" t="s">
        <v>2770</v>
      </c>
      <c r="F40" s="54" t="s">
        <v>2770</v>
      </c>
      <c r="G40" s="54" t="s">
        <v>2770</v>
      </c>
      <c r="H40" s="54" t="s">
        <v>2770</v>
      </c>
      <c r="I40" s="54" t="s">
        <v>2770</v>
      </c>
      <c r="J40" s="54" t="s">
        <v>2770</v>
      </c>
      <c r="K40" s="54" t="s">
        <v>2770</v>
      </c>
      <c r="L40" s="54" t="s">
        <v>2770</v>
      </c>
      <c r="M40" s="54" t="s">
        <v>2770</v>
      </c>
      <c r="N40" s="54" t="s">
        <v>2770</v>
      </c>
      <c r="O40" s="54" t="s">
        <v>2770</v>
      </c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20"/>
    </row>
    <row r="41" spans="1:28" ht="30" customHeight="1" x14ac:dyDescent="0.25">
      <c r="A41" s="33" t="s">
        <v>291</v>
      </c>
      <c r="B41" s="22">
        <v>17</v>
      </c>
      <c r="C41" s="36" t="s">
        <v>17</v>
      </c>
      <c r="D41" s="54" t="s">
        <v>2770</v>
      </c>
      <c r="E41" s="54" t="s">
        <v>2770</v>
      </c>
      <c r="F41" s="54" t="s">
        <v>2770</v>
      </c>
      <c r="G41" s="54" t="s">
        <v>2770</v>
      </c>
      <c r="H41" s="54" t="s">
        <v>2770</v>
      </c>
      <c r="I41" s="54" t="s">
        <v>2770</v>
      </c>
      <c r="J41" s="54" t="s">
        <v>2770</v>
      </c>
      <c r="K41" s="54" t="s">
        <v>2770</v>
      </c>
      <c r="L41" s="54" t="s">
        <v>2770</v>
      </c>
      <c r="M41" s="54" t="s">
        <v>2770</v>
      </c>
      <c r="N41" s="54" t="s">
        <v>2770</v>
      </c>
      <c r="O41" s="54" t="s">
        <v>2770</v>
      </c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20"/>
    </row>
    <row r="42" spans="1:28" ht="30" customHeight="1" x14ac:dyDescent="0.25">
      <c r="A42" s="33" t="s">
        <v>292</v>
      </c>
      <c r="B42" s="22">
        <v>18</v>
      </c>
      <c r="C42" s="36" t="s">
        <v>900</v>
      </c>
      <c r="D42" s="54" t="s">
        <v>2770</v>
      </c>
      <c r="E42" s="54" t="s">
        <v>2770</v>
      </c>
      <c r="F42" s="54" t="s">
        <v>2770</v>
      </c>
      <c r="G42" s="54" t="s">
        <v>2770</v>
      </c>
      <c r="H42" s="54" t="s">
        <v>2770</v>
      </c>
      <c r="I42" s="54" t="s">
        <v>2770</v>
      </c>
      <c r="J42" s="54" t="s">
        <v>2770</v>
      </c>
      <c r="K42" s="54" t="s">
        <v>2770</v>
      </c>
      <c r="L42" s="54" t="s">
        <v>2770</v>
      </c>
      <c r="M42" s="54" t="s">
        <v>2770</v>
      </c>
      <c r="N42" s="54" t="s">
        <v>2770</v>
      </c>
      <c r="O42" s="54" t="s">
        <v>2770</v>
      </c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20"/>
    </row>
    <row r="43" spans="1:28" ht="30" customHeight="1" x14ac:dyDescent="0.25">
      <c r="A43" s="33" t="s">
        <v>293</v>
      </c>
      <c r="B43" s="22" t="s">
        <v>903</v>
      </c>
      <c r="C43" s="36" t="s">
        <v>931</v>
      </c>
      <c r="D43" s="54" t="s">
        <v>2770</v>
      </c>
      <c r="E43" s="54" t="s">
        <v>2770</v>
      </c>
      <c r="F43" s="54" t="s">
        <v>2770</v>
      </c>
      <c r="G43" s="54" t="s">
        <v>2770</v>
      </c>
      <c r="H43" s="54" t="s">
        <v>2770</v>
      </c>
      <c r="I43" s="54" t="s">
        <v>2770</v>
      </c>
      <c r="J43" s="54" t="s">
        <v>2770</v>
      </c>
      <c r="K43" s="54" t="s">
        <v>2770</v>
      </c>
      <c r="L43" s="54" t="s">
        <v>2770</v>
      </c>
      <c r="M43" s="54" t="s">
        <v>2770</v>
      </c>
      <c r="N43" s="54" t="s">
        <v>2770</v>
      </c>
      <c r="O43" s="54" t="s">
        <v>2770</v>
      </c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20"/>
    </row>
    <row r="44" spans="1:28" ht="30" customHeight="1" x14ac:dyDescent="0.25">
      <c r="A44" s="33" t="s">
        <v>294</v>
      </c>
      <c r="B44" s="22" t="s">
        <v>904</v>
      </c>
      <c r="C44" s="36" t="s">
        <v>932</v>
      </c>
      <c r="D44" s="54" t="s">
        <v>2770</v>
      </c>
      <c r="E44" s="54" t="s">
        <v>2770</v>
      </c>
      <c r="F44" s="54" t="s">
        <v>2770</v>
      </c>
      <c r="G44" s="54" t="s">
        <v>2770</v>
      </c>
      <c r="H44" s="54" t="s">
        <v>2770</v>
      </c>
      <c r="I44" s="54" t="s">
        <v>2770</v>
      </c>
      <c r="J44" s="54" t="s">
        <v>2770</v>
      </c>
      <c r="K44" s="54" t="s">
        <v>2770</v>
      </c>
      <c r="L44" s="54" t="s">
        <v>2770</v>
      </c>
      <c r="M44" s="54" t="s">
        <v>2770</v>
      </c>
      <c r="N44" s="54" t="s">
        <v>2770</v>
      </c>
      <c r="O44" s="54" t="s">
        <v>2770</v>
      </c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20"/>
    </row>
    <row r="45" spans="1:28" ht="30" customHeight="1" x14ac:dyDescent="0.25">
      <c r="A45" s="33" t="s">
        <v>295</v>
      </c>
      <c r="B45" s="22" t="s">
        <v>905</v>
      </c>
      <c r="C45" s="36" t="s">
        <v>933</v>
      </c>
      <c r="D45" s="54" t="s">
        <v>2770</v>
      </c>
      <c r="E45" s="54" t="s">
        <v>2770</v>
      </c>
      <c r="F45" s="54" t="s">
        <v>2770</v>
      </c>
      <c r="G45" s="54" t="s">
        <v>2770</v>
      </c>
      <c r="H45" s="54" t="s">
        <v>2770</v>
      </c>
      <c r="I45" s="54" t="s">
        <v>2770</v>
      </c>
      <c r="J45" s="54" t="s">
        <v>2770</v>
      </c>
      <c r="K45" s="54" t="s">
        <v>2770</v>
      </c>
      <c r="L45" s="54" t="s">
        <v>2770</v>
      </c>
      <c r="M45" s="54" t="s">
        <v>2770</v>
      </c>
      <c r="N45" s="54" t="s">
        <v>2770</v>
      </c>
      <c r="O45" s="54" t="s">
        <v>2770</v>
      </c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20"/>
    </row>
    <row r="46" spans="1:28" ht="30" customHeight="1" x14ac:dyDescent="0.25">
      <c r="A46" s="33" t="s">
        <v>296</v>
      </c>
      <c r="B46" s="22">
        <v>19</v>
      </c>
      <c r="C46" s="36" t="s">
        <v>18</v>
      </c>
      <c r="D46" s="54" t="s">
        <v>2770</v>
      </c>
      <c r="E46" s="54" t="s">
        <v>2770</v>
      </c>
      <c r="F46" s="54" t="s">
        <v>2770</v>
      </c>
      <c r="G46" s="54" t="s">
        <v>2770</v>
      </c>
      <c r="H46" s="54" t="s">
        <v>2770</v>
      </c>
      <c r="I46" s="54" t="s">
        <v>2770</v>
      </c>
      <c r="J46" s="54" t="s">
        <v>2770</v>
      </c>
      <c r="K46" s="54" t="s">
        <v>2770</v>
      </c>
      <c r="L46" s="54" t="s">
        <v>2770</v>
      </c>
      <c r="M46" s="54" t="s">
        <v>2770</v>
      </c>
      <c r="N46" s="54" t="s">
        <v>2770</v>
      </c>
      <c r="O46" s="54" t="s">
        <v>2770</v>
      </c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20"/>
    </row>
    <row r="47" spans="1:28" ht="30" customHeight="1" x14ac:dyDescent="0.25">
      <c r="A47" s="33" t="s">
        <v>297</v>
      </c>
      <c r="B47" s="22">
        <v>23</v>
      </c>
      <c r="C47" s="36" t="s">
        <v>19</v>
      </c>
      <c r="D47" s="54" t="s">
        <v>2770</v>
      </c>
      <c r="E47" s="54" t="s">
        <v>2770</v>
      </c>
      <c r="F47" s="54" t="s">
        <v>2770</v>
      </c>
      <c r="G47" s="54" t="s">
        <v>2770</v>
      </c>
      <c r="H47" s="54" t="s">
        <v>2770</v>
      </c>
      <c r="I47" s="54" t="s">
        <v>2770</v>
      </c>
      <c r="J47" s="54" t="s">
        <v>2770</v>
      </c>
      <c r="K47" s="54" t="s">
        <v>2770</v>
      </c>
      <c r="L47" s="54" t="s">
        <v>2770</v>
      </c>
      <c r="M47" s="54" t="s">
        <v>2770</v>
      </c>
      <c r="N47" s="54" t="s">
        <v>2770</v>
      </c>
      <c r="O47" s="54" t="s">
        <v>2770</v>
      </c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20"/>
    </row>
    <row r="48" spans="1:28" ht="30" customHeight="1" x14ac:dyDescent="0.25">
      <c r="A48" s="33" t="s">
        <v>298</v>
      </c>
      <c r="B48" s="22">
        <v>20</v>
      </c>
      <c r="C48" s="36" t="s">
        <v>20</v>
      </c>
      <c r="D48" s="54" t="s">
        <v>2770</v>
      </c>
      <c r="E48" s="54" t="s">
        <v>2770</v>
      </c>
      <c r="F48" s="54" t="s">
        <v>2770</v>
      </c>
      <c r="G48" s="54" t="s">
        <v>2770</v>
      </c>
      <c r="H48" s="54" t="s">
        <v>2770</v>
      </c>
      <c r="I48" s="54" t="s">
        <v>2770</v>
      </c>
      <c r="J48" s="54" t="s">
        <v>2770</v>
      </c>
      <c r="K48" s="54" t="s">
        <v>2770</v>
      </c>
      <c r="L48" s="54" t="s">
        <v>2770</v>
      </c>
      <c r="M48" s="54" t="s">
        <v>2770</v>
      </c>
      <c r="N48" s="54" t="s">
        <v>2770</v>
      </c>
      <c r="O48" s="54" t="s">
        <v>2770</v>
      </c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20"/>
    </row>
    <row r="49" spans="1:28" ht="30" customHeight="1" x14ac:dyDescent="0.25">
      <c r="A49" s="33" t="s">
        <v>299</v>
      </c>
      <c r="B49" s="22">
        <v>21</v>
      </c>
      <c r="C49" s="36" t="s">
        <v>21</v>
      </c>
      <c r="D49" s="54" t="s">
        <v>2770</v>
      </c>
      <c r="E49" s="54" t="s">
        <v>2770</v>
      </c>
      <c r="F49" s="54" t="s">
        <v>2770</v>
      </c>
      <c r="G49" s="54" t="s">
        <v>2770</v>
      </c>
      <c r="H49" s="54" t="s">
        <v>2770</v>
      </c>
      <c r="I49" s="54" t="s">
        <v>2770</v>
      </c>
      <c r="J49" s="54" t="s">
        <v>2770</v>
      </c>
      <c r="K49" s="54" t="s">
        <v>2770</v>
      </c>
      <c r="L49" s="54" t="s">
        <v>2770</v>
      </c>
      <c r="M49" s="54" t="s">
        <v>2770</v>
      </c>
      <c r="N49" s="54" t="s">
        <v>2770</v>
      </c>
      <c r="O49" s="54" t="s">
        <v>2770</v>
      </c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20"/>
    </row>
    <row r="50" spans="1:28" ht="30" customHeight="1" x14ac:dyDescent="0.25">
      <c r="A50" s="33" t="s">
        <v>300</v>
      </c>
      <c r="B50" s="22">
        <v>22</v>
      </c>
      <c r="C50" s="36" t="s">
        <v>22</v>
      </c>
      <c r="D50" s="54" t="s">
        <v>2770</v>
      </c>
      <c r="E50" s="54" t="s">
        <v>2770</v>
      </c>
      <c r="F50" s="54" t="s">
        <v>2770</v>
      </c>
      <c r="G50" s="54" t="s">
        <v>2770</v>
      </c>
      <c r="H50" s="54" t="s">
        <v>2770</v>
      </c>
      <c r="I50" s="54" t="s">
        <v>2770</v>
      </c>
      <c r="J50" s="54" t="s">
        <v>2770</v>
      </c>
      <c r="K50" s="54" t="s">
        <v>2770</v>
      </c>
      <c r="L50" s="54" t="s">
        <v>2770</v>
      </c>
      <c r="M50" s="54" t="s">
        <v>2770</v>
      </c>
      <c r="N50" s="54" t="s">
        <v>2770</v>
      </c>
      <c r="O50" s="54" t="s">
        <v>2770</v>
      </c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20"/>
    </row>
    <row r="51" spans="1:28" ht="30" customHeight="1" x14ac:dyDescent="0.25">
      <c r="A51" s="33" t="s">
        <v>301</v>
      </c>
      <c r="B51" s="22">
        <v>23</v>
      </c>
      <c r="C51" s="36" t="s">
        <v>23</v>
      </c>
      <c r="D51" s="54" t="s">
        <v>2770</v>
      </c>
      <c r="E51" s="54" t="s">
        <v>2770</v>
      </c>
      <c r="F51" s="54" t="s">
        <v>2770</v>
      </c>
      <c r="G51" s="54" t="s">
        <v>2770</v>
      </c>
      <c r="H51" s="54" t="s">
        <v>2770</v>
      </c>
      <c r="I51" s="54" t="s">
        <v>2770</v>
      </c>
      <c r="J51" s="54" t="s">
        <v>2770</v>
      </c>
      <c r="K51" s="54" t="s">
        <v>2770</v>
      </c>
      <c r="L51" s="54" t="s">
        <v>2770</v>
      </c>
      <c r="M51" s="54" t="s">
        <v>2770</v>
      </c>
      <c r="N51" s="54" t="s">
        <v>2770</v>
      </c>
      <c r="O51" s="54" t="s">
        <v>2770</v>
      </c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20"/>
    </row>
    <row r="52" spans="1:28" ht="30" customHeight="1" x14ac:dyDescent="0.25">
      <c r="A52" s="33" t="s">
        <v>302</v>
      </c>
      <c r="B52" s="22">
        <v>24</v>
      </c>
      <c r="C52" s="36" t="s">
        <v>24</v>
      </c>
      <c r="D52" s="54" t="s">
        <v>2770</v>
      </c>
      <c r="E52" s="54" t="s">
        <v>2770</v>
      </c>
      <c r="F52" s="54" t="s">
        <v>2770</v>
      </c>
      <c r="G52" s="54" t="s">
        <v>2770</v>
      </c>
      <c r="H52" s="54" t="s">
        <v>2770</v>
      </c>
      <c r="I52" s="54" t="s">
        <v>2770</v>
      </c>
      <c r="J52" s="54" t="s">
        <v>2770</v>
      </c>
      <c r="K52" s="54" t="s">
        <v>2770</v>
      </c>
      <c r="L52" s="54" t="s">
        <v>2770</v>
      </c>
      <c r="M52" s="54" t="s">
        <v>2770</v>
      </c>
      <c r="N52" s="54" t="s">
        <v>2770</v>
      </c>
      <c r="O52" s="54" t="s">
        <v>2770</v>
      </c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20"/>
    </row>
    <row r="53" spans="1:28" ht="30" customHeight="1" x14ac:dyDescent="0.25">
      <c r="A53" s="33" t="s">
        <v>303</v>
      </c>
      <c r="B53" s="22">
        <v>25</v>
      </c>
      <c r="C53" s="36" t="s">
        <v>25</v>
      </c>
      <c r="D53" s="54" t="s">
        <v>2770</v>
      </c>
      <c r="E53" s="54" t="s">
        <v>2770</v>
      </c>
      <c r="F53" s="54" t="s">
        <v>2770</v>
      </c>
      <c r="G53" s="54" t="s">
        <v>2770</v>
      </c>
      <c r="H53" s="54" t="s">
        <v>2770</v>
      </c>
      <c r="I53" s="54" t="s">
        <v>2770</v>
      </c>
      <c r="J53" s="54" t="s">
        <v>2770</v>
      </c>
      <c r="K53" s="54" t="s">
        <v>2770</v>
      </c>
      <c r="L53" s="54" t="s">
        <v>2770</v>
      </c>
      <c r="M53" s="54" t="s">
        <v>2770</v>
      </c>
      <c r="N53" s="54" t="s">
        <v>2770</v>
      </c>
      <c r="O53" s="54" t="s">
        <v>2770</v>
      </c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20"/>
    </row>
    <row r="54" spans="1:28" ht="30" customHeight="1" x14ac:dyDescent="0.25">
      <c r="A54" s="33" t="s">
        <v>304</v>
      </c>
      <c r="B54" s="22">
        <v>26</v>
      </c>
      <c r="C54" s="36" t="s">
        <v>901</v>
      </c>
      <c r="D54" s="54" t="s">
        <v>2770</v>
      </c>
      <c r="E54" s="54" t="s">
        <v>2770</v>
      </c>
      <c r="F54" s="54" t="s">
        <v>2770</v>
      </c>
      <c r="G54" s="54" t="s">
        <v>2770</v>
      </c>
      <c r="H54" s="54" t="s">
        <v>2770</v>
      </c>
      <c r="I54" s="54" t="s">
        <v>2770</v>
      </c>
      <c r="J54" s="54" t="s">
        <v>2770</v>
      </c>
      <c r="K54" s="54" t="s">
        <v>2770</v>
      </c>
      <c r="L54" s="54" t="s">
        <v>2770</v>
      </c>
      <c r="M54" s="54" t="s">
        <v>2770</v>
      </c>
      <c r="N54" s="54" t="s">
        <v>2770</v>
      </c>
      <c r="O54" s="54" t="s">
        <v>2770</v>
      </c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20"/>
    </row>
    <row r="55" spans="1:28" ht="30" customHeight="1" x14ac:dyDescent="0.25">
      <c r="A55" s="33"/>
      <c r="B55" s="22">
        <v>27</v>
      </c>
      <c r="C55" s="36" t="s">
        <v>26</v>
      </c>
      <c r="D55" s="54" t="s">
        <v>2770</v>
      </c>
      <c r="E55" s="54" t="s">
        <v>2770</v>
      </c>
      <c r="F55" s="54" t="s">
        <v>2770</v>
      </c>
      <c r="G55" s="54" t="s">
        <v>2770</v>
      </c>
      <c r="H55" s="54" t="s">
        <v>2770</v>
      </c>
      <c r="I55" s="54" t="s">
        <v>2770</v>
      </c>
      <c r="J55" s="54" t="s">
        <v>2770</v>
      </c>
      <c r="K55" s="54" t="s">
        <v>2770</v>
      </c>
      <c r="L55" s="54" t="s">
        <v>2770</v>
      </c>
      <c r="M55" s="54" t="s">
        <v>2770</v>
      </c>
      <c r="N55" s="54" t="s">
        <v>2770</v>
      </c>
      <c r="O55" s="54" t="s">
        <v>2770</v>
      </c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20"/>
    </row>
    <row r="56" spans="1:28" ht="30" customHeight="1" x14ac:dyDescent="0.25">
      <c r="A56" s="33"/>
      <c r="B56" s="22">
        <v>28</v>
      </c>
      <c r="C56" s="36" t="s">
        <v>27</v>
      </c>
      <c r="D56" s="54" t="s">
        <v>2770</v>
      </c>
      <c r="E56" s="54" t="s">
        <v>2770</v>
      </c>
      <c r="F56" s="54" t="s">
        <v>2770</v>
      </c>
      <c r="G56" s="54" t="s">
        <v>2770</v>
      </c>
      <c r="H56" s="54" t="s">
        <v>2770</v>
      </c>
      <c r="I56" s="54" t="s">
        <v>2770</v>
      </c>
      <c r="J56" s="54" t="s">
        <v>2770</v>
      </c>
      <c r="K56" s="54" t="s">
        <v>2770</v>
      </c>
      <c r="L56" s="54" t="s">
        <v>2770</v>
      </c>
      <c r="M56" s="54" t="s">
        <v>2770</v>
      </c>
      <c r="N56" s="54" t="s">
        <v>2770</v>
      </c>
      <c r="O56" s="54" t="s">
        <v>2770</v>
      </c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20"/>
    </row>
    <row r="57" spans="1:28" ht="30" customHeight="1" x14ac:dyDescent="0.25">
      <c r="A57" s="33"/>
      <c r="B57" s="22">
        <v>29</v>
      </c>
      <c r="C57" s="36" t="s">
        <v>28</v>
      </c>
      <c r="D57" s="54" t="s">
        <v>2770</v>
      </c>
      <c r="E57" s="54" t="s">
        <v>2770</v>
      </c>
      <c r="F57" s="54" t="s">
        <v>2770</v>
      </c>
      <c r="G57" s="54" t="s">
        <v>2770</v>
      </c>
      <c r="H57" s="54" t="s">
        <v>2770</v>
      </c>
      <c r="I57" s="54" t="s">
        <v>2770</v>
      </c>
      <c r="J57" s="54" t="s">
        <v>2770</v>
      </c>
      <c r="K57" s="54" t="s">
        <v>2770</v>
      </c>
      <c r="L57" s="54" t="s">
        <v>2770</v>
      </c>
      <c r="M57" s="54" t="s">
        <v>2770</v>
      </c>
      <c r="N57" s="54" t="s">
        <v>2770</v>
      </c>
      <c r="O57" s="54" t="s">
        <v>2770</v>
      </c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20"/>
    </row>
    <row r="58" spans="1:28" ht="30" customHeight="1" x14ac:dyDescent="0.25">
      <c r="A58" s="33"/>
      <c r="B58" s="22">
        <v>30</v>
      </c>
      <c r="C58" s="36" t="s">
        <v>29</v>
      </c>
      <c r="D58" s="54" t="s">
        <v>2770</v>
      </c>
      <c r="E58" s="54" t="s">
        <v>2770</v>
      </c>
      <c r="F58" s="54" t="s">
        <v>2770</v>
      </c>
      <c r="G58" s="54" t="s">
        <v>2770</v>
      </c>
      <c r="H58" s="54" t="s">
        <v>2770</v>
      </c>
      <c r="I58" s="54" t="s">
        <v>2770</v>
      </c>
      <c r="J58" s="54" t="s">
        <v>2770</v>
      </c>
      <c r="K58" s="54" t="s">
        <v>2770</v>
      </c>
      <c r="L58" s="54" t="s">
        <v>2770</v>
      </c>
      <c r="M58" s="54" t="s">
        <v>2770</v>
      </c>
      <c r="N58" s="54" t="s">
        <v>2770</v>
      </c>
      <c r="O58" s="54" t="s">
        <v>2770</v>
      </c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20"/>
    </row>
    <row r="59" spans="1:28" ht="30" customHeight="1" x14ac:dyDescent="0.25">
      <c r="A59" s="33"/>
      <c r="B59" s="22">
        <v>31</v>
      </c>
      <c r="C59" s="36" t="s">
        <v>30</v>
      </c>
      <c r="D59" s="54" t="s">
        <v>2770</v>
      </c>
      <c r="E59" s="54" t="s">
        <v>2770</v>
      </c>
      <c r="F59" s="54" t="s">
        <v>2770</v>
      </c>
      <c r="G59" s="54" t="s">
        <v>2770</v>
      </c>
      <c r="H59" s="54" t="s">
        <v>2770</v>
      </c>
      <c r="I59" s="54" t="s">
        <v>2770</v>
      </c>
      <c r="J59" s="54" t="s">
        <v>2770</v>
      </c>
      <c r="K59" s="54" t="s">
        <v>2770</v>
      </c>
      <c r="L59" s="54" t="s">
        <v>2770</v>
      </c>
      <c r="M59" s="54" t="s">
        <v>2770</v>
      </c>
      <c r="N59" s="54" t="s">
        <v>2770</v>
      </c>
      <c r="O59" s="54" t="s">
        <v>2770</v>
      </c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20"/>
    </row>
    <row r="60" spans="1:28" ht="30" customHeight="1" x14ac:dyDescent="0.25">
      <c r="A60" s="33"/>
      <c r="B60" s="22">
        <v>32</v>
      </c>
      <c r="C60" s="36" t="s">
        <v>885</v>
      </c>
      <c r="D60" s="54" t="s">
        <v>2770</v>
      </c>
      <c r="E60" s="54" t="s">
        <v>2770</v>
      </c>
      <c r="F60" s="54" t="s">
        <v>2770</v>
      </c>
      <c r="G60" s="54" t="s">
        <v>2770</v>
      </c>
      <c r="H60" s="54" t="s">
        <v>2770</v>
      </c>
      <c r="I60" s="54" t="s">
        <v>2770</v>
      </c>
      <c r="J60" s="54" t="s">
        <v>2770</v>
      </c>
      <c r="K60" s="54" t="s">
        <v>2770</v>
      </c>
      <c r="L60" s="54" t="s">
        <v>2770</v>
      </c>
      <c r="M60" s="54" t="s">
        <v>2770</v>
      </c>
      <c r="N60" s="54" t="s">
        <v>2770</v>
      </c>
      <c r="O60" s="54" t="s">
        <v>2770</v>
      </c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20"/>
    </row>
    <row r="61" spans="1:28" ht="30" customHeight="1" x14ac:dyDescent="0.25">
      <c r="A61" s="33"/>
      <c r="B61" s="22">
        <v>33</v>
      </c>
      <c r="C61" s="36" t="s">
        <v>902</v>
      </c>
      <c r="D61" s="54" t="s">
        <v>2770</v>
      </c>
      <c r="E61" s="54" t="s">
        <v>2770</v>
      </c>
      <c r="F61" s="54" t="s">
        <v>2770</v>
      </c>
      <c r="G61" s="54" t="s">
        <v>2770</v>
      </c>
      <c r="H61" s="54" t="s">
        <v>2770</v>
      </c>
      <c r="I61" s="54" t="s">
        <v>2770</v>
      </c>
      <c r="J61" s="54" t="s">
        <v>2770</v>
      </c>
      <c r="K61" s="54" t="s">
        <v>2770</v>
      </c>
      <c r="L61" s="54" t="s">
        <v>2770</v>
      </c>
      <c r="M61" s="54" t="s">
        <v>2770</v>
      </c>
      <c r="N61" s="54" t="s">
        <v>2770</v>
      </c>
      <c r="O61" s="54" t="s">
        <v>2770</v>
      </c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20"/>
    </row>
    <row r="62" spans="1:28" ht="30" customHeight="1" x14ac:dyDescent="0.25">
      <c r="A62" s="33" t="s">
        <v>305</v>
      </c>
      <c r="B62" s="22">
        <v>34</v>
      </c>
      <c r="C62" s="36" t="s">
        <v>884</v>
      </c>
      <c r="D62" s="54" t="s">
        <v>2770</v>
      </c>
      <c r="E62" s="54" t="s">
        <v>2770</v>
      </c>
      <c r="F62" s="54" t="s">
        <v>2770</v>
      </c>
      <c r="G62" s="54" t="s">
        <v>2770</v>
      </c>
      <c r="H62" s="54" t="s">
        <v>2770</v>
      </c>
      <c r="I62" s="54" t="s">
        <v>2770</v>
      </c>
      <c r="J62" s="54" t="s">
        <v>2770</v>
      </c>
      <c r="K62" s="54" t="s">
        <v>2770</v>
      </c>
      <c r="L62" s="54" t="s">
        <v>2770</v>
      </c>
      <c r="M62" s="54" t="s">
        <v>2770</v>
      </c>
      <c r="N62" s="54" t="s">
        <v>2770</v>
      </c>
      <c r="O62" s="54" t="s">
        <v>2770</v>
      </c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20"/>
    </row>
    <row r="63" spans="1:28" ht="30" customHeight="1" x14ac:dyDescent="0.25">
      <c r="A63" s="33" t="s">
        <v>306</v>
      </c>
      <c r="B63" s="22">
        <v>35</v>
      </c>
      <c r="C63" s="36" t="s">
        <v>31</v>
      </c>
      <c r="D63" s="54" t="s">
        <v>2770</v>
      </c>
      <c r="E63" s="54" t="s">
        <v>2770</v>
      </c>
      <c r="F63" s="54" t="s">
        <v>2770</v>
      </c>
      <c r="G63" s="54" t="s">
        <v>2770</v>
      </c>
      <c r="H63" s="54" t="s">
        <v>2770</v>
      </c>
      <c r="I63" s="54" t="s">
        <v>2770</v>
      </c>
      <c r="J63" s="54" t="s">
        <v>2770</v>
      </c>
      <c r="K63" s="54" t="s">
        <v>2770</v>
      </c>
      <c r="L63" s="54" t="s">
        <v>2770</v>
      </c>
      <c r="M63" s="54" t="s">
        <v>2770</v>
      </c>
      <c r="N63" s="54" t="s">
        <v>2770</v>
      </c>
      <c r="O63" s="54" t="s">
        <v>2770</v>
      </c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20"/>
    </row>
    <row r="64" spans="1:28" ht="30" customHeight="1" x14ac:dyDescent="0.25">
      <c r="A64" s="33" t="s">
        <v>307</v>
      </c>
      <c r="B64" s="22">
        <v>36</v>
      </c>
      <c r="C64" s="36" t="s">
        <v>32</v>
      </c>
      <c r="D64" s="54" t="s">
        <v>2770</v>
      </c>
      <c r="E64" s="54" t="s">
        <v>2770</v>
      </c>
      <c r="F64" s="54" t="s">
        <v>2770</v>
      </c>
      <c r="G64" s="54" t="s">
        <v>2770</v>
      </c>
      <c r="H64" s="54" t="s">
        <v>2770</v>
      </c>
      <c r="I64" s="54" t="s">
        <v>2770</v>
      </c>
      <c r="J64" s="54" t="s">
        <v>2770</v>
      </c>
      <c r="K64" s="54" t="s">
        <v>2770</v>
      </c>
      <c r="L64" s="54" t="s">
        <v>2770</v>
      </c>
      <c r="M64" s="54" t="s">
        <v>2770</v>
      </c>
      <c r="N64" s="54" t="s">
        <v>2770</v>
      </c>
      <c r="O64" s="54" t="s">
        <v>2770</v>
      </c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20"/>
    </row>
    <row r="65" spans="1:28" ht="30" customHeight="1" x14ac:dyDescent="0.25">
      <c r="A65" s="33" t="s">
        <v>308</v>
      </c>
      <c r="B65" s="22">
        <v>37</v>
      </c>
      <c r="C65" s="36" t="s">
        <v>33</v>
      </c>
      <c r="D65" s="54" t="s">
        <v>2770</v>
      </c>
      <c r="E65" s="54" t="s">
        <v>2770</v>
      </c>
      <c r="F65" s="54" t="s">
        <v>2770</v>
      </c>
      <c r="G65" s="54" t="s">
        <v>2770</v>
      </c>
      <c r="H65" s="54" t="s">
        <v>2770</v>
      </c>
      <c r="I65" s="54" t="s">
        <v>2770</v>
      </c>
      <c r="J65" s="54" t="s">
        <v>2770</v>
      </c>
      <c r="K65" s="54" t="s">
        <v>2770</v>
      </c>
      <c r="L65" s="54" t="s">
        <v>2770</v>
      </c>
      <c r="M65" s="54" t="s">
        <v>2770</v>
      </c>
      <c r="N65" s="54" t="s">
        <v>2770</v>
      </c>
      <c r="O65" s="54" t="s">
        <v>2770</v>
      </c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20"/>
    </row>
    <row r="66" spans="1:28" ht="30" customHeight="1" x14ac:dyDescent="0.25">
      <c r="A66" s="33" t="s">
        <v>309</v>
      </c>
      <c r="B66" s="22">
        <v>38</v>
      </c>
      <c r="C66" s="36" t="s">
        <v>34</v>
      </c>
      <c r="D66" s="54" t="s">
        <v>2770</v>
      </c>
      <c r="E66" s="54" t="s">
        <v>2770</v>
      </c>
      <c r="F66" s="54" t="s">
        <v>2770</v>
      </c>
      <c r="G66" s="54" t="s">
        <v>2770</v>
      </c>
      <c r="H66" s="54" t="s">
        <v>2770</v>
      </c>
      <c r="I66" s="54" t="s">
        <v>2770</v>
      </c>
      <c r="J66" s="54" t="s">
        <v>2770</v>
      </c>
      <c r="K66" s="54" t="s">
        <v>2770</v>
      </c>
      <c r="L66" s="54" t="s">
        <v>2770</v>
      </c>
      <c r="M66" s="54" t="s">
        <v>2770</v>
      </c>
      <c r="N66" s="54" t="s">
        <v>2770</v>
      </c>
      <c r="O66" s="54" t="s">
        <v>2770</v>
      </c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20"/>
    </row>
    <row r="67" spans="1:28" ht="30" customHeight="1" x14ac:dyDescent="0.25">
      <c r="A67" s="33" t="s">
        <v>310</v>
      </c>
      <c r="B67" s="22">
        <v>39</v>
      </c>
      <c r="C67" s="36" t="s">
        <v>35</v>
      </c>
      <c r="D67" s="54" t="s">
        <v>2770</v>
      </c>
      <c r="E67" s="54" t="s">
        <v>2770</v>
      </c>
      <c r="F67" s="54" t="s">
        <v>2770</v>
      </c>
      <c r="G67" s="54" t="s">
        <v>2770</v>
      </c>
      <c r="H67" s="54" t="s">
        <v>2770</v>
      </c>
      <c r="I67" s="54" t="s">
        <v>2770</v>
      </c>
      <c r="J67" s="54" t="s">
        <v>2770</v>
      </c>
      <c r="K67" s="54" t="s">
        <v>2770</v>
      </c>
      <c r="L67" s="54" t="s">
        <v>2770</v>
      </c>
      <c r="M67" s="54" t="s">
        <v>2770</v>
      </c>
      <c r="N67" s="54" t="s">
        <v>2770</v>
      </c>
      <c r="O67" s="54" t="s">
        <v>2770</v>
      </c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20"/>
    </row>
    <row r="68" spans="1:28" ht="30" customHeight="1" x14ac:dyDescent="0.25"/>
    <row r="69" spans="1:28" ht="30" customHeight="1" x14ac:dyDescent="0.25"/>
    <row r="70" spans="1:28" ht="30" customHeight="1" x14ac:dyDescent="0.25"/>
    <row r="71" spans="1:28" ht="30" customHeight="1" x14ac:dyDescent="0.25"/>
    <row r="72" spans="1:28" ht="30" customHeight="1" x14ac:dyDescent="0.25"/>
    <row r="73" spans="1:28" ht="30" customHeight="1" x14ac:dyDescent="0.25"/>
    <row r="74" spans="1:28" ht="30" customHeight="1" x14ac:dyDescent="0.25"/>
    <row r="75" spans="1:28" ht="30" customHeight="1" x14ac:dyDescent="0.25"/>
    <row r="76" spans="1:28" ht="30" customHeight="1" x14ac:dyDescent="0.25"/>
    <row r="77" spans="1:28" ht="30" customHeight="1" x14ac:dyDescent="0.25"/>
    <row r="78" spans="1:28" ht="30" customHeight="1" x14ac:dyDescent="0.25"/>
    <row r="79" spans="1:28" ht="30" customHeight="1" x14ac:dyDescent="0.25"/>
    <row r="80" spans="1:28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</sheetData>
  <sheetProtection algorithmName="SHA-512" hashValue="Z+j4CPjslh2r+bmrvMBbfnBtvX7+E/Wy3+Rl2IlrnIEJlevoGzH3iw7kEOhJWfl4P5kHTkHiMsBVlkRW47xqUQ==" saltValue="zc92Xgvl6y8ibGulMn+AOw==" spinCount="100000" sheet="1" objects="1" scenarios="1" selectLockedCells="1"/>
  <mergeCells count="5">
    <mergeCell ref="B1:O1"/>
    <mergeCell ref="B2:O2"/>
    <mergeCell ref="B6:B7"/>
    <mergeCell ref="C6:C7"/>
    <mergeCell ref="D6:O6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2AA2C57-EC88-47B5-A831-EA017CBF2F1B}">
          <x14:formula1>
            <xm:f>Validation!$D$3:$D$4</xm:f>
          </x14:formula1>
          <xm:sqref>D8:O67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4424-A093-4A52-906E-7503B92D4172}">
  <sheetPr codeName="Sheet4"/>
  <dimension ref="A1:E267"/>
  <sheetViews>
    <sheetView zoomScaleNormal="100" workbookViewId="0">
      <pane ySplit="2" topLeftCell="A3" activePane="bottomLeft" state="frozen"/>
      <selection pane="bottomLeft" activeCell="D4" sqref="D4"/>
    </sheetView>
  </sheetViews>
  <sheetFormatPr defaultColWidth="12.5703125" defaultRowHeight="15.75" x14ac:dyDescent="0.25"/>
  <cols>
    <col min="1" max="1" width="51.7109375" style="48" bestFit="1" customWidth="1"/>
    <col min="2" max="16384" width="12.5703125" style="48"/>
  </cols>
  <sheetData>
    <row r="1" spans="1:5" x14ac:dyDescent="0.25">
      <c r="A1" s="49" t="str">
        <f>_Tu81BTLUuCT</f>
        <v>NHWA Module 1</v>
      </c>
      <c r="B1" s="49"/>
      <c r="C1" s="49"/>
      <c r="D1" s="49"/>
      <c r="E1" s="49"/>
    </row>
    <row r="2" spans="1:5" x14ac:dyDescent="0.25">
      <c r="A2" s="48" t="s">
        <v>2769</v>
      </c>
      <c r="B2" s="48" t="s">
        <v>2768</v>
      </c>
      <c r="C2" s="48" t="s">
        <v>2767</v>
      </c>
      <c r="D2" s="48" t="s">
        <v>2766</v>
      </c>
      <c r="E2" s="48" t="s">
        <v>2765</v>
      </c>
    </row>
    <row r="3" spans="1:5" x14ac:dyDescent="0.25">
      <c r="A3" s="48" t="str">
        <f>_VYVKdqiXo4b</f>
        <v>American Samoa</v>
      </c>
      <c r="B3" s="48">
        <v>2019</v>
      </c>
      <c r="C3" s="48" t="str">
        <f>_Xr12mI7VPn3</f>
        <v>default</v>
      </c>
      <c r="D3" s="48" t="str">
        <f>_true</f>
        <v>☒</v>
      </c>
      <c r="E3" s="48" t="str">
        <f>_true</f>
        <v>☒</v>
      </c>
    </row>
    <row r="4" spans="1:5" x14ac:dyDescent="0.25">
      <c r="A4" s="48" t="str">
        <f>_f4ZFD2aswys</f>
        <v>Anguilla</v>
      </c>
      <c r="B4" s="48">
        <v>2020</v>
      </c>
      <c r="D4" s="48" t="str">
        <f>_false</f>
        <v>☐</v>
      </c>
    </row>
    <row r="5" spans="1:5" x14ac:dyDescent="0.25">
      <c r="A5" s="48" t="str">
        <f>_pfhvgmllA9M</f>
        <v>Antigua and Barbuda</v>
      </c>
    </row>
    <row r="6" spans="1:5" x14ac:dyDescent="0.25">
      <c r="A6" s="48" t="str">
        <f>_JIr15Xt3EQn</f>
        <v>Arab Republic of Egypt</v>
      </c>
    </row>
    <row r="7" spans="1:5" x14ac:dyDescent="0.25">
      <c r="A7" s="48" t="str">
        <f>_AZdPnw0b1lm</f>
        <v>Argentine Republic</v>
      </c>
    </row>
    <row r="8" spans="1:5" x14ac:dyDescent="0.25">
      <c r="A8" s="48" t="str">
        <f>_lKZR6UK0afN</f>
        <v>Aruba</v>
      </c>
    </row>
    <row r="9" spans="1:5" x14ac:dyDescent="0.25">
      <c r="A9" s="48" t="str">
        <f>_LbWpsX1FJcC</f>
        <v>Australia</v>
      </c>
    </row>
    <row r="10" spans="1:5" x14ac:dyDescent="0.25">
      <c r="A10" s="48" t="str">
        <f>_iNT35p3jsEM</f>
        <v>Barbados</v>
      </c>
    </row>
    <row r="11" spans="1:5" x14ac:dyDescent="0.25">
      <c r="A11" s="48" t="str">
        <f>_Nrnay4JA8Ga</f>
        <v>Belize</v>
      </c>
    </row>
    <row r="12" spans="1:5" x14ac:dyDescent="0.25">
      <c r="A12" s="48" t="str">
        <f>_ZzoDfdWIt6z</f>
        <v>Bermuda</v>
      </c>
    </row>
    <row r="13" spans="1:5" x14ac:dyDescent="0.25">
      <c r="A13" s="48" t="str">
        <f>_fkrzFaeuYDn</f>
        <v>Bolivarian Republic of Venezuela</v>
      </c>
    </row>
    <row r="14" spans="1:5" x14ac:dyDescent="0.25">
      <c r="A14" s="48" t="str">
        <f>_wyKC2eWRH3y</f>
        <v>Bonaire, Saint Eustatius and Saba</v>
      </c>
    </row>
    <row r="15" spans="1:5" x14ac:dyDescent="0.25">
      <c r="A15" s="48" t="str">
        <f>_n8iofJiiX4T</f>
        <v>Bosnia and Herzegovina</v>
      </c>
    </row>
    <row r="16" spans="1:5" x14ac:dyDescent="0.25">
      <c r="A16" s="48" t="str">
        <f>_sg5v6c9tCZ3</f>
        <v>Bouvet Island</v>
      </c>
    </row>
    <row r="17" spans="1:1" x14ac:dyDescent="0.25">
      <c r="A17" s="48" t="str">
        <f>_PFAtPR87fHs</f>
        <v>British Indian Ocean Territory</v>
      </c>
    </row>
    <row r="18" spans="1:1" x14ac:dyDescent="0.25">
      <c r="A18" s="48" t="str">
        <f>_u7H4MyT2Y0A</f>
        <v>British Virgin Islands</v>
      </c>
    </row>
    <row r="19" spans="1:1" x14ac:dyDescent="0.25">
      <c r="A19" s="48" t="str">
        <f>_MJEntShoQVK</f>
        <v>Brunei Darussalam</v>
      </c>
    </row>
    <row r="20" spans="1:1" x14ac:dyDescent="0.25">
      <c r="A20" s="48" t="str">
        <f>_hmZE3mVAZFf</f>
        <v>Burkina Faso</v>
      </c>
    </row>
    <row r="21" spans="1:1" x14ac:dyDescent="0.25">
      <c r="A21" s="48" t="str">
        <f>_AJBfDthkySs</f>
        <v>Canada</v>
      </c>
    </row>
    <row r="22" spans="1:1" x14ac:dyDescent="0.25">
      <c r="A22" s="48" t="str">
        <f>_u3GOCB1Hu01</f>
        <v>Cayman Islands</v>
      </c>
    </row>
    <row r="23" spans="1:1" x14ac:dyDescent="0.25">
      <c r="A23" s="48" t="str">
        <f>_ZcrjvJaYQb7</f>
        <v>Central African Republic</v>
      </c>
    </row>
    <row r="24" spans="1:1" x14ac:dyDescent="0.25">
      <c r="A24" s="48" t="str">
        <f>_myv7amOYTHn</f>
        <v>China, Hong Kong Special
Administrative Region</v>
      </c>
    </row>
    <row r="25" spans="1:1" x14ac:dyDescent="0.25">
      <c r="A25" s="48" t="str">
        <f>_y582ESg0Vjo</f>
        <v>China, Macao Special
Administrative Region</v>
      </c>
    </row>
    <row r="26" spans="1:1" x14ac:dyDescent="0.25">
      <c r="A26" s="48" t="str">
        <f>_lGN2n7pZ6Ua</f>
        <v>China, Province of Taiwan</v>
      </c>
    </row>
    <row r="27" spans="1:1" x14ac:dyDescent="0.25">
      <c r="A27" s="48" t="str">
        <f>_a0Tb0vzKk1m</f>
        <v>China: Province of Taiwan only</v>
      </c>
    </row>
    <row r="28" spans="1:1" x14ac:dyDescent="0.25">
      <c r="A28" s="48" t="str">
        <f>_XjHXb0aFH5w</f>
        <v>Christmas Island</v>
      </c>
    </row>
    <row r="29" spans="1:1" x14ac:dyDescent="0.25">
      <c r="A29" s="48" t="str">
        <f>_AFIorEPU00q</f>
        <v>Cocos (Keeling) Islands</v>
      </c>
    </row>
    <row r="30" spans="1:1" x14ac:dyDescent="0.25">
      <c r="A30" s="48" t="str">
        <f>_s1mzBU7YOaZ</f>
        <v>Commonwealth of Dominica</v>
      </c>
    </row>
    <row r="31" spans="1:1" x14ac:dyDescent="0.25">
      <c r="A31" s="48" t="str">
        <f>_VbbSe7wgS9s</f>
        <v>Commonwealth of the Bahamas</v>
      </c>
    </row>
    <row r="32" spans="1:1" x14ac:dyDescent="0.25">
      <c r="A32" s="48" t="str">
        <f>_TldYkeCwb5r</f>
        <v>Cook Islands</v>
      </c>
    </row>
    <row r="33" spans="1:1" x14ac:dyDescent="0.25">
      <c r="A33" s="48" t="str">
        <f>_QSpLidCdqMU</f>
        <v>Curaçao</v>
      </c>
    </row>
    <row r="34" spans="1:1" x14ac:dyDescent="0.25">
      <c r="A34" s="48" t="str">
        <f>_XKKI1hhyFxk</f>
        <v>Czech Republic</v>
      </c>
    </row>
    <row r="35" spans="1:1" x14ac:dyDescent="0.25">
      <c r="A35" s="48" t="str">
        <f>_NhuW760cOQG</f>
        <v>Czechoslovakia, Former</v>
      </c>
    </row>
    <row r="36" spans="1:1" x14ac:dyDescent="0.25">
      <c r="A36" s="48" t="str">
        <f>_OFXJXWnOG0R</f>
        <v>Democratic People's Republic of Korea</v>
      </c>
    </row>
    <row r="37" spans="1:1" x14ac:dyDescent="0.25">
      <c r="A37" s="48" t="str">
        <f>_FNduj2N3e8s</f>
        <v>Democratic Republic of Sao Tome and Principe</v>
      </c>
    </row>
    <row r="38" spans="1:1" x14ac:dyDescent="0.25">
      <c r="A38" s="48" t="str">
        <f>_EDHO4qOyY88</f>
        <v>Democratic Republic of the Congo</v>
      </c>
    </row>
    <row r="39" spans="1:1" x14ac:dyDescent="0.25">
      <c r="A39" s="48" t="str">
        <f>_cJU4qStc9QT</f>
        <v>Democratic Republic of Timor-Leste</v>
      </c>
    </row>
    <row r="40" spans="1:1" x14ac:dyDescent="0.25">
      <c r="A40" s="48" t="str">
        <f>_er7MPiN3tdH</f>
        <v>Democratic Socialist Republic of Sri Lanka</v>
      </c>
    </row>
    <row r="41" spans="1:1" x14ac:dyDescent="0.25">
      <c r="A41" s="48" t="str">
        <f>_PpjdOoVUc7k</f>
        <v>Dominican Republic</v>
      </c>
    </row>
    <row r="42" spans="1:1" x14ac:dyDescent="0.25">
      <c r="A42" s="48" t="str">
        <f>_PJS910L8KtX</f>
        <v>Eastern Republic of Uruguay</v>
      </c>
    </row>
    <row r="43" spans="1:1" x14ac:dyDescent="0.25">
      <c r="A43" s="48" t="str">
        <f>_PRrdILmQQb3</f>
        <v>Falkland Islands (Malvinas)</v>
      </c>
    </row>
    <row r="44" spans="1:1" x14ac:dyDescent="0.25">
      <c r="A44" s="48" t="str">
        <f>_ngUSWwX0Oby</f>
        <v>Faroe Islands</v>
      </c>
    </row>
    <row r="45" spans="1:1" x14ac:dyDescent="0.25">
      <c r="A45" s="48" t="str">
        <f>_zEYrsiNUGIo</f>
        <v>Federal Democratic Republic of Ethiopia</v>
      </c>
    </row>
    <row r="46" spans="1:1" x14ac:dyDescent="0.25">
      <c r="A46" s="48" t="str">
        <f>_pZZriU4sY0l</f>
        <v>Federal Democratic Republic of Nepal</v>
      </c>
    </row>
    <row r="47" spans="1:1" x14ac:dyDescent="0.25">
      <c r="A47" s="48" t="str">
        <f>_Ri2tb7LBVtP</f>
        <v>Federal Republic of Germany</v>
      </c>
    </row>
    <row r="48" spans="1:1" x14ac:dyDescent="0.25">
      <c r="A48" s="48" t="str">
        <f>_I3NxIqG7bD4</f>
        <v>Federal Republic of Nigeria</v>
      </c>
    </row>
    <row r="49" spans="1:1" x14ac:dyDescent="0.25">
      <c r="A49" s="48" t="str">
        <f>_oWNF4d3PK8C</f>
        <v>Federal Republic of Somalia</v>
      </c>
    </row>
    <row r="50" spans="1:1" x14ac:dyDescent="0.25">
      <c r="A50" s="48" t="str">
        <f>_lnvESj20mWZ</f>
        <v>Federated States of Micronesia</v>
      </c>
    </row>
    <row r="51" spans="1:1" x14ac:dyDescent="0.25">
      <c r="A51" s="48" t="str">
        <f>_dpcvWc01CeN</f>
        <v>Federative Republic of Brazil</v>
      </c>
    </row>
    <row r="52" spans="1:1" x14ac:dyDescent="0.25">
      <c r="A52" s="48" t="str">
        <f>_UJVEh0g7qOo</f>
        <v>French Guiana</v>
      </c>
    </row>
    <row r="53" spans="1:1" x14ac:dyDescent="0.25">
      <c r="A53" s="48" t="str">
        <f>_QLERXr2o7IE</f>
        <v>French Polynesia</v>
      </c>
    </row>
    <row r="54" spans="1:1" x14ac:dyDescent="0.25">
      <c r="A54" s="48" t="str">
        <f>_VnTycSnraEY</f>
        <v>French Republic</v>
      </c>
    </row>
    <row r="55" spans="1:1" x14ac:dyDescent="0.25">
      <c r="A55" s="48" t="str">
        <f>_BLpPqpMtgQY</f>
        <v>French Southern Territories</v>
      </c>
    </row>
    <row r="56" spans="1:1" x14ac:dyDescent="0.25">
      <c r="A56" s="48" t="str">
        <f>_EGLpIMSAWhx</f>
        <v>Gabonese Republic</v>
      </c>
    </row>
    <row r="57" spans="1:1" x14ac:dyDescent="0.25">
      <c r="A57" s="48" t="str">
        <f>_fg8TSIHSGHX</f>
        <v>Georgia</v>
      </c>
    </row>
    <row r="58" spans="1:1" x14ac:dyDescent="0.25">
      <c r="A58" s="48" t="str">
        <f>_hgGOTFYZxMO</f>
        <v>Germany, Former Democratic Republic</v>
      </c>
    </row>
    <row r="59" spans="1:1" x14ac:dyDescent="0.25">
      <c r="A59" s="48" t="str">
        <f>_E9G2aQpCs1A</f>
        <v>Germany, Former Federal Republic</v>
      </c>
    </row>
    <row r="60" spans="1:1" x14ac:dyDescent="0.25">
      <c r="A60" s="48" t="str">
        <f>_Fq9qs6Kn6wN</f>
        <v>Germany, West Berlin</v>
      </c>
    </row>
    <row r="61" spans="1:1" x14ac:dyDescent="0.25">
      <c r="A61" s="48" t="str">
        <f>_BVzmce6DVeS</f>
        <v>Gibraltar</v>
      </c>
    </row>
    <row r="62" spans="1:1" x14ac:dyDescent="0.25">
      <c r="A62" s="48" t="str">
        <f>_mmJUi0PpvGi</f>
        <v>Grand Duchy of Luxembourg</v>
      </c>
    </row>
    <row r="63" spans="1:1" x14ac:dyDescent="0.25">
      <c r="A63" s="48" t="str">
        <f>_IZy3ESdFnp5</f>
        <v>Greenland</v>
      </c>
    </row>
    <row r="64" spans="1:1" x14ac:dyDescent="0.25">
      <c r="A64" s="48" t="str">
        <f>_gg9DH7dvdeD</f>
        <v>Grenada</v>
      </c>
    </row>
    <row r="65" spans="1:1" x14ac:dyDescent="0.25">
      <c r="A65" s="48" t="str">
        <f>_cRWrIpjzvVl</f>
        <v>Guadeloupe</v>
      </c>
    </row>
    <row r="66" spans="1:1" x14ac:dyDescent="0.25">
      <c r="A66" s="48" t="str">
        <f>_q9u7nkNkuGy</f>
        <v>Guam</v>
      </c>
    </row>
    <row r="67" spans="1:1" x14ac:dyDescent="0.25">
      <c r="A67" s="48" t="str">
        <f>_NUkOvK4bnj2</f>
        <v>Guernsey</v>
      </c>
    </row>
    <row r="68" spans="1:1" x14ac:dyDescent="0.25">
      <c r="A68" s="48" t="str">
        <f>_GWQBgBHdbbp</f>
        <v>Hashemite Kingdom of Jordan</v>
      </c>
    </row>
    <row r="69" spans="1:1" x14ac:dyDescent="0.25">
      <c r="A69" s="48" t="str">
        <f>_apVWLKfARpb</f>
        <v>Heard Island and McDonald Islands</v>
      </c>
    </row>
    <row r="70" spans="1:1" x14ac:dyDescent="0.25">
      <c r="A70" s="48" t="str">
        <f>_eyvitcZL4ex</f>
        <v>Hellenic Republic</v>
      </c>
    </row>
    <row r="71" spans="1:1" x14ac:dyDescent="0.25">
      <c r="A71" s="48" t="str">
        <f>_jZOt27rWre8</f>
        <v>Holy See</v>
      </c>
    </row>
    <row r="72" spans="1:1" x14ac:dyDescent="0.25">
      <c r="A72" s="48" t="str">
        <f>_g49fuSiB623</f>
        <v>Hungary</v>
      </c>
    </row>
    <row r="73" spans="1:1" x14ac:dyDescent="0.25">
      <c r="A73" s="48" t="str">
        <f>_Zav7juzGmEo</f>
        <v>Independent State of Papua New Guinea</v>
      </c>
    </row>
    <row r="74" spans="1:1" x14ac:dyDescent="0.25">
      <c r="A74" s="48" t="str">
        <f>_hpXoMVtJpT3</f>
        <v>Independent State of Samoa</v>
      </c>
    </row>
    <row r="75" spans="1:1" x14ac:dyDescent="0.25">
      <c r="A75" s="48" t="str">
        <f>_uvTw0Kus5KZ</f>
        <v>Ireland</v>
      </c>
    </row>
    <row r="76" spans="1:1" x14ac:dyDescent="0.25">
      <c r="A76" s="48" t="str">
        <f>_oofyLUJJ6Vy</f>
        <v>Islamic Republic of  Afghanistan</v>
      </c>
    </row>
    <row r="77" spans="1:1" x14ac:dyDescent="0.25">
      <c r="A77" s="48" t="str">
        <f>_SsAjVE1S87E</f>
        <v>Islamic Republic of Iran</v>
      </c>
    </row>
    <row r="78" spans="1:1" x14ac:dyDescent="0.25">
      <c r="A78" s="48" t="str">
        <f>_XYpsN5j30R9</f>
        <v>Islamic Republic of Mauritania</v>
      </c>
    </row>
    <row r="79" spans="1:1" x14ac:dyDescent="0.25">
      <c r="A79" s="48" t="str">
        <f>_yzAMOdV0Pmr</f>
        <v>Islamic Republic of Pakistan</v>
      </c>
    </row>
    <row r="80" spans="1:1" x14ac:dyDescent="0.25">
      <c r="A80" s="48" t="str">
        <f>_ehNfKt5LpG9</f>
        <v>Isle of Man</v>
      </c>
    </row>
    <row r="81" spans="1:1" x14ac:dyDescent="0.25">
      <c r="A81" s="48" t="str">
        <f>_x6DVvicRjYC</f>
        <v>Jamaica</v>
      </c>
    </row>
    <row r="82" spans="1:1" x14ac:dyDescent="0.25">
      <c r="A82" s="48" t="str">
        <f>_JI5lagoUJR4</f>
        <v>Japan</v>
      </c>
    </row>
    <row r="83" spans="1:1" x14ac:dyDescent="0.25">
      <c r="A83" s="48" t="str">
        <f>_XJscL6IuHpd</f>
        <v>Jersey</v>
      </c>
    </row>
    <row r="84" spans="1:1" x14ac:dyDescent="0.25">
      <c r="A84" s="48" t="str">
        <f>_rEQqufy2KNi</f>
        <v>Kingdom of  the Netherlands</v>
      </c>
    </row>
    <row r="85" spans="1:1" x14ac:dyDescent="0.25">
      <c r="A85" s="48" t="str">
        <f>_T7tKHiW1Db1</f>
        <v>Kingdom of Bahrain</v>
      </c>
    </row>
    <row r="86" spans="1:1" x14ac:dyDescent="0.25">
      <c r="A86" s="48" t="str">
        <f>_KwgjnBBpe5b</f>
        <v>Kingdom of Belgium</v>
      </c>
    </row>
    <row r="87" spans="1:1" x14ac:dyDescent="0.25">
      <c r="A87" s="48" t="str">
        <f>_JQ5qF3mRCMe</f>
        <v>Kingdom of Bhutan</v>
      </c>
    </row>
    <row r="88" spans="1:1" x14ac:dyDescent="0.25">
      <c r="A88" s="48" t="str">
        <f>_dscgTvwyCw8</f>
        <v>Kingdom of Cambodia</v>
      </c>
    </row>
    <row r="89" spans="1:1" x14ac:dyDescent="0.25">
      <c r="A89" s="48" t="str">
        <f>_CCl7hAqlrmE</f>
        <v>Kingdom of Denmark</v>
      </c>
    </row>
    <row r="90" spans="1:1" x14ac:dyDescent="0.25">
      <c r="A90" s="48" t="str">
        <f>_G3thRWUQAX9</f>
        <v>Kingdom of Eswatini</v>
      </c>
    </row>
    <row r="91" spans="1:1" x14ac:dyDescent="0.25">
      <c r="A91" s="48" t="str">
        <f>_D4JnxOsqwE4</f>
        <v>Kingdom of Lesotho</v>
      </c>
    </row>
    <row r="92" spans="1:1" x14ac:dyDescent="0.25">
      <c r="A92" s="48" t="str">
        <f>_WuQvgvXKamv</f>
        <v>Kingdom of Morocco</v>
      </c>
    </row>
    <row r="93" spans="1:1" x14ac:dyDescent="0.25">
      <c r="A93" s="48" t="str">
        <f>_oy494aJtjTB</f>
        <v>Kingdom of Norway</v>
      </c>
    </row>
    <row r="94" spans="1:1" x14ac:dyDescent="0.25">
      <c r="A94" s="48" t="str">
        <f>_xB6nQN5Wtpg</f>
        <v>Kingdom of Saudi Arabia</v>
      </c>
    </row>
    <row r="95" spans="1:1" x14ac:dyDescent="0.25">
      <c r="A95" s="48" t="str">
        <f>_DVnpk4xiXGJ</f>
        <v>Kingdom of Spain</v>
      </c>
    </row>
    <row r="96" spans="1:1" x14ac:dyDescent="0.25">
      <c r="A96" s="48" t="str">
        <f>_IFAb1JUZ0Fz</f>
        <v>Kingdom of Sweden</v>
      </c>
    </row>
    <row r="97" spans="1:1" x14ac:dyDescent="0.25">
      <c r="A97" s="48" t="str">
        <f>_vboedbUs1As</f>
        <v>Kingdom of Thailand</v>
      </c>
    </row>
    <row r="98" spans="1:1" x14ac:dyDescent="0.25">
      <c r="A98" s="48" t="str">
        <f>_zYQqFxQw5jj</f>
        <v>Kingdom of Tonga</v>
      </c>
    </row>
    <row r="99" spans="1:1" x14ac:dyDescent="0.25">
      <c r="A99" s="48" t="str">
        <f>_tDFavWinSwr</f>
        <v>Kyrgyz Republic</v>
      </c>
    </row>
    <row r="100" spans="1:1" x14ac:dyDescent="0.25">
      <c r="A100" s="48" t="str">
        <f>_bvyjEfI0d2V</f>
        <v>Lao People's Democratic Republic</v>
      </c>
    </row>
    <row r="101" spans="1:1" x14ac:dyDescent="0.25">
      <c r="A101" s="48" t="str">
        <f>_ACalScnrl2I</f>
        <v>Lebanese Republic</v>
      </c>
    </row>
    <row r="102" spans="1:1" x14ac:dyDescent="0.25">
      <c r="A102" s="48" t="str">
        <f>_gMz0MxjZcEt</f>
        <v>Liechtenstein</v>
      </c>
    </row>
    <row r="103" spans="1:1" x14ac:dyDescent="0.25">
      <c r="A103" s="48" t="str">
        <f>_BmTVMvJHVBO</f>
        <v>Malaysia</v>
      </c>
    </row>
    <row r="104" spans="1:1" x14ac:dyDescent="0.25">
      <c r="A104" s="48" t="str">
        <f>_v2B5AtYQV8H</f>
        <v>Martinique</v>
      </c>
    </row>
    <row r="105" spans="1:1" x14ac:dyDescent="0.25">
      <c r="A105" s="48" t="str">
        <f>_Bon3xyAAWKf</f>
        <v>Mayotte</v>
      </c>
    </row>
    <row r="106" spans="1:1" x14ac:dyDescent="0.25">
      <c r="A106" s="48" t="str">
        <f>_IZSm5iPKkDg</f>
        <v>Mongolia</v>
      </c>
    </row>
    <row r="107" spans="1:1" x14ac:dyDescent="0.25">
      <c r="A107" s="48" t="str">
        <f>_JX7HJfPfbog</f>
        <v>Montenegro</v>
      </c>
    </row>
    <row r="108" spans="1:1" x14ac:dyDescent="0.25">
      <c r="A108" s="48" t="str">
        <f>_B4iWc3gcDcn</f>
        <v>Montserrat</v>
      </c>
    </row>
    <row r="109" spans="1:1" x14ac:dyDescent="0.25">
      <c r="A109" s="48" t="str">
        <f>_COs48yLdDvg</f>
        <v>Netherlands Antilles</v>
      </c>
    </row>
    <row r="110" spans="1:1" x14ac:dyDescent="0.25">
      <c r="A110" s="48" t="str">
        <f>_jMGr96nGwHN</f>
        <v>New Caledonia</v>
      </c>
    </row>
    <row r="111" spans="1:1" x14ac:dyDescent="0.25">
      <c r="A111" s="48" t="str">
        <f>_hG1CNbw8wSF</f>
        <v>New Zealand</v>
      </c>
    </row>
    <row r="112" spans="1:1" x14ac:dyDescent="0.25">
      <c r="A112" s="48" t="str">
        <f>_O7BGyJhV2Tc</f>
        <v>Norfolk Island</v>
      </c>
    </row>
    <row r="113" spans="1:1" x14ac:dyDescent="0.25">
      <c r="A113" s="48" t="str">
        <f>_vPoFz9J1v6Y</f>
        <v>Northern Mariana Islands</v>
      </c>
    </row>
    <row r="114" spans="1:1" x14ac:dyDescent="0.25">
      <c r="A114" s="48" t="str">
        <f>_juBxu3AprlM</f>
        <v>Palestine</v>
      </c>
    </row>
    <row r="115" spans="1:1" x14ac:dyDescent="0.25">
      <c r="A115" s="48" t="str">
        <f>_mNa42CHbkO7</f>
        <v>People’s Democratic Republic of Algeria</v>
      </c>
    </row>
    <row r="116" spans="1:1" x14ac:dyDescent="0.25">
      <c r="A116" s="48" t="str">
        <f>_dNLjKwsVjod</f>
        <v>People’s Republic of Bangladesh</v>
      </c>
    </row>
    <row r="117" spans="1:1" x14ac:dyDescent="0.25">
      <c r="A117" s="48" t="str">
        <f>_q23bFLr2E5D</f>
        <v>People’s Republic of China</v>
      </c>
    </row>
    <row r="118" spans="1:1" x14ac:dyDescent="0.25">
      <c r="A118" s="48" t="str">
        <f>_fHaKXfcKthe</f>
        <v>Pitcairn</v>
      </c>
    </row>
    <row r="119" spans="1:1" x14ac:dyDescent="0.25">
      <c r="A119" s="48" t="str">
        <f>_cpmmPDsQ3uG</f>
        <v>Plurinational State of Bolivia</v>
      </c>
    </row>
    <row r="120" spans="1:1" x14ac:dyDescent="0.25">
      <c r="A120" s="48" t="str">
        <f>_PevCwH17M73</f>
        <v>Portuguese Republic</v>
      </c>
    </row>
    <row r="121" spans="1:1" x14ac:dyDescent="0.25">
      <c r="A121" s="48" t="str">
        <f>_Rmy6DbwekE1</f>
        <v>Principality of Andorra</v>
      </c>
    </row>
    <row r="122" spans="1:1" x14ac:dyDescent="0.25">
      <c r="A122" s="48" t="str">
        <f>_cZ8823L0fLJ</f>
        <v>Principality of Monaco</v>
      </c>
    </row>
    <row r="123" spans="1:1" x14ac:dyDescent="0.25">
      <c r="A123" s="48" t="str">
        <f>_w3IJVQhc8Rm</f>
        <v>Puerto Rico</v>
      </c>
    </row>
    <row r="124" spans="1:1" x14ac:dyDescent="0.25">
      <c r="A124" s="48" t="str">
        <f>_Ajnw1b8m6eL</f>
        <v>Republic of  the Marshall Islands</v>
      </c>
    </row>
    <row r="125" spans="1:1" x14ac:dyDescent="0.25">
      <c r="A125" s="48" t="str">
        <f>_VGOzFKfSazN</f>
        <v>Republic of Albania</v>
      </c>
    </row>
    <row r="126" spans="1:1" x14ac:dyDescent="0.25">
      <c r="A126" s="48" t="str">
        <f>_jFOZHDZpjPL</f>
        <v>Republic of Angola</v>
      </c>
    </row>
    <row r="127" spans="1:1" x14ac:dyDescent="0.25">
      <c r="A127" s="48" t="str">
        <f>_cWrL45je7mw</f>
        <v>Republic of Armenia</v>
      </c>
    </row>
    <row r="128" spans="1:1" x14ac:dyDescent="0.25">
      <c r="A128" s="48" t="str">
        <f>_e9IoKRAkYLO</f>
        <v>Republic of Austria</v>
      </c>
    </row>
    <row r="129" spans="1:1" x14ac:dyDescent="0.25">
      <c r="A129" s="48" t="str">
        <f>_ST86paYjRHP</f>
        <v>Republic of Azerbaijan</v>
      </c>
    </row>
    <row r="130" spans="1:1" x14ac:dyDescent="0.25">
      <c r="A130" s="48" t="str">
        <f>_Tr4i6jeDDqj</f>
        <v>Republic of Belarus</v>
      </c>
    </row>
    <row r="131" spans="1:1" x14ac:dyDescent="0.25">
      <c r="A131" s="48" t="str">
        <f>_DzAOqCf0ots</f>
        <v>Republic of Benin</v>
      </c>
    </row>
    <row r="132" spans="1:1" x14ac:dyDescent="0.25">
      <c r="A132" s="48" t="str">
        <f>_c82mDnhUQly</f>
        <v>Republic of Botswana</v>
      </c>
    </row>
    <row r="133" spans="1:1" x14ac:dyDescent="0.25">
      <c r="A133" s="48" t="str">
        <f>_AjeCGGb8H76</f>
        <v>Republic of Bulgaria</v>
      </c>
    </row>
    <row r="134" spans="1:1" x14ac:dyDescent="0.25">
      <c r="A134" s="48" t="str">
        <f>_Xz7rnovuiOx</f>
        <v>Republic of Burundi</v>
      </c>
    </row>
    <row r="135" spans="1:1" x14ac:dyDescent="0.25">
      <c r="A135" s="48" t="str">
        <f>_bGWaeVBrOcc</f>
        <v>Republic of Cabo Verde</v>
      </c>
    </row>
    <row r="136" spans="1:1" x14ac:dyDescent="0.25">
      <c r="A136" s="48" t="str">
        <f>_VPesUmegQpP</f>
        <v>Republic of Cameroon</v>
      </c>
    </row>
    <row r="137" spans="1:1" x14ac:dyDescent="0.25">
      <c r="A137" s="48" t="str">
        <f>_tV0rWhHr9cj</f>
        <v>Republic of Chad</v>
      </c>
    </row>
    <row r="138" spans="1:1" x14ac:dyDescent="0.25">
      <c r="A138" s="48" t="str">
        <f>_zFInPJBZVbN</f>
        <v>Republic of Chile</v>
      </c>
    </row>
    <row r="139" spans="1:1" x14ac:dyDescent="0.25">
      <c r="A139" s="48" t="str">
        <f>_jXQq22U4Y2e</f>
        <v>Republic of Colombia</v>
      </c>
    </row>
    <row r="140" spans="1:1" x14ac:dyDescent="0.25">
      <c r="A140" s="48" t="str">
        <f>_pbH6bmcioGw</f>
        <v>Republic of Costa Rica</v>
      </c>
    </row>
    <row r="141" spans="1:1" x14ac:dyDescent="0.25">
      <c r="A141" s="48" t="str">
        <f>_lbMrRSBsXh3</f>
        <v>Republic of Croatia</v>
      </c>
    </row>
    <row r="142" spans="1:1" x14ac:dyDescent="0.25">
      <c r="A142" s="48" t="str">
        <f>_Zdl3ad7PayF</f>
        <v>Republic of Cuba</v>
      </c>
    </row>
    <row r="143" spans="1:1" x14ac:dyDescent="0.25">
      <c r="A143" s="48" t="str">
        <f>_Mb9IYOFZYCv</f>
        <v>Republic of Cyprus</v>
      </c>
    </row>
    <row r="144" spans="1:1" x14ac:dyDescent="0.25">
      <c r="A144" s="48" t="str">
        <f>_WXGcnQWJ0Qd</f>
        <v>Republic of Côte d'Ivoire</v>
      </c>
    </row>
    <row r="145" spans="1:1" x14ac:dyDescent="0.25">
      <c r="A145" s="48" t="str">
        <f>_Yg9QkNQk9p7</f>
        <v>Republic of Djibouti</v>
      </c>
    </row>
    <row r="146" spans="1:1" x14ac:dyDescent="0.25">
      <c r="A146" s="48" t="str">
        <f>_LAPR4Iu2NVS</f>
        <v>Republic of Ecuador</v>
      </c>
    </row>
    <row r="147" spans="1:1" x14ac:dyDescent="0.25">
      <c r="A147" s="48" t="str">
        <f>_Mk7P920hkBa</f>
        <v>Republic of El Salvador</v>
      </c>
    </row>
    <row r="148" spans="1:1" x14ac:dyDescent="0.25">
      <c r="A148" s="48" t="str">
        <f>_Fi5lLVwe1Th</f>
        <v>Republic of Equatorial Guinea</v>
      </c>
    </row>
    <row r="149" spans="1:1" x14ac:dyDescent="0.25">
      <c r="A149" s="48" t="str">
        <f>_XeWqwCw9G5s</f>
        <v>Republic of Estonia</v>
      </c>
    </row>
    <row r="150" spans="1:1" x14ac:dyDescent="0.25">
      <c r="A150" s="48" t="str">
        <f>_sSIYRwB1r74</f>
        <v>Republic of Fiji</v>
      </c>
    </row>
    <row r="151" spans="1:1" x14ac:dyDescent="0.25">
      <c r="A151" s="48" t="str">
        <f>_bnQX2QIuIY9</f>
        <v>Republic of Finland</v>
      </c>
    </row>
    <row r="152" spans="1:1" x14ac:dyDescent="0.25">
      <c r="A152" s="48" t="str">
        <f>_z51rgcc5R8V</f>
        <v>Republic of Gambia</v>
      </c>
    </row>
    <row r="153" spans="1:1" x14ac:dyDescent="0.25">
      <c r="A153" s="48" t="str">
        <f>_WC5rU5fLMzY</f>
        <v>Republic of Ghana</v>
      </c>
    </row>
    <row r="154" spans="1:1" x14ac:dyDescent="0.25">
      <c r="A154" s="48" t="str">
        <f>_bhkJDAiqVKX</f>
        <v>Republic of Guatemala</v>
      </c>
    </row>
    <row r="155" spans="1:1" x14ac:dyDescent="0.25">
      <c r="A155" s="48" t="str">
        <f>_quQpOfBIDFC</f>
        <v>Republic of Guinea</v>
      </c>
    </row>
    <row r="156" spans="1:1" x14ac:dyDescent="0.25">
      <c r="A156" s="48" t="str">
        <f>_G9o5ad4oJJX</f>
        <v>Republic of Guinea-Bissau</v>
      </c>
    </row>
    <row r="157" spans="1:1" x14ac:dyDescent="0.25">
      <c r="A157" s="48" t="str">
        <f>_AUStREIxT4s</f>
        <v>Republic of Guyana</v>
      </c>
    </row>
    <row r="158" spans="1:1" x14ac:dyDescent="0.25">
      <c r="A158" s="48" t="str">
        <f>_ipe4pT2TW7G</f>
        <v>Republic of Haiti</v>
      </c>
    </row>
    <row r="159" spans="1:1" x14ac:dyDescent="0.25">
      <c r="A159" s="48" t="str">
        <f>_mDSuyD9lOM5</f>
        <v>Republic of Honduras</v>
      </c>
    </row>
    <row r="160" spans="1:1" x14ac:dyDescent="0.25">
      <c r="A160" s="48" t="str">
        <f>_Bc3mYAhlY1a</f>
        <v>Republic of Iceland</v>
      </c>
    </row>
    <row r="161" spans="1:1" x14ac:dyDescent="0.25">
      <c r="A161" s="48" t="str">
        <f>_WApLDd37Yj2</f>
        <v>Republic of India</v>
      </c>
    </row>
    <row r="162" spans="1:1" x14ac:dyDescent="0.25">
      <c r="A162" s="48" t="str">
        <f>_jVqoXv7rFns</f>
        <v>Republic of Indonesia</v>
      </c>
    </row>
    <row r="163" spans="1:1" x14ac:dyDescent="0.25">
      <c r="A163" s="48" t="str">
        <f>_fHXW26zg2U6</f>
        <v>Republic of Iraq</v>
      </c>
    </row>
    <row r="164" spans="1:1" x14ac:dyDescent="0.25">
      <c r="A164" s="48" t="str">
        <f>_ElwEWppmGgv</f>
        <v>Republic of Italy</v>
      </c>
    </row>
    <row r="165" spans="1:1" x14ac:dyDescent="0.25">
      <c r="A165" s="48" t="str">
        <f>_ibGsqmiVkoU</f>
        <v>Republic of Kazakhstan</v>
      </c>
    </row>
    <row r="166" spans="1:1" x14ac:dyDescent="0.25">
      <c r="A166" s="48" t="str">
        <f>_HfVjCurKxh2</f>
        <v>Republic of Kenya</v>
      </c>
    </row>
    <row r="167" spans="1:1" x14ac:dyDescent="0.25">
      <c r="A167" s="48" t="str">
        <f>_Nlv8oKkoAwp</f>
        <v>Republic of Kiribati</v>
      </c>
    </row>
    <row r="168" spans="1:1" x14ac:dyDescent="0.25">
      <c r="A168" s="48" t="str">
        <f>_IbGbsybdeou</f>
        <v>Republic of Korea</v>
      </c>
    </row>
    <row r="169" spans="1:1" x14ac:dyDescent="0.25">
      <c r="A169" s="48" t="str">
        <f>_gxi9jcBYyrL</f>
        <v>Republic of Latvia</v>
      </c>
    </row>
    <row r="170" spans="1:1" x14ac:dyDescent="0.25">
      <c r="A170" s="48" t="str">
        <f>_JEHwU064LAj</f>
        <v>Republic of Liberia</v>
      </c>
    </row>
    <row r="171" spans="1:1" x14ac:dyDescent="0.25">
      <c r="A171" s="48" t="str">
        <f>_T1irZBQ9gNW</f>
        <v>Republic of Lithuania</v>
      </c>
    </row>
    <row r="172" spans="1:1" x14ac:dyDescent="0.25">
      <c r="A172" s="48" t="str">
        <f>_bcy4159FETR</f>
        <v>Republic of Madagascar</v>
      </c>
    </row>
    <row r="173" spans="1:1" x14ac:dyDescent="0.25">
      <c r="A173" s="48" t="str">
        <f>_G037PAPU5dO</f>
        <v>Republic of Malawi</v>
      </c>
    </row>
    <row r="174" spans="1:1" x14ac:dyDescent="0.25">
      <c r="A174" s="48" t="str">
        <f>_FOJUXD6f6lB</f>
        <v>Republic of Maldives</v>
      </c>
    </row>
    <row r="175" spans="1:1" x14ac:dyDescent="0.25">
      <c r="A175" s="48" t="str">
        <f>_EubjsxqlA4d</f>
        <v>Republic of Mali</v>
      </c>
    </row>
    <row r="176" spans="1:1" x14ac:dyDescent="0.25">
      <c r="A176" s="48" t="str">
        <f>_TIhakAVsQwM</f>
        <v>Republic of Malta</v>
      </c>
    </row>
    <row r="177" spans="1:1" x14ac:dyDescent="0.25">
      <c r="A177" s="48" t="str">
        <f>_EB4aSZN0eQr</f>
        <v>Republic of Mauritius</v>
      </c>
    </row>
    <row r="178" spans="1:1" x14ac:dyDescent="0.25">
      <c r="A178" s="48" t="str">
        <f>_yBqy4nxuOCA</f>
        <v>Republic of Moldova</v>
      </c>
    </row>
    <row r="179" spans="1:1" x14ac:dyDescent="0.25">
      <c r="A179" s="48" t="str">
        <f>_Gan3VYicAWe</f>
        <v>Republic of Mozambique</v>
      </c>
    </row>
    <row r="180" spans="1:1" x14ac:dyDescent="0.25">
      <c r="A180" s="48" t="str">
        <f>_rtLnlu4GUI2</f>
        <v>Republic of Namibia</v>
      </c>
    </row>
    <row r="181" spans="1:1" x14ac:dyDescent="0.25">
      <c r="A181" s="48" t="str">
        <f>_Pz0LCggcqES</f>
        <v>Republic of Nauru</v>
      </c>
    </row>
    <row r="182" spans="1:1" x14ac:dyDescent="0.25">
      <c r="A182" s="48" t="str">
        <f>_wnuoeS9sVZR</f>
        <v>Republic of Nicaragua</v>
      </c>
    </row>
    <row r="183" spans="1:1" x14ac:dyDescent="0.25">
      <c r="A183" s="48" t="str">
        <f>_KqaTbKanCG3</f>
        <v>Republic of Niue</v>
      </c>
    </row>
    <row r="184" spans="1:1" x14ac:dyDescent="0.25">
      <c r="A184" s="48" t="str">
        <f>_cfBaKMnsXd1</f>
        <v>Republic of North Macedonia</v>
      </c>
    </row>
    <row r="185" spans="1:1" x14ac:dyDescent="0.25">
      <c r="A185" s="48" t="str">
        <f>_iFaKKDtb7nf</f>
        <v>Republic of Palau</v>
      </c>
    </row>
    <row r="186" spans="1:1" x14ac:dyDescent="0.25">
      <c r="A186" s="48" t="str">
        <f>_wUBWZEHJm6Q</f>
        <v>Republic of Panama</v>
      </c>
    </row>
    <row r="187" spans="1:1" x14ac:dyDescent="0.25">
      <c r="A187" s="48" t="str">
        <f>_Wpzccx0vjIP</f>
        <v>Republic of Paraguay</v>
      </c>
    </row>
    <row r="188" spans="1:1" x14ac:dyDescent="0.25">
      <c r="A188" s="48" t="str">
        <f>_vkXlj7ZPkGi</f>
        <v>Republic of Peru</v>
      </c>
    </row>
    <row r="189" spans="1:1" x14ac:dyDescent="0.25">
      <c r="A189" s="48" t="str">
        <f>_QkOClVdLto1</f>
        <v>Republic of Philippines</v>
      </c>
    </row>
    <row r="190" spans="1:1" x14ac:dyDescent="0.25">
      <c r="A190" s="48" t="str">
        <f>_wMTP4GblKr8</f>
        <v>Republic of Poland</v>
      </c>
    </row>
    <row r="191" spans="1:1" x14ac:dyDescent="0.25">
      <c r="A191" s="48" t="str">
        <f>_UlQiEogy3wG</f>
        <v>Republic of Rwanda</v>
      </c>
    </row>
    <row r="192" spans="1:1" x14ac:dyDescent="0.25">
      <c r="A192" s="48" t="str">
        <f>_SAsS1Kwc4iW</f>
        <v>Republic of San Marino</v>
      </c>
    </row>
    <row r="193" spans="1:1" x14ac:dyDescent="0.25">
      <c r="A193" s="48" t="str">
        <f>_wj7iV08dvFq</f>
        <v>Republic of Senegal</v>
      </c>
    </row>
    <row r="194" spans="1:1" x14ac:dyDescent="0.25">
      <c r="A194" s="48" t="str">
        <f>_oroMC4mMzMq</f>
        <v>Republic of Serbia</v>
      </c>
    </row>
    <row r="195" spans="1:1" x14ac:dyDescent="0.25">
      <c r="A195" s="48" t="str">
        <f>_wimH12ukPK5</f>
        <v>Republic of Seychelles</v>
      </c>
    </row>
    <row r="196" spans="1:1" x14ac:dyDescent="0.25">
      <c r="A196" s="48" t="str">
        <f>_qbqrFLCJewu</f>
        <v>Republic of Sierra Leone</v>
      </c>
    </row>
    <row r="197" spans="1:1" x14ac:dyDescent="0.25">
      <c r="A197" s="48" t="str">
        <f>_rb6V38jgfFc</f>
        <v>Republic of Singapore</v>
      </c>
    </row>
    <row r="198" spans="1:1" x14ac:dyDescent="0.25">
      <c r="A198" s="48" t="str">
        <f>_PY4aKgi30fr</f>
        <v>Republic of Slovenia</v>
      </c>
    </row>
    <row r="199" spans="1:1" x14ac:dyDescent="0.25">
      <c r="A199" s="48" t="str">
        <f>_lVPoUAKCdmU</f>
        <v>Republic of South Africa</v>
      </c>
    </row>
    <row r="200" spans="1:1" x14ac:dyDescent="0.25">
      <c r="A200" s="48" t="str">
        <f>_mhWSEv79IJW</f>
        <v>Republic of South Sudan</v>
      </c>
    </row>
    <row r="201" spans="1:1" x14ac:dyDescent="0.25">
      <c r="A201" s="48" t="str">
        <f>_jkyBvNzcTLl</f>
        <v>Republic of Suriname</v>
      </c>
    </row>
    <row r="202" spans="1:1" x14ac:dyDescent="0.25">
      <c r="A202" s="48" t="str">
        <f>_xb2ezJcUoSR</f>
        <v>Republic of Tajikistan</v>
      </c>
    </row>
    <row r="203" spans="1:1" x14ac:dyDescent="0.25">
      <c r="A203" s="48" t="str">
        <f>_shRXArPWh8H</f>
        <v>Republic of the Congo</v>
      </c>
    </row>
    <row r="204" spans="1:1" x14ac:dyDescent="0.25">
      <c r="A204" s="48" t="str">
        <f>_O0hWoXlHhIS</f>
        <v>Republic of the Niger</v>
      </c>
    </row>
    <row r="205" spans="1:1" x14ac:dyDescent="0.25">
      <c r="A205" s="48" t="str">
        <f>_QqAzWHtJ8VC</f>
        <v>Republic of the Sudan</v>
      </c>
    </row>
    <row r="206" spans="1:1" x14ac:dyDescent="0.25">
      <c r="A206" s="48" t="str">
        <f>_YOL13ptz4ef</f>
        <v>Republic of the Union of Myanmar</v>
      </c>
    </row>
    <row r="207" spans="1:1" x14ac:dyDescent="0.25">
      <c r="A207" s="48" t="str">
        <f>_fYeClLy8K2x</f>
        <v>Republic of Trinidad and Tobago</v>
      </c>
    </row>
    <row r="208" spans="1:1" x14ac:dyDescent="0.25">
      <c r="A208" s="48" t="str">
        <f>_pMukkUmnnkh</f>
        <v>Republic of Tunisia</v>
      </c>
    </row>
    <row r="209" spans="1:1" x14ac:dyDescent="0.25">
      <c r="A209" s="48" t="str">
        <f>_eVEK7djdWqV</f>
        <v>Republic of Turkey</v>
      </c>
    </row>
    <row r="210" spans="1:1" x14ac:dyDescent="0.25">
      <c r="A210" s="48" t="str">
        <f>_SnYHrnchKjL</f>
        <v>Republic of Uganda</v>
      </c>
    </row>
    <row r="211" spans="1:1" x14ac:dyDescent="0.25">
      <c r="A211" s="48" t="str">
        <f>_kpFgAwwSjCZ</f>
        <v>Republic of Uzbekistan</v>
      </c>
    </row>
    <row r="212" spans="1:1" x14ac:dyDescent="0.25">
      <c r="A212" s="48" t="str">
        <f>_xqjIL1cGrl1</f>
        <v>Republic of Vanuatu</v>
      </c>
    </row>
    <row r="213" spans="1:1" x14ac:dyDescent="0.25">
      <c r="A213" s="48" t="str">
        <f>_HX7fBSMCCbL</f>
        <v>Republic of Yemen</v>
      </c>
    </row>
    <row r="214" spans="1:1" x14ac:dyDescent="0.25">
      <c r="A214" s="48" t="str">
        <f>_gb7vWtO7Wjp</f>
        <v>Republic of Zambia</v>
      </c>
    </row>
    <row r="215" spans="1:1" x14ac:dyDescent="0.25">
      <c r="A215" s="48" t="str">
        <f>_buSEeeViTo3</f>
        <v>Republic of Zimbabwe</v>
      </c>
    </row>
    <row r="216" spans="1:1" x14ac:dyDescent="0.25">
      <c r="A216" s="48" t="str">
        <f>_ZRxKEGQmkWI</f>
        <v>Rodrigues</v>
      </c>
    </row>
    <row r="217" spans="1:1" x14ac:dyDescent="0.25">
      <c r="A217" s="48" t="str">
        <f>_N9i1v07Ro0E</f>
        <v>Romania</v>
      </c>
    </row>
    <row r="218" spans="1:1" x14ac:dyDescent="0.25">
      <c r="A218" s="48" t="str">
        <f>_i3v8r9XNls2</f>
        <v>Russian Federation</v>
      </c>
    </row>
    <row r="219" spans="1:1" x14ac:dyDescent="0.25">
      <c r="A219" s="48" t="str">
        <f>_LTLHCOHyyWS</f>
        <v>Ryu Kyu Islands</v>
      </c>
    </row>
    <row r="220" spans="1:1" x14ac:dyDescent="0.25">
      <c r="A220" s="48" t="str">
        <f>_VwqhqUCaMgk</f>
        <v>Réunion</v>
      </c>
    </row>
    <row r="221" spans="1:1" x14ac:dyDescent="0.25">
      <c r="A221" s="48" t="str">
        <f>_GPyOOoIby8R</f>
        <v>Saint Barthélemy</v>
      </c>
    </row>
    <row r="222" spans="1:1" x14ac:dyDescent="0.25">
      <c r="A222" s="48" t="str">
        <f>_aZ7Bm5L90rn</f>
        <v>Saint Helena, Ascension and Tristan da Cunha</v>
      </c>
    </row>
    <row r="223" spans="1:1" x14ac:dyDescent="0.25">
      <c r="A223" s="48" t="str">
        <f>_BlC8wOVHBlb</f>
        <v>Saint Kitts and Nevis</v>
      </c>
    </row>
    <row r="224" spans="1:1" x14ac:dyDescent="0.25">
      <c r="A224" s="48" t="str">
        <f>_RyAd6laKg3U</f>
        <v>Saint Lucia</v>
      </c>
    </row>
    <row r="225" spans="1:1" x14ac:dyDescent="0.25">
      <c r="A225" s="48" t="str">
        <f>_tSBEjAHKj9V</f>
        <v>Saint Martin (French part)</v>
      </c>
    </row>
    <row r="226" spans="1:1" x14ac:dyDescent="0.25">
      <c r="A226" s="48" t="str">
        <f>_HYEuE8zV74t</f>
        <v>Saint Pierre and Miquelon</v>
      </c>
    </row>
    <row r="227" spans="1:1" x14ac:dyDescent="0.25">
      <c r="A227" s="48" t="str">
        <f>_ZgsdoEiTlLq</f>
        <v>Saint Vincent and the Grenadines</v>
      </c>
    </row>
    <row r="228" spans="1:1" x14ac:dyDescent="0.25">
      <c r="A228" s="48" t="str">
        <f>_HizhPCC5Ps5</f>
        <v>Serbia and Montenegro, Former</v>
      </c>
    </row>
    <row r="229" spans="1:1" x14ac:dyDescent="0.25">
      <c r="A229" s="48" t="str">
        <f>_cCgL3J7Lsgn</f>
        <v>Sint Maarten (Dutch part)</v>
      </c>
    </row>
    <row r="230" spans="1:1" x14ac:dyDescent="0.25">
      <c r="A230" s="48" t="str">
        <f>_RDiXMdNXg16</f>
        <v>Slovak Republic</v>
      </c>
    </row>
    <row r="231" spans="1:1" x14ac:dyDescent="0.25">
      <c r="A231" s="48" t="str">
        <f>_av3fkpFxEXj</f>
        <v>Socialist Republic of Viet Nam</v>
      </c>
    </row>
    <row r="232" spans="1:1" x14ac:dyDescent="0.25">
      <c r="A232" s="48" t="str">
        <f>_FUieyovDec8</f>
        <v>Solomon Islands</v>
      </c>
    </row>
    <row r="233" spans="1:1" x14ac:dyDescent="0.25">
      <c r="A233" s="48" t="str">
        <f>_z5ouOuycTPO</f>
        <v>South Georgia and South Sandwich Islands</v>
      </c>
    </row>
    <row r="234" spans="1:1" x14ac:dyDescent="0.25">
      <c r="A234" s="48" t="str">
        <f>_vnbnnSZXGTv</f>
        <v>State of Eritrea</v>
      </c>
    </row>
    <row r="235" spans="1:1" x14ac:dyDescent="0.25">
      <c r="A235" s="48" t="str">
        <f>_XebDUbuPqVx</f>
        <v>State of Israel</v>
      </c>
    </row>
    <row r="236" spans="1:1" x14ac:dyDescent="0.25">
      <c r="A236" s="48" t="str">
        <f>_tnTRnfd2aVs</f>
        <v>State of Kuwait</v>
      </c>
    </row>
    <row r="237" spans="1:1" x14ac:dyDescent="0.25">
      <c r="A237" s="48" t="str">
        <f>_zaluKz5Llai</f>
        <v>State of Libya</v>
      </c>
    </row>
    <row r="238" spans="1:1" x14ac:dyDescent="0.25">
      <c r="A238" s="48" t="str">
        <f>_jCtFxm8aADJ</f>
        <v>State of Qatar</v>
      </c>
    </row>
    <row r="239" spans="1:1" x14ac:dyDescent="0.25">
      <c r="A239" s="48" t="str">
        <f>_IjLnDADGraQ</f>
        <v>Sudan (former)</v>
      </c>
    </row>
    <row r="240" spans="1:1" x14ac:dyDescent="0.25">
      <c r="A240" s="48" t="str">
        <f>_G8FCnT37gyb</f>
        <v>Sultanate of Oman</v>
      </c>
    </row>
    <row r="241" spans="1:1" x14ac:dyDescent="0.25">
      <c r="A241" s="48" t="str">
        <f>_TWyMjVaaxmT</f>
        <v>Svalbard and Jan Mayen</v>
      </c>
    </row>
    <row r="242" spans="1:1" x14ac:dyDescent="0.25">
      <c r="A242" s="48" t="str">
        <f>_q2HqXV5OO3z</f>
        <v>Swiss Confederation</v>
      </c>
    </row>
    <row r="243" spans="1:1" x14ac:dyDescent="0.25">
      <c r="A243" s="48" t="str">
        <f>_HDN85xUGB65</f>
        <v>Syrian Arab Republic</v>
      </c>
    </row>
    <row r="244" spans="1:1" x14ac:dyDescent="0.25">
      <c r="A244" s="48" t="str">
        <f>_pGLy2Zj2lVg</f>
        <v>The former state union Serbia and Montenegro</v>
      </c>
    </row>
    <row r="245" spans="1:1" x14ac:dyDescent="0.25">
      <c r="A245" s="48" t="str">
        <f>_WtcZBCTspgM</f>
        <v>Togolese Republic</v>
      </c>
    </row>
    <row r="246" spans="1:1" x14ac:dyDescent="0.25">
      <c r="A246" s="48" t="str">
        <f>_VMqDEughMuP</f>
        <v>Tokelau</v>
      </c>
    </row>
    <row r="247" spans="1:1" x14ac:dyDescent="0.25">
      <c r="A247" s="48" t="str">
        <f>_HwqfuL9pQz5</f>
        <v>Turkmenistan</v>
      </c>
    </row>
    <row r="248" spans="1:1" x14ac:dyDescent="0.25">
      <c r="A248" s="48" t="str">
        <f>_vg4b11FL2Gl</f>
        <v>Turks and Caicos Islands</v>
      </c>
    </row>
    <row r="249" spans="1:1" x14ac:dyDescent="0.25">
      <c r="A249" s="48" t="str">
        <f>_GrU8zQv510v</f>
        <v>Tuvalu</v>
      </c>
    </row>
    <row r="250" spans="1:1" x14ac:dyDescent="0.25">
      <c r="A250" s="48" t="str">
        <f>_VJrTuNXAg9G</f>
        <v>Ukraine</v>
      </c>
    </row>
    <row r="251" spans="1:1" x14ac:dyDescent="0.25">
      <c r="A251" s="48" t="str">
        <f>_RTdjvXHJdnH</f>
        <v>Union of the Comoros</v>
      </c>
    </row>
    <row r="252" spans="1:1" x14ac:dyDescent="0.25">
      <c r="A252" s="48" t="str">
        <f>_aNIrqpwcKXv</f>
        <v>United Arab Emirates</v>
      </c>
    </row>
    <row r="253" spans="1:1" x14ac:dyDescent="0.25">
      <c r="A253" s="48" t="str">
        <f>_Gnz4lqrVEMf</f>
        <v>United Kingdom of Great Britain and Northern Ireland</v>
      </c>
    </row>
    <row r="254" spans="1:1" x14ac:dyDescent="0.25">
      <c r="A254" s="48" t="str">
        <f>_TpDwlm2Spev</f>
        <v>United Kingdom, England and Wales</v>
      </c>
    </row>
    <row r="255" spans="1:1" x14ac:dyDescent="0.25">
      <c r="A255" s="48" t="str">
        <f>_Q8De2VxoKXS</f>
        <v>United Kingdom, Northern Ireland</v>
      </c>
    </row>
    <row r="256" spans="1:1" x14ac:dyDescent="0.25">
      <c r="A256" s="48" t="str">
        <f>_Gvox4WmLiYC</f>
        <v>United Kingdom, Scotland</v>
      </c>
    </row>
    <row r="257" spans="1:1" x14ac:dyDescent="0.25">
      <c r="A257" s="48" t="str">
        <f>_KAUSOoBq5Ft</f>
        <v>United Mexican States</v>
      </c>
    </row>
    <row r="258" spans="1:1" x14ac:dyDescent="0.25">
      <c r="A258" s="48" t="str">
        <f>_S52uSY3lb8V</f>
        <v>United Republic of Tanzania</v>
      </c>
    </row>
    <row r="259" spans="1:1" x14ac:dyDescent="0.25">
      <c r="A259" s="48" t="str">
        <f>_KOUhvjWIy6V</f>
        <v>United States Minor Outlying Islands</v>
      </c>
    </row>
    <row r="260" spans="1:1" x14ac:dyDescent="0.25">
      <c r="A260" s="48" t="str">
        <f>_AYWCbVecRKQ</f>
        <v>United States of America</v>
      </c>
    </row>
    <row r="261" spans="1:1" x14ac:dyDescent="0.25">
      <c r="A261" s="48" t="str">
        <f>_M9HrCkIwaKy</f>
        <v>US Virgin Islands</v>
      </c>
    </row>
    <row r="262" spans="1:1" x14ac:dyDescent="0.25">
      <c r="A262" s="48" t="str">
        <f>_wFkq5oB0dFS</f>
        <v>USSR, Former</v>
      </c>
    </row>
    <row r="263" spans="1:1" x14ac:dyDescent="0.25">
      <c r="A263" s="48" t="str">
        <f>_eVp1pvRfPKS</f>
        <v>Wallis and Futuna</v>
      </c>
    </row>
    <row r="264" spans="1:1" x14ac:dyDescent="0.25">
      <c r="A264" s="48" t="str">
        <f>_KrU8C1YTdao</f>
        <v>West Bank</v>
      </c>
    </row>
    <row r="265" spans="1:1" x14ac:dyDescent="0.25">
      <c r="A265" s="48" t="str">
        <f>_PvrMV4NjbtR</f>
        <v>Western Sahara</v>
      </c>
    </row>
    <row r="266" spans="1:1" x14ac:dyDescent="0.25">
      <c r="A266" s="48" t="str">
        <f>_fIlPGTXBCUm</f>
        <v>Yugoslavia, Former</v>
      </c>
    </row>
    <row r="267" spans="1:1" x14ac:dyDescent="0.25">
      <c r="A267" s="48" t="str">
        <f>_Adzexk8xbzD</f>
        <v>Åland Islands</v>
      </c>
    </row>
  </sheetData>
  <sheetProtection formatCells="0" formatColumns="0" formatRows="0"/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7033-936A-4D62-B0E1-27B42173F5CD}">
  <sheetPr codeName="Sheet6"/>
  <dimension ref="A1:F1305"/>
  <sheetViews>
    <sheetView zoomScaleNormal="100" workbookViewId="0">
      <pane ySplit="2" topLeftCell="A1284" activePane="bottomLeft" state="frozen"/>
      <selection pane="bottomLeft" activeCell="C1305" sqref="C1305"/>
    </sheetView>
  </sheetViews>
  <sheetFormatPr defaultColWidth="12.5703125" defaultRowHeight="15.75" x14ac:dyDescent="0.25"/>
  <cols>
    <col min="1" max="2" width="34.28515625" style="48" customWidth="1"/>
    <col min="3" max="3" width="80" style="48" customWidth="1"/>
    <col min="4" max="16384" width="12.5703125" style="48"/>
  </cols>
  <sheetData>
    <row r="1" spans="1:6" x14ac:dyDescent="0.25">
      <c r="A1" s="49" t="s">
        <v>2764</v>
      </c>
      <c r="B1" s="49" t="s">
        <v>2763</v>
      </c>
      <c r="C1" s="49" t="s">
        <v>312</v>
      </c>
      <c r="D1" s="49" t="s">
        <v>2762</v>
      </c>
      <c r="E1" s="49" t="s">
        <v>2761</v>
      </c>
      <c r="F1" s="49" t="s">
        <v>2760</v>
      </c>
    </row>
    <row r="2" spans="1:6" x14ac:dyDescent="0.25">
      <c r="A2" s="49"/>
      <c r="B2" s="49"/>
      <c r="C2" s="49"/>
      <c r="D2" s="49"/>
      <c r="E2" s="49"/>
      <c r="F2" s="49"/>
    </row>
    <row r="3" spans="1:6" x14ac:dyDescent="0.25">
      <c r="A3" s="48" t="s">
        <v>2759</v>
      </c>
      <c r="B3" s="48" t="s">
        <v>1717</v>
      </c>
      <c r="C3" s="48" t="s">
        <v>2758</v>
      </c>
      <c r="D3" s="48" t="s">
        <v>1715</v>
      </c>
    </row>
    <row r="4" spans="1:6" x14ac:dyDescent="0.25">
      <c r="A4" s="48" t="s">
        <v>2757</v>
      </c>
      <c r="B4" s="48" t="s">
        <v>1717</v>
      </c>
      <c r="C4" s="48" t="s">
        <v>2756</v>
      </c>
      <c r="D4" s="48" t="s">
        <v>1715</v>
      </c>
    </row>
    <row r="5" spans="1:6" x14ac:dyDescent="0.25">
      <c r="A5" s="48" t="s">
        <v>2755</v>
      </c>
      <c r="B5" s="48" t="s">
        <v>1717</v>
      </c>
      <c r="C5" s="48" t="s">
        <v>2754</v>
      </c>
      <c r="D5" s="48" t="s">
        <v>1715</v>
      </c>
    </row>
    <row r="6" spans="1:6" x14ac:dyDescent="0.25">
      <c r="A6" s="48" t="s">
        <v>2753</v>
      </c>
      <c r="B6" s="48" t="s">
        <v>1717</v>
      </c>
      <c r="C6" s="48" t="s">
        <v>2752</v>
      </c>
      <c r="D6" s="48" t="s">
        <v>1715</v>
      </c>
    </row>
    <row r="7" spans="1:6" x14ac:dyDescent="0.25">
      <c r="A7" s="48" t="s">
        <v>2751</v>
      </c>
      <c r="B7" s="48" t="s">
        <v>1717</v>
      </c>
      <c r="C7" s="48" t="s">
        <v>2750</v>
      </c>
      <c r="D7" s="48" t="s">
        <v>1715</v>
      </c>
    </row>
    <row r="8" spans="1:6" x14ac:dyDescent="0.25">
      <c r="A8" s="48" t="s">
        <v>2749</v>
      </c>
      <c r="B8" s="48" t="s">
        <v>1717</v>
      </c>
      <c r="C8" s="48" t="s">
        <v>2748</v>
      </c>
      <c r="D8" s="48" t="s">
        <v>1715</v>
      </c>
    </row>
    <row r="9" spans="1:6" x14ac:dyDescent="0.25">
      <c r="A9" s="48" t="s">
        <v>280</v>
      </c>
      <c r="B9" s="48" t="s">
        <v>1717</v>
      </c>
      <c r="C9" s="48" t="s">
        <v>2747</v>
      </c>
      <c r="D9" s="48" t="s">
        <v>1719</v>
      </c>
    </row>
    <row r="10" spans="1:6" x14ac:dyDescent="0.25">
      <c r="A10" s="48" t="s">
        <v>2746</v>
      </c>
      <c r="B10" s="48" t="s">
        <v>1717</v>
      </c>
      <c r="C10" s="48" t="s">
        <v>2745</v>
      </c>
      <c r="D10" s="48" t="s">
        <v>1715</v>
      </c>
    </row>
    <row r="11" spans="1:6" x14ac:dyDescent="0.25">
      <c r="A11" s="48" t="s">
        <v>2744</v>
      </c>
      <c r="B11" s="48" t="s">
        <v>1717</v>
      </c>
      <c r="C11" s="48" t="s">
        <v>2743</v>
      </c>
      <c r="D11" s="48" t="s">
        <v>1715</v>
      </c>
    </row>
    <row r="12" spans="1:6" x14ac:dyDescent="0.25">
      <c r="A12" s="48" t="s">
        <v>2742</v>
      </c>
      <c r="B12" s="48" t="s">
        <v>1717</v>
      </c>
      <c r="C12" s="48" t="s">
        <v>2741</v>
      </c>
      <c r="D12" s="48" t="s">
        <v>1715</v>
      </c>
    </row>
    <row r="13" spans="1:6" x14ac:dyDescent="0.25">
      <c r="A13" s="48" t="s">
        <v>308</v>
      </c>
      <c r="B13" s="48" t="s">
        <v>1717</v>
      </c>
      <c r="C13" s="48" t="s">
        <v>2740</v>
      </c>
      <c r="D13" s="48" t="s">
        <v>1719</v>
      </c>
    </row>
    <row r="14" spans="1:6" x14ac:dyDescent="0.25">
      <c r="A14" s="48" t="s">
        <v>2739</v>
      </c>
      <c r="B14" s="48" t="s">
        <v>1717</v>
      </c>
      <c r="C14" s="48" t="s">
        <v>2738</v>
      </c>
      <c r="D14" s="48" t="s">
        <v>1715</v>
      </c>
    </row>
    <row r="15" spans="1:6" x14ac:dyDescent="0.25">
      <c r="A15" s="48" t="s">
        <v>2737</v>
      </c>
      <c r="B15" s="48" t="s">
        <v>1717</v>
      </c>
      <c r="C15" s="48" t="s">
        <v>2736</v>
      </c>
      <c r="D15" s="48" t="s">
        <v>1715</v>
      </c>
    </row>
    <row r="16" spans="1:6" x14ac:dyDescent="0.25">
      <c r="A16" s="48" t="s">
        <v>298</v>
      </c>
      <c r="B16" s="48" t="s">
        <v>1717</v>
      </c>
      <c r="C16" s="48" t="s">
        <v>2735</v>
      </c>
      <c r="D16" s="48" t="s">
        <v>1719</v>
      </c>
    </row>
    <row r="17" spans="1:4" x14ac:dyDescent="0.25">
      <c r="A17" s="48" t="s">
        <v>2734</v>
      </c>
      <c r="B17" s="48" t="s">
        <v>1717</v>
      </c>
      <c r="C17" s="48" t="s">
        <v>2733</v>
      </c>
      <c r="D17" s="48" t="s">
        <v>1715</v>
      </c>
    </row>
    <row r="18" spans="1:4" x14ac:dyDescent="0.25">
      <c r="A18" s="48" t="s">
        <v>2732</v>
      </c>
      <c r="B18" s="48" t="s">
        <v>1717</v>
      </c>
      <c r="C18" s="48" t="s">
        <v>2731</v>
      </c>
      <c r="D18" s="48" t="s">
        <v>1715</v>
      </c>
    </row>
    <row r="19" spans="1:4" x14ac:dyDescent="0.25">
      <c r="A19" s="48" t="s">
        <v>2730</v>
      </c>
      <c r="B19" s="48" t="s">
        <v>1717</v>
      </c>
      <c r="C19" s="48" t="s">
        <v>2729</v>
      </c>
      <c r="D19" s="48" t="s">
        <v>1715</v>
      </c>
    </row>
    <row r="20" spans="1:4" x14ac:dyDescent="0.25">
      <c r="A20" s="48" t="s">
        <v>2728</v>
      </c>
      <c r="B20" s="48" t="s">
        <v>1717</v>
      </c>
      <c r="C20" s="48" t="s">
        <v>2727</v>
      </c>
      <c r="D20" s="48" t="s">
        <v>1715</v>
      </c>
    </row>
    <row r="21" spans="1:4" x14ac:dyDescent="0.25">
      <c r="A21" s="48" t="s">
        <v>2726</v>
      </c>
      <c r="B21" s="48" t="s">
        <v>1717</v>
      </c>
      <c r="C21" s="48" t="s">
        <v>2725</v>
      </c>
      <c r="D21" s="48" t="s">
        <v>1715</v>
      </c>
    </row>
    <row r="22" spans="1:4" x14ac:dyDescent="0.25">
      <c r="A22" s="48" t="s">
        <v>294</v>
      </c>
      <c r="B22" s="48" t="s">
        <v>1717</v>
      </c>
      <c r="C22" s="48" t="s">
        <v>2724</v>
      </c>
      <c r="D22" s="48" t="s">
        <v>1719</v>
      </c>
    </row>
    <row r="23" spans="1:4" x14ac:dyDescent="0.25">
      <c r="A23" s="48" t="s">
        <v>2723</v>
      </c>
      <c r="B23" s="48" t="s">
        <v>1717</v>
      </c>
      <c r="C23" s="48" t="s">
        <v>2722</v>
      </c>
      <c r="D23" s="48" t="s">
        <v>1715</v>
      </c>
    </row>
    <row r="24" spans="1:4" x14ac:dyDescent="0.25">
      <c r="A24" s="48" t="s">
        <v>2721</v>
      </c>
      <c r="B24" s="48" t="s">
        <v>1717</v>
      </c>
      <c r="C24" s="48" t="s">
        <v>2720</v>
      </c>
      <c r="D24" s="48" t="s">
        <v>1715</v>
      </c>
    </row>
    <row r="25" spans="1:4" x14ac:dyDescent="0.25">
      <c r="A25" s="48" t="s">
        <v>2719</v>
      </c>
      <c r="B25" s="48" t="s">
        <v>1717</v>
      </c>
      <c r="C25" s="48" t="s">
        <v>2718</v>
      </c>
      <c r="D25" s="48" t="s">
        <v>1715</v>
      </c>
    </row>
    <row r="26" spans="1:4" x14ac:dyDescent="0.25">
      <c r="A26" s="48" t="s">
        <v>2717</v>
      </c>
      <c r="B26" s="48" t="s">
        <v>1717</v>
      </c>
      <c r="C26" s="48" t="s">
        <v>2716</v>
      </c>
      <c r="D26" s="48" t="s">
        <v>1715</v>
      </c>
    </row>
    <row r="27" spans="1:4" x14ac:dyDescent="0.25">
      <c r="A27" s="48" t="s">
        <v>2715</v>
      </c>
      <c r="B27" s="48" t="s">
        <v>1717</v>
      </c>
      <c r="C27" s="48" t="s">
        <v>2714</v>
      </c>
      <c r="D27" s="48" t="s">
        <v>1715</v>
      </c>
    </row>
    <row r="28" spans="1:4" x14ac:dyDescent="0.25">
      <c r="A28" s="48" t="s">
        <v>2713</v>
      </c>
      <c r="B28" s="48" t="s">
        <v>1717</v>
      </c>
      <c r="C28" s="48" t="s">
        <v>2712</v>
      </c>
      <c r="D28" s="48" t="s">
        <v>1715</v>
      </c>
    </row>
    <row r="29" spans="1:4" x14ac:dyDescent="0.25">
      <c r="A29" s="48" t="s">
        <v>2711</v>
      </c>
      <c r="B29" s="48" t="s">
        <v>1717</v>
      </c>
      <c r="C29" s="48" t="s">
        <v>2710</v>
      </c>
      <c r="D29" s="48" t="s">
        <v>1715</v>
      </c>
    </row>
    <row r="30" spans="1:4" x14ac:dyDescent="0.25">
      <c r="A30" s="48" t="s">
        <v>2709</v>
      </c>
      <c r="B30" s="48" t="s">
        <v>1717</v>
      </c>
      <c r="C30" s="48" t="s">
        <v>2708</v>
      </c>
      <c r="D30" s="48" t="s">
        <v>1715</v>
      </c>
    </row>
    <row r="31" spans="1:4" x14ac:dyDescent="0.25">
      <c r="A31" s="48" t="s">
        <v>2707</v>
      </c>
      <c r="B31" s="48" t="s">
        <v>1717</v>
      </c>
      <c r="C31" s="48" t="s">
        <v>2706</v>
      </c>
      <c r="D31" s="48" t="s">
        <v>1715</v>
      </c>
    </row>
    <row r="32" spans="1:4" x14ac:dyDescent="0.25">
      <c r="A32" s="48" t="s">
        <v>2705</v>
      </c>
      <c r="B32" s="48" t="s">
        <v>1717</v>
      </c>
      <c r="C32" s="48" t="s">
        <v>2704</v>
      </c>
      <c r="D32" s="48" t="s">
        <v>1715</v>
      </c>
    </row>
    <row r="33" spans="1:4" x14ac:dyDescent="0.25">
      <c r="A33" s="48" t="s">
        <v>2703</v>
      </c>
      <c r="B33" s="48" t="s">
        <v>1717</v>
      </c>
      <c r="C33" s="48" t="s">
        <v>2702</v>
      </c>
      <c r="D33" s="48" t="s">
        <v>1715</v>
      </c>
    </row>
    <row r="34" spans="1:4" x14ac:dyDescent="0.25">
      <c r="A34" s="48" t="s">
        <v>2701</v>
      </c>
      <c r="B34" s="48" t="s">
        <v>1717</v>
      </c>
      <c r="C34" s="48" t="s">
        <v>2700</v>
      </c>
      <c r="D34" s="48" t="s">
        <v>1715</v>
      </c>
    </row>
    <row r="35" spans="1:4" x14ac:dyDescent="0.25">
      <c r="A35" s="48" t="s">
        <v>2699</v>
      </c>
      <c r="B35" s="48" t="s">
        <v>1717</v>
      </c>
      <c r="C35" s="48" t="s">
        <v>2698</v>
      </c>
      <c r="D35" s="48" t="s">
        <v>1715</v>
      </c>
    </row>
    <row r="36" spans="1:4" x14ac:dyDescent="0.25">
      <c r="A36" s="48" t="s">
        <v>2697</v>
      </c>
      <c r="B36" s="48" t="s">
        <v>1717</v>
      </c>
      <c r="C36" s="48" t="s">
        <v>2696</v>
      </c>
      <c r="D36" s="48" t="s">
        <v>1715</v>
      </c>
    </row>
    <row r="37" spans="1:4" x14ac:dyDescent="0.25">
      <c r="A37" s="48" t="s">
        <v>2695</v>
      </c>
      <c r="B37" s="48" t="s">
        <v>1717</v>
      </c>
      <c r="C37" s="48" t="s">
        <v>2694</v>
      </c>
      <c r="D37" s="48" t="s">
        <v>1715</v>
      </c>
    </row>
    <row r="38" spans="1:4" x14ac:dyDescent="0.25">
      <c r="A38" s="48" t="s">
        <v>2693</v>
      </c>
      <c r="B38" s="48" t="s">
        <v>1717</v>
      </c>
      <c r="C38" s="48" t="s">
        <v>2692</v>
      </c>
      <c r="D38" s="48" t="s">
        <v>1715</v>
      </c>
    </row>
    <row r="39" spans="1:4" x14ac:dyDescent="0.25">
      <c r="A39" s="48" t="s">
        <v>2691</v>
      </c>
      <c r="B39" s="48" t="s">
        <v>1717</v>
      </c>
      <c r="C39" s="48" t="s">
        <v>2690</v>
      </c>
      <c r="D39" s="48" t="s">
        <v>1715</v>
      </c>
    </row>
    <row r="40" spans="1:4" x14ac:dyDescent="0.25">
      <c r="A40" s="48" t="s">
        <v>2689</v>
      </c>
      <c r="B40" s="48" t="s">
        <v>1717</v>
      </c>
      <c r="C40" s="48" t="s">
        <v>2688</v>
      </c>
      <c r="D40" s="48" t="s">
        <v>1715</v>
      </c>
    </row>
    <row r="41" spans="1:4" x14ac:dyDescent="0.25">
      <c r="A41" s="48" t="s">
        <v>2687</v>
      </c>
      <c r="B41" s="48" t="s">
        <v>1717</v>
      </c>
      <c r="C41" s="48" t="s">
        <v>2686</v>
      </c>
      <c r="D41" s="48" t="s">
        <v>1715</v>
      </c>
    </row>
    <row r="42" spans="1:4" x14ac:dyDescent="0.25">
      <c r="A42" s="48" t="s">
        <v>2685</v>
      </c>
      <c r="B42" s="48" t="s">
        <v>1717</v>
      </c>
      <c r="C42" s="48" t="s">
        <v>2684</v>
      </c>
      <c r="D42" s="48" t="s">
        <v>1715</v>
      </c>
    </row>
    <row r="43" spans="1:4" x14ac:dyDescent="0.25">
      <c r="A43" s="48" t="s">
        <v>2683</v>
      </c>
      <c r="B43" s="48" t="s">
        <v>1717</v>
      </c>
      <c r="C43" s="48" t="s">
        <v>2682</v>
      </c>
      <c r="D43" s="48" t="s">
        <v>1715</v>
      </c>
    </row>
    <row r="44" spans="1:4" x14ac:dyDescent="0.25">
      <c r="A44" s="48" t="s">
        <v>282</v>
      </c>
      <c r="B44" s="48" t="s">
        <v>1717</v>
      </c>
      <c r="C44" s="48" t="s">
        <v>2681</v>
      </c>
      <c r="D44" s="48" t="s">
        <v>1719</v>
      </c>
    </row>
    <row r="45" spans="1:4" x14ac:dyDescent="0.25">
      <c r="A45" s="48" t="s">
        <v>2680</v>
      </c>
      <c r="B45" s="48" t="s">
        <v>1717</v>
      </c>
      <c r="C45" s="48" t="s">
        <v>2679</v>
      </c>
      <c r="D45" s="48" t="s">
        <v>1715</v>
      </c>
    </row>
    <row r="46" spans="1:4" x14ac:dyDescent="0.25">
      <c r="A46" s="48" t="s">
        <v>2678</v>
      </c>
      <c r="B46" s="48" t="s">
        <v>1717</v>
      </c>
      <c r="C46" s="48" t="s">
        <v>2677</v>
      </c>
      <c r="D46" s="48" t="s">
        <v>1715</v>
      </c>
    </row>
    <row r="47" spans="1:4" x14ac:dyDescent="0.25">
      <c r="A47" s="48" t="s">
        <v>2676</v>
      </c>
      <c r="B47" s="48" t="s">
        <v>1717</v>
      </c>
      <c r="C47" s="48" t="s">
        <v>2675</v>
      </c>
      <c r="D47" s="48" t="s">
        <v>1715</v>
      </c>
    </row>
    <row r="48" spans="1:4" x14ac:dyDescent="0.25">
      <c r="A48" s="48" t="s">
        <v>302</v>
      </c>
      <c r="B48" s="48" t="s">
        <v>1717</v>
      </c>
      <c r="C48" s="48" t="s">
        <v>2674</v>
      </c>
      <c r="D48" s="48" t="s">
        <v>1719</v>
      </c>
    </row>
    <row r="49" spans="1:4" x14ac:dyDescent="0.25">
      <c r="A49" s="48" t="s">
        <v>2673</v>
      </c>
      <c r="B49" s="48" t="s">
        <v>1717</v>
      </c>
      <c r="C49" s="48" t="s">
        <v>2672</v>
      </c>
      <c r="D49" s="48" t="s">
        <v>1715</v>
      </c>
    </row>
    <row r="50" spans="1:4" x14ac:dyDescent="0.25">
      <c r="A50" s="48" t="s">
        <v>2671</v>
      </c>
      <c r="B50" s="48" t="s">
        <v>1717</v>
      </c>
      <c r="C50" s="48" t="s">
        <v>2670</v>
      </c>
      <c r="D50" s="48" t="s">
        <v>1715</v>
      </c>
    </row>
    <row r="51" spans="1:4" x14ac:dyDescent="0.25">
      <c r="A51" s="48" t="s">
        <v>300</v>
      </c>
      <c r="B51" s="48" t="s">
        <v>1717</v>
      </c>
      <c r="C51" s="48" t="s">
        <v>2669</v>
      </c>
      <c r="D51" s="48" t="s">
        <v>1719</v>
      </c>
    </row>
    <row r="52" spans="1:4" x14ac:dyDescent="0.25">
      <c r="A52" s="48" t="s">
        <v>2668</v>
      </c>
      <c r="B52" s="48" t="s">
        <v>1717</v>
      </c>
      <c r="C52" s="48" t="s">
        <v>2667</v>
      </c>
      <c r="D52" s="48" t="s">
        <v>1715</v>
      </c>
    </row>
    <row r="53" spans="1:4" x14ac:dyDescent="0.25">
      <c r="A53" s="48" t="s">
        <v>2666</v>
      </c>
      <c r="B53" s="48" t="s">
        <v>1717</v>
      </c>
      <c r="C53" s="48" t="s">
        <v>2665</v>
      </c>
      <c r="D53" s="48" t="s">
        <v>1715</v>
      </c>
    </row>
    <row r="54" spans="1:4" x14ac:dyDescent="0.25">
      <c r="A54" s="48" t="s">
        <v>2664</v>
      </c>
      <c r="B54" s="48" t="s">
        <v>1717</v>
      </c>
      <c r="C54" s="48" t="s">
        <v>2663</v>
      </c>
      <c r="D54" s="48" t="s">
        <v>1715</v>
      </c>
    </row>
    <row r="55" spans="1:4" x14ac:dyDescent="0.25">
      <c r="A55" s="48" t="s">
        <v>2662</v>
      </c>
      <c r="B55" s="48" t="s">
        <v>1717</v>
      </c>
      <c r="C55" s="48" t="s">
        <v>2661</v>
      </c>
      <c r="D55" s="48" t="s">
        <v>1715</v>
      </c>
    </row>
    <row r="56" spans="1:4" x14ac:dyDescent="0.25">
      <c r="A56" s="48" t="s">
        <v>2660</v>
      </c>
      <c r="B56" s="48" t="s">
        <v>1717</v>
      </c>
      <c r="C56" s="48" t="s">
        <v>2659</v>
      </c>
      <c r="D56" s="48" t="s">
        <v>1715</v>
      </c>
    </row>
    <row r="57" spans="1:4" x14ac:dyDescent="0.25">
      <c r="A57" s="48" t="s">
        <v>2658</v>
      </c>
      <c r="B57" s="48" t="s">
        <v>1717</v>
      </c>
      <c r="C57" s="48" t="s">
        <v>2657</v>
      </c>
      <c r="D57" s="48" t="s">
        <v>1715</v>
      </c>
    </row>
    <row r="58" spans="1:4" x14ac:dyDescent="0.25">
      <c r="A58" s="48" t="s">
        <v>2656</v>
      </c>
      <c r="B58" s="48" t="s">
        <v>1717</v>
      </c>
      <c r="C58" s="48" t="s">
        <v>2655</v>
      </c>
      <c r="D58" s="48" t="s">
        <v>1715</v>
      </c>
    </row>
    <row r="59" spans="1:4" x14ac:dyDescent="0.25">
      <c r="A59" s="48" t="s">
        <v>2654</v>
      </c>
      <c r="B59" s="48" t="s">
        <v>1717</v>
      </c>
      <c r="C59" s="48" t="s">
        <v>2653</v>
      </c>
      <c r="D59" s="48" t="s">
        <v>1715</v>
      </c>
    </row>
    <row r="60" spans="1:4" x14ac:dyDescent="0.25">
      <c r="A60" s="48" t="s">
        <v>2652</v>
      </c>
      <c r="B60" s="48" t="s">
        <v>1717</v>
      </c>
      <c r="C60" s="48" t="s">
        <v>2651</v>
      </c>
      <c r="D60" s="48" t="s">
        <v>1715</v>
      </c>
    </row>
    <row r="61" spans="1:4" x14ac:dyDescent="0.25">
      <c r="A61" s="48" t="s">
        <v>2650</v>
      </c>
      <c r="B61" s="48" t="s">
        <v>1717</v>
      </c>
      <c r="C61" s="48" t="s">
        <v>2649</v>
      </c>
      <c r="D61" s="48" t="s">
        <v>1715</v>
      </c>
    </row>
    <row r="62" spans="1:4" x14ac:dyDescent="0.25">
      <c r="A62" s="48" t="s">
        <v>2648</v>
      </c>
      <c r="B62" s="48" t="s">
        <v>1717</v>
      </c>
      <c r="C62" s="48" t="s">
        <v>2647</v>
      </c>
      <c r="D62" s="48" t="s">
        <v>1715</v>
      </c>
    </row>
    <row r="63" spans="1:4" x14ac:dyDescent="0.25">
      <c r="A63" s="48" t="s">
        <v>2646</v>
      </c>
      <c r="B63" s="48" t="s">
        <v>1717</v>
      </c>
      <c r="C63" s="48" t="s">
        <v>2645</v>
      </c>
      <c r="D63" s="48" t="s">
        <v>1715</v>
      </c>
    </row>
    <row r="64" spans="1:4" x14ac:dyDescent="0.25">
      <c r="A64" s="48" t="s">
        <v>2644</v>
      </c>
      <c r="B64" s="48" t="s">
        <v>1717</v>
      </c>
      <c r="C64" s="48" t="s">
        <v>2643</v>
      </c>
      <c r="D64" s="48" t="s">
        <v>1715</v>
      </c>
    </row>
    <row r="65" spans="1:4" x14ac:dyDescent="0.25">
      <c r="A65" s="48" t="s">
        <v>2642</v>
      </c>
      <c r="B65" s="48" t="s">
        <v>1717</v>
      </c>
      <c r="C65" s="48" t="s">
        <v>2641</v>
      </c>
      <c r="D65" s="48" t="s">
        <v>1715</v>
      </c>
    </row>
    <row r="66" spans="1:4" x14ac:dyDescent="0.25">
      <c r="A66" s="48" t="s">
        <v>2640</v>
      </c>
      <c r="B66" s="48" t="s">
        <v>1717</v>
      </c>
      <c r="C66" s="48" t="s">
        <v>2639</v>
      </c>
      <c r="D66" s="48" t="s">
        <v>1715</v>
      </c>
    </row>
    <row r="67" spans="1:4" x14ac:dyDescent="0.25">
      <c r="A67" s="48" t="s">
        <v>2638</v>
      </c>
      <c r="B67" s="48" t="s">
        <v>1717</v>
      </c>
      <c r="C67" s="48" t="s">
        <v>2637</v>
      </c>
      <c r="D67" s="48" t="s">
        <v>1715</v>
      </c>
    </row>
    <row r="68" spans="1:4" x14ac:dyDescent="0.25">
      <c r="A68" s="48" t="s">
        <v>2636</v>
      </c>
      <c r="B68" s="48" t="s">
        <v>1717</v>
      </c>
      <c r="C68" s="48" t="s">
        <v>2635</v>
      </c>
      <c r="D68" s="48" t="s">
        <v>1715</v>
      </c>
    </row>
    <row r="69" spans="1:4" x14ac:dyDescent="0.25">
      <c r="A69" s="48" t="s">
        <v>2634</v>
      </c>
      <c r="B69" s="48" t="s">
        <v>1717</v>
      </c>
      <c r="C69" s="48" t="s">
        <v>2633</v>
      </c>
      <c r="D69" s="48" t="s">
        <v>1715</v>
      </c>
    </row>
    <row r="70" spans="1:4" x14ac:dyDescent="0.25">
      <c r="A70" s="48" t="s">
        <v>2632</v>
      </c>
      <c r="B70" s="48" t="s">
        <v>1717</v>
      </c>
      <c r="C70" s="48" t="s">
        <v>2631</v>
      </c>
      <c r="D70" s="48" t="s">
        <v>1715</v>
      </c>
    </row>
    <row r="71" spans="1:4" x14ac:dyDescent="0.25">
      <c r="A71" s="48" t="s">
        <v>2630</v>
      </c>
      <c r="B71" s="48" t="s">
        <v>1717</v>
      </c>
      <c r="C71" s="48" t="s">
        <v>2629</v>
      </c>
      <c r="D71" s="48" t="s">
        <v>1715</v>
      </c>
    </row>
    <row r="72" spans="1:4" x14ac:dyDescent="0.25">
      <c r="A72" s="48" t="s">
        <v>2628</v>
      </c>
      <c r="B72" s="48" t="s">
        <v>1717</v>
      </c>
      <c r="C72" s="48" t="s">
        <v>2627</v>
      </c>
      <c r="D72" s="48" t="s">
        <v>1715</v>
      </c>
    </row>
    <row r="73" spans="1:4" x14ac:dyDescent="0.25">
      <c r="A73" s="48" t="s">
        <v>2626</v>
      </c>
      <c r="B73" s="48" t="s">
        <v>1717</v>
      </c>
      <c r="C73" s="48" t="s">
        <v>2625</v>
      </c>
      <c r="D73" s="48" t="s">
        <v>1715</v>
      </c>
    </row>
    <row r="74" spans="1:4" x14ac:dyDescent="0.25">
      <c r="A74" s="48" t="s">
        <v>2624</v>
      </c>
      <c r="B74" s="48" t="s">
        <v>1717</v>
      </c>
      <c r="C74" s="48" t="s">
        <v>2623</v>
      </c>
      <c r="D74" s="48" t="s">
        <v>1715</v>
      </c>
    </row>
    <row r="75" spans="1:4" x14ac:dyDescent="0.25">
      <c r="A75" s="48" t="s">
        <v>259</v>
      </c>
      <c r="B75" s="48" t="s">
        <v>1717</v>
      </c>
      <c r="C75" s="48" t="s">
        <v>2622</v>
      </c>
      <c r="D75" s="48" t="s">
        <v>1719</v>
      </c>
    </row>
    <row r="76" spans="1:4" x14ac:dyDescent="0.25">
      <c r="A76" s="48" t="s">
        <v>2621</v>
      </c>
      <c r="B76" s="48" t="s">
        <v>1717</v>
      </c>
      <c r="C76" s="48" t="s">
        <v>2620</v>
      </c>
      <c r="D76" s="48" t="s">
        <v>1715</v>
      </c>
    </row>
    <row r="77" spans="1:4" x14ac:dyDescent="0.25">
      <c r="A77" s="48" t="s">
        <v>2619</v>
      </c>
      <c r="B77" s="48" t="s">
        <v>1717</v>
      </c>
      <c r="C77" s="48" t="s">
        <v>2618</v>
      </c>
      <c r="D77" s="48" t="s">
        <v>1715</v>
      </c>
    </row>
    <row r="78" spans="1:4" x14ac:dyDescent="0.25">
      <c r="A78" s="48" t="s">
        <v>2617</v>
      </c>
      <c r="B78" s="48" t="s">
        <v>1717</v>
      </c>
      <c r="C78" s="48" t="s">
        <v>2616</v>
      </c>
      <c r="D78" s="48" t="s">
        <v>1715</v>
      </c>
    </row>
    <row r="79" spans="1:4" x14ac:dyDescent="0.25">
      <c r="A79" s="48" t="s">
        <v>2615</v>
      </c>
      <c r="B79" s="48" t="s">
        <v>1717</v>
      </c>
      <c r="C79" s="48" t="s">
        <v>2614</v>
      </c>
      <c r="D79" s="48" t="s">
        <v>1715</v>
      </c>
    </row>
    <row r="80" spans="1:4" x14ac:dyDescent="0.25">
      <c r="A80" s="48" t="s">
        <v>307</v>
      </c>
      <c r="B80" s="48" t="s">
        <v>1717</v>
      </c>
      <c r="C80" s="48" t="s">
        <v>2613</v>
      </c>
      <c r="D80" s="48" t="s">
        <v>1719</v>
      </c>
    </row>
    <row r="81" spans="1:4" x14ac:dyDescent="0.25">
      <c r="A81" s="48" t="s">
        <v>286</v>
      </c>
      <c r="B81" s="48" t="s">
        <v>1717</v>
      </c>
      <c r="C81" s="48" t="s">
        <v>2612</v>
      </c>
      <c r="D81" s="48" t="s">
        <v>1719</v>
      </c>
    </row>
    <row r="82" spans="1:4" x14ac:dyDescent="0.25">
      <c r="A82" s="48" t="s">
        <v>290</v>
      </c>
      <c r="B82" s="48" t="s">
        <v>1717</v>
      </c>
      <c r="C82" s="48" t="s">
        <v>2611</v>
      </c>
      <c r="D82" s="48" t="s">
        <v>1719</v>
      </c>
    </row>
    <row r="83" spans="1:4" x14ac:dyDescent="0.25">
      <c r="A83" s="48" t="s">
        <v>2610</v>
      </c>
      <c r="B83" s="48" t="s">
        <v>1717</v>
      </c>
      <c r="C83" s="48" t="s">
        <v>2609</v>
      </c>
      <c r="D83" s="48" t="s">
        <v>1715</v>
      </c>
    </row>
    <row r="84" spans="1:4" x14ac:dyDescent="0.25">
      <c r="A84" s="48" t="s">
        <v>2608</v>
      </c>
      <c r="B84" s="48" t="s">
        <v>1717</v>
      </c>
      <c r="C84" s="48" t="s">
        <v>2607</v>
      </c>
      <c r="D84" s="48" t="s">
        <v>1715</v>
      </c>
    </row>
    <row r="85" spans="1:4" x14ac:dyDescent="0.25">
      <c r="A85" s="48" t="s">
        <v>287</v>
      </c>
      <c r="B85" s="48" t="s">
        <v>1717</v>
      </c>
      <c r="C85" s="48" t="s">
        <v>2606</v>
      </c>
      <c r="D85" s="48" t="s">
        <v>1719</v>
      </c>
    </row>
    <row r="86" spans="1:4" x14ac:dyDescent="0.25">
      <c r="A86" s="48" t="s">
        <v>2605</v>
      </c>
      <c r="B86" s="48" t="s">
        <v>1717</v>
      </c>
      <c r="C86" s="48" t="s">
        <v>2604</v>
      </c>
      <c r="D86" s="48" t="s">
        <v>1715</v>
      </c>
    </row>
    <row r="87" spans="1:4" x14ac:dyDescent="0.25">
      <c r="A87" s="48" t="s">
        <v>2603</v>
      </c>
      <c r="B87" s="48" t="s">
        <v>1717</v>
      </c>
      <c r="C87" s="48" t="s">
        <v>2602</v>
      </c>
      <c r="D87" s="48" t="s">
        <v>1715</v>
      </c>
    </row>
    <row r="88" spans="1:4" x14ac:dyDescent="0.25">
      <c r="A88" s="48" t="s">
        <v>2601</v>
      </c>
      <c r="B88" s="48" t="s">
        <v>1717</v>
      </c>
      <c r="C88" s="48" t="s">
        <v>2600</v>
      </c>
      <c r="D88" s="48" t="s">
        <v>1715</v>
      </c>
    </row>
    <row r="89" spans="1:4" x14ac:dyDescent="0.25">
      <c r="A89" s="48" t="s">
        <v>2599</v>
      </c>
      <c r="B89" s="48" t="s">
        <v>1717</v>
      </c>
      <c r="C89" s="48" t="s">
        <v>2598</v>
      </c>
      <c r="D89" s="48" t="s">
        <v>1715</v>
      </c>
    </row>
    <row r="90" spans="1:4" x14ac:dyDescent="0.25">
      <c r="A90" s="48" t="s">
        <v>2597</v>
      </c>
      <c r="B90" s="48" t="s">
        <v>1717</v>
      </c>
      <c r="C90" s="48" t="s">
        <v>2596</v>
      </c>
      <c r="D90" s="48" t="s">
        <v>1715</v>
      </c>
    </row>
    <row r="91" spans="1:4" x14ac:dyDescent="0.25">
      <c r="A91" s="48" t="s">
        <v>2595</v>
      </c>
      <c r="B91" s="48" t="s">
        <v>1717</v>
      </c>
      <c r="C91" s="48" t="s">
        <v>2594</v>
      </c>
      <c r="D91" s="48" t="s">
        <v>1715</v>
      </c>
    </row>
    <row r="92" spans="1:4" x14ac:dyDescent="0.25">
      <c r="A92" s="48" t="s">
        <v>2593</v>
      </c>
      <c r="B92" s="48" t="s">
        <v>1717</v>
      </c>
      <c r="C92" s="48" t="s">
        <v>2592</v>
      </c>
      <c r="D92" s="48" t="s">
        <v>1715</v>
      </c>
    </row>
    <row r="93" spans="1:4" x14ac:dyDescent="0.25">
      <c r="A93" s="48" t="s">
        <v>2591</v>
      </c>
      <c r="B93" s="48" t="s">
        <v>1717</v>
      </c>
      <c r="C93" s="48" t="s">
        <v>2590</v>
      </c>
      <c r="D93" s="48" t="s">
        <v>1715</v>
      </c>
    </row>
    <row r="94" spans="1:4" x14ac:dyDescent="0.25">
      <c r="A94" s="48" t="s">
        <v>2589</v>
      </c>
      <c r="B94" s="48" t="s">
        <v>1717</v>
      </c>
      <c r="C94" s="48" t="s">
        <v>2588</v>
      </c>
      <c r="D94" s="48" t="s">
        <v>1715</v>
      </c>
    </row>
    <row r="95" spans="1:4" x14ac:dyDescent="0.25">
      <c r="A95" s="48" t="s">
        <v>263</v>
      </c>
      <c r="B95" s="48" t="s">
        <v>1717</v>
      </c>
      <c r="C95" s="48" t="s">
        <v>2587</v>
      </c>
      <c r="D95" s="48" t="s">
        <v>1719</v>
      </c>
    </row>
    <row r="96" spans="1:4" x14ac:dyDescent="0.25">
      <c r="A96" s="48" t="s">
        <v>2586</v>
      </c>
      <c r="B96" s="48" t="s">
        <v>1717</v>
      </c>
      <c r="C96" s="48" t="s">
        <v>2585</v>
      </c>
      <c r="D96" s="48" t="s">
        <v>1715</v>
      </c>
    </row>
    <row r="97" spans="1:4" x14ac:dyDescent="0.25">
      <c r="A97" s="48" t="s">
        <v>2584</v>
      </c>
      <c r="B97" s="48" t="s">
        <v>1717</v>
      </c>
      <c r="C97" s="48" t="s">
        <v>2583</v>
      </c>
      <c r="D97" s="48" t="s">
        <v>1715</v>
      </c>
    </row>
    <row r="98" spans="1:4" x14ac:dyDescent="0.25">
      <c r="A98" s="48" t="s">
        <v>2582</v>
      </c>
      <c r="B98" s="48" t="s">
        <v>1717</v>
      </c>
      <c r="C98" s="48" t="s">
        <v>2581</v>
      </c>
      <c r="D98" s="48" t="s">
        <v>1715</v>
      </c>
    </row>
    <row r="99" spans="1:4" x14ac:dyDescent="0.25">
      <c r="A99" s="48" t="s">
        <v>2580</v>
      </c>
      <c r="B99" s="48" t="s">
        <v>1717</v>
      </c>
      <c r="C99" s="48" t="s">
        <v>2579</v>
      </c>
      <c r="D99" s="48" t="s">
        <v>1715</v>
      </c>
    </row>
    <row r="100" spans="1:4" x14ac:dyDescent="0.25">
      <c r="A100" s="48" t="s">
        <v>2578</v>
      </c>
      <c r="B100" s="48" t="s">
        <v>1717</v>
      </c>
      <c r="C100" s="48" t="s">
        <v>2577</v>
      </c>
      <c r="D100" s="48" t="s">
        <v>1715</v>
      </c>
    </row>
    <row r="101" spans="1:4" x14ac:dyDescent="0.25">
      <c r="A101" s="48" t="s">
        <v>2576</v>
      </c>
      <c r="B101" s="48" t="s">
        <v>1717</v>
      </c>
      <c r="C101" s="48" t="s">
        <v>2575</v>
      </c>
      <c r="D101" s="48" t="s">
        <v>1715</v>
      </c>
    </row>
    <row r="102" spans="1:4" x14ac:dyDescent="0.25">
      <c r="A102" s="48" t="s">
        <v>2574</v>
      </c>
      <c r="B102" s="48" t="s">
        <v>1717</v>
      </c>
      <c r="C102" s="48" t="s">
        <v>2573</v>
      </c>
      <c r="D102" s="48" t="s">
        <v>1715</v>
      </c>
    </row>
    <row r="103" spans="1:4" x14ac:dyDescent="0.25">
      <c r="A103" s="48" t="s">
        <v>2572</v>
      </c>
      <c r="B103" s="48" t="s">
        <v>1717</v>
      </c>
      <c r="C103" s="48" t="s">
        <v>2571</v>
      </c>
      <c r="D103" s="48" t="s">
        <v>1715</v>
      </c>
    </row>
    <row r="104" spans="1:4" x14ac:dyDescent="0.25">
      <c r="A104" s="48" t="s">
        <v>2570</v>
      </c>
      <c r="B104" s="48" t="s">
        <v>1717</v>
      </c>
      <c r="C104" s="48" t="s">
        <v>2569</v>
      </c>
      <c r="D104" s="48" t="s">
        <v>1715</v>
      </c>
    </row>
    <row r="105" spans="1:4" x14ac:dyDescent="0.25">
      <c r="A105" s="48" t="s">
        <v>2568</v>
      </c>
      <c r="B105" s="48" t="s">
        <v>1717</v>
      </c>
      <c r="C105" s="48" t="s">
        <v>2567</v>
      </c>
      <c r="D105" s="48" t="s">
        <v>1715</v>
      </c>
    </row>
    <row r="106" spans="1:4" x14ac:dyDescent="0.25">
      <c r="A106" s="48" t="s">
        <v>2566</v>
      </c>
      <c r="B106" s="48" t="s">
        <v>1717</v>
      </c>
      <c r="C106" s="48" t="s">
        <v>2565</v>
      </c>
      <c r="D106" s="48" t="s">
        <v>1715</v>
      </c>
    </row>
    <row r="107" spans="1:4" x14ac:dyDescent="0.25">
      <c r="A107" s="48" t="s">
        <v>2564</v>
      </c>
      <c r="B107" s="48" t="s">
        <v>1717</v>
      </c>
      <c r="C107" s="48" t="s">
        <v>2563</v>
      </c>
      <c r="D107" s="48" t="s">
        <v>1715</v>
      </c>
    </row>
    <row r="108" spans="1:4" x14ac:dyDescent="0.25">
      <c r="A108" s="48" t="s">
        <v>2562</v>
      </c>
      <c r="B108" s="48" t="s">
        <v>1717</v>
      </c>
      <c r="C108" s="48" t="s">
        <v>2561</v>
      </c>
      <c r="D108" s="48" t="s">
        <v>1715</v>
      </c>
    </row>
    <row r="109" spans="1:4" x14ac:dyDescent="0.25">
      <c r="A109" s="48" t="s">
        <v>2560</v>
      </c>
      <c r="B109" s="48" t="s">
        <v>1717</v>
      </c>
      <c r="C109" s="48" t="s">
        <v>2559</v>
      </c>
      <c r="D109" s="48" t="s">
        <v>1715</v>
      </c>
    </row>
    <row r="110" spans="1:4" x14ac:dyDescent="0.25">
      <c r="A110" s="48" t="s">
        <v>281</v>
      </c>
      <c r="B110" s="48" t="s">
        <v>1717</v>
      </c>
      <c r="C110" s="48" t="s">
        <v>2558</v>
      </c>
      <c r="D110" s="48" t="s">
        <v>1719</v>
      </c>
    </row>
    <row r="111" spans="1:4" x14ac:dyDescent="0.25">
      <c r="A111" s="48" t="s">
        <v>2557</v>
      </c>
      <c r="B111" s="48" t="s">
        <v>1717</v>
      </c>
      <c r="C111" s="48" t="s">
        <v>2556</v>
      </c>
      <c r="D111" s="48" t="s">
        <v>1715</v>
      </c>
    </row>
    <row r="112" spans="1:4" x14ac:dyDescent="0.25">
      <c r="A112" s="48" t="s">
        <v>2555</v>
      </c>
      <c r="B112" s="48" t="s">
        <v>1717</v>
      </c>
      <c r="C112" s="48" t="s">
        <v>2554</v>
      </c>
      <c r="D112" s="48" t="s">
        <v>1715</v>
      </c>
    </row>
    <row r="113" spans="1:4" x14ac:dyDescent="0.25">
      <c r="A113" s="48" t="s">
        <v>2553</v>
      </c>
      <c r="B113" s="48" t="s">
        <v>1717</v>
      </c>
      <c r="C113" s="48" t="s">
        <v>2552</v>
      </c>
      <c r="D113" s="48" t="s">
        <v>1715</v>
      </c>
    </row>
    <row r="114" spans="1:4" x14ac:dyDescent="0.25">
      <c r="A114" s="48" t="s">
        <v>2551</v>
      </c>
      <c r="B114" s="48" t="s">
        <v>1717</v>
      </c>
      <c r="C114" s="48" t="s">
        <v>2550</v>
      </c>
      <c r="D114" s="48" t="s">
        <v>1715</v>
      </c>
    </row>
    <row r="115" spans="1:4" x14ac:dyDescent="0.25">
      <c r="A115" s="48" t="s">
        <v>2549</v>
      </c>
      <c r="B115" s="48" t="s">
        <v>1717</v>
      </c>
      <c r="C115" s="48" t="s">
        <v>2548</v>
      </c>
      <c r="D115" s="48" t="s">
        <v>1715</v>
      </c>
    </row>
    <row r="116" spans="1:4" x14ac:dyDescent="0.25">
      <c r="A116" s="48" t="s">
        <v>2547</v>
      </c>
      <c r="B116" s="48" t="s">
        <v>1717</v>
      </c>
      <c r="C116" s="48" t="s">
        <v>2546</v>
      </c>
      <c r="D116" s="48" t="s">
        <v>1715</v>
      </c>
    </row>
    <row r="117" spans="1:4" x14ac:dyDescent="0.25">
      <c r="A117" s="48" t="s">
        <v>2545</v>
      </c>
      <c r="B117" s="48" t="s">
        <v>1717</v>
      </c>
      <c r="C117" s="48" t="s">
        <v>2544</v>
      </c>
      <c r="D117" s="48" t="s">
        <v>1715</v>
      </c>
    </row>
    <row r="118" spans="1:4" x14ac:dyDescent="0.25">
      <c r="A118" s="48" t="s">
        <v>2543</v>
      </c>
      <c r="B118" s="48" t="s">
        <v>1717</v>
      </c>
      <c r="C118" s="48" t="s">
        <v>2542</v>
      </c>
      <c r="D118" s="48" t="s">
        <v>1715</v>
      </c>
    </row>
    <row r="119" spans="1:4" x14ac:dyDescent="0.25">
      <c r="A119" s="48" t="s">
        <v>2541</v>
      </c>
      <c r="B119" s="48" t="s">
        <v>1717</v>
      </c>
      <c r="C119" s="48" t="s">
        <v>2540</v>
      </c>
      <c r="D119" s="48" t="s">
        <v>1715</v>
      </c>
    </row>
    <row r="120" spans="1:4" x14ac:dyDescent="0.25">
      <c r="A120" s="48" t="s">
        <v>2539</v>
      </c>
      <c r="B120" s="48" t="s">
        <v>1717</v>
      </c>
      <c r="C120" s="48" t="s">
        <v>2538</v>
      </c>
      <c r="D120" s="48" t="s">
        <v>1715</v>
      </c>
    </row>
    <row r="121" spans="1:4" x14ac:dyDescent="0.25">
      <c r="A121" s="48" t="s">
        <v>2537</v>
      </c>
      <c r="B121" s="48" t="s">
        <v>1717</v>
      </c>
      <c r="C121" s="48" t="s">
        <v>2536</v>
      </c>
      <c r="D121" s="48" t="s">
        <v>1719</v>
      </c>
    </row>
    <row r="122" spans="1:4" x14ac:dyDescent="0.25">
      <c r="A122" s="48" t="s">
        <v>2535</v>
      </c>
      <c r="B122" s="48" t="s">
        <v>1717</v>
      </c>
      <c r="C122" s="48" t="s">
        <v>2534</v>
      </c>
      <c r="D122" s="48" t="s">
        <v>1715</v>
      </c>
    </row>
    <row r="123" spans="1:4" x14ac:dyDescent="0.25">
      <c r="A123" s="48" t="s">
        <v>2533</v>
      </c>
      <c r="B123" s="48" t="s">
        <v>1717</v>
      </c>
      <c r="C123" s="48" t="s">
        <v>2532</v>
      </c>
      <c r="D123" s="48" t="s">
        <v>1715</v>
      </c>
    </row>
    <row r="124" spans="1:4" x14ac:dyDescent="0.25">
      <c r="A124" s="48" t="s">
        <v>310</v>
      </c>
      <c r="B124" s="48" t="s">
        <v>1717</v>
      </c>
      <c r="C124" s="48" t="s">
        <v>2531</v>
      </c>
      <c r="D124" s="48" t="s">
        <v>1719</v>
      </c>
    </row>
    <row r="125" spans="1:4" x14ac:dyDescent="0.25">
      <c r="A125" s="48" t="s">
        <v>2530</v>
      </c>
      <c r="B125" s="48" t="s">
        <v>1717</v>
      </c>
      <c r="C125" s="48" t="s">
        <v>2529</v>
      </c>
      <c r="D125" s="48" t="s">
        <v>1719</v>
      </c>
    </row>
    <row r="126" spans="1:4" x14ac:dyDescent="0.25">
      <c r="A126" s="48" t="s">
        <v>2528</v>
      </c>
      <c r="B126" s="48" t="s">
        <v>1717</v>
      </c>
      <c r="C126" s="48" t="s">
        <v>2527</v>
      </c>
      <c r="D126" s="48" t="s">
        <v>1715</v>
      </c>
    </row>
    <row r="127" spans="1:4" x14ac:dyDescent="0.25">
      <c r="A127" s="48" t="s">
        <v>2526</v>
      </c>
      <c r="B127" s="48" t="s">
        <v>1717</v>
      </c>
      <c r="C127" s="48" t="s">
        <v>2525</v>
      </c>
      <c r="D127" s="48" t="s">
        <v>1715</v>
      </c>
    </row>
    <row r="128" spans="1:4" x14ac:dyDescent="0.25">
      <c r="A128" s="48" t="s">
        <v>2524</v>
      </c>
      <c r="B128" s="48" t="s">
        <v>1717</v>
      </c>
      <c r="C128" s="48" t="s">
        <v>2523</v>
      </c>
      <c r="D128" s="48" t="s">
        <v>1715</v>
      </c>
    </row>
    <row r="129" spans="1:4" x14ac:dyDescent="0.25">
      <c r="A129" s="48" t="s">
        <v>2522</v>
      </c>
      <c r="B129" s="48" t="s">
        <v>1717</v>
      </c>
      <c r="C129" s="48" t="s">
        <v>2521</v>
      </c>
      <c r="D129" s="48" t="s">
        <v>1715</v>
      </c>
    </row>
    <row r="130" spans="1:4" x14ac:dyDescent="0.25">
      <c r="A130" s="48" t="s">
        <v>2520</v>
      </c>
      <c r="B130" s="48" t="s">
        <v>1717</v>
      </c>
      <c r="C130" s="48" t="s">
        <v>2519</v>
      </c>
      <c r="D130" s="48" t="s">
        <v>1715</v>
      </c>
    </row>
    <row r="131" spans="1:4" x14ac:dyDescent="0.25">
      <c r="A131" s="48" t="s">
        <v>2518</v>
      </c>
      <c r="B131" s="48" t="s">
        <v>1717</v>
      </c>
      <c r="C131" s="48" t="s">
        <v>2517</v>
      </c>
      <c r="D131" s="48" t="s">
        <v>1715</v>
      </c>
    </row>
    <row r="132" spans="1:4" x14ac:dyDescent="0.25">
      <c r="A132" s="48" t="s">
        <v>2516</v>
      </c>
      <c r="B132" s="48" t="s">
        <v>1717</v>
      </c>
      <c r="C132" s="48" t="s">
        <v>2515</v>
      </c>
      <c r="D132" s="48" t="s">
        <v>1715</v>
      </c>
    </row>
    <row r="133" spans="1:4" x14ac:dyDescent="0.25">
      <c r="A133" s="48" t="s">
        <v>2514</v>
      </c>
      <c r="B133" s="48" t="s">
        <v>1717</v>
      </c>
      <c r="C133" s="48" t="s">
        <v>2513</v>
      </c>
      <c r="D133" s="48" t="s">
        <v>1715</v>
      </c>
    </row>
    <row r="134" spans="1:4" x14ac:dyDescent="0.25">
      <c r="A134" s="48" t="s">
        <v>2512</v>
      </c>
      <c r="B134" s="48" t="s">
        <v>1717</v>
      </c>
      <c r="C134" s="48" t="s">
        <v>2511</v>
      </c>
      <c r="D134" s="48" t="s">
        <v>1715</v>
      </c>
    </row>
    <row r="135" spans="1:4" x14ac:dyDescent="0.25">
      <c r="A135" s="48" t="s">
        <v>2510</v>
      </c>
      <c r="B135" s="48" t="s">
        <v>1717</v>
      </c>
      <c r="C135" s="48" t="s">
        <v>2509</v>
      </c>
      <c r="D135" s="48" t="s">
        <v>1715</v>
      </c>
    </row>
    <row r="136" spans="1:4" x14ac:dyDescent="0.25">
      <c r="A136" s="48" t="s">
        <v>2508</v>
      </c>
      <c r="B136" s="48" t="s">
        <v>1717</v>
      </c>
      <c r="C136" s="48" t="s">
        <v>2507</v>
      </c>
      <c r="D136" s="48" t="s">
        <v>2506</v>
      </c>
    </row>
    <row r="137" spans="1:4" x14ac:dyDescent="0.25">
      <c r="A137" s="48" t="s">
        <v>2505</v>
      </c>
      <c r="B137" s="48" t="s">
        <v>1717</v>
      </c>
      <c r="C137" s="48" t="s">
        <v>2504</v>
      </c>
      <c r="D137" s="48" t="s">
        <v>1715</v>
      </c>
    </row>
    <row r="138" spans="1:4" x14ac:dyDescent="0.25">
      <c r="A138" s="48" t="s">
        <v>2503</v>
      </c>
      <c r="B138" s="48" t="s">
        <v>1717</v>
      </c>
      <c r="C138" s="48" t="s">
        <v>2502</v>
      </c>
      <c r="D138" s="48" t="s">
        <v>1715</v>
      </c>
    </row>
    <row r="139" spans="1:4" x14ac:dyDescent="0.25">
      <c r="A139" s="48" t="s">
        <v>2501</v>
      </c>
      <c r="B139" s="48" t="s">
        <v>1717</v>
      </c>
      <c r="C139" s="48" t="s">
        <v>2500</v>
      </c>
      <c r="D139" s="48" t="s">
        <v>1715</v>
      </c>
    </row>
    <row r="140" spans="1:4" x14ac:dyDescent="0.25">
      <c r="A140" s="48" t="s">
        <v>2499</v>
      </c>
      <c r="B140" s="48" t="s">
        <v>1717</v>
      </c>
      <c r="C140" s="48" t="s">
        <v>2498</v>
      </c>
      <c r="D140" s="48" t="s">
        <v>1715</v>
      </c>
    </row>
    <row r="141" spans="1:4" x14ac:dyDescent="0.25">
      <c r="A141" s="48" t="s">
        <v>2497</v>
      </c>
      <c r="B141" s="48" t="s">
        <v>1717</v>
      </c>
      <c r="C141" s="48" t="s">
        <v>2496</v>
      </c>
      <c r="D141" s="48" t="s">
        <v>1715</v>
      </c>
    </row>
    <row r="142" spans="1:4" x14ac:dyDescent="0.25">
      <c r="A142" s="48" t="s">
        <v>2495</v>
      </c>
      <c r="B142" s="48" t="s">
        <v>1717</v>
      </c>
      <c r="C142" s="48" t="s">
        <v>2494</v>
      </c>
      <c r="D142" s="48" t="s">
        <v>1715</v>
      </c>
    </row>
    <row r="143" spans="1:4" x14ac:dyDescent="0.25">
      <c r="A143" s="48" t="s">
        <v>2493</v>
      </c>
      <c r="B143" s="48" t="s">
        <v>1717</v>
      </c>
      <c r="C143" s="48" t="s">
        <v>2492</v>
      </c>
      <c r="D143" s="48" t="s">
        <v>1715</v>
      </c>
    </row>
    <row r="144" spans="1:4" x14ac:dyDescent="0.25">
      <c r="A144" s="48" t="s">
        <v>2491</v>
      </c>
      <c r="B144" s="48" t="s">
        <v>1717</v>
      </c>
      <c r="C144" s="48" t="s">
        <v>2490</v>
      </c>
      <c r="D144" s="48" t="s">
        <v>1715</v>
      </c>
    </row>
    <row r="145" spans="1:4" x14ac:dyDescent="0.25">
      <c r="A145" s="48" t="s">
        <v>2489</v>
      </c>
      <c r="B145" s="48" t="s">
        <v>1717</v>
      </c>
      <c r="C145" s="48" t="s">
        <v>2488</v>
      </c>
      <c r="D145" s="48" t="s">
        <v>1715</v>
      </c>
    </row>
    <row r="146" spans="1:4" x14ac:dyDescent="0.25">
      <c r="A146" s="48" t="s">
        <v>2487</v>
      </c>
      <c r="B146" s="48" t="s">
        <v>1717</v>
      </c>
      <c r="C146" s="48" t="s">
        <v>2486</v>
      </c>
      <c r="D146" s="48" t="s">
        <v>1715</v>
      </c>
    </row>
    <row r="147" spans="1:4" x14ac:dyDescent="0.25">
      <c r="A147" s="48" t="s">
        <v>2485</v>
      </c>
      <c r="B147" s="48" t="s">
        <v>1717</v>
      </c>
      <c r="C147" s="48" t="s">
        <v>2484</v>
      </c>
      <c r="D147" s="48" t="s">
        <v>1715</v>
      </c>
    </row>
    <row r="148" spans="1:4" x14ac:dyDescent="0.25">
      <c r="A148" s="48" t="s">
        <v>2483</v>
      </c>
      <c r="B148" s="48" t="s">
        <v>1717</v>
      </c>
      <c r="C148" s="48" t="s">
        <v>2482</v>
      </c>
      <c r="D148" s="48" t="s">
        <v>1715</v>
      </c>
    </row>
    <row r="149" spans="1:4" x14ac:dyDescent="0.25">
      <c r="A149" s="48" t="s">
        <v>2481</v>
      </c>
      <c r="B149" s="48" t="s">
        <v>1717</v>
      </c>
      <c r="C149" s="48" t="s">
        <v>2480</v>
      </c>
      <c r="D149" s="48" t="s">
        <v>1715</v>
      </c>
    </row>
    <row r="150" spans="1:4" x14ac:dyDescent="0.25">
      <c r="A150" s="48" t="s">
        <v>2479</v>
      </c>
      <c r="B150" s="48" t="s">
        <v>1717</v>
      </c>
      <c r="C150" s="48" t="s">
        <v>2478</v>
      </c>
      <c r="D150" s="48" t="s">
        <v>1715</v>
      </c>
    </row>
    <row r="151" spans="1:4" x14ac:dyDescent="0.25">
      <c r="A151" s="48" t="s">
        <v>2477</v>
      </c>
      <c r="B151" s="48" t="s">
        <v>1717</v>
      </c>
      <c r="C151" s="48" t="s">
        <v>2476</v>
      </c>
      <c r="D151" s="48" t="s">
        <v>1715</v>
      </c>
    </row>
    <row r="152" spans="1:4" x14ac:dyDescent="0.25">
      <c r="A152" s="48" t="s">
        <v>2475</v>
      </c>
      <c r="B152" s="48" t="s">
        <v>1717</v>
      </c>
      <c r="C152" s="48" t="s">
        <v>2474</v>
      </c>
      <c r="D152" s="48" t="s">
        <v>1715</v>
      </c>
    </row>
    <row r="153" spans="1:4" x14ac:dyDescent="0.25">
      <c r="A153" s="48" t="s">
        <v>2473</v>
      </c>
      <c r="B153" s="48" t="s">
        <v>1717</v>
      </c>
      <c r="C153" s="48" t="s">
        <v>2472</v>
      </c>
      <c r="D153" s="48" t="s">
        <v>1715</v>
      </c>
    </row>
    <row r="154" spans="1:4" x14ac:dyDescent="0.25">
      <c r="A154" s="48" t="s">
        <v>2471</v>
      </c>
      <c r="B154" s="48" t="s">
        <v>1717</v>
      </c>
      <c r="C154" s="48" t="s">
        <v>2470</v>
      </c>
      <c r="D154" s="48" t="s">
        <v>1715</v>
      </c>
    </row>
    <row r="155" spans="1:4" x14ac:dyDescent="0.25">
      <c r="A155" s="48" t="s">
        <v>274</v>
      </c>
      <c r="B155" s="48" t="s">
        <v>1717</v>
      </c>
      <c r="C155" s="48" t="s">
        <v>2469</v>
      </c>
      <c r="D155" s="48" t="s">
        <v>1719</v>
      </c>
    </row>
    <row r="156" spans="1:4" x14ac:dyDescent="0.25">
      <c r="A156" s="48" t="s">
        <v>2468</v>
      </c>
      <c r="B156" s="48" t="s">
        <v>1717</v>
      </c>
      <c r="C156" s="48" t="s">
        <v>2467</v>
      </c>
      <c r="D156" s="48" t="s">
        <v>1715</v>
      </c>
    </row>
    <row r="157" spans="1:4" x14ac:dyDescent="0.25">
      <c r="A157" s="48" t="s">
        <v>2466</v>
      </c>
      <c r="B157" s="48" t="s">
        <v>1717</v>
      </c>
      <c r="C157" s="48" t="s">
        <v>2465</v>
      </c>
      <c r="D157" s="48" t="s">
        <v>1715</v>
      </c>
    </row>
    <row r="158" spans="1:4" x14ac:dyDescent="0.25">
      <c r="A158" s="48" t="s">
        <v>2464</v>
      </c>
      <c r="B158" s="48" t="s">
        <v>1717</v>
      </c>
      <c r="C158" s="48" t="s">
        <v>2463</v>
      </c>
      <c r="D158" s="48" t="s">
        <v>1715</v>
      </c>
    </row>
    <row r="159" spans="1:4" x14ac:dyDescent="0.25">
      <c r="A159" s="48" t="s">
        <v>2462</v>
      </c>
      <c r="B159" s="48" t="s">
        <v>1717</v>
      </c>
      <c r="C159" s="48" t="s">
        <v>2461</v>
      </c>
      <c r="D159" s="48" t="s">
        <v>1715</v>
      </c>
    </row>
    <row r="160" spans="1:4" x14ac:dyDescent="0.25">
      <c r="A160" s="48" t="s">
        <v>2460</v>
      </c>
      <c r="B160" s="48" t="s">
        <v>1717</v>
      </c>
      <c r="C160" s="48" t="s">
        <v>2459</v>
      </c>
      <c r="D160" s="48" t="s">
        <v>1715</v>
      </c>
    </row>
    <row r="161" spans="1:4" x14ac:dyDescent="0.25">
      <c r="A161" s="48" t="s">
        <v>2458</v>
      </c>
      <c r="B161" s="48" t="s">
        <v>1717</v>
      </c>
      <c r="C161" s="48" t="s">
        <v>2457</v>
      </c>
      <c r="D161" s="48" t="s">
        <v>1715</v>
      </c>
    </row>
    <row r="162" spans="1:4" x14ac:dyDescent="0.25">
      <c r="A162" s="48" t="s">
        <v>2456</v>
      </c>
      <c r="B162" s="48" t="s">
        <v>1717</v>
      </c>
      <c r="C162" s="48" t="s">
        <v>2455</v>
      </c>
      <c r="D162" s="48" t="s">
        <v>1715</v>
      </c>
    </row>
    <row r="163" spans="1:4" x14ac:dyDescent="0.25">
      <c r="A163" s="48" t="s">
        <v>2454</v>
      </c>
      <c r="B163" s="48" t="s">
        <v>1717</v>
      </c>
      <c r="C163" s="48" t="s">
        <v>2453</v>
      </c>
      <c r="D163" s="48" t="s">
        <v>1715</v>
      </c>
    </row>
    <row r="164" spans="1:4" x14ac:dyDescent="0.25">
      <c r="A164" s="48" t="s">
        <v>2452</v>
      </c>
      <c r="B164" s="48" t="s">
        <v>1717</v>
      </c>
      <c r="C164" s="48" t="s">
        <v>2451</v>
      </c>
      <c r="D164" s="48" t="s">
        <v>1715</v>
      </c>
    </row>
    <row r="165" spans="1:4" x14ac:dyDescent="0.25">
      <c r="A165" s="48" t="s">
        <v>2450</v>
      </c>
      <c r="B165" s="48" t="s">
        <v>1717</v>
      </c>
      <c r="C165" s="48" t="s">
        <v>2449</v>
      </c>
      <c r="D165" s="48" t="s">
        <v>1715</v>
      </c>
    </row>
    <row r="166" spans="1:4" x14ac:dyDescent="0.25">
      <c r="A166" s="48" t="s">
        <v>2448</v>
      </c>
      <c r="B166" s="48" t="s">
        <v>1717</v>
      </c>
      <c r="C166" s="48" t="s">
        <v>2447</v>
      </c>
      <c r="D166" s="48" t="s">
        <v>1715</v>
      </c>
    </row>
    <row r="167" spans="1:4" x14ac:dyDescent="0.25">
      <c r="A167" s="48" t="s">
        <v>2446</v>
      </c>
      <c r="B167" s="48" t="s">
        <v>1717</v>
      </c>
      <c r="C167" s="48" t="s">
        <v>2445</v>
      </c>
      <c r="D167" s="48" t="s">
        <v>1715</v>
      </c>
    </row>
    <row r="168" spans="1:4" x14ac:dyDescent="0.25">
      <c r="A168" s="48" t="s">
        <v>2444</v>
      </c>
      <c r="B168" s="48" t="s">
        <v>1717</v>
      </c>
      <c r="C168" s="48" t="s">
        <v>2443</v>
      </c>
      <c r="D168" s="48" t="s">
        <v>1715</v>
      </c>
    </row>
    <row r="169" spans="1:4" x14ac:dyDescent="0.25">
      <c r="A169" s="48" t="s">
        <v>2442</v>
      </c>
      <c r="B169" s="48" t="s">
        <v>1717</v>
      </c>
      <c r="C169" s="48" t="s">
        <v>2441</v>
      </c>
      <c r="D169" s="48" t="s">
        <v>1715</v>
      </c>
    </row>
    <row r="170" spans="1:4" x14ac:dyDescent="0.25">
      <c r="A170" s="48" t="s">
        <v>2440</v>
      </c>
      <c r="B170" s="48" t="s">
        <v>1717</v>
      </c>
      <c r="C170" s="48" t="s">
        <v>2439</v>
      </c>
      <c r="D170" s="48" t="s">
        <v>1715</v>
      </c>
    </row>
    <row r="171" spans="1:4" x14ac:dyDescent="0.25">
      <c r="A171" s="48" t="s">
        <v>2438</v>
      </c>
      <c r="B171" s="48" t="s">
        <v>1717</v>
      </c>
      <c r="C171" s="48" t="s">
        <v>2437</v>
      </c>
      <c r="D171" s="48" t="s">
        <v>1715</v>
      </c>
    </row>
    <row r="172" spans="1:4" x14ac:dyDescent="0.25">
      <c r="A172" s="48" t="s">
        <v>276</v>
      </c>
      <c r="B172" s="48" t="s">
        <v>1717</v>
      </c>
      <c r="C172" s="48" t="s">
        <v>2436</v>
      </c>
      <c r="D172" s="48" t="s">
        <v>1719</v>
      </c>
    </row>
    <row r="173" spans="1:4" x14ac:dyDescent="0.25">
      <c r="A173" s="48" t="s">
        <v>2435</v>
      </c>
      <c r="B173" s="48" t="s">
        <v>1717</v>
      </c>
      <c r="C173" s="48" t="s">
        <v>2434</v>
      </c>
      <c r="D173" s="48" t="s">
        <v>1715</v>
      </c>
    </row>
    <row r="174" spans="1:4" x14ac:dyDescent="0.25">
      <c r="A174" s="48" t="s">
        <v>2433</v>
      </c>
      <c r="B174" s="48" t="s">
        <v>1717</v>
      </c>
      <c r="C174" s="48" t="s">
        <v>2432</v>
      </c>
      <c r="D174" s="48" t="s">
        <v>1715</v>
      </c>
    </row>
    <row r="175" spans="1:4" x14ac:dyDescent="0.25">
      <c r="A175" s="48" t="s">
        <v>2431</v>
      </c>
      <c r="B175" s="48" t="s">
        <v>1717</v>
      </c>
      <c r="C175" s="48" t="s">
        <v>2430</v>
      </c>
      <c r="D175" s="48" t="s">
        <v>1715</v>
      </c>
    </row>
    <row r="176" spans="1:4" x14ac:dyDescent="0.25">
      <c r="A176" s="48" t="s">
        <v>278</v>
      </c>
      <c r="B176" s="48" t="s">
        <v>1717</v>
      </c>
      <c r="C176" s="48" t="s">
        <v>2429</v>
      </c>
      <c r="D176" s="48" t="s">
        <v>1719</v>
      </c>
    </row>
    <row r="177" spans="1:4" x14ac:dyDescent="0.25">
      <c r="A177" s="48" t="s">
        <v>2428</v>
      </c>
      <c r="B177" s="48" t="s">
        <v>1717</v>
      </c>
      <c r="C177" s="48" t="s">
        <v>2427</v>
      </c>
      <c r="D177" s="48" t="s">
        <v>1715</v>
      </c>
    </row>
    <row r="178" spans="1:4" x14ac:dyDescent="0.25">
      <c r="A178" s="48" t="s">
        <v>2426</v>
      </c>
      <c r="B178" s="48" t="s">
        <v>1717</v>
      </c>
      <c r="C178" s="48" t="s">
        <v>2425</v>
      </c>
      <c r="D178" s="48" t="s">
        <v>1715</v>
      </c>
    </row>
    <row r="179" spans="1:4" x14ac:dyDescent="0.25">
      <c r="A179" s="48" t="s">
        <v>2424</v>
      </c>
      <c r="B179" s="48" t="s">
        <v>1717</v>
      </c>
      <c r="C179" s="48" t="s">
        <v>2423</v>
      </c>
      <c r="D179" s="48" t="s">
        <v>1715</v>
      </c>
    </row>
    <row r="180" spans="1:4" x14ac:dyDescent="0.25">
      <c r="A180" s="48" t="s">
        <v>2422</v>
      </c>
      <c r="B180" s="48" t="s">
        <v>1717</v>
      </c>
      <c r="C180" s="48" t="s">
        <v>2421</v>
      </c>
      <c r="D180" s="48" t="s">
        <v>1715</v>
      </c>
    </row>
    <row r="181" spans="1:4" x14ac:dyDescent="0.25">
      <c r="A181" s="48" t="s">
        <v>2420</v>
      </c>
      <c r="B181" s="48" t="s">
        <v>1717</v>
      </c>
      <c r="C181" s="48" t="s">
        <v>2419</v>
      </c>
      <c r="D181" s="48" t="s">
        <v>1715</v>
      </c>
    </row>
    <row r="182" spans="1:4" x14ac:dyDescent="0.25">
      <c r="A182" s="48" t="s">
        <v>2418</v>
      </c>
      <c r="B182" s="48" t="s">
        <v>1717</v>
      </c>
      <c r="C182" s="48" t="s">
        <v>2417</v>
      </c>
      <c r="D182" s="48" t="s">
        <v>1715</v>
      </c>
    </row>
    <row r="183" spans="1:4" x14ac:dyDescent="0.25">
      <c r="A183" s="48" t="s">
        <v>2416</v>
      </c>
      <c r="B183" s="48" t="s">
        <v>1717</v>
      </c>
      <c r="C183" s="48" t="s">
        <v>2415</v>
      </c>
      <c r="D183" s="48" t="s">
        <v>1715</v>
      </c>
    </row>
    <row r="184" spans="1:4" x14ac:dyDescent="0.25">
      <c r="A184" s="48" t="s">
        <v>2414</v>
      </c>
      <c r="B184" s="48" t="s">
        <v>1717</v>
      </c>
      <c r="C184" s="48" t="s">
        <v>2413</v>
      </c>
      <c r="D184" s="48" t="s">
        <v>1715</v>
      </c>
    </row>
    <row r="185" spans="1:4" x14ac:dyDescent="0.25">
      <c r="A185" s="48" t="s">
        <v>2412</v>
      </c>
      <c r="B185" s="48" t="s">
        <v>1717</v>
      </c>
      <c r="C185" s="48" t="s">
        <v>2411</v>
      </c>
      <c r="D185" s="48" t="s">
        <v>1715</v>
      </c>
    </row>
    <row r="186" spans="1:4" x14ac:dyDescent="0.25">
      <c r="A186" s="48" t="s">
        <v>2410</v>
      </c>
      <c r="B186" s="48" t="s">
        <v>1717</v>
      </c>
      <c r="C186" s="48" t="s">
        <v>2409</v>
      </c>
      <c r="D186" s="48" t="s">
        <v>1715</v>
      </c>
    </row>
    <row r="187" spans="1:4" x14ac:dyDescent="0.25">
      <c r="A187" s="48" t="s">
        <v>309</v>
      </c>
      <c r="B187" s="48" t="s">
        <v>1717</v>
      </c>
      <c r="C187" s="48" t="s">
        <v>2408</v>
      </c>
      <c r="D187" s="48" t="s">
        <v>1719</v>
      </c>
    </row>
    <row r="188" spans="1:4" x14ac:dyDescent="0.25">
      <c r="A188" s="48" t="s">
        <v>2407</v>
      </c>
      <c r="B188" s="48" t="s">
        <v>1717</v>
      </c>
      <c r="C188" s="48" t="s">
        <v>2406</v>
      </c>
      <c r="D188" s="48" t="s">
        <v>1715</v>
      </c>
    </row>
    <row r="189" spans="1:4" x14ac:dyDescent="0.25">
      <c r="A189" s="48" t="s">
        <v>293</v>
      </c>
      <c r="B189" s="48" t="s">
        <v>1717</v>
      </c>
      <c r="C189" s="48" t="s">
        <v>2405</v>
      </c>
      <c r="D189" s="48" t="s">
        <v>1719</v>
      </c>
    </row>
    <row r="190" spans="1:4" x14ac:dyDescent="0.25">
      <c r="A190" s="48" t="s">
        <v>2404</v>
      </c>
      <c r="B190" s="48" t="s">
        <v>1717</v>
      </c>
      <c r="C190" s="48" t="s">
        <v>2403</v>
      </c>
      <c r="D190" s="48" t="s">
        <v>1715</v>
      </c>
    </row>
    <row r="191" spans="1:4" x14ac:dyDescent="0.25">
      <c r="A191" s="48" t="s">
        <v>2402</v>
      </c>
      <c r="B191" s="48" t="s">
        <v>1717</v>
      </c>
      <c r="C191" s="48" t="s">
        <v>2401</v>
      </c>
      <c r="D191" s="48" t="s">
        <v>1715</v>
      </c>
    </row>
    <row r="192" spans="1:4" x14ac:dyDescent="0.25">
      <c r="A192" s="48" t="s">
        <v>2400</v>
      </c>
      <c r="B192" s="48" t="s">
        <v>1717</v>
      </c>
      <c r="C192" s="48" t="s">
        <v>2399</v>
      </c>
      <c r="D192" s="48" t="s">
        <v>1715</v>
      </c>
    </row>
    <row r="193" spans="1:4" x14ac:dyDescent="0.25">
      <c r="A193" s="48" t="s">
        <v>2398</v>
      </c>
      <c r="B193" s="48" t="s">
        <v>1717</v>
      </c>
      <c r="C193" s="48" t="s">
        <v>2397</v>
      </c>
      <c r="D193" s="48" t="s">
        <v>1715</v>
      </c>
    </row>
    <row r="194" spans="1:4" x14ac:dyDescent="0.25">
      <c r="A194" s="48" t="s">
        <v>2396</v>
      </c>
      <c r="B194" s="48" t="s">
        <v>1717</v>
      </c>
      <c r="C194" s="48" t="s">
        <v>2395</v>
      </c>
      <c r="D194" s="48" t="s">
        <v>1715</v>
      </c>
    </row>
    <row r="195" spans="1:4" x14ac:dyDescent="0.25">
      <c r="A195" s="48" t="s">
        <v>304</v>
      </c>
      <c r="B195" s="48" t="s">
        <v>1717</v>
      </c>
      <c r="C195" s="48" t="s">
        <v>2394</v>
      </c>
      <c r="D195" s="48" t="s">
        <v>1719</v>
      </c>
    </row>
    <row r="196" spans="1:4" x14ac:dyDescent="0.25">
      <c r="A196" s="48" t="s">
        <v>2393</v>
      </c>
      <c r="B196" s="48" t="s">
        <v>1717</v>
      </c>
      <c r="C196" s="48" t="s">
        <v>2392</v>
      </c>
      <c r="D196" s="48" t="s">
        <v>1715</v>
      </c>
    </row>
    <row r="197" spans="1:4" x14ac:dyDescent="0.25">
      <c r="A197" s="48" t="s">
        <v>2391</v>
      </c>
      <c r="B197" s="48" t="s">
        <v>1717</v>
      </c>
      <c r="C197" s="48" t="s">
        <v>2390</v>
      </c>
      <c r="D197" s="48" t="s">
        <v>1715</v>
      </c>
    </row>
    <row r="198" spans="1:4" x14ac:dyDescent="0.25">
      <c r="A198" s="48" t="s">
        <v>2389</v>
      </c>
      <c r="B198" s="48" t="s">
        <v>1717</v>
      </c>
      <c r="C198" s="48" t="s">
        <v>2388</v>
      </c>
      <c r="D198" s="48" t="s">
        <v>1715</v>
      </c>
    </row>
    <row r="199" spans="1:4" x14ac:dyDescent="0.25">
      <c r="A199" s="48" t="s">
        <v>2387</v>
      </c>
      <c r="B199" s="48" t="s">
        <v>1717</v>
      </c>
      <c r="C199" s="48" t="s">
        <v>2386</v>
      </c>
      <c r="D199" s="48" t="s">
        <v>1715</v>
      </c>
    </row>
    <row r="200" spans="1:4" x14ac:dyDescent="0.25">
      <c r="A200" s="48" t="s">
        <v>2385</v>
      </c>
      <c r="B200" s="48" t="s">
        <v>1717</v>
      </c>
      <c r="C200" s="48" t="s">
        <v>2384</v>
      </c>
      <c r="D200" s="48" t="s">
        <v>1715</v>
      </c>
    </row>
    <row r="201" spans="1:4" x14ac:dyDescent="0.25">
      <c r="A201" s="48" t="s">
        <v>2383</v>
      </c>
      <c r="B201" s="48" t="s">
        <v>1717</v>
      </c>
      <c r="C201" s="48" t="s">
        <v>2382</v>
      </c>
      <c r="D201" s="48" t="s">
        <v>1715</v>
      </c>
    </row>
    <row r="202" spans="1:4" x14ac:dyDescent="0.25">
      <c r="A202" s="48" t="s">
        <v>2381</v>
      </c>
      <c r="B202" s="48" t="s">
        <v>1717</v>
      </c>
      <c r="C202" s="48" t="s">
        <v>2380</v>
      </c>
      <c r="D202" s="48" t="s">
        <v>1715</v>
      </c>
    </row>
    <row r="203" spans="1:4" x14ac:dyDescent="0.25">
      <c r="A203" s="48" t="s">
        <v>2379</v>
      </c>
      <c r="B203" s="48" t="s">
        <v>1717</v>
      </c>
      <c r="C203" s="48" t="s">
        <v>2378</v>
      </c>
      <c r="D203" s="48" t="s">
        <v>1715</v>
      </c>
    </row>
    <row r="204" spans="1:4" x14ac:dyDescent="0.25">
      <c r="A204" s="48" t="s">
        <v>2377</v>
      </c>
      <c r="B204" s="48" t="s">
        <v>1717</v>
      </c>
      <c r="C204" s="48" t="s">
        <v>2376</v>
      </c>
      <c r="D204" s="48" t="s">
        <v>1715</v>
      </c>
    </row>
    <row r="205" spans="1:4" x14ac:dyDescent="0.25">
      <c r="A205" s="48" t="s">
        <v>2375</v>
      </c>
      <c r="B205" s="48" t="s">
        <v>1717</v>
      </c>
      <c r="C205" s="48" t="s">
        <v>2374</v>
      </c>
      <c r="D205" s="48" t="s">
        <v>1715</v>
      </c>
    </row>
    <row r="206" spans="1:4" x14ac:dyDescent="0.25">
      <c r="A206" s="48" t="s">
        <v>2373</v>
      </c>
      <c r="B206" s="48" t="s">
        <v>1717</v>
      </c>
      <c r="C206" s="48" t="s">
        <v>2372</v>
      </c>
      <c r="D206" s="48" t="s">
        <v>1715</v>
      </c>
    </row>
    <row r="207" spans="1:4" x14ac:dyDescent="0.25">
      <c r="A207" s="48" t="s">
        <v>2371</v>
      </c>
      <c r="B207" s="48" t="s">
        <v>1717</v>
      </c>
      <c r="C207" s="48" t="s">
        <v>2370</v>
      </c>
      <c r="D207" s="48" t="s">
        <v>1715</v>
      </c>
    </row>
    <row r="208" spans="1:4" x14ac:dyDescent="0.25">
      <c r="A208" s="48" t="s">
        <v>2369</v>
      </c>
      <c r="B208" s="48" t="s">
        <v>1717</v>
      </c>
      <c r="C208" s="48" t="s">
        <v>2368</v>
      </c>
      <c r="D208" s="48" t="s">
        <v>1715</v>
      </c>
    </row>
    <row r="209" spans="1:4" x14ac:dyDescent="0.25">
      <c r="A209" s="48" t="s">
        <v>2367</v>
      </c>
      <c r="B209" s="48" t="s">
        <v>1717</v>
      </c>
      <c r="C209" s="48" t="s">
        <v>2366</v>
      </c>
      <c r="D209" s="48" t="s">
        <v>1715</v>
      </c>
    </row>
    <row r="210" spans="1:4" x14ac:dyDescent="0.25">
      <c r="A210" s="48" t="s">
        <v>2365</v>
      </c>
      <c r="B210" s="48" t="s">
        <v>1717</v>
      </c>
      <c r="C210" s="48" t="s">
        <v>2364</v>
      </c>
      <c r="D210" s="48" t="s">
        <v>1715</v>
      </c>
    </row>
    <row r="211" spans="1:4" x14ac:dyDescent="0.25">
      <c r="A211" s="48" t="s">
        <v>2363</v>
      </c>
      <c r="B211" s="48" t="s">
        <v>1717</v>
      </c>
      <c r="C211" s="48" t="s">
        <v>2362</v>
      </c>
      <c r="D211" s="48" t="s">
        <v>1715</v>
      </c>
    </row>
    <row r="212" spans="1:4" x14ac:dyDescent="0.25">
      <c r="A212" s="48" t="s">
        <v>2361</v>
      </c>
      <c r="B212" s="48" t="s">
        <v>1717</v>
      </c>
      <c r="C212" s="48" t="s">
        <v>2360</v>
      </c>
      <c r="D212" s="48" t="s">
        <v>1715</v>
      </c>
    </row>
    <row r="213" spans="1:4" x14ac:dyDescent="0.25">
      <c r="A213" s="48" t="s">
        <v>2359</v>
      </c>
      <c r="B213" s="48" t="s">
        <v>1717</v>
      </c>
      <c r="C213" s="48" t="s">
        <v>2358</v>
      </c>
      <c r="D213" s="48" t="s">
        <v>1715</v>
      </c>
    </row>
    <row r="214" spans="1:4" x14ac:dyDescent="0.25">
      <c r="A214" s="48" t="s">
        <v>2357</v>
      </c>
      <c r="B214" s="48" t="s">
        <v>1717</v>
      </c>
      <c r="C214" s="48" t="s">
        <v>2356</v>
      </c>
      <c r="D214" s="48" t="s">
        <v>1715</v>
      </c>
    </row>
    <row r="215" spans="1:4" x14ac:dyDescent="0.25">
      <c r="A215" s="48" t="s">
        <v>303</v>
      </c>
      <c r="B215" s="48" t="s">
        <v>1717</v>
      </c>
      <c r="C215" s="48" t="s">
        <v>2355</v>
      </c>
      <c r="D215" s="48" t="s">
        <v>1719</v>
      </c>
    </row>
    <row r="216" spans="1:4" x14ac:dyDescent="0.25">
      <c r="A216" s="48" t="s">
        <v>2354</v>
      </c>
      <c r="B216" s="48" t="s">
        <v>1717</v>
      </c>
      <c r="C216" s="48" t="s">
        <v>2353</v>
      </c>
      <c r="D216" s="48" t="s">
        <v>1715</v>
      </c>
    </row>
    <row r="217" spans="1:4" x14ac:dyDescent="0.25">
      <c r="A217" s="48" t="s">
        <v>2352</v>
      </c>
      <c r="B217" s="48" t="s">
        <v>1717</v>
      </c>
      <c r="C217" s="48" t="s">
        <v>2351</v>
      </c>
      <c r="D217" s="48" t="s">
        <v>1715</v>
      </c>
    </row>
    <row r="218" spans="1:4" x14ac:dyDescent="0.25">
      <c r="A218" s="48" t="s">
        <v>2350</v>
      </c>
      <c r="B218" s="48" t="s">
        <v>1717</v>
      </c>
      <c r="C218" s="48" t="s">
        <v>2349</v>
      </c>
      <c r="D218" s="48" t="s">
        <v>1715</v>
      </c>
    </row>
    <row r="219" spans="1:4" x14ac:dyDescent="0.25">
      <c r="A219" s="48" t="s">
        <v>2348</v>
      </c>
      <c r="B219" s="48" t="s">
        <v>1717</v>
      </c>
      <c r="C219" s="48" t="s">
        <v>2347</v>
      </c>
      <c r="D219" s="48" t="s">
        <v>1715</v>
      </c>
    </row>
    <row r="220" spans="1:4" x14ac:dyDescent="0.25">
      <c r="A220" s="48" t="s">
        <v>2346</v>
      </c>
      <c r="B220" s="48" t="s">
        <v>1717</v>
      </c>
      <c r="C220" s="48" t="s">
        <v>2345</v>
      </c>
      <c r="D220" s="48" t="s">
        <v>1715</v>
      </c>
    </row>
    <row r="221" spans="1:4" x14ac:dyDescent="0.25">
      <c r="A221" s="48" t="s">
        <v>2344</v>
      </c>
      <c r="B221" s="48" t="s">
        <v>1717</v>
      </c>
      <c r="C221" s="48" t="s">
        <v>2343</v>
      </c>
      <c r="D221" s="48" t="s">
        <v>1715</v>
      </c>
    </row>
    <row r="222" spans="1:4" x14ac:dyDescent="0.25">
      <c r="A222" s="48" t="s">
        <v>2342</v>
      </c>
      <c r="B222" s="48" t="s">
        <v>1717</v>
      </c>
      <c r="C222" s="48" t="s">
        <v>2341</v>
      </c>
      <c r="D222" s="48" t="s">
        <v>1715</v>
      </c>
    </row>
    <row r="223" spans="1:4" x14ac:dyDescent="0.25">
      <c r="A223" s="48" t="s">
        <v>305</v>
      </c>
      <c r="B223" s="48" t="s">
        <v>1717</v>
      </c>
      <c r="C223" s="48" t="s">
        <v>2340</v>
      </c>
      <c r="D223" s="48" t="s">
        <v>1719</v>
      </c>
    </row>
    <row r="224" spans="1:4" x14ac:dyDescent="0.25">
      <c r="A224" s="48" t="s">
        <v>2339</v>
      </c>
      <c r="B224" s="48" t="s">
        <v>1717</v>
      </c>
      <c r="C224" s="48" t="s">
        <v>2338</v>
      </c>
      <c r="D224" s="48" t="s">
        <v>1715</v>
      </c>
    </row>
    <row r="225" spans="1:4" x14ac:dyDescent="0.25">
      <c r="A225" s="48" t="s">
        <v>2337</v>
      </c>
      <c r="B225" s="48" t="s">
        <v>1717</v>
      </c>
      <c r="C225" s="48" t="s">
        <v>2336</v>
      </c>
      <c r="D225" s="48" t="s">
        <v>1715</v>
      </c>
    </row>
    <row r="226" spans="1:4" x14ac:dyDescent="0.25">
      <c r="A226" s="48" t="s">
        <v>2335</v>
      </c>
      <c r="B226" s="48" t="s">
        <v>1717</v>
      </c>
      <c r="C226" s="48" t="s">
        <v>2334</v>
      </c>
      <c r="D226" s="48" t="s">
        <v>1715</v>
      </c>
    </row>
    <row r="227" spans="1:4" x14ac:dyDescent="0.25">
      <c r="A227" s="48" t="s">
        <v>2333</v>
      </c>
      <c r="B227" s="48" t="s">
        <v>1717</v>
      </c>
      <c r="C227" s="48" t="s">
        <v>2332</v>
      </c>
      <c r="D227" s="48" t="s">
        <v>1719</v>
      </c>
    </row>
    <row r="228" spans="1:4" x14ac:dyDescent="0.25">
      <c r="A228" s="48" t="s">
        <v>2331</v>
      </c>
      <c r="B228" s="48" t="s">
        <v>1717</v>
      </c>
      <c r="C228" s="48" t="s">
        <v>2330</v>
      </c>
      <c r="D228" s="48" t="s">
        <v>1715</v>
      </c>
    </row>
    <row r="229" spans="1:4" x14ac:dyDescent="0.25">
      <c r="A229" s="48" t="s">
        <v>2329</v>
      </c>
      <c r="B229" s="48" t="s">
        <v>1717</v>
      </c>
      <c r="C229" s="48" t="s">
        <v>2328</v>
      </c>
      <c r="D229" s="48" t="s">
        <v>1715</v>
      </c>
    </row>
    <row r="230" spans="1:4" x14ac:dyDescent="0.25">
      <c r="A230" s="48" t="s">
        <v>2327</v>
      </c>
      <c r="B230" s="48" t="s">
        <v>1717</v>
      </c>
      <c r="C230" s="48" t="s">
        <v>2326</v>
      </c>
      <c r="D230" s="48" t="s">
        <v>1715</v>
      </c>
    </row>
    <row r="231" spans="1:4" x14ac:dyDescent="0.25">
      <c r="A231" s="48" t="s">
        <v>2325</v>
      </c>
      <c r="B231" s="48" t="s">
        <v>1717</v>
      </c>
      <c r="C231" s="48" t="s">
        <v>2324</v>
      </c>
      <c r="D231" s="48" t="s">
        <v>1715</v>
      </c>
    </row>
    <row r="232" spans="1:4" x14ac:dyDescent="0.25">
      <c r="A232" s="48" t="s">
        <v>2323</v>
      </c>
      <c r="B232" s="48" t="s">
        <v>1717</v>
      </c>
      <c r="C232" s="48" t="s">
        <v>2322</v>
      </c>
      <c r="D232" s="48" t="s">
        <v>1715</v>
      </c>
    </row>
    <row r="233" spans="1:4" x14ac:dyDescent="0.25">
      <c r="A233" s="48" t="s">
        <v>299</v>
      </c>
      <c r="B233" s="48" t="s">
        <v>1717</v>
      </c>
      <c r="C233" s="48" t="s">
        <v>2321</v>
      </c>
      <c r="D233" s="48" t="s">
        <v>1719</v>
      </c>
    </row>
    <row r="234" spans="1:4" x14ac:dyDescent="0.25">
      <c r="A234" s="48" t="s">
        <v>2320</v>
      </c>
      <c r="B234" s="48" t="s">
        <v>1717</v>
      </c>
      <c r="C234" s="48" t="s">
        <v>2319</v>
      </c>
      <c r="D234" s="48" t="s">
        <v>1715</v>
      </c>
    </row>
    <row r="235" spans="1:4" x14ac:dyDescent="0.25">
      <c r="A235" s="48" t="s">
        <v>277</v>
      </c>
      <c r="B235" s="48" t="s">
        <v>1717</v>
      </c>
      <c r="C235" s="48" t="s">
        <v>2318</v>
      </c>
      <c r="D235" s="48" t="s">
        <v>1719</v>
      </c>
    </row>
    <row r="236" spans="1:4" x14ac:dyDescent="0.25">
      <c r="A236" s="48" t="s">
        <v>2317</v>
      </c>
      <c r="B236" s="48" t="s">
        <v>1717</v>
      </c>
      <c r="C236" s="48" t="s">
        <v>2316</v>
      </c>
      <c r="D236" s="48" t="s">
        <v>1715</v>
      </c>
    </row>
    <row r="237" spans="1:4" x14ac:dyDescent="0.25">
      <c r="A237" s="48" t="s">
        <v>2315</v>
      </c>
      <c r="B237" s="48" t="s">
        <v>1717</v>
      </c>
      <c r="C237" s="48" t="s">
        <v>2314</v>
      </c>
      <c r="D237" s="48" t="s">
        <v>1715</v>
      </c>
    </row>
    <row r="238" spans="1:4" x14ac:dyDescent="0.25">
      <c r="A238" s="48" t="s">
        <v>2313</v>
      </c>
      <c r="B238" s="48" t="s">
        <v>1717</v>
      </c>
      <c r="C238" s="48" t="s">
        <v>2312</v>
      </c>
      <c r="D238" s="48" t="s">
        <v>1715</v>
      </c>
    </row>
    <row r="239" spans="1:4" x14ac:dyDescent="0.25">
      <c r="A239" s="48" t="s">
        <v>2311</v>
      </c>
      <c r="B239" s="48" t="s">
        <v>1717</v>
      </c>
      <c r="C239" s="48" t="s">
        <v>2310</v>
      </c>
      <c r="D239" s="48" t="s">
        <v>1715</v>
      </c>
    </row>
    <row r="240" spans="1:4" x14ac:dyDescent="0.25">
      <c r="A240" s="48" t="s">
        <v>2309</v>
      </c>
      <c r="B240" s="48" t="s">
        <v>1717</v>
      </c>
      <c r="C240" s="48" t="s">
        <v>2308</v>
      </c>
      <c r="D240" s="48" t="s">
        <v>1715</v>
      </c>
    </row>
    <row r="241" spans="1:4" x14ac:dyDescent="0.25">
      <c r="A241" s="48" t="s">
        <v>311</v>
      </c>
      <c r="B241" s="48" t="s">
        <v>1717</v>
      </c>
      <c r="C241" s="48" t="s">
        <v>2307</v>
      </c>
      <c r="D241" s="48" t="s">
        <v>1719</v>
      </c>
    </row>
    <row r="242" spans="1:4" x14ac:dyDescent="0.25">
      <c r="A242" s="48" t="s">
        <v>2306</v>
      </c>
      <c r="B242" s="48" t="s">
        <v>1717</v>
      </c>
      <c r="C242" s="48" t="s">
        <v>2305</v>
      </c>
      <c r="D242" s="48" t="s">
        <v>1715</v>
      </c>
    </row>
    <row r="243" spans="1:4" x14ac:dyDescent="0.25">
      <c r="A243" s="48" t="s">
        <v>2304</v>
      </c>
      <c r="B243" s="48" t="s">
        <v>1717</v>
      </c>
      <c r="C243" s="48" t="s">
        <v>2303</v>
      </c>
      <c r="D243" s="48" t="s">
        <v>1715</v>
      </c>
    </row>
    <row r="244" spans="1:4" x14ac:dyDescent="0.25">
      <c r="A244" s="48" t="s">
        <v>2302</v>
      </c>
      <c r="B244" s="48" t="s">
        <v>1717</v>
      </c>
      <c r="C244" s="48" t="s">
        <v>2301</v>
      </c>
      <c r="D244" s="48" t="s">
        <v>1715</v>
      </c>
    </row>
    <row r="245" spans="1:4" x14ac:dyDescent="0.25">
      <c r="A245" s="48" t="s">
        <v>2300</v>
      </c>
      <c r="B245" s="48" t="s">
        <v>1717</v>
      </c>
      <c r="C245" s="48" t="s">
        <v>2299</v>
      </c>
      <c r="D245" s="48" t="s">
        <v>1715</v>
      </c>
    </row>
    <row r="246" spans="1:4" x14ac:dyDescent="0.25">
      <c r="A246" s="48" t="s">
        <v>2298</v>
      </c>
      <c r="B246" s="48" t="s">
        <v>1717</v>
      </c>
      <c r="C246" s="48" t="s">
        <v>2297</v>
      </c>
      <c r="D246" s="48" t="s">
        <v>1715</v>
      </c>
    </row>
    <row r="247" spans="1:4" x14ac:dyDescent="0.25">
      <c r="A247" s="48" t="s">
        <v>2296</v>
      </c>
      <c r="B247" s="48" t="s">
        <v>1717</v>
      </c>
      <c r="C247" s="48" t="s">
        <v>2295</v>
      </c>
      <c r="D247" s="48" t="s">
        <v>1715</v>
      </c>
    </row>
    <row r="248" spans="1:4" x14ac:dyDescent="0.25">
      <c r="A248" s="48" t="s">
        <v>2294</v>
      </c>
      <c r="B248" s="48" t="s">
        <v>1717</v>
      </c>
      <c r="C248" s="48" t="s">
        <v>2293</v>
      </c>
      <c r="D248" s="48" t="s">
        <v>1715</v>
      </c>
    </row>
    <row r="249" spans="1:4" x14ac:dyDescent="0.25">
      <c r="A249" s="48" t="s">
        <v>2292</v>
      </c>
      <c r="B249" s="48" t="s">
        <v>1717</v>
      </c>
      <c r="C249" s="48" t="s">
        <v>2291</v>
      </c>
      <c r="D249" s="48" t="s">
        <v>1715</v>
      </c>
    </row>
    <row r="250" spans="1:4" x14ac:dyDescent="0.25">
      <c r="A250" s="48" t="s">
        <v>2290</v>
      </c>
      <c r="B250" s="48" t="s">
        <v>1717</v>
      </c>
      <c r="C250" s="48" t="s">
        <v>2289</v>
      </c>
      <c r="D250" s="48" t="s">
        <v>1715</v>
      </c>
    </row>
    <row r="251" spans="1:4" x14ac:dyDescent="0.25">
      <c r="A251" s="48" t="s">
        <v>2288</v>
      </c>
      <c r="B251" s="48" t="s">
        <v>1717</v>
      </c>
      <c r="C251" s="48" t="s">
        <v>2287</v>
      </c>
      <c r="D251" s="48" t="s">
        <v>1715</v>
      </c>
    </row>
    <row r="252" spans="1:4" x14ac:dyDescent="0.25">
      <c r="A252" s="48" t="s">
        <v>2286</v>
      </c>
      <c r="B252" s="48" t="s">
        <v>1717</v>
      </c>
      <c r="C252" s="48" t="s">
        <v>2285</v>
      </c>
      <c r="D252" s="48" t="s">
        <v>1715</v>
      </c>
    </row>
    <row r="253" spans="1:4" x14ac:dyDescent="0.25">
      <c r="A253" s="48" t="s">
        <v>2284</v>
      </c>
      <c r="B253" s="48" t="s">
        <v>1717</v>
      </c>
      <c r="C253" s="48" t="s">
        <v>2283</v>
      </c>
      <c r="D253" s="48" t="s">
        <v>1715</v>
      </c>
    </row>
    <row r="254" spans="1:4" x14ac:dyDescent="0.25">
      <c r="A254" s="48" t="s">
        <v>2282</v>
      </c>
      <c r="B254" s="48" t="s">
        <v>1717</v>
      </c>
      <c r="C254" s="48" t="s">
        <v>2281</v>
      </c>
      <c r="D254" s="48" t="s">
        <v>1715</v>
      </c>
    </row>
    <row r="255" spans="1:4" x14ac:dyDescent="0.25">
      <c r="A255" s="48" t="s">
        <v>2280</v>
      </c>
      <c r="B255" s="48" t="s">
        <v>1717</v>
      </c>
      <c r="C255" s="48" t="s">
        <v>2279</v>
      </c>
      <c r="D255" s="48" t="s">
        <v>1715</v>
      </c>
    </row>
    <row r="256" spans="1:4" x14ac:dyDescent="0.25">
      <c r="A256" s="48" t="s">
        <v>2278</v>
      </c>
      <c r="B256" s="48" t="s">
        <v>1717</v>
      </c>
      <c r="C256" s="48" t="s">
        <v>2277</v>
      </c>
      <c r="D256" s="48" t="s">
        <v>1715</v>
      </c>
    </row>
    <row r="257" spans="1:4" x14ac:dyDescent="0.25">
      <c r="A257" s="48" t="s">
        <v>2276</v>
      </c>
      <c r="B257" s="48" t="s">
        <v>1717</v>
      </c>
      <c r="C257" s="48" t="s">
        <v>2275</v>
      </c>
      <c r="D257" s="48" t="s">
        <v>1715</v>
      </c>
    </row>
    <row r="258" spans="1:4" x14ac:dyDescent="0.25">
      <c r="A258" s="48" t="s">
        <v>2274</v>
      </c>
      <c r="B258" s="48" t="s">
        <v>1717</v>
      </c>
      <c r="C258" s="48" t="s">
        <v>2273</v>
      </c>
      <c r="D258" s="48" t="s">
        <v>1715</v>
      </c>
    </row>
    <row r="259" spans="1:4" x14ac:dyDescent="0.25">
      <c r="A259" s="48" t="s">
        <v>2272</v>
      </c>
      <c r="B259" s="48" t="s">
        <v>1717</v>
      </c>
      <c r="C259" s="48" t="s">
        <v>2271</v>
      </c>
      <c r="D259" s="48" t="s">
        <v>1715</v>
      </c>
    </row>
    <row r="260" spans="1:4" x14ac:dyDescent="0.25">
      <c r="A260" s="48" t="s">
        <v>2270</v>
      </c>
      <c r="B260" s="48" t="s">
        <v>1717</v>
      </c>
      <c r="C260" s="48" t="s">
        <v>2269</v>
      </c>
      <c r="D260" s="48" t="s">
        <v>1715</v>
      </c>
    </row>
    <row r="261" spans="1:4" x14ac:dyDescent="0.25">
      <c r="A261" s="48" t="s">
        <v>2268</v>
      </c>
      <c r="B261" s="48" t="s">
        <v>1717</v>
      </c>
      <c r="C261" s="48" t="s">
        <v>2267</v>
      </c>
      <c r="D261" s="48" t="s">
        <v>1715</v>
      </c>
    </row>
    <row r="262" spans="1:4" x14ac:dyDescent="0.25">
      <c r="A262" s="48" t="s">
        <v>2266</v>
      </c>
      <c r="B262" s="48" t="s">
        <v>1717</v>
      </c>
      <c r="C262" s="48" t="s">
        <v>2265</v>
      </c>
      <c r="D262" s="48" t="s">
        <v>1715</v>
      </c>
    </row>
    <row r="263" spans="1:4" x14ac:dyDescent="0.25">
      <c r="A263" s="48" t="s">
        <v>2264</v>
      </c>
      <c r="B263" s="48" t="s">
        <v>1717</v>
      </c>
      <c r="C263" s="48" t="s">
        <v>2263</v>
      </c>
      <c r="D263" s="48" t="s">
        <v>1715</v>
      </c>
    </row>
    <row r="264" spans="1:4" x14ac:dyDescent="0.25">
      <c r="A264" s="48" t="s">
        <v>2262</v>
      </c>
      <c r="B264" s="48" t="s">
        <v>1717</v>
      </c>
      <c r="C264" s="48" t="s">
        <v>2261</v>
      </c>
      <c r="D264" s="48" t="s">
        <v>1715</v>
      </c>
    </row>
    <row r="265" spans="1:4" x14ac:dyDescent="0.25">
      <c r="A265" s="48" t="s">
        <v>2260</v>
      </c>
      <c r="B265" s="48" t="s">
        <v>1717</v>
      </c>
      <c r="C265" s="48" t="s">
        <v>2259</v>
      </c>
      <c r="D265" s="48" t="s">
        <v>1715</v>
      </c>
    </row>
    <row r="266" spans="1:4" x14ac:dyDescent="0.25">
      <c r="A266" s="48" t="s">
        <v>2258</v>
      </c>
      <c r="B266" s="48" t="s">
        <v>1717</v>
      </c>
      <c r="C266" s="48" t="s">
        <v>2257</v>
      </c>
      <c r="D266" s="48" t="s">
        <v>1715</v>
      </c>
    </row>
    <row r="267" spans="1:4" x14ac:dyDescent="0.25">
      <c r="A267" s="48" t="s">
        <v>296</v>
      </c>
      <c r="B267" s="48" t="s">
        <v>1717</v>
      </c>
      <c r="C267" s="48" t="s">
        <v>2256</v>
      </c>
      <c r="D267" s="48" t="s">
        <v>1719</v>
      </c>
    </row>
    <row r="268" spans="1:4" x14ac:dyDescent="0.25">
      <c r="A268" s="48" t="s">
        <v>271</v>
      </c>
      <c r="B268" s="48" t="s">
        <v>1717</v>
      </c>
      <c r="C268" s="48" t="s">
        <v>2255</v>
      </c>
      <c r="D268" s="48" t="s">
        <v>1719</v>
      </c>
    </row>
    <row r="269" spans="1:4" x14ac:dyDescent="0.25">
      <c r="A269" s="48" t="s">
        <v>2254</v>
      </c>
      <c r="B269" s="48" t="s">
        <v>1717</v>
      </c>
      <c r="C269" s="48" t="s">
        <v>2253</v>
      </c>
      <c r="D269" s="48" t="s">
        <v>1715</v>
      </c>
    </row>
    <row r="270" spans="1:4" x14ac:dyDescent="0.25">
      <c r="A270" s="48" t="s">
        <v>2252</v>
      </c>
      <c r="B270" s="48" t="s">
        <v>1717</v>
      </c>
      <c r="C270" s="48" t="s">
        <v>2251</v>
      </c>
      <c r="D270" s="48" t="s">
        <v>1715</v>
      </c>
    </row>
    <row r="271" spans="1:4" x14ac:dyDescent="0.25">
      <c r="A271" s="48" t="s">
        <v>2250</v>
      </c>
      <c r="B271" s="48" t="s">
        <v>1717</v>
      </c>
      <c r="C271" s="48" t="s">
        <v>2249</v>
      </c>
      <c r="D271" s="48" t="s">
        <v>1715</v>
      </c>
    </row>
    <row r="272" spans="1:4" x14ac:dyDescent="0.25">
      <c r="A272" s="48" t="s">
        <v>2248</v>
      </c>
      <c r="B272" s="48" t="s">
        <v>1717</v>
      </c>
      <c r="C272" s="48" t="s">
        <v>2247</v>
      </c>
      <c r="D272" s="48" t="s">
        <v>1715</v>
      </c>
    </row>
    <row r="273" spans="1:4" x14ac:dyDescent="0.25">
      <c r="A273" s="48" t="s">
        <v>2246</v>
      </c>
      <c r="B273" s="48" t="s">
        <v>1717</v>
      </c>
      <c r="C273" s="48" t="s">
        <v>2245</v>
      </c>
      <c r="D273" s="48" t="s">
        <v>1715</v>
      </c>
    </row>
    <row r="274" spans="1:4" x14ac:dyDescent="0.25">
      <c r="A274" s="48" t="s">
        <v>283</v>
      </c>
      <c r="B274" s="48" t="s">
        <v>1717</v>
      </c>
      <c r="C274" s="48" t="s">
        <v>2244</v>
      </c>
      <c r="D274" s="48" t="s">
        <v>1719</v>
      </c>
    </row>
    <row r="275" spans="1:4" x14ac:dyDescent="0.25">
      <c r="A275" s="48" t="s">
        <v>2243</v>
      </c>
      <c r="B275" s="48" t="s">
        <v>1717</v>
      </c>
      <c r="C275" s="48" t="s">
        <v>2242</v>
      </c>
      <c r="D275" s="48" t="s">
        <v>1715</v>
      </c>
    </row>
    <row r="276" spans="1:4" x14ac:dyDescent="0.25">
      <c r="A276" s="48" t="s">
        <v>291</v>
      </c>
      <c r="B276" s="48" t="s">
        <v>1717</v>
      </c>
      <c r="C276" s="48" t="s">
        <v>2241</v>
      </c>
      <c r="D276" s="48" t="s">
        <v>1719</v>
      </c>
    </row>
    <row r="277" spans="1:4" x14ac:dyDescent="0.25">
      <c r="A277" s="48" t="s">
        <v>2240</v>
      </c>
      <c r="B277" s="48" t="s">
        <v>1717</v>
      </c>
      <c r="C277" s="48" t="s">
        <v>2239</v>
      </c>
      <c r="D277" s="48" t="s">
        <v>1715</v>
      </c>
    </row>
    <row r="278" spans="1:4" x14ac:dyDescent="0.25">
      <c r="A278" s="48" t="s">
        <v>272</v>
      </c>
      <c r="B278" s="48" t="s">
        <v>1717</v>
      </c>
      <c r="C278" s="48" t="s">
        <v>2238</v>
      </c>
      <c r="D278" s="48" t="s">
        <v>1719</v>
      </c>
    </row>
    <row r="279" spans="1:4" x14ac:dyDescent="0.25">
      <c r="A279" s="48" t="s">
        <v>2237</v>
      </c>
      <c r="B279" s="48" t="s">
        <v>1717</v>
      </c>
      <c r="C279" s="48" t="s">
        <v>2236</v>
      </c>
      <c r="D279" s="48" t="s">
        <v>1715</v>
      </c>
    </row>
    <row r="280" spans="1:4" x14ac:dyDescent="0.25">
      <c r="A280" s="48" t="s">
        <v>2235</v>
      </c>
      <c r="B280" s="48" t="s">
        <v>1717</v>
      </c>
      <c r="C280" s="48" t="s">
        <v>2234</v>
      </c>
      <c r="D280" s="48" t="s">
        <v>1715</v>
      </c>
    </row>
    <row r="281" spans="1:4" x14ac:dyDescent="0.25">
      <c r="A281" s="48" t="s">
        <v>2233</v>
      </c>
      <c r="B281" s="48" t="s">
        <v>1717</v>
      </c>
      <c r="C281" s="48" t="s">
        <v>2232</v>
      </c>
      <c r="D281" s="48" t="s">
        <v>1715</v>
      </c>
    </row>
    <row r="282" spans="1:4" x14ac:dyDescent="0.25">
      <c r="A282" s="48" t="s">
        <v>2231</v>
      </c>
      <c r="B282" s="48" t="s">
        <v>1717</v>
      </c>
      <c r="C282" s="48" t="s">
        <v>2230</v>
      </c>
      <c r="D282" s="48" t="s">
        <v>1715</v>
      </c>
    </row>
    <row r="283" spans="1:4" x14ac:dyDescent="0.25">
      <c r="A283" s="48" t="s">
        <v>2229</v>
      </c>
      <c r="B283" s="48" t="s">
        <v>1717</v>
      </c>
      <c r="C283" s="48" t="s">
        <v>2228</v>
      </c>
      <c r="D283" s="48" t="s">
        <v>1715</v>
      </c>
    </row>
    <row r="284" spans="1:4" x14ac:dyDescent="0.25">
      <c r="A284" s="48" t="s">
        <v>2227</v>
      </c>
      <c r="B284" s="48" t="s">
        <v>1717</v>
      </c>
      <c r="C284" s="48" t="s">
        <v>2226</v>
      </c>
      <c r="D284" s="48" t="s">
        <v>1715</v>
      </c>
    </row>
    <row r="285" spans="1:4" x14ac:dyDescent="0.25">
      <c r="A285" s="48" t="s">
        <v>2225</v>
      </c>
      <c r="B285" s="48" t="s">
        <v>1717</v>
      </c>
      <c r="C285" s="48" t="s">
        <v>2224</v>
      </c>
      <c r="D285" s="48" t="s">
        <v>1715</v>
      </c>
    </row>
    <row r="286" spans="1:4" x14ac:dyDescent="0.25">
      <c r="A286" s="48" t="s">
        <v>2223</v>
      </c>
      <c r="B286" s="48" t="s">
        <v>1717</v>
      </c>
      <c r="C286" s="48" t="s">
        <v>2222</v>
      </c>
      <c r="D286" s="48" t="s">
        <v>1715</v>
      </c>
    </row>
    <row r="287" spans="1:4" x14ac:dyDescent="0.25">
      <c r="A287" s="48" t="s">
        <v>2221</v>
      </c>
      <c r="B287" s="48" t="s">
        <v>1717</v>
      </c>
      <c r="C287" s="48" t="s">
        <v>2220</v>
      </c>
      <c r="D287" s="48" t="s">
        <v>1715</v>
      </c>
    </row>
    <row r="288" spans="1:4" x14ac:dyDescent="0.25">
      <c r="A288" s="48" t="s">
        <v>2219</v>
      </c>
      <c r="B288" s="48" t="s">
        <v>1717</v>
      </c>
      <c r="C288" s="48" t="s">
        <v>2218</v>
      </c>
      <c r="D288" s="48" t="s">
        <v>1715</v>
      </c>
    </row>
    <row r="289" spans="1:4" x14ac:dyDescent="0.25">
      <c r="A289" s="48" t="s">
        <v>2217</v>
      </c>
      <c r="B289" s="48" t="s">
        <v>1717</v>
      </c>
      <c r="C289" s="48" t="s">
        <v>2216</v>
      </c>
      <c r="D289" s="48" t="s">
        <v>1715</v>
      </c>
    </row>
    <row r="290" spans="1:4" x14ac:dyDescent="0.25">
      <c r="A290" s="48" t="s">
        <v>2215</v>
      </c>
      <c r="B290" s="48" t="s">
        <v>1717</v>
      </c>
      <c r="C290" s="48" t="s">
        <v>2214</v>
      </c>
      <c r="D290" s="48" t="s">
        <v>1715</v>
      </c>
    </row>
    <row r="291" spans="1:4" x14ac:dyDescent="0.25">
      <c r="A291" s="48" t="s">
        <v>2213</v>
      </c>
      <c r="B291" s="48" t="s">
        <v>1717</v>
      </c>
      <c r="C291" s="48" t="s">
        <v>2212</v>
      </c>
      <c r="D291" s="48" t="s">
        <v>1715</v>
      </c>
    </row>
    <row r="292" spans="1:4" x14ac:dyDescent="0.25">
      <c r="A292" s="48" t="s">
        <v>2211</v>
      </c>
      <c r="B292" s="48" t="s">
        <v>1717</v>
      </c>
      <c r="C292" s="48" t="s">
        <v>2210</v>
      </c>
      <c r="D292" s="48" t="s">
        <v>1715</v>
      </c>
    </row>
    <row r="293" spans="1:4" x14ac:dyDescent="0.25">
      <c r="A293" s="48" t="s">
        <v>2209</v>
      </c>
      <c r="B293" s="48" t="s">
        <v>1717</v>
      </c>
      <c r="C293" s="48" t="s">
        <v>2208</v>
      </c>
      <c r="D293" s="48" t="s">
        <v>1715</v>
      </c>
    </row>
    <row r="294" spans="1:4" x14ac:dyDescent="0.25">
      <c r="A294" s="48" t="s">
        <v>2207</v>
      </c>
      <c r="B294" s="48" t="s">
        <v>1717</v>
      </c>
      <c r="C294" s="48" t="s">
        <v>2206</v>
      </c>
      <c r="D294" s="48" t="s">
        <v>1715</v>
      </c>
    </row>
    <row r="295" spans="1:4" x14ac:dyDescent="0.25">
      <c r="A295" s="48" t="s">
        <v>2205</v>
      </c>
      <c r="B295" s="48" t="s">
        <v>1717</v>
      </c>
      <c r="C295" s="48" t="s">
        <v>2204</v>
      </c>
      <c r="D295" s="48" t="s">
        <v>1715</v>
      </c>
    </row>
    <row r="296" spans="1:4" x14ac:dyDescent="0.25">
      <c r="A296" s="48" t="s">
        <v>2203</v>
      </c>
      <c r="B296" s="48" t="s">
        <v>1717</v>
      </c>
      <c r="C296" s="48" t="s">
        <v>2202</v>
      </c>
      <c r="D296" s="48" t="s">
        <v>1715</v>
      </c>
    </row>
    <row r="297" spans="1:4" x14ac:dyDescent="0.25">
      <c r="A297" s="48" t="s">
        <v>2201</v>
      </c>
      <c r="B297" s="48" t="s">
        <v>1717</v>
      </c>
      <c r="C297" s="48" t="s">
        <v>2200</v>
      </c>
      <c r="D297" s="48" t="s">
        <v>1715</v>
      </c>
    </row>
    <row r="298" spans="1:4" x14ac:dyDescent="0.25">
      <c r="A298" s="48" t="s">
        <v>2199</v>
      </c>
      <c r="B298" s="48" t="s">
        <v>1717</v>
      </c>
      <c r="C298" s="48" t="s">
        <v>2198</v>
      </c>
      <c r="D298" s="48" t="s">
        <v>1715</v>
      </c>
    </row>
    <row r="299" spans="1:4" x14ac:dyDescent="0.25">
      <c r="A299" s="48" t="s">
        <v>2197</v>
      </c>
      <c r="B299" s="48" t="s">
        <v>1717</v>
      </c>
      <c r="C299" s="48" t="s">
        <v>2196</v>
      </c>
      <c r="D299" s="48" t="s">
        <v>1715</v>
      </c>
    </row>
    <row r="300" spans="1:4" x14ac:dyDescent="0.25">
      <c r="A300" s="48" t="s">
        <v>2195</v>
      </c>
      <c r="B300" s="48" t="s">
        <v>1717</v>
      </c>
      <c r="C300" s="48" t="s">
        <v>2194</v>
      </c>
      <c r="D300" s="48" t="s">
        <v>1715</v>
      </c>
    </row>
    <row r="301" spans="1:4" x14ac:dyDescent="0.25">
      <c r="A301" s="48" t="s">
        <v>2193</v>
      </c>
      <c r="B301" s="48" t="s">
        <v>1717</v>
      </c>
      <c r="C301" s="48" t="s">
        <v>2192</v>
      </c>
      <c r="D301" s="48" t="s">
        <v>1715</v>
      </c>
    </row>
    <row r="302" spans="1:4" x14ac:dyDescent="0.25">
      <c r="A302" s="48" t="s">
        <v>2191</v>
      </c>
      <c r="B302" s="48" t="s">
        <v>1717</v>
      </c>
      <c r="C302" s="48" t="s">
        <v>2190</v>
      </c>
      <c r="D302" s="48" t="s">
        <v>1715</v>
      </c>
    </row>
    <row r="303" spans="1:4" x14ac:dyDescent="0.25">
      <c r="A303" s="48" t="s">
        <v>2189</v>
      </c>
      <c r="B303" s="48" t="s">
        <v>1717</v>
      </c>
      <c r="C303" s="48" t="s">
        <v>2188</v>
      </c>
      <c r="D303" s="48" t="s">
        <v>1719</v>
      </c>
    </row>
    <row r="304" spans="1:4" x14ac:dyDescent="0.25">
      <c r="A304" s="48" t="s">
        <v>2187</v>
      </c>
      <c r="B304" s="48" t="s">
        <v>1717</v>
      </c>
      <c r="C304" s="48" t="s">
        <v>2186</v>
      </c>
      <c r="D304" s="48" t="s">
        <v>1715</v>
      </c>
    </row>
    <row r="305" spans="1:4" x14ac:dyDescent="0.25">
      <c r="A305" s="48" t="s">
        <v>2185</v>
      </c>
      <c r="B305" s="48" t="s">
        <v>1717</v>
      </c>
      <c r="C305" s="48" t="s">
        <v>2184</v>
      </c>
      <c r="D305" s="48" t="s">
        <v>1715</v>
      </c>
    </row>
    <row r="306" spans="1:4" x14ac:dyDescent="0.25">
      <c r="A306" s="48" t="s">
        <v>2183</v>
      </c>
      <c r="B306" s="48" t="s">
        <v>1717</v>
      </c>
      <c r="C306" s="48" t="s">
        <v>2182</v>
      </c>
      <c r="D306" s="48" t="s">
        <v>1715</v>
      </c>
    </row>
    <row r="307" spans="1:4" x14ac:dyDescent="0.25">
      <c r="A307" s="48" t="s">
        <v>2181</v>
      </c>
      <c r="B307" s="48" t="s">
        <v>1717</v>
      </c>
      <c r="C307" s="48" t="s">
        <v>2180</v>
      </c>
      <c r="D307" s="48" t="s">
        <v>1715</v>
      </c>
    </row>
    <row r="308" spans="1:4" x14ac:dyDescent="0.25">
      <c r="A308" s="48" t="s">
        <v>2179</v>
      </c>
      <c r="B308" s="48" t="s">
        <v>1717</v>
      </c>
      <c r="C308" s="48" t="s">
        <v>2178</v>
      </c>
      <c r="D308" s="48" t="s">
        <v>1715</v>
      </c>
    </row>
    <row r="309" spans="1:4" x14ac:dyDescent="0.25">
      <c r="A309" s="48" t="s">
        <v>2177</v>
      </c>
      <c r="B309" s="48" t="s">
        <v>1717</v>
      </c>
      <c r="C309" s="48" t="s">
        <v>2176</v>
      </c>
      <c r="D309" s="48" t="s">
        <v>1715</v>
      </c>
    </row>
    <row r="310" spans="1:4" x14ac:dyDescent="0.25">
      <c r="A310" s="48" t="s">
        <v>2175</v>
      </c>
      <c r="B310" s="48" t="s">
        <v>1717</v>
      </c>
      <c r="C310" s="48" t="s">
        <v>2174</v>
      </c>
      <c r="D310" s="48" t="s">
        <v>1715</v>
      </c>
    </row>
    <row r="311" spans="1:4" x14ac:dyDescent="0.25">
      <c r="A311" s="48" t="s">
        <v>2173</v>
      </c>
      <c r="B311" s="48" t="s">
        <v>1717</v>
      </c>
      <c r="C311" s="48" t="s">
        <v>2172</v>
      </c>
      <c r="D311" s="48" t="s">
        <v>1715</v>
      </c>
    </row>
    <row r="312" spans="1:4" x14ac:dyDescent="0.25">
      <c r="A312" s="48" t="s">
        <v>2171</v>
      </c>
      <c r="B312" s="48" t="s">
        <v>1717</v>
      </c>
      <c r="C312" s="48" t="s">
        <v>2170</v>
      </c>
      <c r="D312" s="48" t="s">
        <v>1715</v>
      </c>
    </row>
    <row r="313" spans="1:4" x14ac:dyDescent="0.25">
      <c r="A313" s="48" t="s">
        <v>2169</v>
      </c>
      <c r="B313" s="48" t="s">
        <v>1717</v>
      </c>
      <c r="C313" s="48" t="s">
        <v>2168</v>
      </c>
      <c r="D313" s="48" t="s">
        <v>1715</v>
      </c>
    </row>
    <row r="314" spans="1:4" x14ac:dyDescent="0.25">
      <c r="A314" s="48" t="s">
        <v>2167</v>
      </c>
      <c r="B314" s="48" t="s">
        <v>1717</v>
      </c>
      <c r="C314" s="48" t="s">
        <v>2166</v>
      </c>
      <c r="D314" s="48" t="s">
        <v>1715</v>
      </c>
    </row>
    <row r="315" spans="1:4" x14ac:dyDescent="0.25">
      <c r="A315" s="48" t="s">
        <v>2165</v>
      </c>
      <c r="B315" s="48" t="s">
        <v>1717</v>
      </c>
      <c r="C315" s="48" t="s">
        <v>2164</v>
      </c>
      <c r="D315" s="48" t="s">
        <v>1715</v>
      </c>
    </row>
    <row r="316" spans="1:4" x14ac:dyDescent="0.25">
      <c r="A316" s="48" t="s">
        <v>2163</v>
      </c>
      <c r="B316" s="48" t="s">
        <v>1717</v>
      </c>
      <c r="C316" s="48" t="s">
        <v>2162</v>
      </c>
      <c r="D316" s="48" t="s">
        <v>1715</v>
      </c>
    </row>
    <row r="317" spans="1:4" x14ac:dyDescent="0.25">
      <c r="A317" s="48" t="s">
        <v>2161</v>
      </c>
      <c r="B317" s="48" t="s">
        <v>1717</v>
      </c>
      <c r="C317" s="48" t="s">
        <v>2160</v>
      </c>
      <c r="D317" s="48" t="s">
        <v>1715</v>
      </c>
    </row>
    <row r="318" spans="1:4" x14ac:dyDescent="0.25">
      <c r="A318" s="48" t="s">
        <v>2159</v>
      </c>
      <c r="B318" s="48" t="s">
        <v>1717</v>
      </c>
      <c r="C318" s="48" t="s">
        <v>2158</v>
      </c>
      <c r="D318" s="48" t="s">
        <v>1715</v>
      </c>
    </row>
    <row r="319" spans="1:4" x14ac:dyDescent="0.25">
      <c r="A319" s="48" t="s">
        <v>2157</v>
      </c>
      <c r="B319" s="48" t="s">
        <v>1717</v>
      </c>
      <c r="C319" s="48" t="s">
        <v>2156</v>
      </c>
      <c r="D319" s="48" t="s">
        <v>1715</v>
      </c>
    </row>
    <row r="320" spans="1:4" x14ac:dyDescent="0.25">
      <c r="A320" s="48" t="s">
        <v>2155</v>
      </c>
      <c r="B320" s="48" t="s">
        <v>1717</v>
      </c>
      <c r="C320" s="48" t="s">
        <v>2154</v>
      </c>
      <c r="D320" s="48" t="s">
        <v>1715</v>
      </c>
    </row>
    <row r="321" spans="1:4" x14ac:dyDescent="0.25">
      <c r="A321" s="48" t="s">
        <v>2153</v>
      </c>
      <c r="B321" s="48" t="s">
        <v>1717</v>
      </c>
      <c r="C321" s="48" t="s">
        <v>2152</v>
      </c>
      <c r="D321" s="48" t="s">
        <v>1715</v>
      </c>
    </row>
    <row r="322" spans="1:4" x14ac:dyDescent="0.25">
      <c r="A322" s="48" t="s">
        <v>2151</v>
      </c>
      <c r="B322" s="48" t="s">
        <v>1717</v>
      </c>
      <c r="C322" s="48" t="s">
        <v>2150</v>
      </c>
      <c r="D322" s="48" t="s">
        <v>1715</v>
      </c>
    </row>
    <row r="323" spans="1:4" x14ac:dyDescent="0.25">
      <c r="A323" s="48" t="s">
        <v>2149</v>
      </c>
      <c r="B323" s="48" t="s">
        <v>1717</v>
      </c>
      <c r="C323" s="48" t="s">
        <v>2148</v>
      </c>
      <c r="D323" s="48" t="s">
        <v>1715</v>
      </c>
    </row>
    <row r="324" spans="1:4" x14ac:dyDescent="0.25">
      <c r="A324" s="48" t="s">
        <v>292</v>
      </c>
      <c r="B324" s="48" t="s">
        <v>1717</v>
      </c>
      <c r="C324" s="48" t="s">
        <v>2147</v>
      </c>
      <c r="D324" s="48" t="s">
        <v>1719</v>
      </c>
    </row>
    <row r="325" spans="1:4" x14ac:dyDescent="0.25">
      <c r="A325" s="48" t="s">
        <v>2146</v>
      </c>
      <c r="B325" s="48" t="s">
        <v>1717</v>
      </c>
      <c r="C325" s="48" t="s">
        <v>2145</v>
      </c>
      <c r="D325" s="48" t="s">
        <v>1715</v>
      </c>
    </row>
    <row r="326" spans="1:4" x14ac:dyDescent="0.25">
      <c r="A326" s="48" t="s">
        <v>2144</v>
      </c>
      <c r="B326" s="48" t="s">
        <v>1717</v>
      </c>
      <c r="C326" s="48" t="s">
        <v>2143</v>
      </c>
      <c r="D326" s="48" t="s">
        <v>1715</v>
      </c>
    </row>
    <row r="327" spans="1:4" x14ac:dyDescent="0.25">
      <c r="A327" s="48" t="s">
        <v>2142</v>
      </c>
      <c r="B327" s="48" t="s">
        <v>1717</v>
      </c>
      <c r="C327" s="48" t="s">
        <v>2141</v>
      </c>
      <c r="D327" s="48" t="s">
        <v>1715</v>
      </c>
    </row>
    <row r="328" spans="1:4" x14ac:dyDescent="0.25">
      <c r="A328" s="48" t="s">
        <v>2140</v>
      </c>
      <c r="B328" s="48" t="s">
        <v>1717</v>
      </c>
      <c r="C328" s="48" t="s">
        <v>2139</v>
      </c>
      <c r="D328" s="48" t="s">
        <v>1715</v>
      </c>
    </row>
    <row r="329" spans="1:4" x14ac:dyDescent="0.25">
      <c r="A329" s="48" t="s">
        <v>2138</v>
      </c>
      <c r="B329" s="48" t="s">
        <v>1717</v>
      </c>
      <c r="C329" s="48" t="s">
        <v>2137</v>
      </c>
      <c r="D329" s="48" t="s">
        <v>1715</v>
      </c>
    </row>
    <row r="330" spans="1:4" x14ac:dyDescent="0.25">
      <c r="A330" s="48" t="s">
        <v>2136</v>
      </c>
      <c r="B330" s="48" t="s">
        <v>1717</v>
      </c>
      <c r="C330" s="48" t="s">
        <v>2135</v>
      </c>
      <c r="D330" s="48" t="s">
        <v>1715</v>
      </c>
    </row>
    <row r="331" spans="1:4" x14ac:dyDescent="0.25">
      <c r="A331" s="48" t="s">
        <v>2134</v>
      </c>
      <c r="B331" s="48" t="s">
        <v>1717</v>
      </c>
      <c r="C331" s="48" t="s">
        <v>2133</v>
      </c>
      <c r="D331" s="48" t="s">
        <v>1715</v>
      </c>
    </row>
    <row r="332" spans="1:4" x14ac:dyDescent="0.25">
      <c r="A332" s="48" t="s">
        <v>2132</v>
      </c>
      <c r="B332" s="48" t="s">
        <v>1717</v>
      </c>
      <c r="C332" s="48" t="s">
        <v>2131</v>
      </c>
      <c r="D332" s="48" t="s">
        <v>1715</v>
      </c>
    </row>
    <row r="333" spans="1:4" x14ac:dyDescent="0.25">
      <c r="A333" s="48" t="s">
        <v>2130</v>
      </c>
      <c r="B333" s="48" t="s">
        <v>1717</v>
      </c>
      <c r="C333" s="48" t="s">
        <v>2129</v>
      </c>
      <c r="D333" s="48" t="s">
        <v>1715</v>
      </c>
    </row>
    <row r="334" spans="1:4" x14ac:dyDescent="0.25">
      <c r="A334" s="48" t="s">
        <v>2128</v>
      </c>
      <c r="B334" s="48" t="s">
        <v>1717</v>
      </c>
      <c r="C334" s="48" t="s">
        <v>2127</v>
      </c>
      <c r="D334" s="48" t="s">
        <v>1715</v>
      </c>
    </row>
    <row r="335" spans="1:4" x14ac:dyDescent="0.25">
      <c r="A335" s="48" t="s">
        <v>2126</v>
      </c>
      <c r="B335" s="48" t="s">
        <v>1717</v>
      </c>
      <c r="C335" s="48" t="s">
        <v>2125</v>
      </c>
      <c r="D335" s="48" t="s">
        <v>1715</v>
      </c>
    </row>
    <row r="336" spans="1:4" x14ac:dyDescent="0.25">
      <c r="A336" s="48" t="s">
        <v>2124</v>
      </c>
      <c r="B336" s="48" t="s">
        <v>1717</v>
      </c>
      <c r="C336" s="48" t="s">
        <v>2123</v>
      </c>
      <c r="D336" s="48" t="s">
        <v>1715</v>
      </c>
    </row>
    <row r="337" spans="1:4" x14ac:dyDescent="0.25">
      <c r="A337" s="48" t="s">
        <v>2122</v>
      </c>
      <c r="B337" s="48" t="s">
        <v>1717</v>
      </c>
      <c r="C337" s="48" t="s">
        <v>2121</v>
      </c>
      <c r="D337" s="48" t="s">
        <v>1715</v>
      </c>
    </row>
    <row r="338" spans="1:4" x14ac:dyDescent="0.25">
      <c r="A338" s="48" t="s">
        <v>2120</v>
      </c>
      <c r="B338" s="48" t="s">
        <v>1717</v>
      </c>
      <c r="C338" s="48" t="s">
        <v>2119</v>
      </c>
      <c r="D338" s="48" t="s">
        <v>1715</v>
      </c>
    </row>
    <row r="339" spans="1:4" x14ac:dyDescent="0.25">
      <c r="A339" s="48" t="s">
        <v>284</v>
      </c>
      <c r="B339" s="48" t="s">
        <v>1717</v>
      </c>
      <c r="C339" s="48" t="s">
        <v>2118</v>
      </c>
      <c r="D339" s="48" t="s">
        <v>1719</v>
      </c>
    </row>
    <row r="340" spans="1:4" x14ac:dyDescent="0.25">
      <c r="A340" s="48" t="s">
        <v>2117</v>
      </c>
      <c r="B340" s="48" t="s">
        <v>1717</v>
      </c>
      <c r="C340" s="48" t="s">
        <v>2116</v>
      </c>
      <c r="D340" s="48" t="s">
        <v>1715</v>
      </c>
    </row>
    <row r="341" spans="1:4" x14ac:dyDescent="0.25">
      <c r="A341" s="48" t="s">
        <v>2115</v>
      </c>
      <c r="B341" s="48" t="s">
        <v>1717</v>
      </c>
      <c r="C341" s="48" t="s">
        <v>2114</v>
      </c>
      <c r="D341" s="48" t="s">
        <v>1715</v>
      </c>
    </row>
    <row r="342" spans="1:4" x14ac:dyDescent="0.25">
      <c r="A342" s="48" t="s">
        <v>2113</v>
      </c>
      <c r="B342" s="48" t="s">
        <v>1717</v>
      </c>
      <c r="C342" s="48" t="s">
        <v>2112</v>
      </c>
      <c r="D342" s="48" t="s">
        <v>1715</v>
      </c>
    </row>
    <row r="343" spans="1:4" x14ac:dyDescent="0.25">
      <c r="A343" s="48" t="s">
        <v>2111</v>
      </c>
      <c r="B343" s="48" t="s">
        <v>1717</v>
      </c>
      <c r="C343" s="48" t="s">
        <v>2110</v>
      </c>
      <c r="D343" s="48" t="s">
        <v>1715</v>
      </c>
    </row>
    <row r="344" spans="1:4" x14ac:dyDescent="0.25">
      <c r="A344" s="48" t="s">
        <v>2109</v>
      </c>
      <c r="B344" s="48" t="s">
        <v>1717</v>
      </c>
      <c r="C344" s="48" t="s">
        <v>2108</v>
      </c>
      <c r="D344" s="48" t="s">
        <v>1715</v>
      </c>
    </row>
    <row r="345" spans="1:4" x14ac:dyDescent="0.25">
      <c r="A345" s="48" t="s">
        <v>2107</v>
      </c>
      <c r="B345" s="48" t="s">
        <v>1717</v>
      </c>
      <c r="C345" s="48" t="s">
        <v>2106</v>
      </c>
      <c r="D345" s="48" t="s">
        <v>1715</v>
      </c>
    </row>
    <row r="346" spans="1:4" x14ac:dyDescent="0.25">
      <c r="A346" s="48" t="s">
        <v>295</v>
      </c>
      <c r="B346" s="48" t="s">
        <v>1717</v>
      </c>
      <c r="C346" s="48" t="s">
        <v>2105</v>
      </c>
      <c r="D346" s="48" t="s">
        <v>1719</v>
      </c>
    </row>
    <row r="347" spans="1:4" x14ac:dyDescent="0.25">
      <c r="A347" s="48" t="s">
        <v>2104</v>
      </c>
      <c r="B347" s="48" t="s">
        <v>1717</v>
      </c>
      <c r="C347" s="48" t="s">
        <v>2103</v>
      </c>
      <c r="D347" s="48" t="s">
        <v>1715</v>
      </c>
    </row>
    <row r="348" spans="1:4" x14ac:dyDescent="0.25">
      <c r="A348" s="48" t="s">
        <v>2102</v>
      </c>
      <c r="B348" s="48" t="s">
        <v>1717</v>
      </c>
      <c r="C348" s="48" t="s">
        <v>2101</v>
      </c>
      <c r="D348" s="48" t="s">
        <v>1715</v>
      </c>
    </row>
    <row r="349" spans="1:4" x14ac:dyDescent="0.25">
      <c r="A349" s="48" t="s">
        <v>2100</v>
      </c>
      <c r="B349" s="48" t="s">
        <v>1717</v>
      </c>
      <c r="C349" s="48" t="s">
        <v>2099</v>
      </c>
      <c r="D349" s="48" t="s">
        <v>1719</v>
      </c>
    </row>
    <row r="350" spans="1:4" x14ac:dyDescent="0.25">
      <c r="A350" s="48" t="s">
        <v>2098</v>
      </c>
      <c r="B350" s="48" t="s">
        <v>1717</v>
      </c>
      <c r="C350" s="48" t="s">
        <v>2097</v>
      </c>
      <c r="D350" s="48" t="s">
        <v>1715</v>
      </c>
    </row>
    <row r="351" spans="1:4" x14ac:dyDescent="0.25">
      <c r="A351" s="48" t="s">
        <v>2096</v>
      </c>
      <c r="B351" s="48" t="s">
        <v>1717</v>
      </c>
      <c r="C351" s="48" t="s">
        <v>2095</v>
      </c>
      <c r="D351" s="48" t="s">
        <v>1715</v>
      </c>
    </row>
    <row r="352" spans="1:4" x14ac:dyDescent="0.25">
      <c r="A352" s="48" t="s">
        <v>2094</v>
      </c>
      <c r="B352" s="48" t="s">
        <v>1717</v>
      </c>
      <c r="C352" s="48" t="s">
        <v>2093</v>
      </c>
      <c r="D352" s="48" t="s">
        <v>1715</v>
      </c>
    </row>
    <row r="353" spans="1:4" x14ac:dyDescent="0.25">
      <c r="A353" s="48" t="s">
        <v>2092</v>
      </c>
      <c r="B353" s="48" t="s">
        <v>1717</v>
      </c>
      <c r="C353" s="48" t="s">
        <v>2091</v>
      </c>
      <c r="D353" s="48" t="s">
        <v>1715</v>
      </c>
    </row>
    <row r="354" spans="1:4" x14ac:dyDescent="0.25">
      <c r="A354" s="48" t="s">
        <v>2090</v>
      </c>
      <c r="B354" s="48" t="s">
        <v>1717</v>
      </c>
      <c r="C354" s="48" t="s">
        <v>2089</v>
      </c>
      <c r="D354" s="48" t="s">
        <v>1715</v>
      </c>
    </row>
    <row r="355" spans="1:4" x14ac:dyDescent="0.25">
      <c r="A355" s="48" t="s">
        <v>2088</v>
      </c>
      <c r="B355" s="48" t="s">
        <v>1717</v>
      </c>
      <c r="C355" s="48" t="s">
        <v>2087</v>
      </c>
      <c r="D355" s="48" t="s">
        <v>1715</v>
      </c>
    </row>
    <row r="356" spans="1:4" x14ac:dyDescent="0.25">
      <c r="A356" s="48" t="s">
        <v>270</v>
      </c>
      <c r="B356" s="48" t="s">
        <v>1717</v>
      </c>
      <c r="C356" s="48" t="s">
        <v>2086</v>
      </c>
      <c r="D356" s="48" t="s">
        <v>1719</v>
      </c>
    </row>
    <row r="357" spans="1:4" x14ac:dyDescent="0.25">
      <c r="A357" s="48" t="s">
        <v>275</v>
      </c>
      <c r="B357" s="48" t="s">
        <v>1717</v>
      </c>
      <c r="C357" s="48" t="s">
        <v>2085</v>
      </c>
      <c r="D357" s="48" t="s">
        <v>1719</v>
      </c>
    </row>
    <row r="358" spans="1:4" x14ac:dyDescent="0.25">
      <c r="A358" s="48" t="s">
        <v>2084</v>
      </c>
      <c r="B358" s="48" t="s">
        <v>1717</v>
      </c>
      <c r="C358" s="48" t="s">
        <v>2083</v>
      </c>
      <c r="D358" s="48" t="s">
        <v>1715</v>
      </c>
    </row>
    <row r="359" spans="1:4" x14ac:dyDescent="0.25">
      <c r="A359" s="48" t="s">
        <v>2082</v>
      </c>
      <c r="B359" s="48" t="s">
        <v>1717</v>
      </c>
      <c r="C359" s="48" t="s">
        <v>2081</v>
      </c>
      <c r="D359" s="48" t="s">
        <v>1715</v>
      </c>
    </row>
    <row r="360" spans="1:4" x14ac:dyDescent="0.25">
      <c r="A360" s="48" t="s">
        <v>2080</v>
      </c>
      <c r="B360" s="48" t="s">
        <v>1717</v>
      </c>
      <c r="C360" s="48" t="s">
        <v>2079</v>
      </c>
      <c r="D360" s="48" t="s">
        <v>1715</v>
      </c>
    </row>
    <row r="361" spans="1:4" x14ac:dyDescent="0.25">
      <c r="A361" s="48" t="s">
        <v>2078</v>
      </c>
      <c r="B361" s="48" t="s">
        <v>1717</v>
      </c>
      <c r="C361" s="48" t="s">
        <v>2077</v>
      </c>
      <c r="D361" s="48" t="s">
        <v>1715</v>
      </c>
    </row>
    <row r="362" spans="1:4" x14ac:dyDescent="0.25">
      <c r="A362" s="48" t="s">
        <v>2076</v>
      </c>
      <c r="B362" s="48" t="s">
        <v>1717</v>
      </c>
      <c r="C362" s="48" t="s">
        <v>2075</v>
      </c>
      <c r="D362" s="48" t="s">
        <v>1715</v>
      </c>
    </row>
    <row r="363" spans="1:4" x14ac:dyDescent="0.25">
      <c r="A363" s="48" t="s">
        <v>2074</v>
      </c>
      <c r="B363" s="48" t="s">
        <v>1717</v>
      </c>
      <c r="C363" s="48" t="s">
        <v>2073</v>
      </c>
      <c r="D363" s="48" t="s">
        <v>1715</v>
      </c>
    </row>
    <row r="364" spans="1:4" x14ac:dyDescent="0.25">
      <c r="A364" s="48" t="s">
        <v>2072</v>
      </c>
      <c r="B364" s="48" t="s">
        <v>1717</v>
      </c>
      <c r="C364" s="48" t="s">
        <v>2071</v>
      </c>
      <c r="D364" s="48" t="s">
        <v>1715</v>
      </c>
    </row>
    <row r="365" spans="1:4" x14ac:dyDescent="0.25">
      <c r="A365" s="48" t="s">
        <v>2070</v>
      </c>
      <c r="B365" s="48" t="s">
        <v>1717</v>
      </c>
      <c r="C365" s="48" t="s">
        <v>2069</v>
      </c>
      <c r="D365" s="48" t="s">
        <v>2068</v>
      </c>
    </row>
    <row r="366" spans="1:4" x14ac:dyDescent="0.25">
      <c r="A366" s="48" t="s">
        <v>2067</v>
      </c>
      <c r="B366" s="48" t="s">
        <v>1717</v>
      </c>
      <c r="C366" s="48" t="s">
        <v>2066</v>
      </c>
      <c r="D366" s="48" t="s">
        <v>1715</v>
      </c>
    </row>
    <row r="367" spans="1:4" x14ac:dyDescent="0.25">
      <c r="A367" s="48" t="s">
        <v>2065</v>
      </c>
      <c r="B367" s="48" t="s">
        <v>1717</v>
      </c>
      <c r="C367" s="48" t="s">
        <v>2064</v>
      </c>
      <c r="D367" s="48" t="s">
        <v>1715</v>
      </c>
    </row>
    <row r="368" spans="1:4" x14ac:dyDescent="0.25">
      <c r="A368" s="48" t="s">
        <v>2063</v>
      </c>
      <c r="B368" s="48" t="s">
        <v>1717</v>
      </c>
      <c r="C368" s="48" t="s">
        <v>2062</v>
      </c>
      <c r="D368" s="48" t="s">
        <v>1715</v>
      </c>
    </row>
    <row r="369" spans="1:4" x14ac:dyDescent="0.25">
      <c r="A369" s="48" t="s">
        <v>2061</v>
      </c>
      <c r="B369" s="48" t="s">
        <v>1717</v>
      </c>
      <c r="C369" s="48" t="s">
        <v>2060</v>
      </c>
      <c r="D369" s="48" t="s">
        <v>1715</v>
      </c>
    </row>
    <row r="370" spans="1:4" x14ac:dyDescent="0.25">
      <c r="A370" s="48" t="s">
        <v>2059</v>
      </c>
      <c r="B370" s="48" t="s">
        <v>1717</v>
      </c>
      <c r="C370" s="48" t="s">
        <v>2058</v>
      </c>
      <c r="D370" s="48" t="s">
        <v>1715</v>
      </c>
    </row>
    <row r="371" spans="1:4" x14ac:dyDescent="0.25">
      <c r="A371" s="48" t="s">
        <v>2057</v>
      </c>
      <c r="B371" s="48" t="s">
        <v>1717</v>
      </c>
      <c r="C371" s="48" t="s">
        <v>2056</v>
      </c>
      <c r="D371" s="48" t="s">
        <v>1715</v>
      </c>
    </row>
    <row r="372" spans="1:4" x14ac:dyDescent="0.25">
      <c r="A372" s="48" t="s">
        <v>2055</v>
      </c>
      <c r="B372" s="48" t="s">
        <v>1717</v>
      </c>
      <c r="C372" s="48" t="s">
        <v>2054</v>
      </c>
      <c r="D372" s="48" t="s">
        <v>1715</v>
      </c>
    </row>
    <row r="373" spans="1:4" x14ac:dyDescent="0.25">
      <c r="A373" s="48" t="s">
        <v>2053</v>
      </c>
      <c r="B373" s="48" t="s">
        <v>1717</v>
      </c>
      <c r="C373" s="48" t="s">
        <v>2052</v>
      </c>
      <c r="D373" s="48" t="s">
        <v>1715</v>
      </c>
    </row>
    <row r="374" spans="1:4" x14ac:dyDescent="0.25">
      <c r="A374" s="48" t="s">
        <v>2051</v>
      </c>
      <c r="B374" s="48" t="s">
        <v>1717</v>
      </c>
      <c r="C374" s="48" t="s">
        <v>2050</v>
      </c>
      <c r="D374" s="48" t="s">
        <v>1715</v>
      </c>
    </row>
    <row r="375" spans="1:4" x14ac:dyDescent="0.25">
      <c r="A375" s="48" t="s">
        <v>2049</v>
      </c>
      <c r="B375" s="48" t="s">
        <v>1717</v>
      </c>
      <c r="C375" s="48" t="s">
        <v>2048</v>
      </c>
      <c r="D375" s="48" t="s">
        <v>1715</v>
      </c>
    </row>
    <row r="376" spans="1:4" x14ac:dyDescent="0.25">
      <c r="A376" s="48" t="s">
        <v>2047</v>
      </c>
      <c r="B376" s="48" t="s">
        <v>1717</v>
      </c>
      <c r="C376" s="48" t="s">
        <v>2046</v>
      </c>
      <c r="D376" s="48" t="s">
        <v>1715</v>
      </c>
    </row>
    <row r="377" spans="1:4" x14ac:dyDescent="0.25">
      <c r="A377" s="48" t="s">
        <v>2045</v>
      </c>
      <c r="B377" s="48" t="s">
        <v>1717</v>
      </c>
      <c r="C377" s="48" t="s">
        <v>2044</v>
      </c>
      <c r="D377" s="48" t="s">
        <v>1715</v>
      </c>
    </row>
    <row r="378" spans="1:4" x14ac:dyDescent="0.25">
      <c r="A378" s="48" t="s">
        <v>2043</v>
      </c>
      <c r="B378" s="48" t="s">
        <v>1717</v>
      </c>
      <c r="C378" s="48" t="s">
        <v>2042</v>
      </c>
      <c r="D378" s="48" t="s">
        <v>1715</v>
      </c>
    </row>
    <row r="379" spans="1:4" x14ac:dyDescent="0.25">
      <c r="A379" s="48" t="s">
        <v>2041</v>
      </c>
      <c r="B379" s="48" t="s">
        <v>1717</v>
      </c>
      <c r="C379" s="48" t="s">
        <v>2040</v>
      </c>
      <c r="D379" s="48" t="s">
        <v>1715</v>
      </c>
    </row>
    <row r="380" spans="1:4" x14ac:dyDescent="0.25">
      <c r="A380" s="48" t="s">
        <v>2039</v>
      </c>
      <c r="B380" s="48" t="s">
        <v>1717</v>
      </c>
      <c r="C380" s="48" t="s">
        <v>2038</v>
      </c>
      <c r="D380" s="48" t="s">
        <v>1715</v>
      </c>
    </row>
    <row r="381" spans="1:4" x14ac:dyDescent="0.25">
      <c r="A381" s="48" t="s">
        <v>297</v>
      </c>
      <c r="B381" s="48" t="s">
        <v>1717</v>
      </c>
      <c r="C381" s="48" t="s">
        <v>2037</v>
      </c>
      <c r="D381" s="48" t="s">
        <v>1719</v>
      </c>
    </row>
    <row r="382" spans="1:4" x14ac:dyDescent="0.25">
      <c r="A382" s="48" t="s">
        <v>2036</v>
      </c>
      <c r="B382" s="48" t="s">
        <v>1717</v>
      </c>
      <c r="C382" s="48" t="s">
        <v>2035</v>
      </c>
      <c r="D382" s="48" t="s">
        <v>1715</v>
      </c>
    </row>
    <row r="383" spans="1:4" x14ac:dyDescent="0.25">
      <c r="A383" s="48" t="s">
        <v>2034</v>
      </c>
      <c r="B383" s="48" t="s">
        <v>1717</v>
      </c>
      <c r="C383" s="48" t="s">
        <v>2033</v>
      </c>
      <c r="D383" s="48" t="s">
        <v>1715</v>
      </c>
    </row>
    <row r="384" spans="1:4" x14ac:dyDescent="0.25">
      <c r="A384" s="48" t="s">
        <v>273</v>
      </c>
      <c r="B384" s="48" t="s">
        <v>1717</v>
      </c>
      <c r="C384" s="48" t="s">
        <v>2032</v>
      </c>
      <c r="D384" s="48" t="s">
        <v>1719</v>
      </c>
    </row>
    <row r="385" spans="1:4" x14ac:dyDescent="0.25">
      <c r="A385" s="48" t="s">
        <v>2031</v>
      </c>
      <c r="B385" s="48" t="s">
        <v>1717</v>
      </c>
      <c r="C385" s="48" t="s">
        <v>2030</v>
      </c>
      <c r="D385" s="48" t="s">
        <v>1715</v>
      </c>
    </row>
    <row r="386" spans="1:4" x14ac:dyDescent="0.25">
      <c r="A386" s="48" t="s">
        <v>2029</v>
      </c>
      <c r="B386" s="48" t="s">
        <v>1717</v>
      </c>
      <c r="C386" s="48" t="s">
        <v>2028</v>
      </c>
      <c r="D386" s="48" t="s">
        <v>1715</v>
      </c>
    </row>
    <row r="387" spans="1:4" x14ac:dyDescent="0.25">
      <c r="A387" s="48" t="s">
        <v>2027</v>
      </c>
      <c r="B387" s="48" t="s">
        <v>1717</v>
      </c>
      <c r="C387" s="48" t="s">
        <v>2026</v>
      </c>
      <c r="D387" s="48" t="s">
        <v>1715</v>
      </c>
    </row>
    <row r="388" spans="1:4" x14ac:dyDescent="0.25">
      <c r="A388" s="48" t="s">
        <v>2025</v>
      </c>
      <c r="B388" s="48" t="s">
        <v>1717</v>
      </c>
      <c r="C388" s="48" t="s">
        <v>2024</v>
      </c>
      <c r="D388" s="48" t="s">
        <v>1715</v>
      </c>
    </row>
    <row r="389" spans="1:4" x14ac:dyDescent="0.25">
      <c r="A389" s="48" t="s">
        <v>2023</v>
      </c>
      <c r="B389" s="48" t="s">
        <v>1717</v>
      </c>
      <c r="C389" s="48" t="s">
        <v>2022</v>
      </c>
      <c r="D389" s="48" t="s">
        <v>1715</v>
      </c>
    </row>
    <row r="390" spans="1:4" x14ac:dyDescent="0.25">
      <c r="A390" s="48" t="s">
        <v>2021</v>
      </c>
      <c r="B390" s="48" t="s">
        <v>1717</v>
      </c>
      <c r="C390" s="48" t="s">
        <v>2020</v>
      </c>
      <c r="D390" s="48" t="s">
        <v>1715</v>
      </c>
    </row>
    <row r="391" spans="1:4" x14ac:dyDescent="0.25">
      <c r="A391" s="48" t="s">
        <v>2019</v>
      </c>
      <c r="B391" s="48" t="s">
        <v>1717</v>
      </c>
      <c r="C391" s="48" t="s">
        <v>2018</v>
      </c>
      <c r="D391" s="48" t="s">
        <v>1715</v>
      </c>
    </row>
    <row r="392" spans="1:4" x14ac:dyDescent="0.25">
      <c r="A392" s="48" t="s">
        <v>2017</v>
      </c>
      <c r="B392" s="48" t="s">
        <v>1717</v>
      </c>
      <c r="C392" s="48" t="s">
        <v>2016</v>
      </c>
      <c r="D392" s="48" t="s">
        <v>1715</v>
      </c>
    </row>
    <row r="393" spans="1:4" x14ac:dyDescent="0.25">
      <c r="A393" s="48" t="s">
        <v>2015</v>
      </c>
      <c r="B393" s="48" t="s">
        <v>1717</v>
      </c>
      <c r="C393" s="48" t="s">
        <v>2014</v>
      </c>
      <c r="D393" s="48" t="s">
        <v>1715</v>
      </c>
    </row>
    <row r="394" spans="1:4" x14ac:dyDescent="0.25">
      <c r="A394" s="48" t="s">
        <v>269</v>
      </c>
      <c r="B394" s="48" t="s">
        <v>1717</v>
      </c>
      <c r="C394" s="48" t="s">
        <v>2013</v>
      </c>
      <c r="D394" s="48" t="s">
        <v>1719</v>
      </c>
    </row>
    <row r="395" spans="1:4" x14ac:dyDescent="0.25">
      <c r="A395" s="48" t="s">
        <v>2012</v>
      </c>
      <c r="B395" s="48" t="s">
        <v>1717</v>
      </c>
      <c r="C395" s="48" t="s">
        <v>2011</v>
      </c>
      <c r="D395" s="48" t="s">
        <v>1715</v>
      </c>
    </row>
    <row r="396" spans="1:4" x14ac:dyDescent="0.25">
      <c r="A396" s="48" t="s">
        <v>2010</v>
      </c>
      <c r="B396" s="48" t="s">
        <v>1717</v>
      </c>
      <c r="C396" s="48" t="s">
        <v>2009</v>
      </c>
      <c r="D396" s="48" t="s">
        <v>1715</v>
      </c>
    </row>
    <row r="397" spans="1:4" x14ac:dyDescent="0.25">
      <c r="A397" s="48" t="s">
        <v>2008</v>
      </c>
      <c r="B397" s="48" t="s">
        <v>1717</v>
      </c>
      <c r="C397" s="48" t="s">
        <v>2007</v>
      </c>
      <c r="D397" s="48" t="s">
        <v>1715</v>
      </c>
    </row>
    <row r="398" spans="1:4" x14ac:dyDescent="0.25">
      <c r="A398" s="48" t="s">
        <v>2006</v>
      </c>
      <c r="B398" s="48" t="s">
        <v>1717</v>
      </c>
      <c r="C398" s="48" t="s">
        <v>2005</v>
      </c>
      <c r="D398" s="48" t="s">
        <v>1715</v>
      </c>
    </row>
    <row r="399" spans="1:4" x14ac:dyDescent="0.25">
      <c r="A399" s="48" t="s">
        <v>2004</v>
      </c>
      <c r="B399" s="48" t="s">
        <v>1717</v>
      </c>
      <c r="C399" s="48" t="s">
        <v>2003</v>
      </c>
      <c r="D399" s="48" t="s">
        <v>1715</v>
      </c>
    </row>
    <row r="400" spans="1:4" x14ac:dyDescent="0.25">
      <c r="A400" s="48" t="s">
        <v>2002</v>
      </c>
      <c r="B400" s="48" t="s">
        <v>1717</v>
      </c>
      <c r="C400" s="48" t="s">
        <v>2001</v>
      </c>
      <c r="D400" s="48" t="s">
        <v>1715</v>
      </c>
    </row>
    <row r="401" spans="1:4" x14ac:dyDescent="0.25">
      <c r="A401" s="48" t="s">
        <v>2000</v>
      </c>
      <c r="B401" s="48" t="s">
        <v>1717</v>
      </c>
      <c r="C401" s="48" t="s">
        <v>1999</v>
      </c>
      <c r="D401" s="48" t="s">
        <v>1715</v>
      </c>
    </row>
    <row r="402" spans="1:4" x14ac:dyDescent="0.25">
      <c r="A402" s="48" t="s">
        <v>1998</v>
      </c>
      <c r="B402" s="48" t="s">
        <v>1717</v>
      </c>
      <c r="C402" s="48" t="s">
        <v>1997</v>
      </c>
      <c r="D402" s="48" t="s">
        <v>1715</v>
      </c>
    </row>
    <row r="403" spans="1:4" x14ac:dyDescent="0.25">
      <c r="A403" s="48" t="s">
        <v>1996</v>
      </c>
      <c r="B403" s="48" t="s">
        <v>1717</v>
      </c>
      <c r="C403" s="48" t="s">
        <v>1995</v>
      </c>
      <c r="D403" s="48" t="s">
        <v>1715</v>
      </c>
    </row>
    <row r="404" spans="1:4" x14ac:dyDescent="0.25">
      <c r="A404" s="48" t="s">
        <v>301</v>
      </c>
      <c r="B404" s="48" t="s">
        <v>1717</v>
      </c>
      <c r="C404" s="48" t="s">
        <v>1994</v>
      </c>
      <c r="D404" s="48" t="s">
        <v>1719</v>
      </c>
    </row>
    <row r="405" spans="1:4" x14ac:dyDescent="0.25">
      <c r="A405" s="48" t="s">
        <v>1993</v>
      </c>
      <c r="B405" s="48" t="s">
        <v>1717</v>
      </c>
      <c r="C405" s="48" t="s">
        <v>1992</v>
      </c>
      <c r="D405" s="48" t="s">
        <v>1715</v>
      </c>
    </row>
    <row r="406" spans="1:4" x14ac:dyDescent="0.25">
      <c r="A406" s="48" t="s">
        <v>1991</v>
      </c>
      <c r="B406" s="48" t="s">
        <v>1717</v>
      </c>
      <c r="C406" s="48" t="s">
        <v>1990</v>
      </c>
      <c r="D406" s="48" t="s">
        <v>1715</v>
      </c>
    </row>
    <row r="407" spans="1:4" x14ac:dyDescent="0.25">
      <c r="A407" s="48" t="s">
        <v>1989</v>
      </c>
      <c r="B407" s="48" t="s">
        <v>1717</v>
      </c>
      <c r="C407" s="48" t="s">
        <v>1988</v>
      </c>
      <c r="D407" s="48" t="s">
        <v>1715</v>
      </c>
    </row>
    <row r="408" spans="1:4" x14ac:dyDescent="0.25">
      <c r="A408" s="48" t="s">
        <v>1987</v>
      </c>
      <c r="B408" s="48" t="s">
        <v>1717</v>
      </c>
      <c r="C408" s="48" t="s">
        <v>1986</v>
      </c>
      <c r="D408" s="48" t="s">
        <v>1715</v>
      </c>
    </row>
    <row r="409" spans="1:4" x14ac:dyDescent="0.25">
      <c r="A409" s="48" t="s">
        <v>1985</v>
      </c>
      <c r="B409" s="48" t="s">
        <v>1717</v>
      </c>
      <c r="C409" s="48" t="s">
        <v>1984</v>
      </c>
      <c r="D409" s="48" t="s">
        <v>1715</v>
      </c>
    </row>
    <row r="410" spans="1:4" x14ac:dyDescent="0.25">
      <c r="A410" s="48" t="s">
        <v>1983</v>
      </c>
      <c r="B410" s="48" t="s">
        <v>1717</v>
      </c>
      <c r="C410" s="48" t="s">
        <v>1982</v>
      </c>
      <c r="D410" s="48" t="s">
        <v>1715</v>
      </c>
    </row>
    <row r="411" spans="1:4" x14ac:dyDescent="0.25">
      <c r="A411" s="48" t="s">
        <v>1981</v>
      </c>
      <c r="B411" s="48" t="s">
        <v>1717</v>
      </c>
      <c r="C411" s="48" t="s">
        <v>1980</v>
      </c>
      <c r="D411" s="48" t="s">
        <v>1715</v>
      </c>
    </row>
    <row r="412" spans="1:4" x14ac:dyDescent="0.25">
      <c r="A412" s="48" t="s">
        <v>1979</v>
      </c>
      <c r="B412" s="48" t="s">
        <v>1717</v>
      </c>
      <c r="C412" s="48" t="s">
        <v>1978</v>
      </c>
      <c r="D412" s="48" t="s">
        <v>1715</v>
      </c>
    </row>
    <row r="413" spans="1:4" x14ac:dyDescent="0.25">
      <c r="A413" s="48" t="s">
        <v>1977</v>
      </c>
      <c r="B413" s="48" t="s">
        <v>1717</v>
      </c>
      <c r="C413" s="48" t="s">
        <v>1976</v>
      </c>
      <c r="D413" s="48" t="s">
        <v>1715</v>
      </c>
    </row>
    <row r="414" spans="1:4" x14ac:dyDescent="0.25">
      <c r="A414" s="48" t="s">
        <v>265</v>
      </c>
      <c r="B414" s="48" t="s">
        <v>1717</v>
      </c>
      <c r="C414" s="48" t="s">
        <v>1975</v>
      </c>
      <c r="D414" s="48" t="s">
        <v>1719</v>
      </c>
    </row>
    <row r="415" spans="1:4" x14ac:dyDescent="0.25">
      <c r="A415" s="48" t="s">
        <v>1974</v>
      </c>
      <c r="B415" s="48" t="s">
        <v>1717</v>
      </c>
      <c r="C415" s="48" t="s">
        <v>1973</v>
      </c>
      <c r="D415" s="48" t="s">
        <v>1715</v>
      </c>
    </row>
    <row r="416" spans="1:4" x14ac:dyDescent="0.25">
      <c r="A416" s="48" t="s">
        <v>1972</v>
      </c>
      <c r="B416" s="48" t="s">
        <v>1717</v>
      </c>
      <c r="C416" s="48" t="s">
        <v>1971</v>
      </c>
      <c r="D416" s="48" t="s">
        <v>1715</v>
      </c>
    </row>
    <row r="417" spans="1:4" x14ac:dyDescent="0.25">
      <c r="A417" s="48" t="s">
        <v>1970</v>
      </c>
      <c r="B417" s="48" t="s">
        <v>1717</v>
      </c>
      <c r="C417" s="48" t="s">
        <v>1969</v>
      </c>
      <c r="D417" s="48" t="s">
        <v>1715</v>
      </c>
    </row>
    <row r="418" spans="1:4" x14ac:dyDescent="0.25">
      <c r="A418" s="48" t="s">
        <v>1968</v>
      </c>
      <c r="B418" s="48" t="s">
        <v>1717</v>
      </c>
      <c r="C418" s="48" t="s">
        <v>1967</v>
      </c>
      <c r="D418" s="48" t="s">
        <v>1715</v>
      </c>
    </row>
    <row r="419" spans="1:4" x14ac:dyDescent="0.25">
      <c r="A419" s="48" t="s">
        <v>1966</v>
      </c>
      <c r="B419" s="48" t="s">
        <v>1717</v>
      </c>
      <c r="C419" s="48" t="s">
        <v>1965</v>
      </c>
      <c r="D419" s="48" t="s">
        <v>1715</v>
      </c>
    </row>
    <row r="420" spans="1:4" x14ac:dyDescent="0.25">
      <c r="A420" s="48" t="s">
        <v>1964</v>
      </c>
      <c r="B420" s="48" t="s">
        <v>1717</v>
      </c>
      <c r="C420" s="48" t="s">
        <v>1963</v>
      </c>
      <c r="D420" s="48" t="s">
        <v>1715</v>
      </c>
    </row>
    <row r="421" spans="1:4" x14ac:dyDescent="0.25">
      <c r="A421" s="48" t="s">
        <v>1962</v>
      </c>
      <c r="B421" s="48" t="s">
        <v>1717</v>
      </c>
      <c r="C421" s="48" t="s">
        <v>1961</v>
      </c>
      <c r="D421" s="48" t="s">
        <v>1715</v>
      </c>
    </row>
    <row r="422" spans="1:4" x14ac:dyDescent="0.25">
      <c r="A422" s="48" t="s">
        <v>1960</v>
      </c>
      <c r="B422" s="48" t="s">
        <v>1717</v>
      </c>
      <c r="C422" s="48" t="s">
        <v>1959</v>
      </c>
      <c r="D422" s="48" t="s">
        <v>1958</v>
      </c>
    </row>
    <row r="423" spans="1:4" x14ac:dyDescent="0.25">
      <c r="A423" s="48" t="s">
        <v>1957</v>
      </c>
      <c r="B423" s="48" t="s">
        <v>1717</v>
      </c>
      <c r="C423" s="48" t="s">
        <v>1956</v>
      </c>
      <c r="D423" s="48" t="s">
        <v>1715</v>
      </c>
    </row>
    <row r="424" spans="1:4" x14ac:dyDescent="0.25">
      <c r="A424" s="48" t="s">
        <v>288</v>
      </c>
      <c r="B424" s="48" t="s">
        <v>1717</v>
      </c>
      <c r="C424" s="48" t="s">
        <v>1955</v>
      </c>
      <c r="D424" s="48" t="s">
        <v>1719</v>
      </c>
    </row>
    <row r="425" spans="1:4" x14ac:dyDescent="0.25">
      <c r="A425" s="48" t="s">
        <v>262</v>
      </c>
      <c r="B425" s="48" t="s">
        <v>1717</v>
      </c>
      <c r="C425" s="48" t="s">
        <v>1954</v>
      </c>
      <c r="D425" s="48" t="s">
        <v>1719</v>
      </c>
    </row>
    <row r="426" spans="1:4" x14ac:dyDescent="0.25">
      <c r="A426" s="48" t="s">
        <v>1953</v>
      </c>
      <c r="B426" s="48" t="s">
        <v>1717</v>
      </c>
      <c r="C426" s="48" t="s">
        <v>1952</v>
      </c>
      <c r="D426" s="48" t="s">
        <v>1715</v>
      </c>
    </row>
    <row r="427" spans="1:4" x14ac:dyDescent="0.25">
      <c r="A427" s="48" t="s">
        <v>1951</v>
      </c>
      <c r="B427" s="48" t="s">
        <v>1717</v>
      </c>
      <c r="C427" s="48" t="s">
        <v>1950</v>
      </c>
      <c r="D427" s="48" t="s">
        <v>1715</v>
      </c>
    </row>
    <row r="428" spans="1:4" x14ac:dyDescent="0.25">
      <c r="A428" s="48" t="s">
        <v>1949</v>
      </c>
      <c r="B428" s="48" t="s">
        <v>1717</v>
      </c>
      <c r="C428" s="48" t="s">
        <v>1948</v>
      </c>
      <c r="D428" s="48" t="s">
        <v>1715</v>
      </c>
    </row>
    <row r="429" spans="1:4" x14ac:dyDescent="0.25">
      <c r="A429" s="48" t="s">
        <v>1947</v>
      </c>
      <c r="B429" s="48" t="s">
        <v>1717</v>
      </c>
      <c r="C429" s="48" t="s">
        <v>1946</v>
      </c>
      <c r="D429" s="48" t="s">
        <v>1715</v>
      </c>
    </row>
    <row r="430" spans="1:4" x14ac:dyDescent="0.25">
      <c r="A430" s="48" t="s">
        <v>1945</v>
      </c>
      <c r="B430" s="48" t="s">
        <v>1717</v>
      </c>
      <c r="C430" s="48" t="s">
        <v>1944</v>
      </c>
      <c r="D430" s="48" t="s">
        <v>1715</v>
      </c>
    </row>
    <row r="431" spans="1:4" x14ac:dyDescent="0.25">
      <c r="A431" s="48" t="s">
        <v>1943</v>
      </c>
      <c r="B431" s="48" t="s">
        <v>1717</v>
      </c>
      <c r="C431" s="48" t="s">
        <v>1942</v>
      </c>
      <c r="D431" s="48" t="s">
        <v>1715</v>
      </c>
    </row>
    <row r="432" spans="1:4" x14ac:dyDescent="0.25">
      <c r="A432" s="48" t="s">
        <v>1941</v>
      </c>
      <c r="B432" s="48" t="s">
        <v>1717</v>
      </c>
      <c r="C432" s="48" t="s">
        <v>1940</v>
      </c>
      <c r="D432" s="48" t="s">
        <v>1715</v>
      </c>
    </row>
    <row r="433" spans="1:4" x14ac:dyDescent="0.25">
      <c r="A433" s="48" t="s">
        <v>1939</v>
      </c>
      <c r="B433" s="48" t="s">
        <v>1717</v>
      </c>
      <c r="C433" s="48" t="s">
        <v>1938</v>
      </c>
      <c r="D433" s="48" t="s">
        <v>1715</v>
      </c>
    </row>
    <row r="434" spans="1:4" x14ac:dyDescent="0.25">
      <c r="A434" s="48" t="s">
        <v>1937</v>
      </c>
      <c r="B434" s="48" t="s">
        <v>1717</v>
      </c>
      <c r="C434" s="48" t="s">
        <v>1936</v>
      </c>
      <c r="D434" s="48" t="s">
        <v>1715</v>
      </c>
    </row>
    <row r="435" spans="1:4" x14ac:dyDescent="0.25">
      <c r="A435" s="48" t="s">
        <v>1935</v>
      </c>
      <c r="B435" s="48" t="s">
        <v>1717</v>
      </c>
      <c r="C435" s="48" t="s">
        <v>1934</v>
      </c>
      <c r="D435" s="48" t="s">
        <v>1715</v>
      </c>
    </row>
    <row r="436" spans="1:4" x14ac:dyDescent="0.25">
      <c r="A436" s="48" t="s">
        <v>1933</v>
      </c>
      <c r="B436" s="48" t="s">
        <v>1717</v>
      </c>
      <c r="C436" s="48" t="s">
        <v>1932</v>
      </c>
      <c r="D436" s="48" t="s">
        <v>1715</v>
      </c>
    </row>
    <row r="437" spans="1:4" x14ac:dyDescent="0.25">
      <c r="A437" s="48" t="s">
        <v>1931</v>
      </c>
      <c r="B437" s="48" t="s">
        <v>1717</v>
      </c>
      <c r="C437" s="48" t="s">
        <v>1930</v>
      </c>
      <c r="D437" s="48" t="s">
        <v>1715</v>
      </c>
    </row>
    <row r="438" spans="1:4" x14ac:dyDescent="0.25">
      <c r="A438" s="48" t="s">
        <v>1929</v>
      </c>
      <c r="B438" s="48" t="s">
        <v>1717</v>
      </c>
      <c r="C438" s="48" t="s">
        <v>1928</v>
      </c>
      <c r="D438" s="48" t="s">
        <v>1715</v>
      </c>
    </row>
    <row r="439" spans="1:4" x14ac:dyDescent="0.25">
      <c r="A439" s="48" t="s">
        <v>264</v>
      </c>
      <c r="B439" s="48" t="s">
        <v>1717</v>
      </c>
      <c r="C439" s="48" t="s">
        <v>1927</v>
      </c>
      <c r="D439" s="48" t="s">
        <v>1719</v>
      </c>
    </row>
    <row r="440" spans="1:4" x14ac:dyDescent="0.25">
      <c r="A440" s="48" t="s">
        <v>1926</v>
      </c>
      <c r="B440" s="48" t="s">
        <v>1717</v>
      </c>
      <c r="C440" s="48" t="s">
        <v>1925</v>
      </c>
      <c r="D440" s="48" t="s">
        <v>1715</v>
      </c>
    </row>
    <row r="441" spans="1:4" x14ac:dyDescent="0.25">
      <c r="A441" s="48" t="s">
        <v>1924</v>
      </c>
      <c r="B441" s="48" t="s">
        <v>1717</v>
      </c>
      <c r="C441" s="48" t="s">
        <v>1923</v>
      </c>
      <c r="D441" s="48" t="s">
        <v>1715</v>
      </c>
    </row>
    <row r="442" spans="1:4" x14ac:dyDescent="0.25">
      <c r="A442" s="48" t="s">
        <v>1922</v>
      </c>
      <c r="B442" s="48" t="s">
        <v>1717</v>
      </c>
      <c r="C442" s="48" t="s">
        <v>1921</v>
      </c>
      <c r="D442" s="48" t="s">
        <v>1715</v>
      </c>
    </row>
    <row r="443" spans="1:4" x14ac:dyDescent="0.25">
      <c r="A443" s="48" t="s">
        <v>1920</v>
      </c>
      <c r="B443" s="48" t="s">
        <v>1717</v>
      </c>
      <c r="C443" s="48" t="s">
        <v>1919</v>
      </c>
      <c r="D443" s="48" t="s">
        <v>1715</v>
      </c>
    </row>
    <row r="444" spans="1:4" x14ac:dyDescent="0.25">
      <c r="A444" s="48" t="s">
        <v>1918</v>
      </c>
      <c r="B444" s="48" t="s">
        <v>1717</v>
      </c>
      <c r="C444" s="48" t="s">
        <v>1917</v>
      </c>
      <c r="D444" s="48" t="s">
        <v>1715</v>
      </c>
    </row>
    <row r="445" spans="1:4" x14ac:dyDescent="0.25">
      <c r="A445" s="48" t="s">
        <v>1916</v>
      </c>
      <c r="B445" s="48" t="s">
        <v>1717</v>
      </c>
      <c r="C445" s="48" t="s">
        <v>1915</v>
      </c>
      <c r="D445" s="48" t="s">
        <v>1715</v>
      </c>
    </row>
    <row r="446" spans="1:4" x14ac:dyDescent="0.25">
      <c r="A446" s="48" t="s">
        <v>1914</v>
      </c>
      <c r="B446" s="48" t="s">
        <v>1717</v>
      </c>
      <c r="C446" s="48" t="s">
        <v>1913</v>
      </c>
      <c r="D446" s="48" t="s">
        <v>1715</v>
      </c>
    </row>
    <row r="447" spans="1:4" x14ac:dyDescent="0.25">
      <c r="A447" s="48" t="s">
        <v>1912</v>
      </c>
      <c r="B447" s="48" t="s">
        <v>1717</v>
      </c>
      <c r="C447" s="48" t="s">
        <v>1911</v>
      </c>
      <c r="D447" s="48" t="s">
        <v>1715</v>
      </c>
    </row>
    <row r="448" spans="1:4" x14ac:dyDescent="0.25">
      <c r="A448" s="48" t="s">
        <v>1910</v>
      </c>
      <c r="B448" s="48" t="s">
        <v>1717</v>
      </c>
      <c r="C448" s="48" t="s">
        <v>1909</v>
      </c>
      <c r="D448" s="48" t="s">
        <v>1715</v>
      </c>
    </row>
    <row r="449" spans="1:4" x14ac:dyDescent="0.25">
      <c r="A449" s="48" t="s">
        <v>1908</v>
      </c>
      <c r="B449" s="48" t="s">
        <v>1717</v>
      </c>
      <c r="C449" s="48" t="s">
        <v>1907</v>
      </c>
      <c r="D449" s="48" t="s">
        <v>1715</v>
      </c>
    </row>
    <row r="450" spans="1:4" x14ac:dyDescent="0.25">
      <c r="A450" s="48" t="s">
        <v>1906</v>
      </c>
      <c r="B450" s="48" t="s">
        <v>1717</v>
      </c>
      <c r="C450" s="48" t="s">
        <v>1905</v>
      </c>
      <c r="D450" s="48" t="s">
        <v>1715</v>
      </c>
    </row>
    <row r="451" spans="1:4" x14ac:dyDescent="0.25">
      <c r="A451" s="48" t="s">
        <v>1904</v>
      </c>
      <c r="B451" s="48" t="s">
        <v>1717</v>
      </c>
      <c r="C451" s="48" t="s">
        <v>1903</v>
      </c>
      <c r="D451" s="48" t="s">
        <v>1715</v>
      </c>
    </row>
    <row r="452" spans="1:4" x14ac:dyDescent="0.25">
      <c r="A452" s="48" t="s">
        <v>289</v>
      </c>
      <c r="B452" s="48" t="s">
        <v>1717</v>
      </c>
      <c r="C452" s="48" t="s">
        <v>1902</v>
      </c>
      <c r="D452" s="48" t="s">
        <v>1719</v>
      </c>
    </row>
    <row r="453" spans="1:4" x14ac:dyDescent="0.25">
      <c r="A453" s="48" t="s">
        <v>1901</v>
      </c>
      <c r="B453" s="48" t="s">
        <v>1717</v>
      </c>
      <c r="C453" s="48" t="s">
        <v>1900</v>
      </c>
      <c r="D453" s="48" t="s">
        <v>1715</v>
      </c>
    </row>
    <row r="454" spans="1:4" x14ac:dyDescent="0.25">
      <c r="A454" s="48" t="s">
        <v>1899</v>
      </c>
      <c r="B454" s="48" t="s">
        <v>1717</v>
      </c>
      <c r="C454" s="48" t="s">
        <v>1898</v>
      </c>
      <c r="D454" s="48" t="s">
        <v>1715</v>
      </c>
    </row>
    <row r="455" spans="1:4" x14ac:dyDescent="0.25">
      <c r="A455" s="48" t="s">
        <v>1897</v>
      </c>
      <c r="B455" s="48" t="s">
        <v>1717</v>
      </c>
      <c r="C455" s="48" t="s">
        <v>1896</v>
      </c>
      <c r="D455" s="48" t="s">
        <v>1715</v>
      </c>
    </row>
    <row r="456" spans="1:4" x14ac:dyDescent="0.25">
      <c r="A456" s="48" t="s">
        <v>1895</v>
      </c>
      <c r="B456" s="48" t="s">
        <v>1717</v>
      </c>
      <c r="C456" s="48" t="s">
        <v>1894</v>
      </c>
      <c r="D456" s="48" t="s">
        <v>1715</v>
      </c>
    </row>
    <row r="457" spans="1:4" x14ac:dyDescent="0.25">
      <c r="A457" s="48" t="s">
        <v>1893</v>
      </c>
      <c r="B457" s="48" t="s">
        <v>1717</v>
      </c>
      <c r="C457" s="48" t="s">
        <v>1892</v>
      </c>
      <c r="D457" s="48" t="s">
        <v>1715</v>
      </c>
    </row>
    <row r="458" spans="1:4" x14ac:dyDescent="0.25">
      <c r="A458" s="48" t="s">
        <v>1891</v>
      </c>
      <c r="B458" s="48" t="s">
        <v>1717</v>
      </c>
      <c r="C458" s="48" t="s">
        <v>1890</v>
      </c>
      <c r="D458" s="48" t="s">
        <v>1715</v>
      </c>
    </row>
    <row r="459" spans="1:4" x14ac:dyDescent="0.25">
      <c r="A459" s="48" t="s">
        <v>1889</v>
      </c>
      <c r="B459" s="48" t="s">
        <v>1717</v>
      </c>
      <c r="C459" s="48" t="s">
        <v>1888</v>
      </c>
      <c r="D459" s="48" t="s">
        <v>1715</v>
      </c>
    </row>
    <row r="460" spans="1:4" x14ac:dyDescent="0.25">
      <c r="A460" s="48" t="s">
        <v>1887</v>
      </c>
      <c r="B460" s="48" t="s">
        <v>1717</v>
      </c>
      <c r="C460" s="48" t="s">
        <v>1886</v>
      </c>
      <c r="D460" s="48" t="s">
        <v>1715</v>
      </c>
    </row>
    <row r="461" spans="1:4" x14ac:dyDescent="0.25">
      <c r="A461" s="48" t="s">
        <v>1885</v>
      </c>
      <c r="B461" s="48" t="s">
        <v>1717</v>
      </c>
      <c r="C461" s="48" t="s">
        <v>1884</v>
      </c>
      <c r="D461" s="48" t="s">
        <v>1715</v>
      </c>
    </row>
    <row r="462" spans="1:4" x14ac:dyDescent="0.25">
      <c r="A462" s="48" t="s">
        <v>1883</v>
      </c>
      <c r="B462" s="48" t="s">
        <v>1717</v>
      </c>
      <c r="C462" s="48" t="s">
        <v>1882</v>
      </c>
      <c r="D462" s="48" t="s">
        <v>1715</v>
      </c>
    </row>
    <row r="463" spans="1:4" x14ac:dyDescent="0.25">
      <c r="A463" s="48" t="s">
        <v>1881</v>
      </c>
      <c r="B463" s="48" t="s">
        <v>1717</v>
      </c>
      <c r="C463" s="48" t="s">
        <v>1880</v>
      </c>
      <c r="D463" s="48" t="s">
        <v>1715</v>
      </c>
    </row>
    <row r="464" spans="1:4" x14ac:dyDescent="0.25">
      <c r="A464" s="48" t="s">
        <v>1879</v>
      </c>
      <c r="B464" s="48" t="s">
        <v>1717</v>
      </c>
      <c r="C464" s="48" t="s">
        <v>1878</v>
      </c>
      <c r="D464" s="48" t="s">
        <v>1715</v>
      </c>
    </row>
    <row r="465" spans="1:4" x14ac:dyDescent="0.25">
      <c r="A465" s="48" t="s">
        <v>1877</v>
      </c>
      <c r="B465" s="48" t="s">
        <v>1717</v>
      </c>
      <c r="C465" s="48" t="s">
        <v>1876</v>
      </c>
      <c r="D465" s="48" t="s">
        <v>1715</v>
      </c>
    </row>
    <row r="466" spans="1:4" x14ac:dyDescent="0.25">
      <c r="A466" s="48" t="s">
        <v>1875</v>
      </c>
      <c r="B466" s="48" t="s">
        <v>1717</v>
      </c>
      <c r="C466" s="48" t="s">
        <v>1874</v>
      </c>
      <c r="D466" s="48" t="s">
        <v>1715</v>
      </c>
    </row>
    <row r="467" spans="1:4" x14ac:dyDescent="0.25">
      <c r="A467" s="48" t="s">
        <v>1873</v>
      </c>
      <c r="B467" s="48" t="s">
        <v>1717</v>
      </c>
      <c r="C467" s="48" t="s">
        <v>1872</v>
      </c>
      <c r="D467" s="48" t="s">
        <v>1715</v>
      </c>
    </row>
    <row r="468" spans="1:4" x14ac:dyDescent="0.25">
      <c r="A468" s="48" t="s">
        <v>1871</v>
      </c>
      <c r="B468" s="48" t="s">
        <v>1717</v>
      </c>
      <c r="C468" s="48" t="s">
        <v>1870</v>
      </c>
      <c r="D468" s="48" t="s">
        <v>1715</v>
      </c>
    </row>
    <row r="469" spans="1:4" x14ac:dyDescent="0.25">
      <c r="A469" s="48" t="s">
        <v>1869</v>
      </c>
      <c r="B469" s="48" t="s">
        <v>1717</v>
      </c>
      <c r="C469" s="48" t="s">
        <v>1868</v>
      </c>
      <c r="D469" s="48" t="s">
        <v>1715</v>
      </c>
    </row>
    <row r="470" spans="1:4" x14ac:dyDescent="0.25">
      <c r="A470" s="48" t="s">
        <v>285</v>
      </c>
      <c r="B470" s="48" t="s">
        <v>1717</v>
      </c>
      <c r="C470" s="48" t="s">
        <v>1867</v>
      </c>
      <c r="D470" s="48" t="s">
        <v>1719</v>
      </c>
    </row>
    <row r="471" spans="1:4" x14ac:dyDescent="0.25">
      <c r="A471" s="48" t="s">
        <v>1866</v>
      </c>
      <c r="B471" s="48" t="s">
        <v>1717</v>
      </c>
      <c r="C471" s="48" t="s">
        <v>1865</v>
      </c>
      <c r="D471" s="48" t="s">
        <v>1715</v>
      </c>
    </row>
    <row r="472" spans="1:4" x14ac:dyDescent="0.25">
      <c r="A472" s="48" t="s">
        <v>1864</v>
      </c>
      <c r="B472" s="48" t="s">
        <v>1717</v>
      </c>
      <c r="C472" s="48" t="s">
        <v>1863</v>
      </c>
      <c r="D472" s="48" t="s">
        <v>1715</v>
      </c>
    </row>
    <row r="473" spans="1:4" x14ac:dyDescent="0.25">
      <c r="A473" s="48" t="s">
        <v>1862</v>
      </c>
      <c r="B473" s="48" t="s">
        <v>1717</v>
      </c>
      <c r="C473" s="48" t="s">
        <v>1861</v>
      </c>
      <c r="D473" s="48" t="s">
        <v>1715</v>
      </c>
    </row>
    <row r="474" spans="1:4" x14ac:dyDescent="0.25">
      <c r="A474" s="48" t="s">
        <v>1860</v>
      </c>
      <c r="B474" s="48" t="s">
        <v>1717</v>
      </c>
      <c r="C474" s="48" t="s">
        <v>1859</v>
      </c>
      <c r="D474" s="48" t="s">
        <v>1715</v>
      </c>
    </row>
    <row r="475" spans="1:4" x14ac:dyDescent="0.25">
      <c r="A475" s="48" t="s">
        <v>1858</v>
      </c>
      <c r="B475" s="48" t="s">
        <v>1717</v>
      </c>
      <c r="C475" s="48" t="s">
        <v>1857</v>
      </c>
      <c r="D475" s="48" t="s">
        <v>1715</v>
      </c>
    </row>
    <row r="476" spans="1:4" x14ac:dyDescent="0.25">
      <c r="A476" s="48" t="s">
        <v>1856</v>
      </c>
      <c r="B476" s="48" t="s">
        <v>1717</v>
      </c>
      <c r="C476" s="48" t="s">
        <v>1855</v>
      </c>
      <c r="D476" s="48" t="s">
        <v>1715</v>
      </c>
    </row>
    <row r="477" spans="1:4" x14ac:dyDescent="0.25">
      <c r="A477" s="48" t="s">
        <v>1854</v>
      </c>
      <c r="B477" s="48" t="s">
        <v>1717</v>
      </c>
      <c r="C477" s="48" t="s">
        <v>1853</v>
      </c>
      <c r="D477" s="48" t="s">
        <v>1715</v>
      </c>
    </row>
    <row r="478" spans="1:4" x14ac:dyDescent="0.25">
      <c r="A478" s="48" t="s">
        <v>1852</v>
      </c>
      <c r="B478" s="48" t="s">
        <v>1717</v>
      </c>
      <c r="C478" s="48" t="s">
        <v>1851</v>
      </c>
      <c r="D478" s="48" t="s">
        <v>1715</v>
      </c>
    </row>
    <row r="479" spans="1:4" x14ac:dyDescent="0.25">
      <c r="A479" s="48" t="s">
        <v>279</v>
      </c>
      <c r="B479" s="48" t="s">
        <v>1717</v>
      </c>
      <c r="C479" s="48" t="s">
        <v>1850</v>
      </c>
      <c r="D479" s="48" t="s">
        <v>1719</v>
      </c>
    </row>
    <row r="480" spans="1:4" x14ac:dyDescent="0.25">
      <c r="A480" s="48" t="s">
        <v>306</v>
      </c>
      <c r="B480" s="48" t="s">
        <v>1717</v>
      </c>
      <c r="C480" s="48" t="s">
        <v>1849</v>
      </c>
      <c r="D480" s="48" t="s">
        <v>1719</v>
      </c>
    </row>
    <row r="481" spans="1:4" x14ac:dyDescent="0.25">
      <c r="A481" s="48" t="s">
        <v>260</v>
      </c>
      <c r="B481" s="48" t="s">
        <v>1717</v>
      </c>
      <c r="C481" s="48" t="s">
        <v>1848</v>
      </c>
      <c r="D481" s="48" t="s">
        <v>1719</v>
      </c>
    </row>
    <row r="482" spans="1:4" x14ac:dyDescent="0.25">
      <c r="A482" s="48" t="s">
        <v>1847</v>
      </c>
      <c r="B482" s="48" t="s">
        <v>1717</v>
      </c>
      <c r="C482" s="48" t="s">
        <v>1846</v>
      </c>
      <c r="D482" s="48" t="s">
        <v>1715</v>
      </c>
    </row>
    <row r="483" spans="1:4" x14ac:dyDescent="0.25">
      <c r="A483" s="48" t="s">
        <v>1845</v>
      </c>
      <c r="B483" s="48" t="s">
        <v>1717</v>
      </c>
      <c r="C483" s="48" t="s">
        <v>1844</v>
      </c>
      <c r="D483" s="48" t="s">
        <v>1715</v>
      </c>
    </row>
    <row r="484" spans="1:4" x14ac:dyDescent="0.25">
      <c r="A484" s="48" t="s">
        <v>1843</v>
      </c>
      <c r="B484" s="48" t="s">
        <v>1717</v>
      </c>
      <c r="C484" s="48" t="s">
        <v>1842</v>
      </c>
      <c r="D484" s="48" t="s">
        <v>1715</v>
      </c>
    </row>
    <row r="485" spans="1:4" x14ac:dyDescent="0.25">
      <c r="A485" s="48" t="s">
        <v>1841</v>
      </c>
      <c r="B485" s="48" t="s">
        <v>1717</v>
      </c>
      <c r="C485" s="48" t="s">
        <v>1840</v>
      </c>
      <c r="D485" s="48" t="s">
        <v>1715</v>
      </c>
    </row>
    <row r="486" spans="1:4" x14ac:dyDescent="0.25">
      <c r="A486" s="48" t="s">
        <v>1839</v>
      </c>
      <c r="B486" s="48" t="s">
        <v>1717</v>
      </c>
      <c r="C486" s="48" t="s">
        <v>1838</v>
      </c>
      <c r="D486" s="48" t="s">
        <v>1715</v>
      </c>
    </row>
    <row r="487" spans="1:4" x14ac:dyDescent="0.25">
      <c r="A487" s="48" t="s">
        <v>1837</v>
      </c>
      <c r="B487" s="48" t="s">
        <v>1717</v>
      </c>
      <c r="C487" s="48" t="s">
        <v>1836</v>
      </c>
      <c r="D487" s="48" t="s">
        <v>1715</v>
      </c>
    </row>
    <row r="488" spans="1:4" x14ac:dyDescent="0.25">
      <c r="A488" s="48" t="s">
        <v>1835</v>
      </c>
      <c r="B488" s="48" t="s">
        <v>1717</v>
      </c>
      <c r="C488" s="48" t="s">
        <v>1834</v>
      </c>
      <c r="D488" s="48" t="s">
        <v>1715</v>
      </c>
    </row>
    <row r="489" spans="1:4" x14ac:dyDescent="0.25">
      <c r="A489" s="48" t="s">
        <v>1833</v>
      </c>
      <c r="B489" s="48" t="s">
        <v>1717</v>
      </c>
      <c r="C489" s="48" t="s">
        <v>1832</v>
      </c>
      <c r="D489" s="48" t="s">
        <v>1715</v>
      </c>
    </row>
    <row r="490" spans="1:4" x14ac:dyDescent="0.25">
      <c r="A490" s="48" t="s">
        <v>1831</v>
      </c>
      <c r="B490" s="48" t="s">
        <v>1717</v>
      </c>
      <c r="C490" s="48" t="s">
        <v>1830</v>
      </c>
      <c r="D490" s="48" t="s">
        <v>1715</v>
      </c>
    </row>
    <row r="491" spans="1:4" x14ac:dyDescent="0.25">
      <c r="A491" s="48" t="s">
        <v>1829</v>
      </c>
      <c r="B491" s="48" t="s">
        <v>1717</v>
      </c>
      <c r="C491" s="48" t="s">
        <v>1828</v>
      </c>
      <c r="D491" s="48" t="s">
        <v>1715</v>
      </c>
    </row>
    <row r="492" spans="1:4" x14ac:dyDescent="0.25">
      <c r="A492" s="48" t="s">
        <v>1827</v>
      </c>
      <c r="B492" s="48" t="s">
        <v>1717</v>
      </c>
      <c r="C492" s="48" t="s">
        <v>1826</v>
      </c>
      <c r="D492" s="48" t="s">
        <v>1715</v>
      </c>
    </row>
    <row r="493" spans="1:4" x14ac:dyDescent="0.25">
      <c r="A493" s="48" t="s">
        <v>1825</v>
      </c>
      <c r="B493" s="48" t="s">
        <v>1717</v>
      </c>
      <c r="C493" s="48" t="s">
        <v>1824</v>
      </c>
      <c r="D493" s="48" t="s">
        <v>1715</v>
      </c>
    </row>
    <row r="494" spans="1:4" x14ac:dyDescent="0.25">
      <c r="A494" s="48" t="s">
        <v>1823</v>
      </c>
      <c r="B494" s="48" t="s">
        <v>1717</v>
      </c>
      <c r="C494" s="48" t="s">
        <v>1822</v>
      </c>
      <c r="D494" s="48" t="s">
        <v>1715</v>
      </c>
    </row>
    <row r="495" spans="1:4" x14ac:dyDescent="0.25">
      <c r="A495" s="48" t="s">
        <v>1821</v>
      </c>
      <c r="B495" s="48" t="s">
        <v>1717</v>
      </c>
      <c r="C495" s="48" t="s">
        <v>1820</v>
      </c>
      <c r="D495" s="48" t="s">
        <v>1715</v>
      </c>
    </row>
    <row r="496" spans="1:4" x14ac:dyDescent="0.25">
      <c r="A496" s="48" t="s">
        <v>1819</v>
      </c>
      <c r="B496" s="48" t="s">
        <v>1717</v>
      </c>
      <c r="C496" s="48" t="s">
        <v>1818</v>
      </c>
      <c r="D496" s="48" t="s">
        <v>1715</v>
      </c>
    </row>
    <row r="497" spans="1:4" x14ac:dyDescent="0.25">
      <c r="A497" s="48" t="s">
        <v>1817</v>
      </c>
      <c r="B497" s="48" t="s">
        <v>1717</v>
      </c>
      <c r="C497" s="48" t="s">
        <v>1816</v>
      </c>
      <c r="D497" s="48" t="s">
        <v>1715</v>
      </c>
    </row>
    <row r="498" spans="1:4" x14ac:dyDescent="0.25">
      <c r="A498" s="48" t="s">
        <v>1815</v>
      </c>
      <c r="B498" s="48" t="s">
        <v>1717</v>
      </c>
      <c r="C498" s="48" t="s">
        <v>1814</v>
      </c>
      <c r="D498" s="48" t="s">
        <v>1715</v>
      </c>
    </row>
    <row r="499" spans="1:4" x14ac:dyDescent="0.25">
      <c r="A499" s="48" t="s">
        <v>1813</v>
      </c>
      <c r="B499" s="48" t="s">
        <v>1717</v>
      </c>
      <c r="C499" s="48" t="s">
        <v>1812</v>
      </c>
      <c r="D499" s="48" t="s">
        <v>1715</v>
      </c>
    </row>
    <row r="500" spans="1:4" x14ac:dyDescent="0.25">
      <c r="A500" s="48" t="s">
        <v>1811</v>
      </c>
      <c r="B500" s="48" t="s">
        <v>1717</v>
      </c>
      <c r="C500" s="48" t="s">
        <v>1810</v>
      </c>
      <c r="D500" s="48" t="s">
        <v>1715</v>
      </c>
    </row>
    <row r="501" spans="1:4" x14ac:dyDescent="0.25">
      <c r="A501" s="48" t="s">
        <v>1809</v>
      </c>
      <c r="B501" s="48" t="s">
        <v>1717</v>
      </c>
      <c r="C501" s="48" t="s">
        <v>1808</v>
      </c>
      <c r="D501" s="48" t="s">
        <v>1715</v>
      </c>
    </row>
    <row r="502" spans="1:4" x14ac:dyDescent="0.25">
      <c r="A502" s="48" t="s">
        <v>1807</v>
      </c>
      <c r="B502" s="48" t="s">
        <v>1717</v>
      </c>
      <c r="C502" s="48" t="s">
        <v>1806</v>
      </c>
      <c r="D502" s="48" t="s">
        <v>1715</v>
      </c>
    </row>
    <row r="503" spans="1:4" x14ac:dyDescent="0.25">
      <c r="A503" s="48" t="s">
        <v>1805</v>
      </c>
      <c r="B503" s="48" t="s">
        <v>1717</v>
      </c>
      <c r="C503" s="48" t="s">
        <v>1804</v>
      </c>
      <c r="D503" s="48" t="s">
        <v>1715</v>
      </c>
    </row>
    <row r="504" spans="1:4" x14ac:dyDescent="0.25">
      <c r="A504" s="48" t="s">
        <v>1803</v>
      </c>
      <c r="B504" s="48" t="s">
        <v>1717</v>
      </c>
      <c r="C504" s="48" t="s">
        <v>1802</v>
      </c>
      <c r="D504" s="48" t="s">
        <v>1715</v>
      </c>
    </row>
    <row r="505" spans="1:4" x14ac:dyDescent="0.25">
      <c r="A505" s="48" t="s">
        <v>1801</v>
      </c>
      <c r="B505" s="48" t="s">
        <v>1717</v>
      </c>
      <c r="C505" s="48" t="s">
        <v>1800</v>
      </c>
      <c r="D505" s="48" t="s">
        <v>1715</v>
      </c>
    </row>
    <row r="506" spans="1:4" x14ac:dyDescent="0.25">
      <c r="A506" s="48" t="s">
        <v>1799</v>
      </c>
      <c r="B506" s="48" t="s">
        <v>1717</v>
      </c>
      <c r="C506" s="48" t="s">
        <v>1798</v>
      </c>
      <c r="D506" s="48" t="s">
        <v>1715</v>
      </c>
    </row>
    <row r="507" spans="1:4" x14ac:dyDescent="0.25">
      <c r="A507" s="48" t="s">
        <v>1797</v>
      </c>
      <c r="B507" s="48" t="s">
        <v>1717</v>
      </c>
      <c r="C507" s="48" t="s">
        <v>1796</v>
      </c>
      <c r="D507" s="48" t="s">
        <v>1719</v>
      </c>
    </row>
    <row r="508" spans="1:4" x14ac:dyDescent="0.25">
      <c r="A508" s="48" t="s">
        <v>1795</v>
      </c>
      <c r="B508" s="48" t="s">
        <v>1717</v>
      </c>
      <c r="C508" s="48" t="s">
        <v>1794</v>
      </c>
      <c r="D508" s="48" t="s">
        <v>1715</v>
      </c>
    </row>
    <row r="509" spans="1:4" x14ac:dyDescent="0.25">
      <c r="A509" s="48" t="s">
        <v>1793</v>
      </c>
      <c r="B509" s="48" t="s">
        <v>1717</v>
      </c>
      <c r="C509" s="48" t="s">
        <v>1792</v>
      </c>
      <c r="D509" s="48" t="s">
        <v>1715</v>
      </c>
    </row>
    <row r="510" spans="1:4" x14ac:dyDescent="0.25">
      <c r="A510" s="48" t="s">
        <v>1791</v>
      </c>
      <c r="B510" s="48" t="s">
        <v>1717</v>
      </c>
      <c r="C510" s="48" t="s">
        <v>1790</v>
      </c>
      <c r="D510" s="48" t="s">
        <v>1715</v>
      </c>
    </row>
    <row r="511" spans="1:4" x14ac:dyDescent="0.25">
      <c r="A511" s="48" t="s">
        <v>1789</v>
      </c>
      <c r="B511" s="48" t="s">
        <v>1717</v>
      </c>
      <c r="C511" s="48" t="s">
        <v>1788</v>
      </c>
      <c r="D511" s="48" t="s">
        <v>1715</v>
      </c>
    </row>
    <row r="512" spans="1:4" x14ac:dyDescent="0.25">
      <c r="A512" s="48" t="s">
        <v>1787</v>
      </c>
      <c r="B512" s="48" t="s">
        <v>1717</v>
      </c>
      <c r="C512" s="48" t="s">
        <v>1786</v>
      </c>
      <c r="D512" s="48" t="s">
        <v>1715</v>
      </c>
    </row>
    <row r="513" spans="1:4" x14ac:dyDescent="0.25">
      <c r="A513" s="48" t="s">
        <v>261</v>
      </c>
      <c r="B513" s="48" t="s">
        <v>1717</v>
      </c>
      <c r="C513" s="48" t="s">
        <v>1785</v>
      </c>
      <c r="D513" s="48" t="s">
        <v>1719</v>
      </c>
    </row>
    <row r="514" spans="1:4" x14ac:dyDescent="0.25">
      <c r="A514" s="48" t="s">
        <v>1784</v>
      </c>
      <c r="B514" s="48" t="s">
        <v>1717</v>
      </c>
      <c r="C514" s="48" t="s">
        <v>1783</v>
      </c>
      <c r="D514" s="48" t="s">
        <v>1715</v>
      </c>
    </row>
    <row r="515" spans="1:4" x14ac:dyDescent="0.25">
      <c r="A515" s="48" t="s">
        <v>1782</v>
      </c>
      <c r="B515" s="48" t="s">
        <v>1717</v>
      </c>
      <c r="C515" s="48" t="s">
        <v>1781</v>
      </c>
      <c r="D515" s="48" t="s">
        <v>1715</v>
      </c>
    </row>
    <row r="516" spans="1:4" x14ac:dyDescent="0.25">
      <c r="A516" s="48" t="s">
        <v>1780</v>
      </c>
      <c r="B516" s="48" t="s">
        <v>1717</v>
      </c>
      <c r="C516" s="48" t="s">
        <v>1779</v>
      </c>
      <c r="D516" s="48" t="s">
        <v>1715</v>
      </c>
    </row>
    <row r="517" spans="1:4" x14ac:dyDescent="0.25">
      <c r="A517" s="48" t="s">
        <v>1778</v>
      </c>
      <c r="B517" s="48" t="s">
        <v>1717</v>
      </c>
      <c r="C517" s="48" t="s">
        <v>1777</v>
      </c>
      <c r="D517" s="48" t="s">
        <v>1715</v>
      </c>
    </row>
    <row r="518" spans="1:4" x14ac:dyDescent="0.25">
      <c r="A518" s="48" t="s">
        <v>1776</v>
      </c>
      <c r="B518" s="48" t="s">
        <v>1717</v>
      </c>
      <c r="C518" s="48" t="s">
        <v>1775</v>
      </c>
      <c r="D518" s="48" t="s">
        <v>1715</v>
      </c>
    </row>
    <row r="519" spans="1:4" x14ac:dyDescent="0.25">
      <c r="A519" s="48" t="s">
        <v>1774</v>
      </c>
      <c r="B519" s="48" t="s">
        <v>1717</v>
      </c>
      <c r="C519" s="48" t="s">
        <v>1773</v>
      </c>
      <c r="D519" s="48" t="s">
        <v>1715</v>
      </c>
    </row>
    <row r="520" spans="1:4" x14ac:dyDescent="0.25">
      <c r="A520" s="48" t="s">
        <v>1772</v>
      </c>
      <c r="B520" s="48" t="s">
        <v>1717</v>
      </c>
      <c r="C520" s="48" t="s">
        <v>1771</v>
      </c>
      <c r="D520" s="48" t="s">
        <v>1715</v>
      </c>
    </row>
    <row r="521" spans="1:4" x14ac:dyDescent="0.25">
      <c r="A521" s="48" t="s">
        <v>1770</v>
      </c>
      <c r="B521" s="48" t="s">
        <v>1717</v>
      </c>
      <c r="C521" s="48" t="s">
        <v>1769</v>
      </c>
      <c r="D521" s="48" t="s">
        <v>1715</v>
      </c>
    </row>
    <row r="522" spans="1:4" x14ac:dyDescent="0.25">
      <c r="A522" s="48" t="s">
        <v>1768</v>
      </c>
      <c r="B522" s="48" t="s">
        <v>1717</v>
      </c>
      <c r="C522" s="48" t="s">
        <v>1767</v>
      </c>
      <c r="D522" s="48" t="s">
        <v>1715</v>
      </c>
    </row>
    <row r="523" spans="1:4" x14ac:dyDescent="0.25">
      <c r="A523" s="48" t="s">
        <v>1766</v>
      </c>
      <c r="B523" s="48" t="s">
        <v>1717</v>
      </c>
      <c r="C523" s="48" t="s">
        <v>1765</v>
      </c>
      <c r="D523" s="48" t="s">
        <v>1715</v>
      </c>
    </row>
    <row r="524" spans="1:4" x14ac:dyDescent="0.25">
      <c r="A524" s="48" t="s">
        <v>266</v>
      </c>
      <c r="B524" s="48" t="s">
        <v>1717</v>
      </c>
      <c r="C524" s="48" t="s">
        <v>1764</v>
      </c>
      <c r="D524" s="48" t="s">
        <v>1719</v>
      </c>
    </row>
    <row r="525" spans="1:4" x14ac:dyDescent="0.25">
      <c r="A525" s="48" t="s">
        <v>1763</v>
      </c>
      <c r="B525" s="48" t="s">
        <v>1717</v>
      </c>
      <c r="C525" s="48" t="s">
        <v>1762</v>
      </c>
      <c r="D525" s="48" t="s">
        <v>1715</v>
      </c>
    </row>
    <row r="526" spans="1:4" x14ac:dyDescent="0.25">
      <c r="A526" s="48" t="s">
        <v>1761</v>
      </c>
      <c r="B526" s="48" t="s">
        <v>1717</v>
      </c>
      <c r="C526" s="48" t="s">
        <v>1760</v>
      </c>
      <c r="D526" s="48" t="s">
        <v>1715</v>
      </c>
    </row>
    <row r="527" spans="1:4" x14ac:dyDescent="0.25">
      <c r="A527" s="48" t="s">
        <v>1759</v>
      </c>
      <c r="B527" s="48" t="s">
        <v>1717</v>
      </c>
      <c r="C527" s="48" t="s">
        <v>1758</v>
      </c>
      <c r="D527" s="48" t="s">
        <v>1715</v>
      </c>
    </row>
    <row r="528" spans="1:4" x14ac:dyDescent="0.25">
      <c r="A528" s="48" t="s">
        <v>1757</v>
      </c>
      <c r="B528" s="48" t="s">
        <v>1717</v>
      </c>
      <c r="C528" s="48" t="s">
        <v>1756</v>
      </c>
      <c r="D528" s="48" t="s">
        <v>1715</v>
      </c>
    </row>
    <row r="529" spans="1:4" x14ac:dyDescent="0.25">
      <c r="A529" s="48" t="s">
        <v>268</v>
      </c>
      <c r="B529" s="48" t="s">
        <v>1717</v>
      </c>
      <c r="C529" s="48" t="s">
        <v>1755</v>
      </c>
      <c r="D529" s="48" t="s">
        <v>1719</v>
      </c>
    </row>
    <row r="530" spans="1:4" x14ac:dyDescent="0.25">
      <c r="A530" s="48" t="s">
        <v>1754</v>
      </c>
      <c r="B530" s="48" t="s">
        <v>1717</v>
      </c>
      <c r="C530" s="48" t="s">
        <v>1753</v>
      </c>
      <c r="D530" s="48" t="s">
        <v>1715</v>
      </c>
    </row>
    <row r="531" spans="1:4" x14ac:dyDescent="0.25">
      <c r="A531" s="48" t="s">
        <v>1752</v>
      </c>
      <c r="B531" s="48" t="s">
        <v>1717</v>
      </c>
      <c r="C531" s="48" t="s">
        <v>1751</v>
      </c>
      <c r="D531" s="48" t="s">
        <v>1715</v>
      </c>
    </row>
    <row r="532" spans="1:4" x14ac:dyDescent="0.25">
      <c r="A532" s="48" t="s">
        <v>1750</v>
      </c>
      <c r="B532" s="48" t="s">
        <v>1717</v>
      </c>
      <c r="C532" s="48" t="s">
        <v>1749</v>
      </c>
      <c r="D532" s="48" t="s">
        <v>1715</v>
      </c>
    </row>
    <row r="533" spans="1:4" x14ac:dyDescent="0.25">
      <c r="A533" s="48" t="s">
        <v>1748</v>
      </c>
      <c r="B533" s="48" t="s">
        <v>1717</v>
      </c>
      <c r="C533" s="48" t="s">
        <v>1747</v>
      </c>
      <c r="D533" s="48" t="s">
        <v>1715</v>
      </c>
    </row>
    <row r="534" spans="1:4" x14ac:dyDescent="0.25">
      <c r="A534" s="48" t="s">
        <v>1746</v>
      </c>
      <c r="B534" s="48" t="s">
        <v>1717</v>
      </c>
      <c r="C534" s="48" t="s">
        <v>1745</v>
      </c>
      <c r="D534" s="48" t="s">
        <v>1715</v>
      </c>
    </row>
    <row r="535" spans="1:4" x14ac:dyDescent="0.25">
      <c r="A535" s="48" t="s">
        <v>1744</v>
      </c>
      <c r="B535" s="48" t="s">
        <v>1717</v>
      </c>
      <c r="C535" s="48" t="s">
        <v>1743</v>
      </c>
      <c r="D535" s="48" t="s">
        <v>1715</v>
      </c>
    </row>
    <row r="536" spans="1:4" x14ac:dyDescent="0.25">
      <c r="A536" s="48" t="s">
        <v>1742</v>
      </c>
      <c r="B536" s="48" t="s">
        <v>1717</v>
      </c>
      <c r="C536" s="48" t="s">
        <v>1741</v>
      </c>
      <c r="D536" s="48" t="s">
        <v>1715</v>
      </c>
    </row>
    <row r="537" spans="1:4" x14ac:dyDescent="0.25">
      <c r="A537" s="48" t="s">
        <v>1740</v>
      </c>
      <c r="B537" s="48" t="s">
        <v>1717</v>
      </c>
      <c r="C537" s="48" t="s">
        <v>1739</v>
      </c>
      <c r="D537" s="48" t="s">
        <v>1715</v>
      </c>
    </row>
    <row r="538" spans="1:4" x14ac:dyDescent="0.25">
      <c r="A538" s="48" t="s">
        <v>1738</v>
      </c>
      <c r="B538" s="48" t="s">
        <v>1717</v>
      </c>
      <c r="C538" s="48" t="s">
        <v>1737</v>
      </c>
      <c r="D538" s="48" t="s">
        <v>1715</v>
      </c>
    </row>
    <row r="539" spans="1:4" x14ac:dyDescent="0.25">
      <c r="A539" s="48" t="s">
        <v>1736</v>
      </c>
      <c r="B539" s="48" t="s">
        <v>1717</v>
      </c>
      <c r="C539" s="48" t="s">
        <v>1735</v>
      </c>
      <c r="D539" s="48" t="s">
        <v>1719</v>
      </c>
    </row>
    <row r="540" spans="1:4" x14ac:dyDescent="0.25">
      <c r="A540" s="48" t="s">
        <v>1734</v>
      </c>
      <c r="B540" s="48" t="s">
        <v>1717</v>
      </c>
      <c r="C540" s="48" t="s">
        <v>1733</v>
      </c>
      <c r="D540" s="48" t="s">
        <v>1715</v>
      </c>
    </row>
    <row r="541" spans="1:4" x14ac:dyDescent="0.25">
      <c r="A541" s="48" t="s">
        <v>1732</v>
      </c>
      <c r="B541" s="48" t="s">
        <v>1717</v>
      </c>
      <c r="C541" s="48" t="s">
        <v>1731</v>
      </c>
      <c r="D541" s="48" t="s">
        <v>1715</v>
      </c>
    </row>
    <row r="542" spans="1:4" x14ac:dyDescent="0.25">
      <c r="A542" s="48" t="s">
        <v>1730</v>
      </c>
      <c r="B542" s="48" t="s">
        <v>1717</v>
      </c>
      <c r="C542" s="48" t="s">
        <v>1729</v>
      </c>
      <c r="D542" s="48" t="s">
        <v>1715</v>
      </c>
    </row>
    <row r="543" spans="1:4" x14ac:dyDescent="0.25">
      <c r="A543" s="48" t="s">
        <v>1728</v>
      </c>
      <c r="B543" s="48" t="s">
        <v>1717</v>
      </c>
      <c r="C543" s="48" t="s">
        <v>1727</v>
      </c>
      <c r="D543" s="48" t="s">
        <v>1715</v>
      </c>
    </row>
    <row r="544" spans="1:4" x14ac:dyDescent="0.25">
      <c r="A544" s="48" t="s">
        <v>1726</v>
      </c>
      <c r="B544" s="48" t="s">
        <v>1717</v>
      </c>
      <c r="C544" s="48" t="s">
        <v>1725</v>
      </c>
      <c r="D544" s="48" t="s">
        <v>1715</v>
      </c>
    </row>
    <row r="545" spans="1:4" x14ac:dyDescent="0.25">
      <c r="A545" s="48" t="s">
        <v>1724</v>
      </c>
      <c r="B545" s="48" t="s">
        <v>1717</v>
      </c>
      <c r="C545" s="48" t="s">
        <v>1723</v>
      </c>
      <c r="D545" s="48" t="s">
        <v>1715</v>
      </c>
    </row>
    <row r="546" spans="1:4" x14ac:dyDescent="0.25">
      <c r="A546" s="48" t="s">
        <v>1722</v>
      </c>
      <c r="B546" s="48" t="s">
        <v>1717</v>
      </c>
      <c r="C546" s="48" t="s">
        <v>1721</v>
      </c>
      <c r="D546" s="48" t="s">
        <v>1715</v>
      </c>
    </row>
    <row r="547" spans="1:4" x14ac:dyDescent="0.25">
      <c r="A547" s="48" t="s">
        <v>267</v>
      </c>
      <c r="B547" s="48" t="s">
        <v>1717</v>
      </c>
      <c r="C547" s="48" t="s">
        <v>1720</v>
      </c>
      <c r="D547" s="48" t="s">
        <v>1719</v>
      </c>
    </row>
    <row r="548" spans="1:4" x14ac:dyDescent="0.25">
      <c r="A548" s="48" t="s">
        <v>1718</v>
      </c>
      <c r="B548" s="48" t="s">
        <v>1717</v>
      </c>
      <c r="C548" s="48" t="s">
        <v>1716</v>
      </c>
      <c r="D548" s="48" t="s">
        <v>1715</v>
      </c>
    </row>
    <row r="549" spans="1:4" x14ac:dyDescent="0.25">
      <c r="A549" s="48" t="s">
        <v>1714</v>
      </c>
      <c r="B549" s="48" t="s">
        <v>1703</v>
      </c>
      <c r="C549" s="48" t="s">
        <v>1689</v>
      </c>
    </row>
    <row r="550" spans="1:4" x14ac:dyDescent="0.25">
      <c r="A550" s="48" t="s">
        <v>1713</v>
      </c>
      <c r="B550" s="48" t="s">
        <v>1703</v>
      </c>
      <c r="C550" s="48" t="s">
        <v>1687</v>
      </c>
    </row>
    <row r="551" spans="1:4" x14ac:dyDescent="0.25">
      <c r="A551" s="48" t="s">
        <v>1712</v>
      </c>
      <c r="B551" s="48" t="s">
        <v>1703</v>
      </c>
      <c r="C551" s="48" t="s">
        <v>1697</v>
      </c>
    </row>
    <row r="552" spans="1:4" x14ac:dyDescent="0.25">
      <c r="A552" s="48" t="s">
        <v>1711</v>
      </c>
      <c r="B552" s="48" t="s">
        <v>1703</v>
      </c>
      <c r="C552" s="48" t="s">
        <v>1691</v>
      </c>
    </row>
    <row r="553" spans="1:4" x14ac:dyDescent="0.25">
      <c r="A553" s="48" t="s">
        <v>1710</v>
      </c>
      <c r="B553" s="48" t="s">
        <v>1703</v>
      </c>
      <c r="C553" s="48" t="s">
        <v>1699</v>
      </c>
    </row>
    <row r="554" spans="1:4" x14ac:dyDescent="0.25">
      <c r="A554" s="48" t="s">
        <v>1709</v>
      </c>
      <c r="B554" s="48" t="s">
        <v>1703</v>
      </c>
      <c r="C554" s="48" t="s">
        <v>1708</v>
      </c>
    </row>
    <row r="555" spans="1:4" x14ac:dyDescent="0.25">
      <c r="A555" s="48" t="s">
        <v>1707</v>
      </c>
      <c r="B555" s="48" t="s">
        <v>1703</v>
      </c>
      <c r="C555" s="48" t="s">
        <v>1695</v>
      </c>
    </row>
    <row r="556" spans="1:4" x14ac:dyDescent="0.25">
      <c r="A556" s="48" t="s">
        <v>1706</v>
      </c>
      <c r="B556" s="48" t="s">
        <v>1703</v>
      </c>
      <c r="C556" s="48" t="s">
        <v>1685</v>
      </c>
    </row>
    <row r="557" spans="1:4" x14ac:dyDescent="0.25">
      <c r="A557" s="48" t="s">
        <v>1705</v>
      </c>
      <c r="B557" s="48" t="s">
        <v>1703</v>
      </c>
      <c r="C557" s="48" t="s">
        <v>1209</v>
      </c>
    </row>
    <row r="558" spans="1:4" x14ac:dyDescent="0.25">
      <c r="A558" s="48" t="s">
        <v>1704</v>
      </c>
      <c r="B558" s="48" t="s">
        <v>1703</v>
      </c>
      <c r="C558" s="48" t="s">
        <v>1693</v>
      </c>
    </row>
    <row r="559" spans="1:4" x14ac:dyDescent="0.25">
      <c r="A559" s="48" t="s">
        <v>1702</v>
      </c>
      <c r="B559" s="48" t="s">
        <v>1701</v>
      </c>
      <c r="C559" s="48" t="s">
        <v>1443</v>
      </c>
    </row>
    <row r="560" spans="1:4" x14ac:dyDescent="0.25">
      <c r="A560" s="48" t="s">
        <v>1700</v>
      </c>
      <c r="B560" s="48" t="s">
        <v>1681</v>
      </c>
      <c r="C560" s="48" t="s">
        <v>1699</v>
      </c>
    </row>
    <row r="561" spans="1:3" x14ac:dyDescent="0.25">
      <c r="A561" s="48" t="s">
        <v>1698</v>
      </c>
      <c r="B561" s="48" t="s">
        <v>1681</v>
      </c>
      <c r="C561" s="48" t="s">
        <v>1697</v>
      </c>
    </row>
    <row r="562" spans="1:3" x14ac:dyDescent="0.25">
      <c r="A562" s="48" t="s">
        <v>1696</v>
      </c>
      <c r="B562" s="48" t="s">
        <v>1681</v>
      </c>
      <c r="C562" s="48" t="s">
        <v>1695</v>
      </c>
    </row>
    <row r="563" spans="1:3" x14ac:dyDescent="0.25">
      <c r="A563" s="48" t="s">
        <v>1694</v>
      </c>
      <c r="B563" s="48" t="s">
        <v>1681</v>
      </c>
      <c r="C563" s="48" t="s">
        <v>1693</v>
      </c>
    </row>
    <row r="564" spans="1:3" x14ac:dyDescent="0.25">
      <c r="A564" s="48" t="s">
        <v>1692</v>
      </c>
      <c r="B564" s="48" t="s">
        <v>1681</v>
      </c>
      <c r="C564" s="48" t="s">
        <v>1691</v>
      </c>
    </row>
    <row r="565" spans="1:3" x14ac:dyDescent="0.25">
      <c r="A565" s="48" t="s">
        <v>1690</v>
      </c>
      <c r="B565" s="48" t="s">
        <v>1681</v>
      </c>
      <c r="C565" s="48" t="s">
        <v>1689</v>
      </c>
    </row>
    <row r="566" spans="1:3" x14ac:dyDescent="0.25">
      <c r="A566" s="48" t="s">
        <v>1688</v>
      </c>
      <c r="B566" s="48" t="s">
        <v>1681</v>
      </c>
      <c r="C566" s="48" t="s">
        <v>1687</v>
      </c>
    </row>
    <row r="567" spans="1:3" x14ac:dyDescent="0.25">
      <c r="A567" s="48" t="s">
        <v>1686</v>
      </c>
      <c r="B567" s="48" t="s">
        <v>1681</v>
      </c>
      <c r="C567" s="48" t="s">
        <v>1685</v>
      </c>
    </row>
    <row r="568" spans="1:3" x14ac:dyDescent="0.25">
      <c r="A568" s="48" t="s">
        <v>1684</v>
      </c>
      <c r="B568" s="48" t="s">
        <v>1681</v>
      </c>
      <c r="C568" s="48" t="s">
        <v>1683</v>
      </c>
    </row>
    <row r="569" spans="1:3" x14ac:dyDescent="0.25">
      <c r="A569" s="48" t="s">
        <v>1682</v>
      </c>
      <c r="B569" s="48" t="s">
        <v>1681</v>
      </c>
      <c r="C569" s="48" t="s">
        <v>1209</v>
      </c>
    </row>
    <row r="570" spans="1:3" x14ac:dyDescent="0.25">
      <c r="A570" s="48" t="s">
        <v>1680</v>
      </c>
      <c r="B570" s="48" t="s">
        <v>1446</v>
      </c>
      <c r="C570" s="48" t="s">
        <v>1083</v>
      </c>
    </row>
    <row r="571" spans="1:3" x14ac:dyDescent="0.25">
      <c r="A571" s="48" t="s">
        <v>1679</v>
      </c>
      <c r="B571" s="48" t="s">
        <v>1446</v>
      </c>
      <c r="C571" s="48" t="s">
        <v>194</v>
      </c>
    </row>
    <row r="572" spans="1:3" x14ac:dyDescent="0.25">
      <c r="A572" s="48" t="s">
        <v>1678</v>
      </c>
      <c r="B572" s="48" t="s">
        <v>1446</v>
      </c>
      <c r="C572" s="48" t="s">
        <v>1108</v>
      </c>
    </row>
    <row r="573" spans="1:3" x14ac:dyDescent="0.25">
      <c r="A573" s="48" t="s">
        <v>1677</v>
      </c>
      <c r="B573" s="48" t="s">
        <v>1446</v>
      </c>
      <c r="C573" s="48" t="s">
        <v>1019</v>
      </c>
    </row>
    <row r="574" spans="1:3" x14ac:dyDescent="0.25">
      <c r="A574" s="48" t="s">
        <v>1676</v>
      </c>
      <c r="B574" s="48" t="s">
        <v>1446</v>
      </c>
      <c r="C574" s="48" t="s">
        <v>242</v>
      </c>
    </row>
    <row r="575" spans="1:3" x14ac:dyDescent="0.25">
      <c r="A575" s="48" t="s">
        <v>1675</v>
      </c>
      <c r="B575" s="48" t="s">
        <v>1446</v>
      </c>
      <c r="C575" s="48" t="s">
        <v>1187</v>
      </c>
    </row>
    <row r="576" spans="1:3" x14ac:dyDescent="0.25">
      <c r="A576" s="48" t="s">
        <v>1674</v>
      </c>
      <c r="B576" s="48" t="s">
        <v>1446</v>
      </c>
      <c r="C576" s="48" t="s">
        <v>1253</v>
      </c>
    </row>
    <row r="577" spans="1:3" x14ac:dyDescent="0.25">
      <c r="A577" s="48" t="s">
        <v>1673</v>
      </c>
      <c r="B577" s="48" t="s">
        <v>1446</v>
      </c>
      <c r="C577" s="48" t="s">
        <v>1106</v>
      </c>
    </row>
    <row r="578" spans="1:3" x14ac:dyDescent="0.25">
      <c r="A578" s="48" t="s">
        <v>1672</v>
      </c>
      <c r="B578" s="48" t="s">
        <v>1446</v>
      </c>
      <c r="C578" s="48" t="s">
        <v>1120</v>
      </c>
    </row>
    <row r="579" spans="1:3" x14ac:dyDescent="0.25">
      <c r="A579" s="48" t="s">
        <v>1671</v>
      </c>
      <c r="B579" s="48" t="s">
        <v>1446</v>
      </c>
      <c r="C579" s="48" t="s">
        <v>1091</v>
      </c>
    </row>
    <row r="580" spans="1:3" x14ac:dyDescent="0.25">
      <c r="A580" s="48" t="s">
        <v>1670</v>
      </c>
      <c r="B580" s="48" t="s">
        <v>1446</v>
      </c>
      <c r="C580" s="48" t="s">
        <v>1116</v>
      </c>
    </row>
    <row r="581" spans="1:3" x14ac:dyDescent="0.25">
      <c r="A581" s="48" t="s">
        <v>1669</v>
      </c>
      <c r="B581" s="48" t="s">
        <v>1446</v>
      </c>
      <c r="C581" s="48" t="s">
        <v>1010</v>
      </c>
    </row>
    <row r="582" spans="1:3" x14ac:dyDescent="0.25">
      <c r="A582" s="48" t="s">
        <v>1668</v>
      </c>
      <c r="B582" s="48" t="s">
        <v>1446</v>
      </c>
      <c r="C582" s="48" t="s">
        <v>1334</v>
      </c>
    </row>
    <row r="583" spans="1:3" x14ac:dyDescent="0.25">
      <c r="A583" s="48" t="s">
        <v>1667</v>
      </c>
      <c r="B583" s="48" t="s">
        <v>1446</v>
      </c>
      <c r="C583" s="48" t="s">
        <v>1070</v>
      </c>
    </row>
    <row r="584" spans="1:3" x14ac:dyDescent="0.25">
      <c r="A584" s="48" t="s">
        <v>1666</v>
      </c>
      <c r="B584" s="48" t="s">
        <v>1446</v>
      </c>
      <c r="C584" s="48" t="s">
        <v>133</v>
      </c>
    </row>
    <row r="585" spans="1:3" x14ac:dyDescent="0.25">
      <c r="A585" s="48" t="s">
        <v>1665</v>
      </c>
      <c r="B585" s="48" t="s">
        <v>1446</v>
      </c>
      <c r="C585" s="48" t="s">
        <v>102</v>
      </c>
    </row>
    <row r="586" spans="1:3" x14ac:dyDescent="0.25">
      <c r="A586" s="48" t="s">
        <v>1664</v>
      </c>
      <c r="B586" s="48" t="s">
        <v>1446</v>
      </c>
      <c r="C586" s="48" t="s">
        <v>1129</v>
      </c>
    </row>
    <row r="587" spans="1:3" x14ac:dyDescent="0.25">
      <c r="A587" s="48" t="s">
        <v>1663</v>
      </c>
      <c r="B587" s="48" t="s">
        <v>1446</v>
      </c>
      <c r="C587" s="48" t="s">
        <v>1126</v>
      </c>
    </row>
    <row r="588" spans="1:3" x14ac:dyDescent="0.25">
      <c r="A588" s="48" t="s">
        <v>1662</v>
      </c>
      <c r="B588" s="48" t="s">
        <v>1446</v>
      </c>
      <c r="C588" s="48" t="s">
        <v>1269</v>
      </c>
    </row>
    <row r="589" spans="1:3" x14ac:dyDescent="0.25">
      <c r="A589" s="48" t="s">
        <v>1661</v>
      </c>
      <c r="B589" s="48" t="s">
        <v>1446</v>
      </c>
      <c r="C589" s="48" t="s">
        <v>1184</v>
      </c>
    </row>
    <row r="590" spans="1:3" x14ac:dyDescent="0.25">
      <c r="A590" s="48" t="s">
        <v>1660</v>
      </c>
      <c r="B590" s="48" t="s">
        <v>1446</v>
      </c>
      <c r="C590" s="48" t="s">
        <v>1275</v>
      </c>
    </row>
    <row r="591" spans="1:3" x14ac:dyDescent="0.25">
      <c r="A591" s="48" t="s">
        <v>1659</v>
      </c>
      <c r="B591" s="48" t="s">
        <v>1446</v>
      </c>
      <c r="C591" s="48" t="s">
        <v>1030</v>
      </c>
    </row>
    <row r="592" spans="1:3" x14ac:dyDescent="0.25">
      <c r="A592" s="48" t="s">
        <v>1658</v>
      </c>
      <c r="B592" s="48" t="s">
        <v>1446</v>
      </c>
      <c r="C592" s="48" t="s">
        <v>1028</v>
      </c>
    </row>
    <row r="593" spans="1:3" x14ac:dyDescent="0.25">
      <c r="A593" s="48" t="s">
        <v>1657</v>
      </c>
      <c r="B593" s="48" t="s">
        <v>1446</v>
      </c>
      <c r="C593" s="48" t="s">
        <v>1133</v>
      </c>
    </row>
    <row r="594" spans="1:3" x14ac:dyDescent="0.25">
      <c r="A594" s="48" t="s">
        <v>1656</v>
      </c>
      <c r="B594" s="48" t="s">
        <v>1446</v>
      </c>
      <c r="C594" s="48" t="s">
        <v>1014</v>
      </c>
    </row>
    <row r="595" spans="1:3" x14ac:dyDescent="0.25">
      <c r="A595" s="48" t="s">
        <v>1655</v>
      </c>
      <c r="B595" s="48" t="s">
        <v>1446</v>
      </c>
      <c r="C595" s="48" t="s">
        <v>1436</v>
      </c>
    </row>
    <row r="596" spans="1:3" x14ac:dyDescent="0.25">
      <c r="A596" s="48" t="s">
        <v>1654</v>
      </c>
      <c r="B596" s="48" t="s">
        <v>1446</v>
      </c>
      <c r="C596" s="48" t="s">
        <v>233</v>
      </c>
    </row>
    <row r="597" spans="1:3" x14ac:dyDescent="0.25">
      <c r="A597" s="48" t="s">
        <v>1653</v>
      </c>
      <c r="B597" s="48" t="s">
        <v>1446</v>
      </c>
      <c r="C597" s="48" t="s">
        <v>1336</v>
      </c>
    </row>
    <row r="598" spans="1:3" x14ac:dyDescent="0.25">
      <c r="A598" s="48" t="s">
        <v>1652</v>
      </c>
      <c r="B598" s="48" t="s">
        <v>1446</v>
      </c>
      <c r="C598" s="48" t="s">
        <v>1152</v>
      </c>
    </row>
    <row r="599" spans="1:3" x14ac:dyDescent="0.25">
      <c r="A599" s="48" t="s">
        <v>1651</v>
      </c>
      <c r="B599" s="48" t="s">
        <v>1446</v>
      </c>
      <c r="C599" s="48" t="s">
        <v>1049</v>
      </c>
    </row>
    <row r="600" spans="1:3" x14ac:dyDescent="0.25">
      <c r="A600" s="48" t="s">
        <v>1650</v>
      </c>
      <c r="B600" s="48" t="s">
        <v>1446</v>
      </c>
      <c r="C600" s="48" t="s">
        <v>1080</v>
      </c>
    </row>
    <row r="601" spans="1:3" x14ac:dyDescent="0.25">
      <c r="A601" s="48" t="s">
        <v>1649</v>
      </c>
      <c r="B601" s="48" t="s">
        <v>1446</v>
      </c>
      <c r="C601" s="48" t="s">
        <v>1102</v>
      </c>
    </row>
    <row r="602" spans="1:3" x14ac:dyDescent="0.25">
      <c r="A602" s="48" t="s">
        <v>1648</v>
      </c>
      <c r="B602" s="48" t="s">
        <v>1446</v>
      </c>
      <c r="C602" s="48" t="s">
        <v>1298</v>
      </c>
    </row>
    <row r="603" spans="1:3" x14ac:dyDescent="0.25">
      <c r="A603" s="48" t="s">
        <v>1647</v>
      </c>
      <c r="B603" s="48" t="s">
        <v>1446</v>
      </c>
      <c r="C603" s="48" t="s">
        <v>1072</v>
      </c>
    </row>
    <row r="604" spans="1:3" x14ac:dyDescent="0.25">
      <c r="A604" s="48" t="s">
        <v>1646</v>
      </c>
      <c r="B604" s="48" t="s">
        <v>1446</v>
      </c>
      <c r="C604" s="48" t="s">
        <v>1281</v>
      </c>
    </row>
    <row r="605" spans="1:3" x14ac:dyDescent="0.25">
      <c r="A605" s="48" t="s">
        <v>1645</v>
      </c>
      <c r="B605" s="48" t="s">
        <v>1446</v>
      </c>
      <c r="C605" s="48" t="s">
        <v>1043</v>
      </c>
    </row>
    <row r="606" spans="1:3" x14ac:dyDescent="0.25">
      <c r="A606" s="48" t="s">
        <v>1644</v>
      </c>
      <c r="B606" s="48" t="s">
        <v>1446</v>
      </c>
      <c r="C606" s="48" t="s">
        <v>1140</v>
      </c>
    </row>
    <row r="607" spans="1:3" x14ac:dyDescent="0.25">
      <c r="A607" s="48" t="s">
        <v>1643</v>
      </c>
      <c r="B607" s="48" t="s">
        <v>1446</v>
      </c>
      <c r="C607" s="48" t="s">
        <v>1075</v>
      </c>
    </row>
    <row r="608" spans="1:3" x14ac:dyDescent="0.25">
      <c r="A608" s="48" t="s">
        <v>1642</v>
      </c>
      <c r="B608" s="48" t="s">
        <v>1446</v>
      </c>
      <c r="C608" s="48" t="s">
        <v>1383</v>
      </c>
    </row>
    <row r="609" spans="1:3" x14ac:dyDescent="0.25">
      <c r="A609" s="48" t="s">
        <v>1641</v>
      </c>
      <c r="B609" s="48" t="s">
        <v>1446</v>
      </c>
      <c r="C609" s="48" t="s">
        <v>131</v>
      </c>
    </row>
    <row r="610" spans="1:3" x14ac:dyDescent="0.25">
      <c r="A610" s="48" t="s">
        <v>1640</v>
      </c>
      <c r="B610" s="48" t="s">
        <v>1446</v>
      </c>
      <c r="C610" s="48" t="s">
        <v>1235</v>
      </c>
    </row>
    <row r="611" spans="1:3" x14ac:dyDescent="0.25">
      <c r="A611" s="48" t="s">
        <v>1639</v>
      </c>
      <c r="B611" s="48" t="s">
        <v>1446</v>
      </c>
      <c r="C611" s="48" t="s">
        <v>68</v>
      </c>
    </row>
    <row r="612" spans="1:3" x14ac:dyDescent="0.25">
      <c r="A612" s="48" t="s">
        <v>1638</v>
      </c>
      <c r="B612" s="48" t="s">
        <v>1446</v>
      </c>
      <c r="C612" s="48" t="s">
        <v>1051</v>
      </c>
    </row>
    <row r="613" spans="1:3" x14ac:dyDescent="0.25">
      <c r="A613" s="48" t="s">
        <v>1637</v>
      </c>
      <c r="B613" s="48" t="s">
        <v>1446</v>
      </c>
      <c r="C613" s="48" t="s">
        <v>1068</v>
      </c>
    </row>
    <row r="614" spans="1:3" x14ac:dyDescent="0.25">
      <c r="A614" s="48" t="s">
        <v>1636</v>
      </c>
      <c r="B614" s="48" t="s">
        <v>1446</v>
      </c>
      <c r="C614" s="48" t="s">
        <v>1094</v>
      </c>
    </row>
    <row r="615" spans="1:3" x14ac:dyDescent="0.25">
      <c r="A615" s="48" t="s">
        <v>1635</v>
      </c>
      <c r="B615" s="48" t="s">
        <v>1446</v>
      </c>
      <c r="C615" s="48" t="s">
        <v>136</v>
      </c>
    </row>
    <row r="616" spans="1:3" x14ac:dyDescent="0.25">
      <c r="A616" s="48" t="s">
        <v>1634</v>
      </c>
      <c r="B616" s="48" t="s">
        <v>1446</v>
      </c>
      <c r="C616" s="48" t="s">
        <v>1207</v>
      </c>
    </row>
    <row r="617" spans="1:3" x14ac:dyDescent="0.25">
      <c r="A617" s="48" t="s">
        <v>1633</v>
      </c>
      <c r="B617" s="48" t="s">
        <v>1446</v>
      </c>
      <c r="C617" s="48" t="s">
        <v>1128</v>
      </c>
    </row>
    <row r="618" spans="1:3" x14ac:dyDescent="0.25">
      <c r="A618" s="48" t="s">
        <v>1632</v>
      </c>
      <c r="B618" s="48" t="s">
        <v>1446</v>
      </c>
      <c r="C618" s="48" t="s">
        <v>1398</v>
      </c>
    </row>
    <row r="619" spans="1:3" x14ac:dyDescent="0.25">
      <c r="A619" s="48" t="s">
        <v>1631</v>
      </c>
      <c r="B619" s="48" t="s">
        <v>1446</v>
      </c>
      <c r="C619" s="48" t="s">
        <v>50</v>
      </c>
    </row>
    <row r="620" spans="1:3" x14ac:dyDescent="0.25">
      <c r="A620" s="48" t="s">
        <v>1630</v>
      </c>
      <c r="B620" s="48" t="s">
        <v>1446</v>
      </c>
      <c r="C620" s="48" t="s">
        <v>1310</v>
      </c>
    </row>
    <row r="621" spans="1:3" x14ac:dyDescent="0.25">
      <c r="A621" s="48" t="s">
        <v>1629</v>
      </c>
      <c r="B621" s="48" t="s">
        <v>1446</v>
      </c>
      <c r="C621" s="48" t="s">
        <v>1095</v>
      </c>
    </row>
    <row r="622" spans="1:3" x14ac:dyDescent="0.25">
      <c r="A622" s="48" t="s">
        <v>1628</v>
      </c>
      <c r="B622" s="48" t="s">
        <v>1446</v>
      </c>
      <c r="C622" s="48" t="s">
        <v>1025</v>
      </c>
    </row>
    <row r="623" spans="1:3" x14ac:dyDescent="0.25">
      <c r="A623" s="48" t="s">
        <v>1627</v>
      </c>
      <c r="B623" s="48" t="s">
        <v>1446</v>
      </c>
      <c r="C623" s="48" t="s">
        <v>1118</v>
      </c>
    </row>
    <row r="624" spans="1:3" x14ac:dyDescent="0.25">
      <c r="A624" s="48" t="s">
        <v>1626</v>
      </c>
      <c r="B624" s="48" t="s">
        <v>1446</v>
      </c>
      <c r="C624" s="48" t="s">
        <v>1021</v>
      </c>
    </row>
    <row r="625" spans="1:3" x14ac:dyDescent="0.25">
      <c r="A625" s="48" t="s">
        <v>1625</v>
      </c>
      <c r="B625" s="48" t="s">
        <v>1446</v>
      </c>
      <c r="C625" s="48" t="s">
        <v>1312</v>
      </c>
    </row>
    <row r="626" spans="1:3" x14ac:dyDescent="0.25">
      <c r="A626" s="48" t="s">
        <v>1624</v>
      </c>
      <c r="B626" s="48" t="s">
        <v>1446</v>
      </c>
      <c r="C626" s="48" t="s">
        <v>1017</v>
      </c>
    </row>
    <row r="627" spans="1:3" x14ac:dyDescent="0.25">
      <c r="A627" s="48" t="s">
        <v>1623</v>
      </c>
      <c r="B627" s="48" t="s">
        <v>1446</v>
      </c>
      <c r="C627" s="48" t="s">
        <v>1057</v>
      </c>
    </row>
    <row r="628" spans="1:3" x14ac:dyDescent="0.25">
      <c r="A628" s="48" t="s">
        <v>1622</v>
      </c>
      <c r="B628" s="48" t="s">
        <v>1446</v>
      </c>
      <c r="C628" s="48" t="s">
        <v>939</v>
      </c>
    </row>
    <row r="629" spans="1:3" x14ac:dyDescent="0.25">
      <c r="A629" s="48" t="s">
        <v>1621</v>
      </c>
      <c r="B629" s="48" t="s">
        <v>1446</v>
      </c>
      <c r="C629" s="48" t="s">
        <v>1073</v>
      </c>
    </row>
    <row r="630" spans="1:3" x14ac:dyDescent="0.25">
      <c r="A630" s="48" t="s">
        <v>1620</v>
      </c>
      <c r="B630" s="48" t="s">
        <v>1446</v>
      </c>
      <c r="C630" s="48" t="s">
        <v>1141</v>
      </c>
    </row>
    <row r="631" spans="1:3" x14ac:dyDescent="0.25">
      <c r="A631" s="48" t="s">
        <v>1619</v>
      </c>
      <c r="B631" s="48" t="s">
        <v>1446</v>
      </c>
      <c r="C631" s="48" t="s">
        <v>1016</v>
      </c>
    </row>
    <row r="632" spans="1:3" x14ac:dyDescent="0.25">
      <c r="A632" s="48" t="s">
        <v>1618</v>
      </c>
      <c r="B632" s="48" t="s">
        <v>1446</v>
      </c>
      <c r="C632" s="48" t="s">
        <v>1100</v>
      </c>
    </row>
    <row r="633" spans="1:3" x14ac:dyDescent="0.25">
      <c r="A633" s="48" t="s">
        <v>1617</v>
      </c>
      <c r="B633" s="48" t="s">
        <v>1446</v>
      </c>
      <c r="C633" s="48" t="s">
        <v>1144</v>
      </c>
    </row>
    <row r="634" spans="1:3" x14ac:dyDescent="0.25">
      <c r="A634" s="48" t="s">
        <v>1616</v>
      </c>
      <c r="B634" s="48" t="s">
        <v>1446</v>
      </c>
      <c r="C634" s="48" t="s">
        <v>1052</v>
      </c>
    </row>
    <row r="635" spans="1:3" x14ac:dyDescent="0.25">
      <c r="A635" s="48" t="s">
        <v>1615</v>
      </c>
      <c r="B635" s="48" t="s">
        <v>1446</v>
      </c>
      <c r="C635" s="48" t="s">
        <v>1278</v>
      </c>
    </row>
    <row r="636" spans="1:3" x14ac:dyDescent="0.25">
      <c r="A636" s="48" t="s">
        <v>1614</v>
      </c>
      <c r="B636" s="48" t="s">
        <v>1446</v>
      </c>
      <c r="C636" s="48" t="s">
        <v>107</v>
      </c>
    </row>
    <row r="637" spans="1:3" x14ac:dyDescent="0.25">
      <c r="A637" s="48" t="s">
        <v>1613</v>
      </c>
      <c r="B637" s="48" t="s">
        <v>1446</v>
      </c>
      <c r="C637" s="48" t="s">
        <v>1135</v>
      </c>
    </row>
    <row r="638" spans="1:3" x14ac:dyDescent="0.25">
      <c r="A638" s="48" t="s">
        <v>1612</v>
      </c>
      <c r="B638" s="48" t="s">
        <v>1446</v>
      </c>
      <c r="C638" s="48" t="s">
        <v>1033</v>
      </c>
    </row>
    <row r="639" spans="1:3" x14ac:dyDescent="0.25">
      <c r="A639" s="48" t="s">
        <v>1611</v>
      </c>
      <c r="B639" s="48" t="s">
        <v>1446</v>
      </c>
      <c r="C639" s="48" t="s">
        <v>1265</v>
      </c>
    </row>
    <row r="640" spans="1:3" x14ac:dyDescent="0.25">
      <c r="A640" s="48" t="s">
        <v>1610</v>
      </c>
      <c r="B640" s="48" t="s">
        <v>1446</v>
      </c>
      <c r="C640" s="48" t="s">
        <v>1114</v>
      </c>
    </row>
    <row r="641" spans="1:3" x14ac:dyDescent="0.25">
      <c r="A641" s="48" t="s">
        <v>1609</v>
      </c>
      <c r="B641" s="48" t="s">
        <v>1446</v>
      </c>
      <c r="C641" s="48" t="s">
        <v>1050</v>
      </c>
    </row>
    <row r="642" spans="1:3" x14ac:dyDescent="0.25">
      <c r="A642" s="48" t="s">
        <v>1608</v>
      </c>
      <c r="B642" s="48" t="s">
        <v>1446</v>
      </c>
      <c r="C642" s="48" t="s">
        <v>1046</v>
      </c>
    </row>
    <row r="643" spans="1:3" x14ac:dyDescent="0.25">
      <c r="A643" s="48" t="s">
        <v>1607</v>
      </c>
      <c r="B643" s="48" t="s">
        <v>1446</v>
      </c>
      <c r="C643" s="48" t="s">
        <v>1034</v>
      </c>
    </row>
    <row r="644" spans="1:3" x14ac:dyDescent="0.25">
      <c r="A644" s="48" t="s">
        <v>1606</v>
      </c>
      <c r="B644" s="48" t="s">
        <v>1446</v>
      </c>
      <c r="C644" s="48" t="s">
        <v>1061</v>
      </c>
    </row>
    <row r="645" spans="1:3" x14ac:dyDescent="0.25">
      <c r="A645" s="48" t="s">
        <v>1605</v>
      </c>
      <c r="B645" s="48" t="s">
        <v>1446</v>
      </c>
      <c r="C645" s="48" t="s">
        <v>1345</v>
      </c>
    </row>
    <row r="646" spans="1:3" x14ac:dyDescent="0.25">
      <c r="A646" s="48" t="s">
        <v>1604</v>
      </c>
      <c r="B646" s="48" t="s">
        <v>1446</v>
      </c>
      <c r="C646" s="48" t="s">
        <v>1029</v>
      </c>
    </row>
    <row r="647" spans="1:3" x14ac:dyDescent="0.25">
      <c r="A647" s="48" t="s">
        <v>1603</v>
      </c>
      <c r="B647" s="48" t="s">
        <v>1446</v>
      </c>
      <c r="C647" s="48" t="s">
        <v>1202</v>
      </c>
    </row>
    <row r="648" spans="1:3" x14ac:dyDescent="0.25">
      <c r="A648" s="48" t="s">
        <v>1602</v>
      </c>
      <c r="B648" s="48" t="s">
        <v>1446</v>
      </c>
      <c r="C648" s="48" t="s">
        <v>1231</v>
      </c>
    </row>
    <row r="649" spans="1:3" x14ac:dyDescent="0.25">
      <c r="A649" s="48" t="s">
        <v>1601</v>
      </c>
      <c r="B649" s="48" t="s">
        <v>1446</v>
      </c>
      <c r="C649" s="48" t="s">
        <v>120</v>
      </c>
    </row>
    <row r="650" spans="1:3" x14ac:dyDescent="0.25">
      <c r="A650" s="48" t="s">
        <v>1600</v>
      </c>
      <c r="B650" s="48" t="s">
        <v>1446</v>
      </c>
      <c r="C650" s="48" t="s">
        <v>117</v>
      </c>
    </row>
    <row r="651" spans="1:3" x14ac:dyDescent="0.25">
      <c r="A651" s="48" t="s">
        <v>1599</v>
      </c>
      <c r="B651" s="48" t="s">
        <v>1446</v>
      </c>
      <c r="C651" s="48" t="s">
        <v>1154</v>
      </c>
    </row>
    <row r="652" spans="1:3" x14ac:dyDescent="0.25">
      <c r="A652" s="48" t="s">
        <v>1598</v>
      </c>
      <c r="B652" s="48" t="s">
        <v>1446</v>
      </c>
      <c r="C652" s="48" t="s">
        <v>1047</v>
      </c>
    </row>
    <row r="653" spans="1:3" x14ac:dyDescent="0.25">
      <c r="A653" s="48" t="s">
        <v>1597</v>
      </c>
      <c r="B653" s="48" t="s">
        <v>1446</v>
      </c>
      <c r="C653" s="48" t="s">
        <v>1096</v>
      </c>
    </row>
    <row r="654" spans="1:3" x14ac:dyDescent="0.25">
      <c r="A654" s="48" t="s">
        <v>1596</v>
      </c>
      <c r="B654" s="48" t="s">
        <v>1446</v>
      </c>
      <c r="C654" s="48" t="s">
        <v>1088</v>
      </c>
    </row>
    <row r="655" spans="1:3" x14ac:dyDescent="0.25">
      <c r="A655" s="48" t="s">
        <v>1595</v>
      </c>
      <c r="B655" s="48" t="s">
        <v>1446</v>
      </c>
      <c r="C655" s="48" t="s">
        <v>179</v>
      </c>
    </row>
    <row r="656" spans="1:3" x14ac:dyDescent="0.25">
      <c r="A656" s="48" t="s">
        <v>1594</v>
      </c>
      <c r="B656" s="48" t="s">
        <v>1446</v>
      </c>
      <c r="C656" s="48" t="s">
        <v>1132</v>
      </c>
    </row>
    <row r="657" spans="1:3" x14ac:dyDescent="0.25">
      <c r="A657" s="48" t="s">
        <v>1593</v>
      </c>
      <c r="B657" s="48" t="s">
        <v>1446</v>
      </c>
      <c r="C657" s="48" t="s">
        <v>1155</v>
      </c>
    </row>
    <row r="658" spans="1:3" x14ac:dyDescent="0.25">
      <c r="A658" s="48" t="s">
        <v>1592</v>
      </c>
      <c r="B658" s="48" t="s">
        <v>1446</v>
      </c>
      <c r="C658" s="48" t="s">
        <v>1349</v>
      </c>
    </row>
    <row r="659" spans="1:3" x14ac:dyDescent="0.25">
      <c r="A659" s="48" t="s">
        <v>1591</v>
      </c>
      <c r="B659" s="48" t="s">
        <v>1446</v>
      </c>
      <c r="C659" s="48" t="s">
        <v>1149</v>
      </c>
    </row>
    <row r="660" spans="1:3" x14ac:dyDescent="0.25">
      <c r="A660" s="48" t="s">
        <v>1590</v>
      </c>
      <c r="B660" s="48" t="s">
        <v>1446</v>
      </c>
      <c r="C660" s="48" t="s">
        <v>1082</v>
      </c>
    </row>
    <row r="661" spans="1:3" x14ac:dyDescent="0.25">
      <c r="A661" s="48" t="s">
        <v>1589</v>
      </c>
      <c r="B661" s="48" t="s">
        <v>1446</v>
      </c>
      <c r="C661" s="48" t="s">
        <v>155</v>
      </c>
    </row>
    <row r="662" spans="1:3" x14ac:dyDescent="0.25">
      <c r="A662" s="48" t="s">
        <v>1588</v>
      </c>
      <c r="B662" s="48" t="s">
        <v>1446</v>
      </c>
      <c r="C662" s="48" t="s">
        <v>1131</v>
      </c>
    </row>
    <row r="663" spans="1:3" x14ac:dyDescent="0.25">
      <c r="A663" s="48" t="s">
        <v>1587</v>
      </c>
      <c r="B663" s="48" t="s">
        <v>1446</v>
      </c>
      <c r="C663" s="48" t="s">
        <v>1077</v>
      </c>
    </row>
    <row r="664" spans="1:3" x14ac:dyDescent="0.25">
      <c r="A664" s="48" t="s">
        <v>1586</v>
      </c>
      <c r="B664" s="48" t="s">
        <v>1446</v>
      </c>
      <c r="C664" s="48" t="s">
        <v>1213</v>
      </c>
    </row>
    <row r="665" spans="1:3" x14ac:dyDescent="0.25">
      <c r="A665" s="48" t="s">
        <v>1585</v>
      </c>
      <c r="B665" s="48" t="s">
        <v>1446</v>
      </c>
      <c r="C665" s="48" t="s">
        <v>1125</v>
      </c>
    </row>
    <row r="666" spans="1:3" x14ac:dyDescent="0.25">
      <c r="A666" s="48" t="s">
        <v>1584</v>
      </c>
      <c r="B666" s="48" t="s">
        <v>1446</v>
      </c>
      <c r="C666" s="48" t="s">
        <v>1036</v>
      </c>
    </row>
    <row r="667" spans="1:3" x14ac:dyDescent="0.25">
      <c r="A667" s="48" t="s">
        <v>1583</v>
      </c>
      <c r="B667" s="48" t="s">
        <v>1446</v>
      </c>
      <c r="C667" s="48" t="s">
        <v>1085</v>
      </c>
    </row>
    <row r="668" spans="1:3" x14ac:dyDescent="0.25">
      <c r="A668" s="48" t="s">
        <v>1582</v>
      </c>
      <c r="B668" s="48" t="s">
        <v>1446</v>
      </c>
      <c r="C668" s="48" t="s">
        <v>1243</v>
      </c>
    </row>
    <row r="669" spans="1:3" x14ac:dyDescent="0.25">
      <c r="A669" s="48" t="s">
        <v>1581</v>
      </c>
      <c r="B669" s="48" t="s">
        <v>1446</v>
      </c>
      <c r="C669" s="48" t="s">
        <v>1109</v>
      </c>
    </row>
    <row r="670" spans="1:3" x14ac:dyDescent="0.25">
      <c r="A670" s="48" t="s">
        <v>1580</v>
      </c>
      <c r="B670" s="48" t="s">
        <v>1446</v>
      </c>
      <c r="C670" s="48" t="s">
        <v>1168</v>
      </c>
    </row>
    <row r="671" spans="1:3" x14ac:dyDescent="0.25">
      <c r="A671" s="48" t="s">
        <v>1579</v>
      </c>
      <c r="B671" s="48" t="s">
        <v>1446</v>
      </c>
      <c r="C671" s="48" t="s">
        <v>1074</v>
      </c>
    </row>
    <row r="672" spans="1:3" x14ac:dyDescent="0.25">
      <c r="A672" s="48" t="s">
        <v>1578</v>
      </c>
      <c r="B672" s="48" t="s">
        <v>1446</v>
      </c>
      <c r="C672" s="48" t="s">
        <v>1067</v>
      </c>
    </row>
    <row r="673" spans="1:3" x14ac:dyDescent="0.25">
      <c r="A673" s="48" t="s">
        <v>1577</v>
      </c>
      <c r="B673" s="48" t="s">
        <v>1446</v>
      </c>
      <c r="C673" s="48" t="s">
        <v>227</v>
      </c>
    </row>
    <row r="674" spans="1:3" x14ac:dyDescent="0.25">
      <c r="A674" s="48" t="s">
        <v>1576</v>
      </c>
      <c r="B674" s="48" t="s">
        <v>1446</v>
      </c>
      <c r="C674" s="48" t="s">
        <v>1147</v>
      </c>
    </row>
    <row r="675" spans="1:3" x14ac:dyDescent="0.25">
      <c r="A675" s="48" t="s">
        <v>1575</v>
      </c>
      <c r="B675" s="48" t="s">
        <v>1446</v>
      </c>
      <c r="C675" s="48" t="s">
        <v>195</v>
      </c>
    </row>
    <row r="676" spans="1:3" x14ac:dyDescent="0.25">
      <c r="A676" s="48" t="s">
        <v>1574</v>
      </c>
      <c r="B676" s="48" t="s">
        <v>1446</v>
      </c>
      <c r="C676" s="48" t="s">
        <v>1041</v>
      </c>
    </row>
    <row r="677" spans="1:3" x14ac:dyDescent="0.25">
      <c r="A677" s="48" t="s">
        <v>1573</v>
      </c>
      <c r="B677" s="48" t="s">
        <v>1446</v>
      </c>
      <c r="C677" s="48" t="s">
        <v>1079</v>
      </c>
    </row>
    <row r="678" spans="1:3" x14ac:dyDescent="0.25">
      <c r="A678" s="48" t="s">
        <v>1572</v>
      </c>
      <c r="B678" s="48" t="s">
        <v>1446</v>
      </c>
      <c r="C678" s="48" t="s">
        <v>1012</v>
      </c>
    </row>
    <row r="679" spans="1:3" x14ac:dyDescent="0.25">
      <c r="A679" s="48" t="s">
        <v>1571</v>
      </c>
      <c r="B679" s="48" t="s">
        <v>1446</v>
      </c>
      <c r="C679" s="48" t="s">
        <v>1289</v>
      </c>
    </row>
    <row r="680" spans="1:3" x14ac:dyDescent="0.25">
      <c r="A680" s="48" t="s">
        <v>1570</v>
      </c>
      <c r="B680" s="48" t="s">
        <v>1446</v>
      </c>
      <c r="C680" s="48" t="s">
        <v>1107</v>
      </c>
    </row>
    <row r="681" spans="1:3" x14ac:dyDescent="0.25">
      <c r="A681" s="48" t="s">
        <v>1569</v>
      </c>
      <c r="B681" s="48" t="s">
        <v>1446</v>
      </c>
      <c r="C681" s="48" t="s">
        <v>166</v>
      </c>
    </row>
    <row r="682" spans="1:3" x14ac:dyDescent="0.25">
      <c r="A682" s="48" t="s">
        <v>1568</v>
      </c>
      <c r="B682" s="48" t="s">
        <v>1446</v>
      </c>
      <c r="C682" s="48" t="s">
        <v>228</v>
      </c>
    </row>
    <row r="683" spans="1:3" x14ac:dyDescent="0.25">
      <c r="A683" s="48" t="s">
        <v>1567</v>
      </c>
      <c r="B683" s="48" t="s">
        <v>1446</v>
      </c>
      <c r="C683" s="48" t="s">
        <v>1037</v>
      </c>
    </row>
    <row r="684" spans="1:3" x14ac:dyDescent="0.25">
      <c r="A684" s="48" t="s">
        <v>1566</v>
      </c>
      <c r="B684" s="48" t="s">
        <v>1446</v>
      </c>
      <c r="C684" s="48" t="s">
        <v>108</v>
      </c>
    </row>
    <row r="685" spans="1:3" x14ac:dyDescent="0.25">
      <c r="A685" s="48" t="s">
        <v>1565</v>
      </c>
      <c r="B685" s="48" t="s">
        <v>1446</v>
      </c>
      <c r="C685" s="48" t="s">
        <v>157</v>
      </c>
    </row>
    <row r="686" spans="1:3" x14ac:dyDescent="0.25">
      <c r="A686" s="48" t="s">
        <v>1564</v>
      </c>
      <c r="B686" s="48" t="s">
        <v>1446</v>
      </c>
      <c r="C686" s="48" t="s">
        <v>1137</v>
      </c>
    </row>
    <row r="687" spans="1:3" x14ac:dyDescent="0.25">
      <c r="A687" s="48" t="s">
        <v>1563</v>
      </c>
      <c r="B687" s="48" t="s">
        <v>1446</v>
      </c>
      <c r="C687" s="48" t="s">
        <v>1150</v>
      </c>
    </row>
    <row r="688" spans="1:3" x14ac:dyDescent="0.25">
      <c r="A688" s="48" t="s">
        <v>1562</v>
      </c>
      <c r="B688" s="48" t="s">
        <v>1446</v>
      </c>
      <c r="C688" s="48" t="s">
        <v>1099</v>
      </c>
    </row>
    <row r="689" spans="1:3" x14ac:dyDescent="0.25">
      <c r="A689" s="48" t="s">
        <v>1561</v>
      </c>
      <c r="B689" s="48" t="s">
        <v>1446</v>
      </c>
      <c r="C689" s="48" t="s">
        <v>1011</v>
      </c>
    </row>
    <row r="690" spans="1:3" x14ac:dyDescent="0.25">
      <c r="A690" s="48" t="s">
        <v>1560</v>
      </c>
      <c r="B690" s="48" t="s">
        <v>1446</v>
      </c>
      <c r="C690" s="48" t="s">
        <v>1066</v>
      </c>
    </row>
    <row r="691" spans="1:3" x14ac:dyDescent="0.25">
      <c r="A691" s="48" t="s">
        <v>1559</v>
      </c>
      <c r="B691" s="48" t="s">
        <v>1446</v>
      </c>
      <c r="C691" s="48" t="s">
        <v>1136</v>
      </c>
    </row>
    <row r="692" spans="1:3" x14ac:dyDescent="0.25">
      <c r="A692" s="48" t="s">
        <v>1558</v>
      </c>
      <c r="B692" s="48" t="s">
        <v>1446</v>
      </c>
      <c r="C692" s="48" t="s">
        <v>1112</v>
      </c>
    </row>
    <row r="693" spans="1:3" x14ac:dyDescent="0.25">
      <c r="A693" s="48" t="s">
        <v>1557</v>
      </c>
      <c r="B693" s="48" t="s">
        <v>1446</v>
      </c>
      <c r="C693" s="48" t="s">
        <v>1039</v>
      </c>
    </row>
    <row r="694" spans="1:3" x14ac:dyDescent="0.25">
      <c r="A694" s="48" t="s">
        <v>1556</v>
      </c>
      <c r="B694" s="48" t="s">
        <v>1446</v>
      </c>
      <c r="C694" s="48" t="s">
        <v>1063</v>
      </c>
    </row>
    <row r="695" spans="1:3" x14ac:dyDescent="0.25">
      <c r="A695" s="48" t="s">
        <v>1555</v>
      </c>
      <c r="B695" s="48" t="s">
        <v>1446</v>
      </c>
      <c r="C695" s="48" t="s">
        <v>1040</v>
      </c>
    </row>
    <row r="696" spans="1:3" x14ac:dyDescent="0.25">
      <c r="A696" s="48" t="s">
        <v>1554</v>
      </c>
      <c r="B696" s="48" t="s">
        <v>1446</v>
      </c>
      <c r="C696" s="48" t="s">
        <v>1167</v>
      </c>
    </row>
    <row r="697" spans="1:3" x14ac:dyDescent="0.25">
      <c r="A697" s="48" t="s">
        <v>1553</v>
      </c>
      <c r="B697" s="48" t="s">
        <v>1446</v>
      </c>
      <c r="C697" s="48" t="s">
        <v>1081</v>
      </c>
    </row>
    <row r="698" spans="1:3" x14ac:dyDescent="0.25">
      <c r="A698" s="48" t="s">
        <v>1552</v>
      </c>
      <c r="B698" s="48" t="s">
        <v>1446</v>
      </c>
      <c r="C698" s="48" t="s">
        <v>1119</v>
      </c>
    </row>
    <row r="699" spans="1:3" x14ac:dyDescent="0.25">
      <c r="A699" s="48" t="s">
        <v>1551</v>
      </c>
      <c r="B699" s="48" t="s">
        <v>1446</v>
      </c>
      <c r="C699" s="48" t="s">
        <v>1038</v>
      </c>
    </row>
    <row r="700" spans="1:3" x14ac:dyDescent="0.25">
      <c r="A700" s="48" t="s">
        <v>1550</v>
      </c>
      <c r="B700" s="48" t="s">
        <v>1446</v>
      </c>
      <c r="C700" s="48" t="s">
        <v>73</v>
      </c>
    </row>
    <row r="701" spans="1:3" x14ac:dyDescent="0.25">
      <c r="A701" s="48" t="s">
        <v>1549</v>
      </c>
      <c r="B701" s="48" t="s">
        <v>1446</v>
      </c>
      <c r="C701" s="48" t="s">
        <v>1123</v>
      </c>
    </row>
    <row r="702" spans="1:3" x14ac:dyDescent="0.25">
      <c r="A702" s="48" t="s">
        <v>1548</v>
      </c>
      <c r="B702" s="48" t="s">
        <v>1446</v>
      </c>
      <c r="C702" s="48" t="s">
        <v>1162</v>
      </c>
    </row>
    <row r="703" spans="1:3" x14ac:dyDescent="0.25">
      <c r="A703" s="48" t="s">
        <v>1547</v>
      </c>
      <c r="B703" s="48" t="s">
        <v>1446</v>
      </c>
      <c r="C703" s="48" t="s">
        <v>1117</v>
      </c>
    </row>
    <row r="704" spans="1:3" x14ac:dyDescent="0.25">
      <c r="A704" s="48" t="s">
        <v>1546</v>
      </c>
      <c r="B704" s="48" t="s">
        <v>1446</v>
      </c>
      <c r="C704" s="48" t="s">
        <v>1069</v>
      </c>
    </row>
    <row r="705" spans="1:3" x14ac:dyDescent="0.25">
      <c r="A705" s="48" t="s">
        <v>1545</v>
      </c>
      <c r="B705" s="48" t="s">
        <v>1446</v>
      </c>
      <c r="C705" s="48" t="s">
        <v>1058</v>
      </c>
    </row>
    <row r="706" spans="1:3" x14ac:dyDescent="0.25">
      <c r="A706" s="48" t="s">
        <v>1544</v>
      </c>
      <c r="B706" s="48" t="s">
        <v>1446</v>
      </c>
      <c r="C706" s="48" t="s">
        <v>1111</v>
      </c>
    </row>
    <row r="707" spans="1:3" x14ac:dyDescent="0.25">
      <c r="A707" s="48" t="s">
        <v>1543</v>
      </c>
      <c r="B707" s="48" t="s">
        <v>1446</v>
      </c>
      <c r="C707" s="48" t="s">
        <v>1062</v>
      </c>
    </row>
    <row r="708" spans="1:3" x14ac:dyDescent="0.25">
      <c r="A708" s="48" t="s">
        <v>1542</v>
      </c>
      <c r="B708" s="48" t="s">
        <v>1446</v>
      </c>
      <c r="C708" s="48" t="s">
        <v>1026</v>
      </c>
    </row>
    <row r="709" spans="1:3" x14ac:dyDescent="0.25">
      <c r="A709" s="48" t="s">
        <v>1541</v>
      </c>
      <c r="B709" s="48" t="s">
        <v>1446</v>
      </c>
      <c r="C709" s="48" t="s">
        <v>1134</v>
      </c>
    </row>
    <row r="710" spans="1:3" x14ac:dyDescent="0.25">
      <c r="A710" s="48" t="s">
        <v>1540</v>
      </c>
      <c r="B710" s="48" t="s">
        <v>1446</v>
      </c>
      <c r="C710" s="48" t="s">
        <v>1161</v>
      </c>
    </row>
    <row r="711" spans="1:3" x14ac:dyDescent="0.25">
      <c r="A711" s="48" t="s">
        <v>1539</v>
      </c>
      <c r="B711" s="48" t="s">
        <v>1446</v>
      </c>
      <c r="C711" s="48" t="s">
        <v>1105</v>
      </c>
    </row>
    <row r="712" spans="1:3" x14ac:dyDescent="0.25">
      <c r="A712" s="48" t="s">
        <v>1538</v>
      </c>
      <c r="B712" s="48" t="s">
        <v>1446</v>
      </c>
      <c r="C712" s="48" t="s">
        <v>1013</v>
      </c>
    </row>
    <row r="713" spans="1:3" x14ac:dyDescent="0.25">
      <c r="A713" s="48" t="s">
        <v>1537</v>
      </c>
      <c r="B713" s="48" t="s">
        <v>1446</v>
      </c>
      <c r="C713" s="48" t="s">
        <v>1101</v>
      </c>
    </row>
    <row r="714" spans="1:3" x14ac:dyDescent="0.25">
      <c r="A714" s="48" t="s">
        <v>1536</v>
      </c>
      <c r="B714" s="48" t="s">
        <v>1446</v>
      </c>
      <c r="C714" s="48" t="s">
        <v>1151</v>
      </c>
    </row>
    <row r="715" spans="1:3" x14ac:dyDescent="0.25">
      <c r="A715" s="48" t="s">
        <v>1535</v>
      </c>
      <c r="B715" s="48" t="s">
        <v>1446</v>
      </c>
      <c r="C715" s="48" t="s">
        <v>1115</v>
      </c>
    </row>
    <row r="716" spans="1:3" x14ac:dyDescent="0.25">
      <c r="A716" s="48" t="s">
        <v>1534</v>
      </c>
      <c r="B716" s="48" t="s">
        <v>1446</v>
      </c>
      <c r="C716" s="48" t="s">
        <v>125</v>
      </c>
    </row>
    <row r="717" spans="1:3" x14ac:dyDescent="0.25">
      <c r="A717" s="48" t="s">
        <v>1533</v>
      </c>
      <c r="B717" s="48" t="s">
        <v>1446</v>
      </c>
      <c r="C717" s="48" t="s">
        <v>231</v>
      </c>
    </row>
    <row r="718" spans="1:3" x14ac:dyDescent="0.25">
      <c r="A718" s="48" t="s">
        <v>1532</v>
      </c>
      <c r="B718" s="48" t="s">
        <v>1446</v>
      </c>
      <c r="C718" s="48" t="s">
        <v>1143</v>
      </c>
    </row>
    <row r="719" spans="1:3" x14ac:dyDescent="0.25">
      <c r="A719" s="48" t="s">
        <v>1531</v>
      </c>
      <c r="B719" s="48" t="s">
        <v>1446</v>
      </c>
      <c r="C719" s="48" t="s">
        <v>1271</v>
      </c>
    </row>
    <row r="720" spans="1:3" x14ac:dyDescent="0.25">
      <c r="A720" s="48" t="s">
        <v>1530</v>
      </c>
      <c r="B720" s="48" t="s">
        <v>1446</v>
      </c>
      <c r="C720" s="48" t="s">
        <v>220</v>
      </c>
    </row>
    <row r="721" spans="1:3" x14ac:dyDescent="0.25">
      <c r="A721" s="48" t="s">
        <v>1529</v>
      </c>
      <c r="B721" s="48" t="s">
        <v>1446</v>
      </c>
      <c r="C721" s="48" t="s">
        <v>1078</v>
      </c>
    </row>
    <row r="722" spans="1:3" x14ac:dyDescent="0.25">
      <c r="A722" s="48" t="s">
        <v>1528</v>
      </c>
      <c r="B722" s="48" t="s">
        <v>1446</v>
      </c>
      <c r="C722" s="48" t="s">
        <v>1127</v>
      </c>
    </row>
    <row r="723" spans="1:3" x14ac:dyDescent="0.25">
      <c r="A723" s="48" t="s">
        <v>1527</v>
      </c>
      <c r="B723" s="48" t="s">
        <v>1446</v>
      </c>
      <c r="C723" s="48" t="s">
        <v>189</v>
      </c>
    </row>
    <row r="724" spans="1:3" x14ac:dyDescent="0.25">
      <c r="A724" s="48" t="s">
        <v>1526</v>
      </c>
      <c r="B724" s="48" t="s">
        <v>1446</v>
      </c>
      <c r="C724" s="48" t="s">
        <v>1156</v>
      </c>
    </row>
    <row r="725" spans="1:3" x14ac:dyDescent="0.25">
      <c r="A725" s="48" t="s">
        <v>1525</v>
      </c>
      <c r="B725" s="48" t="s">
        <v>1446</v>
      </c>
      <c r="C725" s="48" t="s">
        <v>1248</v>
      </c>
    </row>
    <row r="726" spans="1:3" x14ac:dyDescent="0.25">
      <c r="A726" s="48" t="s">
        <v>1524</v>
      </c>
      <c r="B726" s="48" t="s">
        <v>1446</v>
      </c>
      <c r="C726" s="48" t="s">
        <v>1413</v>
      </c>
    </row>
    <row r="727" spans="1:3" x14ac:dyDescent="0.25">
      <c r="A727" s="48" t="s">
        <v>1523</v>
      </c>
      <c r="B727" s="48" t="s">
        <v>1446</v>
      </c>
      <c r="C727" s="48" t="s">
        <v>51</v>
      </c>
    </row>
    <row r="728" spans="1:3" x14ac:dyDescent="0.25">
      <c r="A728" s="48" t="s">
        <v>1522</v>
      </c>
      <c r="B728" s="48" t="s">
        <v>1446</v>
      </c>
      <c r="C728" s="48" t="s">
        <v>1246</v>
      </c>
    </row>
    <row r="729" spans="1:3" x14ac:dyDescent="0.25">
      <c r="A729" s="48" t="s">
        <v>1521</v>
      </c>
      <c r="B729" s="48" t="s">
        <v>1446</v>
      </c>
      <c r="C729" s="48" t="s">
        <v>1379</v>
      </c>
    </row>
    <row r="730" spans="1:3" x14ac:dyDescent="0.25">
      <c r="A730" s="48" t="s">
        <v>1520</v>
      </c>
      <c r="B730" s="48" t="s">
        <v>1446</v>
      </c>
      <c r="C730" s="48" t="s">
        <v>1093</v>
      </c>
    </row>
    <row r="731" spans="1:3" x14ac:dyDescent="0.25">
      <c r="A731" s="48" t="s">
        <v>1519</v>
      </c>
      <c r="B731" s="48" t="s">
        <v>1446</v>
      </c>
      <c r="C731" s="48" t="s">
        <v>1071</v>
      </c>
    </row>
    <row r="732" spans="1:3" x14ac:dyDescent="0.25">
      <c r="A732" s="48" t="s">
        <v>1518</v>
      </c>
      <c r="B732" s="48" t="s">
        <v>1446</v>
      </c>
      <c r="C732" s="48" t="s">
        <v>206</v>
      </c>
    </row>
    <row r="733" spans="1:3" x14ac:dyDescent="0.25">
      <c r="A733" s="48" t="s">
        <v>1517</v>
      </c>
      <c r="B733" s="48" t="s">
        <v>1446</v>
      </c>
      <c r="C733" s="48" t="s">
        <v>1148</v>
      </c>
    </row>
    <row r="734" spans="1:3" x14ac:dyDescent="0.25">
      <c r="A734" s="48" t="s">
        <v>1516</v>
      </c>
      <c r="B734" s="48" t="s">
        <v>1446</v>
      </c>
      <c r="C734" s="48" t="s">
        <v>1331</v>
      </c>
    </row>
    <row r="735" spans="1:3" x14ac:dyDescent="0.25">
      <c r="A735" s="48" t="s">
        <v>1515</v>
      </c>
      <c r="B735" s="48" t="s">
        <v>1446</v>
      </c>
      <c r="C735" s="48" t="s">
        <v>174</v>
      </c>
    </row>
    <row r="736" spans="1:3" x14ac:dyDescent="0.25">
      <c r="A736" s="48" t="s">
        <v>1514</v>
      </c>
      <c r="B736" s="48" t="s">
        <v>1446</v>
      </c>
      <c r="C736" s="48" t="s">
        <v>1027</v>
      </c>
    </row>
    <row r="737" spans="1:3" x14ac:dyDescent="0.25">
      <c r="A737" s="48" t="s">
        <v>1513</v>
      </c>
      <c r="B737" s="48" t="s">
        <v>1446</v>
      </c>
      <c r="C737" s="48" t="s">
        <v>1054</v>
      </c>
    </row>
    <row r="738" spans="1:3" x14ac:dyDescent="0.25">
      <c r="A738" s="48" t="s">
        <v>1512</v>
      </c>
      <c r="B738" s="48" t="s">
        <v>1446</v>
      </c>
      <c r="C738" s="48" t="s">
        <v>1015</v>
      </c>
    </row>
    <row r="739" spans="1:3" x14ac:dyDescent="0.25">
      <c r="A739" s="48" t="s">
        <v>1511</v>
      </c>
      <c r="B739" s="48" t="s">
        <v>1446</v>
      </c>
      <c r="C739" s="48" t="s">
        <v>1087</v>
      </c>
    </row>
    <row r="740" spans="1:3" x14ac:dyDescent="0.25">
      <c r="A740" s="48" t="s">
        <v>1510</v>
      </c>
      <c r="B740" s="48" t="s">
        <v>1446</v>
      </c>
      <c r="C740" s="48" t="s">
        <v>1338</v>
      </c>
    </row>
    <row r="741" spans="1:3" x14ac:dyDescent="0.25">
      <c r="A741" s="48" t="s">
        <v>1509</v>
      </c>
      <c r="B741" s="48" t="s">
        <v>1446</v>
      </c>
      <c r="C741" s="48" t="s">
        <v>211</v>
      </c>
    </row>
    <row r="742" spans="1:3" x14ac:dyDescent="0.25">
      <c r="A742" s="48" t="s">
        <v>1508</v>
      </c>
      <c r="B742" s="48" t="s">
        <v>1446</v>
      </c>
      <c r="C742" s="48" t="s">
        <v>1191</v>
      </c>
    </row>
    <row r="743" spans="1:3" x14ac:dyDescent="0.25">
      <c r="A743" s="48" t="s">
        <v>1507</v>
      </c>
      <c r="B743" s="48" t="s">
        <v>1446</v>
      </c>
      <c r="C743" s="48" t="s">
        <v>1122</v>
      </c>
    </row>
    <row r="744" spans="1:3" x14ac:dyDescent="0.25">
      <c r="A744" s="48" t="s">
        <v>1506</v>
      </c>
      <c r="B744" s="48" t="s">
        <v>1446</v>
      </c>
      <c r="C744" s="48" t="s">
        <v>1286</v>
      </c>
    </row>
    <row r="745" spans="1:3" x14ac:dyDescent="0.25">
      <c r="A745" s="48" t="s">
        <v>1505</v>
      </c>
      <c r="B745" s="48" t="s">
        <v>1446</v>
      </c>
      <c r="C745" s="48" t="s">
        <v>1055</v>
      </c>
    </row>
    <row r="746" spans="1:3" x14ac:dyDescent="0.25">
      <c r="A746" s="48" t="s">
        <v>1504</v>
      </c>
      <c r="B746" s="48" t="s">
        <v>1446</v>
      </c>
      <c r="C746" s="48" t="s">
        <v>1284</v>
      </c>
    </row>
    <row r="747" spans="1:3" x14ac:dyDescent="0.25">
      <c r="A747" s="48" t="s">
        <v>1503</v>
      </c>
      <c r="B747" s="48" t="s">
        <v>1446</v>
      </c>
      <c r="C747" s="48" t="s">
        <v>1124</v>
      </c>
    </row>
    <row r="748" spans="1:3" x14ac:dyDescent="0.25">
      <c r="A748" s="48" t="s">
        <v>1502</v>
      </c>
      <c r="B748" s="48" t="s">
        <v>1446</v>
      </c>
      <c r="C748" s="48" t="s">
        <v>1098</v>
      </c>
    </row>
    <row r="749" spans="1:3" x14ac:dyDescent="0.25">
      <c r="A749" s="48" t="s">
        <v>1501</v>
      </c>
      <c r="B749" s="48" t="s">
        <v>1446</v>
      </c>
      <c r="C749" s="48" t="s">
        <v>1024</v>
      </c>
    </row>
    <row r="750" spans="1:3" x14ac:dyDescent="0.25">
      <c r="A750" s="48" t="s">
        <v>1500</v>
      </c>
      <c r="B750" s="48" t="s">
        <v>1446</v>
      </c>
      <c r="C750" s="48" t="s">
        <v>1110</v>
      </c>
    </row>
    <row r="751" spans="1:3" x14ac:dyDescent="0.25">
      <c r="A751" s="48" t="s">
        <v>1499</v>
      </c>
      <c r="B751" s="48" t="s">
        <v>1446</v>
      </c>
      <c r="C751" s="48" t="s">
        <v>1048</v>
      </c>
    </row>
    <row r="752" spans="1:3" x14ac:dyDescent="0.25">
      <c r="A752" s="48" t="s">
        <v>1498</v>
      </c>
      <c r="B752" s="48" t="s">
        <v>1446</v>
      </c>
      <c r="C752" s="48" t="s">
        <v>1056</v>
      </c>
    </row>
    <row r="753" spans="1:3" x14ac:dyDescent="0.25">
      <c r="A753" s="48" t="s">
        <v>1497</v>
      </c>
      <c r="B753" s="48" t="s">
        <v>1446</v>
      </c>
      <c r="C753" s="48" t="s">
        <v>58</v>
      </c>
    </row>
    <row r="754" spans="1:3" x14ac:dyDescent="0.25">
      <c r="A754" s="48" t="s">
        <v>1496</v>
      </c>
      <c r="B754" s="48" t="s">
        <v>1446</v>
      </c>
      <c r="C754" s="48" t="s">
        <v>1044</v>
      </c>
    </row>
    <row r="755" spans="1:3" x14ac:dyDescent="0.25">
      <c r="A755" s="48" t="s">
        <v>1495</v>
      </c>
      <c r="B755" s="48" t="s">
        <v>1446</v>
      </c>
      <c r="C755" s="48" t="s">
        <v>71</v>
      </c>
    </row>
    <row r="756" spans="1:3" x14ac:dyDescent="0.25">
      <c r="A756" s="48" t="s">
        <v>1494</v>
      </c>
      <c r="B756" s="48" t="s">
        <v>1446</v>
      </c>
      <c r="C756" s="48" t="s">
        <v>1166</v>
      </c>
    </row>
    <row r="757" spans="1:3" x14ac:dyDescent="0.25">
      <c r="A757" s="48" t="s">
        <v>1493</v>
      </c>
      <c r="B757" s="48" t="s">
        <v>1446</v>
      </c>
      <c r="C757" s="48" t="s">
        <v>1060</v>
      </c>
    </row>
    <row r="758" spans="1:3" x14ac:dyDescent="0.25">
      <c r="A758" s="48" t="s">
        <v>1492</v>
      </c>
      <c r="B758" s="48" t="s">
        <v>1446</v>
      </c>
      <c r="C758" s="48" t="s">
        <v>1018</v>
      </c>
    </row>
    <row r="759" spans="1:3" x14ac:dyDescent="0.25">
      <c r="A759" s="48" t="s">
        <v>1491</v>
      </c>
      <c r="B759" s="48" t="s">
        <v>1446</v>
      </c>
      <c r="C759" s="48" t="s">
        <v>1153</v>
      </c>
    </row>
    <row r="760" spans="1:3" x14ac:dyDescent="0.25">
      <c r="A760" s="48" t="s">
        <v>1490</v>
      </c>
      <c r="B760" s="48" t="s">
        <v>1446</v>
      </c>
      <c r="C760" s="48" t="s">
        <v>207</v>
      </c>
    </row>
    <row r="761" spans="1:3" x14ac:dyDescent="0.25">
      <c r="A761" s="48" t="s">
        <v>1489</v>
      </c>
      <c r="B761" s="48" t="s">
        <v>1446</v>
      </c>
      <c r="C761" s="48" t="s">
        <v>196</v>
      </c>
    </row>
    <row r="762" spans="1:3" x14ac:dyDescent="0.25">
      <c r="A762" s="48" t="s">
        <v>1488</v>
      </c>
      <c r="B762" s="48" t="s">
        <v>1446</v>
      </c>
      <c r="C762" s="48" t="s">
        <v>105</v>
      </c>
    </row>
    <row r="763" spans="1:3" x14ac:dyDescent="0.25">
      <c r="A763" s="48" t="s">
        <v>1487</v>
      </c>
      <c r="B763" s="48" t="s">
        <v>1446</v>
      </c>
      <c r="C763" s="48" t="s">
        <v>111</v>
      </c>
    </row>
    <row r="764" spans="1:3" x14ac:dyDescent="0.25">
      <c r="A764" s="48" t="s">
        <v>1486</v>
      </c>
      <c r="B764" s="48" t="s">
        <v>1446</v>
      </c>
      <c r="C764" s="48" t="s">
        <v>1053</v>
      </c>
    </row>
    <row r="765" spans="1:3" x14ac:dyDescent="0.25">
      <c r="A765" s="48" t="s">
        <v>1485</v>
      </c>
      <c r="B765" s="48" t="s">
        <v>1446</v>
      </c>
      <c r="C765" s="48" t="s">
        <v>1160</v>
      </c>
    </row>
    <row r="766" spans="1:3" x14ac:dyDescent="0.25">
      <c r="A766" s="48" t="s">
        <v>1484</v>
      </c>
      <c r="B766" s="48" t="s">
        <v>1446</v>
      </c>
      <c r="C766" s="48" t="s">
        <v>1097</v>
      </c>
    </row>
    <row r="767" spans="1:3" x14ac:dyDescent="0.25">
      <c r="A767" s="48" t="s">
        <v>1483</v>
      </c>
      <c r="B767" s="48" t="s">
        <v>1446</v>
      </c>
      <c r="C767" s="48" t="s">
        <v>1009</v>
      </c>
    </row>
    <row r="768" spans="1:3" x14ac:dyDescent="0.25">
      <c r="A768" s="48" t="s">
        <v>1482</v>
      </c>
      <c r="B768" s="48" t="s">
        <v>1446</v>
      </c>
      <c r="C768" s="48" t="s">
        <v>1090</v>
      </c>
    </row>
    <row r="769" spans="1:3" x14ac:dyDescent="0.25">
      <c r="A769" s="48" t="s">
        <v>1481</v>
      </c>
      <c r="B769" s="48" t="s">
        <v>1446</v>
      </c>
      <c r="C769" s="48" t="s">
        <v>1139</v>
      </c>
    </row>
    <row r="770" spans="1:3" x14ac:dyDescent="0.25">
      <c r="A770" s="48" t="s">
        <v>1480</v>
      </c>
      <c r="B770" s="48" t="s">
        <v>1446</v>
      </c>
      <c r="C770" s="48" t="s">
        <v>1086</v>
      </c>
    </row>
    <row r="771" spans="1:3" x14ac:dyDescent="0.25">
      <c r="A771" s="48" t="s">
        <v>1479</v>
      </c>
      <c r="B771" s="48" t="s">
        <v>1446</v>
      </c>
      <c r="C771" s="48" t="s">
        <v>1146</v>
      </c>
    </row>
    <row r="772" spans="1:3" x14ac:dyDescent="0.25">
      <c r="A772" s="48" t="s">
        <v>1478</v>
      </c>
      <c r="B772" s="48" t="s">
        <v>1446</v>
      </c>
      <c r="C772" s="48" t="s">
        <v>132</v>
      </c>
    </row>
    <row r="773" spans="1:3" x14ac:dyDescent="0.25">
      <c r="A773" s="48" t="s">
        <v>1477</v>
      </c>
      <c r="B773" s="48" t="s">
        <v>1446</v>
      </c>
      <c r="C773" s="48" t="s">
        <v>1084</v>
      </c>
    </row>
    <row r="774" spans="1:3" x14ac:dyDescent="0.25">
      <c r="A774" s="48" t="s">
        <v>1476</v>
      </c>
      <c r="B774" s="48" t="s">
        <v>1446</v>
      </c>
      <c r="C774" s="48" t="s">
        <v>237</v>
      </c>
    </row>
    <row r="775" spans="1:3" x14ac:dyDescent="0.25">
      <c r="A775" s="48" t="s">
        <v>1475</v>
      </c>
      <c r="B775" s="48" t="s">
        <v>1446</v>
      </c>
      <c r="C775" s="48" t="s">
        <v>1375</v>
      </c>
    </row>
    <row r="776" spans="1:3" x14ac:dyDescent="0.25">
      <c r="A776" s="48" t="s">
        <v>1474</v>
      </c>
      <c r="B776" s="48" t="s">
        <v>1446</v>
      </c>
      <c r="C776" s="48" t="s">
        <v>1130</v>
      </c>
    </row>
    <row r="777" spans="1:3" x14ac:dyDescent="0.25">
      <c r="A777" s="48" t="s">
        <v>1473</v>
      </c>
      <c r="B777" s="48" t="s">
        <v>1446</v>
      </c>
      <c r="C777" s="48" t="s">
        <v>1031</v>
      </c>
    </row>
    <row r="778" spans="1:3" x14ac:dyDescent="0.25">
      <c r="A778" s="48" t="s">
        <v>1472</v>
      </c>
      <c r="B778" s="48" t="s">
        <v>1446</v>
      </c>
      <c r="C778" s="48" t="s">
        <v>221</v>
      </c>
    </row>
    <row r="779" spans="1:3" x14ac:dyDescent="0.25">
      <c r="A779" s="48" t="s">
        <v>1471</v>
      </c>
      <c r="B779" s="48" t="s">
        <v>1446</v>
      </c>
      <c r="C779" s="48" t="s">
        <v>1163</v>
      </c>
    </row>
    <row r="780" spans="1:3" x14ac:dyDescent="0.25">
      <c r="A780" s="48" t="s">
        <v>1470</v>
      </c>
      <c r="B780" s="48" t="s">
        <v>1446</v>
      </c>
      <c r="C780" s="48" t="s">
        <v>1022</v>
      </c>
    </row>
    <row r="781" spans="1:3" x14ac:dyDescent="0.25">
      <c r="A781" s="48" t="s">
        <v>1469</v>
      </c>
      <c r="B781" s="48" t="s">
        <v>1446</v>
      </c>
      <c r="C781" s="48" t="s">
        <v>223</v>
      </c>
    </row>
    <row r="782" spans="1:3" x14ac:dyDescent="0.25">
      <c r="A782" s="48" t="s">
        <v>1468</v>
      </c>
      <c r="B782" s="48" t="s">
        <v>1446</v>
      </c>
      <c r="C782" s="48" t="s">
        <v>240</v>
      </c>
    </row>
    <row r="783" spans="1:3" x14ac:dyDescent="0.25">
      <c r="A783" s="48" t="s">
        <v>1467</v>
      </c>
      <c r="B783" s="48" t="s">
        <v>1446</v>
      </c>
      <c r="C783" s="48" t="s">
        <v>1159</v>
      </c>
    </row>
    <row r="784" spans="1:3" x14ac:dyDescent="0.25">
      <c r="A784" s="48" t="s">
        <v>1466</v>
      </c>
      <c r="B784" s="48" t="s">
        <v>1446</v>
      </c>
      <c r="C784" s="48" t="s">
        <v>1103</v>
      </c>
    </row>
    <row r="785" spans="1:3" x14ac:dyDescent="0.25">
      <c r="A785" s="48" t="s">
        <v>1465</v>
      </c>
      <c r="B785" s="48" t="s">
        <v>1446</v>
      </c>
      <c r="C785" s="48" t="s">
        <v>1076</v>
      </c>
    </row>
    <row r="786" spans="1:3" x14ac:dyDescent="0.25">
      <c r="A786" s="48" t="s">
        <v>1464</v>
      </c>
      <c r="B786" s="48" t="s">
        <v>1446</v>
      </c>
      <c r="C786" s="48" t="s">
        <v>1042</v>
      </c>
    </row>
    <row r="787" spans="1:3" x14ac:dyDescent="0.25">
      <c r="A787" s="48" t="s">
        <v>1463</v>
      </c>
      <c r="B787" s="48" t="s">
        <v>1446</v>
      </c>
      <c r="C787" s="48" t="s">
        <v>1032</v>
      </c>
    </row>
    <row r="788" spans="1:3" x14ac:dyDescent="0.25">
      <c r="A788" s="48" t="s">
        <v>1462</v>
      </c>
      <c r="B788" s="48" t="s">
        <v>1446</v>
      </c>
      <c r="C788" s="48" t="s">
        <v>225</v>
      </c>
    </row>
    <row r="789" spans="1:3" x14ac:dyDescent="0.25">
      <c r="A789" s="48" t="s">
        <v>1461</v>
      </c>
      <c r="B789" s="48" t="s">
        <v>1446</v>
      </c>
      <c r="C789" s="48" t="s">
        <v>1158</v>
      </c>
    </row>
    <row r="790" spans="1:3" x14ac:dyDescent="0.25">
      <c r="A790" s="48" t="s">
        <v>1460</v>
      </c>
      <c r="B790" s="48" t="s">
        <v>1446</v>
      </c>
      <c r="C790" s="48" t="s">
        <v>1104</v>
      </c>
    </row>
    <row r="791" spans="1:3" x14ac:dyDescent="0.25">
      <c r="A791" s="48" t="s">
        <v>1459</v>
      </c>
      <c r="B791" s="48" t="s">
        <v>1446</v>
      </c>
      <c r="C791" s="48" t="s">
        <v>1209</v>
      </c>
    </row>
    <row r="792" spans="1:3" x14ac:dyDescent="0.25">
      <c r="A792" s="48" t="s">
        <v>1458</v>
      </c>
      <c r="B792" s="48" t="s">
        <v>1446</v>
      </c>
      <c r="C792" s="48" t="s">
        <v>1064</v>
      </c>
    </row>
    <row r="793" spans="1:3" x14ac:dyDescent="0.25">
      <c r="A793" s="48" t="s">
        <v>1457</v>
      </c>
      <c r="B793" s="48" t="s">
        <v>1446</v>
      </c>
      <c r="C793" s="48" t="s">
        <v>1225</v>
      </c>
    </row>
    <row r="794" spans="1:3" x14ac:dyDescent="0.25">
      <c r="A794" s="48" t="s">
        <v>1456</v>
      </c>
      <c r="B794" s="48" t="s">
        <v>1446</v>
      </c>
      <c r="C794" s="48" t="s">
        <v>1059</v>
      </c>
    </row>
    <row r="795" spans="1:3" x14ac:dyDescent="0.25">
      <c r="A795" s="48" t="s">
        <v>1455</v>
      </c>
      <c r="B795" s="48" t="s">
        <v>1446</v>
      </c>
      <c r="C795" s="48" t="s">
        <v>1045</v>
      </c>
    </row>
    <row r="796" spans="1:3" x14ac:dyDescent="0.25">
      <c r="A796" s="48" t="s">
        <v>1454</v>
      </c>
      <c r="B796" s="48" t="s">
        <v>1446</v>
      </c>
      <c r="C796" s="48" t="s">
        <v>1089</v>
      </c>
    </row>
    <row r="797" spans="1:3" x14ac:dyDescent="0.25">
      <c r="A797" s="48" t="s">
        <v>1453</v>
      </c>
      <c r="B797" s="48" t="s">
        <v>1446</v>
      </c>
      <c r="C797" s="48" t="s">
        <v>1092</v>
      </c>
    </row>
    <row r="798" spans="1:3" x14ac:dyDescent="0.25">
      <c r="A798" s="48" t="s">
        <v>1452</v>
      </c>
      <c r="B798" s="48" t="s">
        <v>1446</v>
      </c>
      <c r="C798" s="48" t="s">
        <v>1157</v>
      </c>
    </row>
    <row r="799" spans="1:3" x14ac:dyDescent="0.25">
      <c r="A799" s="48" t="s">
        <v>1451</v>
      </c>
      <c r="B799" s="48" t="s">
        <v>1446</v>
      </c>
      <c r="C799" s="48" t="s">
        <v>1145</v>
      </c>
    </row>
    <row r="800" spans="1:3" x14ac:dyDescent="0.25">
      <c r="A800" s="48" t="s">
        <v>1450</v>
      </c>
      <c r="B800" s="48" t="s">
        <v>1446</v>
      </c>
      <c r="C800" s="48" t="s">
        <v>177</v>
      </c>
    </row>
    <row r="801" spans="1:3" x14ac:dyDescent="0.25">
      <c r="A801" s="48" t="s">
        <v>1449</v>
      </c>
      <c r="B801" s="48" t="s">
        <v>1446</v>
      </c>
      <c r="C801" s="48" t="s">
        <v>1035</v>
      </c>
    </row>
    <row r="802" spans="1:3" x14ac:dyDescent="0.25">
      <c r="A802" s="48" t="s">
        <v>1448</v>
      </c>
      <c r="B802" s="48" t="s">
        <v>1446</v>
      </c>
      <c r="C802" s="48" t="s">
        <v>1065</v>
      </c>
    </row>
    <row r="803" spans="1:3" x14ac:dyDescent="0.25">
      <c r="A803" s="48" t="s">
        <v>1447</v>
      </c>
      <c r="B803" s="48" t="s">
        <v>1446</v>
      </c>
      <c r="C803" s="48" t="s">
        <v>1439</v>
      </c>
    </row>
    <row r="804" spans="1:3" x14ac:dyDescent="0.25">
      <c r="A804" s="48" t="s">
        <v>1445</v>
      </c>
      <c r="B804" s="48" t="s">
        <v>1444</v>
      </c>
      <c r="C804" s="48" t="s">
        <v>1443</v>
      </c>
    </row>
    <row r="805" spans="1:3" x14ac:dyDescent="0.25">
      <c r="A805" s="48" t="s">
        <v>1442</v>
      </c>
      <c r="B805" s="48" t="s">
        <v>1169</v>
      </c>
      <c r="C805" s="48" t="s">
        <v>50</v>
      </c>
    </row>
    <row r="806" spans="1:3" x14ac:dyDescent="0.25">
      <c r="A806" s="48" t="s">
        <v>1441</v>
      </c>
      <c r="B806" s="48" t="s">
        <v>1169</v>
      </c>
      <c r="C806" s="48" t="s">
        <v>1083</v>
      </c>
    </row>
    <row r="807" spans="1:3" x14ac:dyDescent="0.25">
      <c r="A807" s="48" t="s">
        <v>1440</v>
      </c>
      <c r="B807" s="48" t="s">
        <v>1169</v>
      </c>
      <c r="C807" s="48" t="s">
        <v>1439</v>
      </c>
    </row>
    <row r="808" spans="1:3" x14ac:dyDescent="0.25">
      <c r="A808" s="48" t="s">
        <v>1438</v>
      </c>
      <c r="B808" s="48" t="s">
        <v>1169</v>
      </c>
      <c r="C808" s="48" t="s">
        <v>194</v>
      </c>
    </row>
    <row r="809" spans="1:3" x14ac:dyDescent="0.25">
      <c r="A809" s="48" t="s">
        <v>1437</v>
      </c>
      <c r="B809" s="48" t="s">
        <v>1169</v>
      </c>
      <c r="C809" s="48" t="s">
        <v>1436</v>
      </c>
    </row>
    <row r="810" spans="1:3" x14ac:dyDescent="0.25">
      <c r="A810" s="48" t="s">
        <v>1435</v>
      </c>
      <c r="B810" s="48" t="s">
        <v>1169</v>
      </c>
      <c r="C810" s="48" t="s">
        <v>1108</v>
      </c>
    </row>
    <row r="811" spans="1:3" x14ac:dyDescent="0.25">
      <c r="A811" s="48" t="s">
        <v>1434</v>
      </c>
      <c r="B811" s="48" t="s">
        <v>1169</v>
      </c>
      <c r="C811" s="48" t="s">
        <v>1043</v>
      </c>
    </row>
    <row r="812" spans="1:3" x14ac:dyDescent="0.25">
      <c r="A812" s="48" t="s">
        <v>1433</v>
      </c>
      <c r="B812" s="48" t="s">
        <v>1169</v>
      </c>
      <c r="C812" s="48" t="s">
        <v>1106</v>
      </c>
    </row>
    <row r="813" spans="1:3" x14ac:dyDescent="0.25">
      <c r="A813" s="48" t="s">
        <v>1432</v>
      </c>
      <c r="B813" s="48" t="s">
        <v>1169</v>
      </c>
      <c r="C813" s="48" t="s">
        <v>242</v>
      </c>
    </row>
    <row r="814" spans="1:3" x14ac:dyDescent="0.25">
      <c r="A814" s="48" t="s">
        <v>1431</v>
      </c>
      <c r="B814" s="48" t="s">
        <v>1169</v>
      </c>
      <c r="C814" s="48" t="s">
        <v>1070</v>
      </c>
    </row>
    <row r="815" spans="1:3" x14ac:dyDescent="0.25">
      <c r="A815" s="48" t="s">
        <v>1430</v>
      </c>
      <c r="B815" s="48" t="s">
        <v>1169</v>
      </c>
      <c r="C815" s="48" t="s">
        <v>1135</v>
      </c>
    </row>
    <row r="816" spans="1:3" x14ac:dyDescent="0.25">
      <c r="A816" s="48" t="s">
        <v>1429</v>
      </c>
      <c r="B816" s="48" t="s">
        <v>1169</v>
      </c>
      <c r="C816" s="48" t="s">
        <v>133</v>
      </c>
    </row>
    <row r="817" spans="1:3" x14ac:dyDescent="0.25">
      <c r="A817" s="48" t="s">
        <v>1428</v>
      </c>
      <c r="B817" s="48" t="s">
        <v>1169</v>
      </c>
      <c r="C817" s="48" t="s">
        <v>1028</v>
      </c>
    </row>
    <row r="818" spans="1:3" x14ac:dyDescent="0.25">
      <c r="A818" s="48" t="s">
        <v>1427</v>
      </c>
      <c r="B818" s="48" t="s">
        <v>1169</v>
      </c>
      <c r="C818" s="48" t="s">
        <v>1030</v>
      </c>
    </row>
    <row r="819" spans="1:3" x14ac:dyDescent="0.25">
      <c r="A819" s="48" t="s">
        <v>1426</v>
      </c>
      <c r="B819" s="48" t="s">
        <v>1169</v>
      </c>
      <c r="C819" s="48" t="s">
        <v>102</v>
      </c>
    </row>
    <row r="820" spans="1:3" x14ac:dyDescent="0.25">
      <c r="A820" s="48" t="s">
        <v>1425</v>
      </c>
      <c r="B820" s="48" t="s">
        <v>1169</v>
      </c>
      <c r="C820" s="48" t="s">
        <v>1080</v>
      </c>
    </row>
    <row r="821" spans="1:3" x14ac:dyDescent="0.25">
      <c r="A821" s="48" t="s">
        <v>1424</v>
      </c>
      <c r="B821" s="48" t="s">
        <v>1169</v>
      </c>
      <c r="C821" s="48" t="s">
        <v>1014</v>
      </c>
    </row>
    <row r="822" spans="1:3" x14ac:dyDescent="0.25">
      <c r="A822" s="48" t="s">
        <v>1423</v>
      </c>
      <c r="B822" s="48" t="s">
        <v>1169</v>
      </c>
      <c r="C822" s="48" t="s">
        <v>1102</v>
      </c>
    </row>
    <row r="823" spans="1:3" x14ac:dyDescent="0.25">
      <c r="A823" s="48" t="s">
        <v>1422</v>
      </c>
      <c r="B823" s="48" t="s">
        <v>1169</v>
      </c>
      <c r="C823" s="48" t="s">
        <v>1129</v>
      </c>
    </row>
    <row r="824" spans="1:3" x14ac:dyDescent="0.25">
      <c r="A824" s="48" t="s">
        <v>1421</v>
      </c>
      <c r="B824" s="48" t="s">
        <v>1169</v>
      </c>
      <c r="C824" s="48" t="s">
        <v>1152</v>
      </c>
    </row>
    <row r="825" spans="1:3" x14ac:dyDescent="0.25">
      <c r="A825" s="48" t="s">
        <v>1420</v>
      </c>
      <c r="B825" s="48" t="s">
        <v>1169</v>
      </c>
      <c r="C825" s="48" t="s">
        <v>233</v>
      </c>
    </row>
    <row r="826" spans="1:3" x14ac:dyDescent="0.25">
      <c r="A826" s="48" t="s">
        <v>1419</v>
      </c>
      <c r="B826" s="48" t="s">
        <v>1169</v>
      </c>
      <c r="C826" s="48" t="s">
        <v>1133</v>
      </c>
    </row>
    <row r="827" spans="1:3" x14ac:dyDescent="0.25">
      <c r="A827" s="48" t="s">
        <v>1418</v>
      </c>
      <c r="B827" s="48" t="s">
        <v>1169</v>
      </c>
      <c r="C827" s="48" t="s">
        <v>1116</v>
      </c>
    </row>
    <row r="828" spans="1:3" x14ac:dyDescent="0.25">
      <c r="A828" s="48" t="s">
        <v>1417</v>
      </c>
      <c r="B828" s="48" t="s">
        <v>1169</v>
      </c>
      <c r="C828" s="48" t="s">
        <v>1072</v>
      </c>
    </row>
    <row r="829" spans="1:3" x14ac:dyDescent="0.25">
      <c r="A829" s="48" t="s">
        <v>1416</v>
      </c>
      <c r="B829" s="48" t="s">
        <v>1169</v>
      </c>
      <c r="C829" s="48" t="s">
        <v>1091</v>
      </c>
    </row>
    <row r="830" spans="1:3" x14ac:dyDescent="0.25">
      <c r="A830" s="48" t="s">
        <v>1415</v>
      </c>
      <c r="B830" s="48" t="s">
        <v>1169</v>
      </c>
      <c r="C830" s="48" t="s">
        <v>1126</v>
      </c>
    </row>
    <row r="831" spans="1:3" x14ac:dyDescent="0.25">
      <c r="A831" s="48" t="s">
        <v>1414</v>
      </c>
      <c r="B831" s="48" t="s">
        <v>1169</v>
      </c>
      <c r="C831" s="48" t="s">
        <v>1413</v>
      </c>
    </row>
    <row r="832" spans="1:3" x14ac:dyDescent="0.25">
      <c r="A832" s="48" t="s">
        <v>1412</v>
      </c>
      <c r="B832" s="48" t="s">
        <v>1169</v>
      </c>
      <c r="C832" s="48" t="s">
        <v>1049</v>
      </c>
    </row>
    <row r="833" spans="1:3" x14ac:dyDescent="0.25">
      <c r="A833" s="48" t="s">
        <v>1411</v>
      </c>
      <c r="B833" s="48" t="s">
        <v>1169</v>
      </c>
      <c r="C833" s="48" t="s">
        <v>68</v>
      </c>
    </row>
    <row r="834" spans="1:3" x14ac:dyDescent="0.25">
      <c r="A834" s="48" t="s">
        <v>1410</v>
      </c>
      <c r="B834" s="48" t="s">
        <v>1169</v>
      </c>
      <c r="C834" s="48" t="s">
        <v>136</v>
      </c>
    </row>
    <row r="835" spans="1:3" x14ac:dyDescent="0.25">
      <c r="A835" s="48" t="s">
        <v>1409</v>
      </c>
      <c r="B835" s="48" t="s">
        <v>1169</v>
      </c>
      <c r="C835" s="48" t="s">
        <v>1140</v>
      </c>
    </row>
    <row r="836" spans="1:3" x14ac:dyDescent="0.25">
      <c r="A836" s="48" t="s">
        <v>1408</v>
      </c>
      <c r="B836" s="48" t="s">
        <v>1169</v>
      </c>
      <c r="C836" s="48" t="s">
        <v>1017</v>
      </c>
    </row>
    <row r="837" spans="1:3" x14ac:dyDescent="0.25">
      <c r="A837" s="48" t="s">
        <v>1407</v>
      </c>
      <c r="B837" s="48" t="s">
        <v>1169</v>
      </c>
      <c r="C837" s="48" t="s">
        <v>1075</v>
      </c>
    </row>
    <row r="838" spans="1:3" x14ac:dyDescent="0.25">
      <c r="A838" s="48" t="s">
        <v>1406</v>
      </c>
      <c r="B838" s="48" t="s">
        <v>1169</v>
      </c>
      <c r="C838" s="48" t="s">
        <v>1118</v>
      </c>
    </row>
    <row r="839" spans="1:3" x14ac:dyDescent="0.25">
      <c r="A839" s="48" t="s">
        <v>1405</v>
      </c>
      <c r="B839" s="48" t="s">
        <v>1169</v>
      </c>
      <c r="C839" s="48" t="s">
        <v>1025</v>
      </c>
    </row>
    <row r="840" spans="1:3" x14ac:dyDescent="0.25">
      <c r="A840" s="48" t="s">
        <v>1404</v>
      </c>
      <c r="B840" s="48" t="s">
        <v>1169</v>
      </c>
      <c r="C840" s="48" t="s">
        <v>131</v>
      </c>
    </row>
    <row r="841" spans="1:3" x14ac:dyDescent="0.25">
      <c r="A841" s="48" t="s">
        <v>1403</v>
      </c>
      <c r="B841" s="48" t="s">
        <v>1169</v>
      </c>
      <c r="C841" s="48" t="s">
        <v>1144</v>
      </c>
    </row>
    <row r="842" spans="1:3" x14ac:dyDescent="0.25">
      <c r="A842" s="48" t="s">
        <v>1402</v>
      </c>
      <c r="B842" s="48" t="s">
        <v>1169</v>
      </c>
      <c r="C842" s="48" t="s">
        <v>1057</v>
      </c>
    </row>
    <row r="843" spans="1:3" x14ac:dyDescent="0.25">
      <c r="A843" s="48" t="s">
        <v>1401</v>
      </c>
      <c r="B843" s="48" t="s">
        <v>1169</v>
      </c>
      <c r="C843" s="48" t="s">
        <v>1095</v>
      </c>
    </row>
    <row r="844" spans="1:3" x14ac:dyDescent="0.25">
      <c r="A844" s="48" t="s">
        <v>1400</v>
      </c>
      <c r="B844" s="48" t="s">
        <v>1169</v>
      </c>
      <c r="C844" s="48" t="s">
        <v>1051</v>
      </c>
    </row>
    <row r="845" spans="1:3" x14ac:dyDescent="0.25">
      <c r="A845" s="48" t="s">
        <v>1399</v>
      </c>
      <c r="B845" s="48" t="s">
        <v>1169</v>
      </c>
      <c r="C845" s="48" t="s">
        <v>1398</v>
      </c>
    </row>
    <row r="846" spans="1:3" x14ac:dyDescent="0.25">
      <c r="A846" s="48" t="s">
        <v>1397</v>
      </c>
      <c r="B846" s="48" t="s">
        <v>1169</v>
      </c>
      <c r="C846" s="48" t="s">
        <v>1021</v>
      </c>
    </row>
    <row r="847" spans="1:3" x14ac:dyDescent="0.25">
      <c r="A847" s="48" t="s">
        <v>1396</v>
      </c>
      <c r="B847" s="48" t="s">
        <v>1169</v>
      </c>
      <c r="C847" s="48" t="s">
        <v>1068</v>
      </c>
    </row>
    <row r="848" spans="1:3" x14ac:dyDescent="0.25">
      <c r="A848" s="48" t="s">
        <v>1395</v>
      </c>
      <c r="B848" s="48" t="s">
        <v>1169</v>
      </c>
      <c r="C848" s="48" t="s">
        <v>1073</v>
      </c>
    </row>
    <row r="849" spans="1:3" x14ac:dyDescent="0.25">
      <c r="A849" s="48" t="s">
        <v>1394</v>
      </c>
      <c r="B849" s="48" t="s">
        <v>1169</v>
      </c>
      <c r="C849" s="48" t="s">
        <v>1050</v>
      </c>
    </row>
    <row r="850" spans="1:3" x14ac:dyDescent="0.25">
      <c r="A850" s="48" t="s">
        <v>1393</v>
      </c>
      <c r="B850" s="48" t="s">
        <v>1169</v>
      </c>
      <c r="C850" s="48" t="s">
        <v>1016</v>
      </c>
    </row>
    <row r="851" spans="1:3" x14ac:dyDescent="0.25">
      <c r="A851" s="48" t="s">
        <v>1392</v>
      </c>
      <c r="B851" s="48" t="s">
        <v>1169</v>
      </c>
      <c r="C851" s="48" t="s">
        <v>939</v>
      </c>
    </row>
    <row r="852" spans="1:3" x14ac:dyDescent="0.25">
      <c r="A852" s="48" t="s">
        <v>1391</v>
      </c>
      <c r="B852" s="48" t="s">
        <v>1169</v>
      </c>
      <c r="C852" s="48" t="s">
        <v>1033</v>
      </c>
    </row>
    <row r="853" spans="1:3" x14ac:dyDescent="0.25">
      <c r="A853" s="48" t="s">
        <v>1390</v>
      </c>
      <c r="B853" s="48" t="s">
        <v>1169</v>
      </c>
      <c r="C853" s="48" t="s">
        <v>1052</v>
      </c>
    </row>
    <row r="854" spans="1:3" x14ac:dyDescent="0.25">
      <c r="A854" s="48" t="s">
        <v>1389</v>
      </c>
      <c r="B854" s="48" t="s">
        <v>1169</v>
      </c>
      <c r="C854" s="48" t="s">
        <v>1141</v>
      </c>
    </row>
    <row r="855" spans="1:3" x14ac:dyDescent="0.25">
      <c r="A855" s="48" t="s">
        <v>1388</v>
      </c>
      <c r="B855" s="48" t="s">
        <v>1169</v>
      </c>
      <c r="C855" s="48" t="s">
        <v>1046</v>
      </c>
    </row>
    <row r="856" spans="1:3" x14ac:dyDescent="0.25">
      <c r="A856" s="48" t="s">
        <v>1387</v>
      </c>
      <c r="B856" s="48" t="s">
        <v>1169</v>
      </c>
      <c r="C856" s="48" t="s">
        <v>107</v>
      </c>
    </row>
    <row r="857" spans="1:3" x14ac:dyDescent="0.25">
      <c r="A857" s="48" t="s">
        <v>1386</v>
      </c>
      <c r="B857" s="48" t="s">
        <v>1169</v>
      </c>
      <c r="C857" s="48" t="s">
        <v>1034</v>
      </c>
    </row>
    <row r="858" spans="1:3" x14ac:dyDescent="0.25">
      <c r="A858" s="48" t="s">
        <v>1385</v>
      </c>
      <c r="B858" s="48" t="s">
        <v>1169</v>
      </c>
      <c r="C858" s="48" t="s">
        <v>1100</v>
      </c>
    </row>
    <row r="859" spans="1:3" x14ac:dyDescent="0.25">
      <c r="A859" s="48" t="s">
        <v>1384</v>
      </c>
      <c r="B859" s="48" t="s">
        <v>1169</v>
      </c>
      <c r="C859" s="48" t="s">
        <v>1383</v>
      </c>
    </row>
    <row r="860" spans="1:3" x14ac:dyDescent="0.25">
      <c r="A860" s="48" t="s">
        <v>1382</v>
      </c>
      <c r="B860" s="48" t="s">
        <v>1169</v>
      </c>
      <c r="C860" s="48" t="s">
        <v>1019</v>
      </c>
    </row>
    <row r="861" spans="1:3" x14ac:dyDescent="0.25">
      <c r="A861" s="48" t="s">
        <v>1381</v>
      </c>
      <c r="B861" s="48" t="s">
        <v>1169</v>
      </c>
      <c r="C861" s="48" t="s">
        <v>1061</v>
      </c>
    </row>
    <row r="862" spans="1:3" x14ac:dyDescent="0.25">
      <c r="A862" s="48" t="s">
        <v>1380</v>
      </c>
      <c r="B862" s="48" t="s">
        <v>1169</v>
      </c>
      <c r="C862" s="48" t="s">
        <v>1379</v>
      </c>
    </row>
    <row r="863" spans="1:3" x14ac:dyDescent="0.25">
      <c r="A863" s="48" t="s">
        <v>1378</v>
      </c>
      <c r="B863" s="48" t="s">
        <v>1169</v>
      </c>
      <c r="C863" s="48" t="s">
        <v>1132</v>
      </c>
    </row>
    <row r="864" spans="1:3" x14ac:dyDescent="0.25">
      <c r="A864" s="48" t="s">
        <v>1377</v>
      </c>
      <c r="B864" s="48" t="s">
        <v>1169</v>
      </c>
      <c r="C864" s="48" t="s">
        <v>1029</v>
      </c>
    </row>
    <row r="865" spans="1:3" x14ac:dyDescent="0.25">
      <c r="A865" s="48" t="s">
        <v>1376</v>
      </c>
      <c r="B865" s="48" t="s">
        <v>1169</v>
      </c>
      <c r="C865" s="48" t="s">
        <v>1375</v>
      </c>
    </row>
    <row r="866" spans="1:3" x14ac:dyDescent="0.25">
      <c r="A866" s="48" t="s">
        <v>1374</v>
      </c>
      <c r="B866" s="48" t="s">
        <v>1169</v>
      </c>
      <c r="C866" s="48" t="s">
        <v>1096</v>
      </c>
    </row>
    <row r="867" spans="1:3" x14ac:dyDescent="0.25">
      <c r="A867" s="48" t="s">
        <v>1373</v>
      </c>
      <c r="B867" s="48" t="s">
        <v>1169</v>
      </c>
      <c r="C867" s="48" t="s">
        <v>1125</v>
      </c>
    </row>
    <row r="868" spans="1:3" x14ac:dyDescent="0.25">
      <c r="A868" s="48" t="s">
        <v>1372</v>
      </c>
      <c r="B868" s="48" t="s">
        <v>1169</v>
      </c>
      <c r="C868" s="48" t="s">
        <v>1155</v>
      </c>
    </row>
    <row r="869" spans="1:3" x14ac:dyDescent="0.25">
      <c r="A869" s="48" t="s">
        <v>1371</v>
      </c>
      <c r="B869" s="48" t="s">
        <v>1169</v>
      </c>
      <c r="C869" s="48" t="s">
        <v>1088</v>
      </c>
    </row>
    <row r="870" spans="1:3" x14ac:dyDescent="0.25">
      <c r="A870" s="48" t="s">
        <v>1370</v>
      </c>
      <c r="B870" s="48" t="s">
        <v>1169</v>
      </c>
      <c r="C870" s="48" t="s">
        <v>1082</v>
      </c>
    </row>
    <row r="871" spans="1:3" x14ac:dyDescent="0.25">
      <c r="A871" s="48" t="s">
        <v>1369</v>
      </c>
      <c r="B871" s="48" t="s">
        <v>1169</v>
      </c>
      <c r="C871" s="48" t="s">
        <v>179</v>
      </c>
    </row>
    <row r="872" spans="1:3" x14ac:dyDescent="0.25">
      <c r="A872" s="48" t="s">
        <v>1368</v>
      </c>
      <c r="B872" s="48" t="s">
        <v>1169</v>
      </c>
      <c r="C872" s="48" t="s">
        <v>1077</v>
      </c>
    </row>
    <row r="873" spans="1:3" x14ac:dyDescent="0.25">
      <c r="A873" s="48" t="s">
        <v>1367</v>
      </c>
      <c r="B873" s="48" t="s">
        <v>1169</v>
      </c>
      <c r="C873" s="48" t="s">
        <v>155</v>
      </c>
    </row>
    <row r="874" spans="1:3" x14ac:dyDescent="0.25">
      <c r="A874" s="48" t="s">
        <v>1366</v>
      </c>
      <c r="B874" s="48" t="s">
        <v>1169</v>
      </c>
      <c r="C874" s="48" t="s">
        <v>1131</v>
      </c>
    </row>
    <row r="875" spans="1:3" x14ac:dyDescent="0.25">
      <c r="A875" s="48" t="s">
        <v>1365</v>
      </c>
      <c r="B875" s="48" t="s">
        <v>1169</v>
      </c>
      <c r="C875" s="48" t="s">
        <v>1168</v>
      </c>
    </row>
    <row r="876" spans="1:3" x14ac:dyDescent="0.25">
      <c r="A876" s="48" t="s">
        <v>1364</v>
      </c>
      <c r="B876" s="48" t="s">
        <v>1169</v>
      </c>
      <c r="C876" s="48" t="s">
        <v>1036</v>
      </c>
    </row>
    <row r="877" spans="1:3" x14ac:dyDescent="0.25">
      <c r="A877" s="48" t="s">
        <v>1363</v>
      </c>
      <c r="B877" s="48" t="s">
        <v>1169</v>
      </c>
      <c r="C877" s="48" t="s">
        <v>1128</v>
      </c>
    </row>
    <row r="878" spans="1:3" x14ac:dyDescent="0.25">
      <c r="A878" s="48" t="s">
        <v>1362</v>
      </c>
      <c r="B878" s="48" t="s">
        <v>1169</v>
      </c>
      <c r="C878" s="48" t="s">
        <v>1047</v>
      </c>
    </row>
    <row r="879" spans="1:3" x14ac:dyDescent="0.25">
      <c r="A879" s="48" t="s">
        <v>1361</v>
      </c>
      <c r="B879" s="48" t="s">
        <v>1169</v>
      </c>
      <c r="C879" s="48" t="s">
        <v>117</v>
      </c>
    </row>
    <row r="880" spans="1:3" x14ac:dyDescent="0.25">
      <c r="A880" s="48" t="s">
        <v>1360</v>
      </c>
      <c r="B880" s="48" t="s">
        <v>1169</v>
      </c>
      <c r="C880" s="48" t="s">
        <v>1067</v>
      </c>
    </row>
    <row r="881" spans="1:3" x14ac:dyDescent="0.25">
      <c r="A881" s="48" t="s">
        <v>1359</v>
      </c>
      <c r="B881" s="48" t="s">
        <v>1169</v>
      </c>
      <c r="C881" s="48" t="s">
        <v>1147</v>
      </c>
    </row>
    <row r="882" spans="1:3" x14ac:dyDescent="0.25">
      <c r="A882" s="48" t="s">
        <v>1358</v>
      </c>
      <c r="B882" s="48" t="s">
        <v>1169</v>
      </c>
      <c r="C882" s="48" t="s">
        <v>1074</v>
      </c>
    </row>
    <row r="883" spans="1:3" x14ac:dyDescent="0.25">
      <c r="A883" s="48" t="s">
        <v>1357</v>
      </c>
      <c r="B883" s="48" t="s">
        <v>1169</v>
      </c>
      <c r="C883" s="48" t="s">
        <v>1085</v>
      </c>
    </row>
    <row r="884" spans="1:3" x14ac:dyDescent="0.25">
      <c r="A884" s="48" t="s">
        <v>1356</v>
      </c>
      <c r="B884" s="48" t="s">
        <v>1169</v>
      </c>
      <c r="C884" s="48" t="s">
        <v>1149</v>
      </c>
    </row>
    <row r="885" spans="1:3" x14ac:dyDescent="0.25">
      <c r="A885" s="48" t="s">
        <v>1355</v>
      </c>
      <c r="B885" s="48" t="s">
        <v>1169</v>
      </c>
      <c r="C885" s="48" t="s">
        <v>1109</v>
      </c>
    </row>
    <row r="886" spans="1:3" x14ac:dyDescent="0.25">
      <c r="A886" s="48" t="s">
        <v>1354</v>
      </c>
      <c r="B886" s="48" t="s">
        <v>1169</v>
      </c>
      <c r="C886" s="48" t="s">
        <v>1071</v>
      </c>
    </row>
    <row r="887" spans="1:3" x14ac:dyDescent="0.25">
      <c r="A887" s="48" t="s">
        <v>1353</v>
      </c>
      <c r="B887" s="48" t="s">
        <v>1169</v>
      </c>
      <c r="C887" s="48" t="s">
        <v>1094</v>
      </c>
    </row>
    <row r="888" spans="1:3" x14ac:dyDescent="0.25">
      <c r="A888" s="48" t="s">
        <v>1352</v>
      </c>
      <c r="B888" s="48" t="s">
        <v>1169</v>
      </c>
      <c r="C888" s="48" t="s">
        <v>1148</v>
      </c>
    </row>
    <row r="889" spans="1:3" x14ac:dyDescent="0.25">
      <c r="A889" s="48" t="s">
        <v>1351</v>
      </c>
      <c r="B889" s="48" t="s">
        <v>1169</v>
      </c>
      <c r="C889" s="48" t="s">
        <v>1150</v>
      </c>
    </row>
    <row r="890" spans="1:3" x14ac:dyDescent="0.25">
      <c r="A890" s="48" t="s">
        <v>1350</v>
      </c>
      <c r="B890" s="48" t="s">
        <v>1169</v>
      </c>
      <c r="C890" s="48" t="s">
        <v>1349</v>
      </c>
    </row>
    <row r="891" spans="1:3" x14ac:dyDescent="0.25">
      <c r="A891" s="48" t="s">
        <v>1348</v>
      </c>
      <c r="B891" s="48" t="s">
        <v>1169</v>
      </c>
      <c r="C891" s="48" t="s">
        <v>195</v>
      </c>
    </row>
    <row r="892" spans="1:3" x14ac:dyDescent="0.25">
      <c r="A892" s="48" t="s">
        <v>1347</v>
      </c>
      <c r="B892" s="48" t="s">
        <v>1169</v>
      </c>
      <c r="C892" s="48" t="s">
        <v>166</v>
      </c>
    </row>
    <row r="893" spans="1:3" x14ac:dyDescent="0.25">
      <c r="A893" s="48" t="s">
        <v>1346</v>
      </c>
      <c r="B893" s="48" t="s">
        <v>1169</v>
      </c>
      <c r="C893" s="48" t="s">
        <v>1345</v>
      </c>
    </row>
    <row r="894" spans="1:3" x14ac:dyDescent="0.25">
      <c r="A894" s="48" t="s">
        <v>1344</v>
      </c>
      <c r="B894" s="48" t="s">
        <v>1169</v>
      </c>
      <c r="C894" s="48" t="s">
        <v>227</v>
      </c>
    </row>
    <row r="895" spans="1:3" x14ac:dyDescent="0.25">
      <c r="A895" s="48" t="s">
        <v>1343</v>
      </c>
      <c r="B895" s="48" t="s">
        <v>1169</v>
      </c>
      <c r="C895" s="48" t="s">
        <v>1012</v>
      </c>
    </row>
    <row r="896" spans="1:3" x14ac:dyDescent="0.25">
      <c r="A896" s="48" t="s">
        <v>1342</v>
      </c>
      <c r="B896" s="48" t="s">
        <v>1169</v>
      </c>
      <c r="C896" s="48" t="s">
        <v>1079</v>
      </c>
    </row>
    <row r="897" spans="1:3" x14ac:dyDescent="0.25">
      <c r="A897" s="48" t="s">
        <v>1341</v>
      </c>
      <c r="B897" s="48" t="s">
        <v>1169</v>
      </c>
      <c r="C897" s="48" t="s">
        <v>1119</v>
      </c>
    </row>
    <row r="898" spans="1:3" x14ac:dyDescent="0.25">
      <c r="A898" s="48" t="s">
        <v>1340</v>
      </c>
      <c r="B898" s="48" t="s">
        <v>1169</v>
      </c>
      <c r="C898" s="48" t="s">
        <v>1162</v>
      </c>
    </row>
    <row r="899" spans="1:3" x14ac:dyDescent="0.25">
      <c r="A899" s="48" t="s">
        <v>1339</v>
      </c>
      <c r="B899" s="48" t="s">
        <v>1169</v>
      </c>
      <c r="C899" s="48" t="s">
        <v>1338</v>
      </c>
    </row>
    <row r="900" spans="1:3" x14ac:dyDescent="0.25">
      <c r="A900" s="48" t="s">
        <v>1337</v>
      </c>
      <c r="B900" s="48" t="s">
        <v>1169</v>
      </c>
      <c r="C900" s="48" t="s">
        <v>1336</v>
      </c>
    </row>
    <row r="901" spans="1:3" x14ac:dyDescent="0.25">
      <c r="A901" s="48" t="s">
        <v>1335</v>
      </c>
      <c r="B901" s="48" t="s">
        <v>1169</v>
      </c>
      <c r="C901" s="48" t="s">
        <v>1334</v>
      </c>
    </row>
    <row r="902" spans="1:3" x14ac:dyDescent="0.25">
      <c r="A902" s="48" t="s">
        <v>1333</v>
      </c>
      <c r="B902" s="48" t="s">
        <v>1169</v>
      </c>
      <c r="C902" s="48" t="s">
        <v>1041</v>
      </c>
    </row>
    <row r="903" spans="1:3" x14ac:dyDescent="0.25">
      <c r="A903" s="48" t="s">
        <v>1332</v>
      </c>
      <c r="B903" s="48" t="s">
        <v>1169</v>
      </c>
      <c r="C903" s="48" t="s">
        <v>1331</v>
      </c>
    </row>
    <row r="904" spans="1:3" x14ac:dyDescent="0.25">
      <c r="A904" s="48" t="s">
        <v>1330</v>
      </c>
      <c r="B904" s="48" t="s">
        <v>1169</v>
      </c>
      <c r="C904" s="48" t="s">
        <v>108</v>
      </c>
    </row>
    <row r="905" spans="1:3" x14ac:dyDescent="0.25">
      <c r="A905" s="48" t="s">
        <v>1329</v>
      </c>
      <c r="B905" s="48" t="s">
        <v>1169</v>
      </c>
      <c r="C905" s="48" t="s">
        <v>1107</v>
      </c>
    </row>
    <row r="906" spans="1:3" x14ac:dyDescent="0.25">
      <c r="A906" s="48" t="s">
        <v>1328</v>
      </c>
      <c r="B906" s="48" t="s">
        <v>1169</v>
      </c>
      <c r="C906" s="48" t="s">
        <v>228</v>
      </c>
    </row>
    <row r="907" spans="1:3" x14ac:dyDescent="0.25">
      <c r="A907" s="48" t="s">
        <v>1327</v>
      </c>
      <c r="B907" s="48" t="s">
        <v>1169</v>
      </c>
      <c r="C907" s="48" t="s">
        <v>157</v>
      </c>
    </row>
    <row r="908" spans="1:3" x14ac:dyDescent="0.25">
      <c r="A908" s="48" t="s">
        <v>1326</v>
      </c>
      <c r="B908" s="48" t="s">
        <v>1169</v>
      </c>
      <c r="C908" s="48" t="s">
        <v>1040</v>
      </c>
    </row>
    <row r="909" spans="1:3" x14ac:dyDescent="0.25">
      <c r="A909" s="48" t="s">
        <v>1325</v>
      </c>
      <c r="B909" s="48" t="s">
        <v>1169</v>
      </c>
      <c r="C909" s="48" t="s">
        <v>1066</v>
      </c>
    </row>
    <row r="910" spans="1:3" x14ac:dyDescent="0.25">
      <c r="A910" s="48" t="s">
        <v>1324</v>
      </c>
      <c r="B910" s="48" t="s">
        <v>1169</v>
      </c>
      <c r="C910" s="48" t="s">
        <v>1099</v>
      </c>
    </row>
    <row r="911" spans="1:3" x14ac:dyDescent="0.25">
      <c r="A911" s="48" t="s">
        <v>1323</v>
      </c>
      <c r="B911" s="48" t="s">
        <v>1169</v>
      </c>
      <c r="C911" s="48" t="s">
        <v>1143</v>
      </c>
    </row>
    <row r="912" spans="1:3" x14ac:dyDescent="0.25">
      <c r="A912" s="48" t="s">
        <v>1322</v>
      </c>
      <c r="B912" s="48" t="s">
        <v>1169</v>
      </c>
      <c r="C912" s="48" t="s">
        <v>1011</v>
      </c>
    </row>
    <row r="913" spans="1:3" x14ac:dyDescent="0.25">
      <c r="A913" s="48" t="s">
        <v>1321</v>
      </c>
      <c r="B913" s="48" t="s">
        <v>1169</v>
      </c>
      <c r="C913" s="48" t="s">
        <v>1137</v>
      </c>
    </row>
    <row r="914" spans="1:3" x14ac:dyDescent="0.25">
      <c r="A914" s="48" t="s">
        <v>1320</v>
      </c>
      <c r="B914" s="48" t="s">
        <v>1169</v>
      </c>
      <c r="C914" s="48" t="s">
        <v>1101</v>
      </c>
    </row>
    <row r="915" spans="1:3" x14ac:dyDescent="0.25">
      <c r="A915" s="48" t="s">
        <v>1319</v>
      </c>
      <c r="B915" s="48" t="s">
        <v>1169</v>
      </c>
      <c r="C915" s="48" t="s">
        <v>1112</v>
      </c>
    </row>
    <row r="916" spans="1:3" x14ac:dyDescent="0.25">
      <c r="A916" s="48" t="s">
        <v>1318</v>
      </c>
      <c r="B916" s="48" t="s">
        <v>1169</v>
      </c>
      <c r="C916" s="48" t="s">
        <v>1151</v>
      </c>
    </row>
    <row r="917" spans="1:3" x14ac:dyDescent="0.25">
      <c r="A917" s="48" t="s">
        <v>1317</v>
      </c>
      <c r="B917" s="48" t="s">
        <v>1169</v>
      </c>
      <c r="C917" s="48" t="s">
        <v>1120</v>
      </c>
    </row>
    <row r="918" spans="1:3" x14ac:dyDescent="0.25">
      <c r="A918" s="48" t="s">
        <v>1316</v>
      </c>
      <c r="B918" s="48" t="s">
        <v>1169</v>
      </c>
      <c r="C918" s="48" t="s">
        <v>1167</v>
      </c>
    </row>
    <row r="919" spans="1:3" x14ac:dyDescent="0.25">
      <c r="A919" s="48" t="s">
        <v>1315</v>
      </c>
      <c r="B919" s="48" t="s">
        <v>1169</v>
      </c>
      <c r="C919" s="48" t="s">
        <v>1039</v>
      </c>
    </row>
    <row r="920" spans="1:3" x14ac:dyDescent="0.25">
      <c r="A920" s="48" t="s">
        <v>1314</v>
      </c>
      <c r="B920" s="48" t="s">
        <v>1169</v>
      </c>
      <c r="C920" s="48" t="s">
        <v>1154</v>
      </c>
    </row>
    <row r="921" spans="1:3" x14ac:dyDescent="0.25">
      <c r="A921" s="48" t="s">
        <v>1313</v>
      </c>
      <c r="B921" s="48" t="s">
        <v>1169</v>
      </c>
      <c r="C921" s="48" t="s">
        <v>1312</v>
      </c>
    </row>
    <row r="922" spans="1:3" x14ac:dyDescent="0.25">
      <c r="A922" s="48" t="s">
        <v>1311</v>
      </c>
      <c r="B922" s="48" t="s">
        <v>1169</v>
      </c>
      <c r="C922" s="48" t="s">
        <v>1310</v>
      </c>
    </row>
    <row r="923" spans="1:3" x14ac:dyDescent="0.25">
      <c r="A923" s="48" t="s">
        <v>1309</v>
      </c>
      <c r="B923" s="48" t="s">
        <v>1169</v>
      </c>
      <c r="C923" s="48" t="s">
        <v>1063</v>
      </c>
    </row>
    <row r="924" spans="1:3" x14ac:dyDescent="0.25">
      <c r="A924" s="48" t="s">
        <v>1308</v>
      </c>
      <c r="B924" s="48" t="s">
        <v>1169</v>
      </c>
      <c r="C924" s="48" t="s">
        <v>73</v>
      </c>
    </row>
    <row r="925" spans="1:3" x14ac:dyDescent="0.25">
      <c r="A925" s="48" t="s">
        <v>1307</v>
      </c>
      <c r="B925" s="48" t="s">
        <v>1169</v>
      </c>
      <c r="C925" s="48" t="s">
        <v>120</v>
      </c>
    </row>
    <row r="926" spans="1:3" x14ac:dyDescent="0.25">
      <c r="A926" s="48" t="s">
        <v>1306</v>
      </c>
      <c r="B926" s="48" t="s">
        <v>1169</v>
      </c>
      <c r="C926" s="48" t="s">
        <v>1038</v>
      </c>
    </row>
    <row r="927" spans="1:3" x14ac:dyDescent="0.25">
      <c r="A927" s="48" t="s">
        <v>1305</v>
      </c>
      <c r="B927" s="48" t="s">
        <v>1169</v>
      </c>
      <c r="C927" s="48" t="s">
        <v>1136</v>
      </c>
    </row>
    <row r="928" spans="1:3" x14ac:dyDescent="0.25">
      <c r="A928" s="48" t="s">
        <v>1304</v>
      </c>
      <c r="B928" s="48" t="s">
        <v>1169</v>
      </c>
      <c r="C928" s="48" t="s">
        <v>1081</v>
      </c>
    </row>
    <row r="929" spans="1:3" x14ac:dyDescent="0.25">
      <c r="A929" s="48" t="s">
        <v>1303</v>
      </c>
      <c r="B929" s="48" t="s">
        <v>1169</v>
      </c>
      <c r="C929" s="48" t="s">
        <v>1062</v>
      </c>
    </row>
    <row r="930" spans="1:3" x14ac:dyDescent="0.25">
      <c r="A930" s="48" t="s">
        <v>1302</v>
      </c>
      <c r="B930" s="48" t="s">
        <v>1169</v>
      </c>
      <c r="C930" s="48" t="s">
        <v>1058</v>
      </c>
    </row>
    <row r="931" spans="1:3" x14ac:dyDescent="0.25">
      <c r="A931" s="48" t="s">
        <v>1301</v>
      </c>
      <c r="B931" s="48" t="s">
        <v>1169</v>
      </c>
      <c r="C931" s="48" t="s">
        <v>1069</v>
      </c>
    </row>
    <row r="932" spans="1:3" x14ac:dyDescent="0.25">
      <c r="A932" s="48" t="s">
        <v>1300</v>
      </c>
      <c r="B932" s="48" t="s">
        <v>1169</v>
      </c>
      <c r="C932" s="48" t="s">
        <v>1161</v>
      </c>
    </row>
    <row r="933" spans="1:3" x14ac:dyDescent="0.25">
      <c r="A933" s="48" t="s">
        <v>1299</v>
      </c>
      <c r="B933" s="48" t="s">
        <v>1169</v>
      </c>
      <c r="C933" s="48" t="s">
        <v>1298</v>
      </c>
    </row>
    <row r="934" spans="1:3" x14ac:dyDescent="0.25">
      <c r="A934" s="48" t="s">
        <v>1297</v>
      </c>
      <c r="B934" s="48" t="s">
        <v>1169</v>
      </c>
      <c r="C934" s="48" t="s">
        <v>1105</v>
      </c>
    </row>
    <row r="935" spans="1:3" x14ac:dyDescent="0.25">
      <c r="A935" s="48" t="s">
        <v>1296</v>
      </c>
      <c r="B935" s="48" t="s">
        <v>1169</v>
      </c>
      <c r="C935" s="48" t="s">
        <v>1134</v>
      </c>
    </row>
    <row r="936" spans="1:3" x14ac:dyDescent="0.25">
      <c r="A936" s="48" t="s">
        <v>1295</v>
      </c>
      <c r="B936" s="48" t="s">
        <v>1169</v>
      </c>
      <c r="C936" s="48" t="s">
        <v>1123</v>
      </c>
    </row>
    <row r="937" spans="1:3" x14ac:dyDescent="0.25">
      <c r="A937" s="48" t="s">
        <v>1294</v>
      </c>
      <c r="B937" s="48" t="s">
        <v>1169</v>
      </c>
      <c r="C937" s="48" t="s">
        <v>1111</v>
      </c>
    </row>
    <row r="938" spans="1:3" x14ac:dyDescent="0.25">
      <c r="A938" s="48" t="s">
        <v>1293</v>
      </c>
      <c r="B938" s="48" t="s">
        <v>1169</v>
      </c>
      <c r="C938" s="48" t="s">
        <v>1013</v>
      </c>
    </row>
    <row r="939" spans="1:3" x14ac:dyDescent="0.25">
      <c r="A939" s="48" t="s">
        <v>1292</v>
      </c>
      <c r="B939" s="48" t="s">
        <v>1169</v>
      </c>
      <c r="C939" s="48" t="s">
        <v>231</v>
      </c>
    </row>
    <row r="940" spans="1:3" x14ac:dyDescent="0.25">
      <c r="A940" s="48" t="s">
        <v>1291</v>
      </c>
      <c r="B940" s="48" t="s">
        <v>1169</v>
      </c>
      <c r="C940" s="48" t="s">
        <v>125</v>
      </c>
    </row>
    <row r="941" spans="1:3" x14ac:dyDescent="0.25">
      <c r="A941" s="48" t="s">
        <v>1290</v>
      </c>
      <c r="B941" s="48" t="s">
        <v>1169</v>
      </c>
      <c r="C941" s="48" t="s">
        <v>1289</v>
      </c>
    </row>
    <row r="942" spans="1:3" x14ac:dyDescent="0.25">
      <c r="A942" s="48" t="s">
        <v>1288</v>
      </c>
      <c r="B942" s="48" t="s">
        <v>1169</v>
      </c>
      <c r="C942" s="48" t="s">
        <v>1156</v>
      </c>
    </row>
    <row r="943" spans="1:3" x14ac:dyDescent="0.25">
      <c r="A943" s="48" t="s">
        <v>1287</v>
      </c>
      <c r="B943" s="48" t="s">
        <v>1169</v>
      </c>
      <c r="C943" s="48" t="s">
        <v>1286</v>
      </c>
    </row>
    <row r="944" spans="1:3" x14ac:dyDescent="0.25">
      <c r="A944" s="48" t="s">
        <v>1285</v>
      </c>
      <c r="B944" s="48" t="s">
        <v>1169</v>
      </c>
      <c r="C944" s="48" t="s">
        <v>1284</v>
      </c>
    </row>
    <row r="945" spans="1:3" x14ac:dyDescent="0.25">
      <c r="A945" s="48" t="s">
        <v>1283</v>
      </c>
      <c r="B945" s="48" t="s">
        <v>1169</v>
      </c>
      <c r="C945" s="48" t="s">
        <v>189</v>
      </c>
    </row>
    <row r="946" spans="1:3" x14ac:dyDescent="0.25">
      <c r="A946" s="48" t="s">
        <v>1282</v>
      </c>
      <c r="B946" s="48" t="s">
        <v>1169</v>
      </c>
      <c r="C946" s="48" t="s">
        <v>1281</v>
      </c>
    </row>
    <row r="947" spans="1:3" x14ac:dyDescent="0.25">
      <c r="A947" s="48" t="s">
        <v>1280</v>
      </c>
      <c r="B947" s="48" t="s">
        <v>1169</v>
      </c>
      <c r="C947" s="48" t="s">
        <v>220</v>
      </c>
    </row>
    <row r="948" spans="1:3" x14ac:dyDescent="0.25">
      <c r="A948" s="48" t="s">
        <v>1279</v>
      </c>
      <c r="B948" s="48" t="s">
        <v>1169</v>
      </c>
      <c r="C948" s="48" t="s">
        <v>1278</v>
      </c>
    </row>
    <row r="949" spans="1:3" x14ac:dyDescent="0.25">
      <c r="A949" s="48" t="s">
        <v>1277</v>
      </c>
      <c r="B949" s="48" t="s">
        <v>1169</v>
      </c>
      <c r="C949" s="48" t="s">
        <v>1115</v>
      </c>
    </row>
    <row r="950" spans="1:3" x14ac:dyDescent="0.25">
      <c r="A950" s="48" t="s">
        <v>1276</v>
      </c>
      <c r="B950" s="48" t="s">
        <v>1169</v>
      </c>
      <c r="C950" s="48" t="s">
        <v>1275</v>
      </c>
    </row>
    <row r="951" spans="1:3" x14ac:dyDescent="0.25">
      <c r="A951" s="48" t="s">
        <v>1274</v>
      </c>
      <c r="B951" s="48" t="s">
        <v>1169</v>
      </c>
      <c r="C951" s="48" t="s">
        <v>1127</v>
      </c>
    </row>
    <row r="952" spans="1:3" x14ac:dyDescent="0.25">
      <c r="A952" s="48" t="s">
        <v>1273</v>
      </c>
      <c r="B952" s="48" t="s">
        <v>1169</v>
      </c>
      <c r="C952" s="48" t="s">
        <v>1078</v>
      </c>
    </row>
    <row r="953" spans="1:3" x14ac:dyDescent="0.25">
      <c r="A953" s="48" t="s">
        <v>1272</v>
      </c>
      <c r="B953" s="48" t="s">
        <v>1169</v>
      </c>
      <c r="C953" s="48" t="s">
        <v>1271</v>
      </c>
    </row>
    <row r="954" spans="1:3" x14ac:dyDescent="0.25">
      <c r="A954" s="48" t="s">
        <v>1270</v>
      </c>
      <c r="B954" s="48" t="s">
        <v>1169</v>
      </c>
      <c r="C954" s="48" t="s">
        <v>1269</v>
      </c>
    </row>
    <row r="955" spans="1:3" x14ac:dyDescent="0.25">
      <c r="A955" s="48" t="s">
        <v>1268</v>
      </c>
      <c r="B955" s="48" t="s">
        <v>1169</v>
      </c>
      <c r="C955" s="48" t="s">
        <v>1054</v>
      </c>
    </row>
    <row r="956" spans="1:3" x14ac:dyDescent="0.25">
      <c r="A956" s="48" t="s">
        <v>1267</v>
      </c>
      <c r="B956" s="48" t="s">
        <v>1169</v>
      </c>
      <c r="C956" s="48" t="s">
        <v>1037</v>
      </c>
    </row>
    <row r="957" spans="1:3" x14ac:dyDescent="0.25">
      <c r="A957" s="48" t="s">
        <v>1266</v>
      </c>
      <c r="B957" s="48" t="s">
        <v>1169</v>
      </c>
      <c r="C957" s="48" t="s">
        <v>1265</v>
      </c>
    </row>
    <row r="958" spans="1:3" x14ac:dyDescent="0.25">
      <c r="A958" s="48" t="s">
        <v>1264</v>
      </c>
      <c r="B958" s="48" t="s">
        <v>1169</v>
      </c>
      <c r="C958" s="48" t="s">
        <v>1026</v>
      </c>
    </row>
    <row r="959" spans="1:3" x14ac:dyDescent="0.25">
      <c r="A959" s="48" t="s">
        <v>1263</v>
      </c>
      <c r="B959" s="48" t="s">
        <v>1169</v>
      </c>
      <c r="C959" s="48" t="s">
        <v>174</v>
      </c>
    </row>
    <row r="960" spans="1:3" x14ac:dyDescent="0.25">
      <c r="A960" s="48" t="s">
        <v>1262</v>
      </c>
      <c r="B960" s="48" t="s">
        <v>1169</v>
      </c>
      <c r="C960" s="48" t="s">
        <v>1048</v>
      </c>
    </row>
    <row r="961" spans="1:3" x14ac:dyDescent="0.25">
      <c r="A961" s="48" t="s">
        <v>1261</v>
      </c>
      <c r="B961" s="48" t="s">
        <v>1169</v>
      </c>
      <c r="C961" s="48" t="s">
        <v>1093</v>
      </c>
    </row>
    <row r="962" spans="1:3" x14ac:dyDescent="0.25">
      <c r="A962" s="48" t="s">
        <v>1260</v>
      </c>
      <c r="B962" s="48" t="s">
        <v>1169</v>
      </c>
      <c r="C962" s="48" t="s">
        <v>211</v>
      </c>
    </row>
    <row r="963" spans="1:3" x14ac:dyDescent="0.25">
      <c r="A963" s="48" t="s">
        <v>1259</v>
      </c>
      <c r="B963" s="48" t="s">
        <v>1169</v>
      </c>
      <c r="C963" s="48" t="s">
        <v>1087</v>
      </c>
    </row>
    <row r="964" spans="1:3" x14ac:dyDescent="0.25">
      <c r="A964" s="48" t="s">
        <v>1258</v>
      </c>
      <c r="B964" s="48" t="s">
        <v>1169</v>
      </c>
      <c r="C964" s="48" t="s">
        <v>1015</v>
      </c>
    </row>
    <row r="965" spans="1:3" x14ac:dyDescent="0.25">
      <c r="A965" s="48" t="s">
        <v>1257</v>
      </c>
      <c r="B965" s="48" t="s">
        <v>1169</v>
      </c>
      <c r="C965" s="48" t="s">
        <v>1027</v>
      </c>
    </row>
    <row r="966" spans="1:3" x14ac:dyDescent="0.25">
      <c r="A966" s="48" t="s">
        <v>1256</v>
      </c>
      <c r="B966" s="48" t="s">
        <v>1169</v>
      </c>
      <c r="C966" s="48" t="s">
        <v>1124</v>
      </c>
    </row>
    <row r="967" spans="1:3" x14ac:dyDescent="0.25">
      <c r="A967" s="48" t="s">
        <v>1255</v>
      </c>
      <c r="B967" s="48" t="s">
        <v>1169</v>
      </c>
      <c r="C967" s="48" t="s">
        <v>206</v>
      </c>
    </row>
    <row r="968" spans="1:3" x14ac:dyDescent="0.25">
      <c r="A968" s="48" t="s">
        <v>1254</v>
      </c>
      <c r="B968" s="48" t="s">
        <v>1169</v>
      </c>
      <c r="C968" s="48" t="s">
        <v>1253</v>
      </c>
    </row>
    <row r="969" spans="1:3" x14ac:dyDescent="0.25">
      <c r="A969" s="48" t="s">
        <v>1252</v>
      </c>
      <c r="B969" s="48" t="s">
        <v>1169</v>
      </c>
      <c r="C969" s="48" t="s">
        <v>1055</v>
      </c>
    </row>
    <row r="970" spans="1:3" x14ac:dyDescent="0.25">
      <c r="A970" s="48" t="s">
        <v>1251</v>
      </c>
      <c r="B970" s="48" t="s">
        <v>1169</v>
      </c>
      <c r="C970" s="48" t="s">
        <v>1110</v>
      </c>
    </row>
    <row r="971" spans="1:3" x14ac:dyDescent="0.25">
      <c r="A971" s="48" t="s">
        <v>1250</v>
      </c>
      <c r="B971" s="48" t="s">
        <v>1169</v>
      </c>
      <c r="C971" s="48" t="s">
        <v>1122</v>
      </c>
    </row>
    <row r="972" spans="1:3" x14ac:dyDescent="0.25">
      <c r="A972" s="48" t="s">
        <v>1249</v>
      </c>
      <c r="B972" s="48" t="s">
        <v>1169</v>
      </c>
      <c r="C972" s="48" t="s">
        <v>1248</v>
      </c>
    </row>
    <row r="973" spans="1:3" x14ac:dyDescent="0.25">
      <c r="A973" s="48" t="s">
        <v>1247</v>
      </c>
      <c r="B973" s="48" t="s">
        <v>1169</v>
      </c>
      <c r="C973" s="48" t="s">
        <v>1246</v>
      </c>
    </row>
    <row r="974" spans="1:3" x14ac:dyDescent="0.25">
      <c r="A974" s="48" t="s">
        <v>1245</v>
      </c>
      <c r="B974" s="48" t="s">
        <v>1169</v>
      </c>
      <c r="C974" s="48" t="s">
        <v>1098</v>
      </c>
    </row>
    <row r="975" spans="1:3" x14ac:dyDescent="0.25">
      <c r="A975" s="48" t="s">
        <v>1244</v>
      </c>
      <c r="B975" s="48" t="s">
        <v>1169</v>
      </c>
      <c r="C975" s="48" t="s">
        <v>1243</v>
      </c>
    </row>
    <row r="976" spans="1:3" x14ac:dyDescent="0.25">
      <c r="A976" s="48" t="s">
        <v>1242</v>
      </c>
      <c r="B976" s="48" t="s">
        <v>1169</v>
      </c>
      <c r="C976" s="48" t="s">
        <v>1024</v>
      </c>
    </row>
    <row r="977" spans="1:3" x14ac:dyDescent="0.25">
      <c r="A977" s="48" t="s">
        <v>1241</v>
      </c>
      <c r="B977" s="48" t="s">
        <v>1169</v>
      </c>
      <c r="C977" s="48" t="s">
        <v>1035</v>
      </c>
    </row>
    <row r="978" spans="1:3" x14ac:dyDescent="0.25">
      <c r="A978" s="48" t="s">
        <v>1240</v>
      </c>
      <c r="B978" s="48" t="s">
        <v>1169</v>
      </c>
      <c r="C978" s="48" t="s">
        <v>1053</v>
      </c>
    </row>
    <row r="979" spans="1:3" x14ac:dyDescent="0.25">
      <c r="A979" s="48" t="s">
        <v>1239</v>
      </c>
      <c r="B979" s="48" t="s">
        <v>1169</v>
      </c>
      <c r="C979" s="48" t="s">
        <v>1056</v>
      </c>
    </row>
    <row r="980" spans="1:3" x14ac:dyDescent="0.25">
      <c r="A980" s="48" t="s">
        <v>1238</v>
      </c>
      <c r="B980" s="48" t="s">
        <v>1169</v>
      </c>
      <c r="C980" s="48" t="s">
        <v>237</v>
      </c>
    </row>
    <row r="981" spans="1:3" x14ac:dyDescent="0.25">
      <c r="A981" s="48" t="s">
        <v>1237</v>
      </c>
      <c r="B981" s="48" t="s">
        <v>1169</v>
      </c>
      <c r="C981" s="48" t="s">
        <v>1153</v>
      </c>
    </row>
    <row r="982" spans="1:3" x14ac:dyDescent="0.25">
      <c r="A982" s="48" t="s">
        <v>1236</v>
      </c>
      <c r="B982" s="48" t="s">
        <v>1169</v>
      </c>
      <c r="C982" s="48" t="s">
        <v>1235</v>
      </c>
    </row>
    <row r="983" spans="1:3" x14ac:dyDescent="0.25">
      <c r="A983" s="48" t="s">
        <v>1234</v>
      </c>
      <c r="B983" s="48" t="s">
        <v>1169</v>
      </c>
      <c r="C983" s="48" t="s">
        <v>1084</v>
      </c>
    </row>
    <row r="984" spans="1:3" x14ac:dyDescent="0.25">
      <c r="A984" s="48" t="s">
        <v>1233</v>
      </c>
      <c r="B984" s="48" t="s">
        <v>1169</v>
      </c>
      <c r="C984" s="48" t="s">
        <v>105</v>
      </c>
    </row>
    <row r="985" spans="1:3" x14ac:dyDescent="0.25">
      <c r="A985" s="48" t="s">
        <v>1232</v>
      </c>
      <c r="B985" s="48" t="s">
        <v>1169</v>
      </c>
      <c r="C985" s="48" t="s">
        <v>1231</v>
      </c>
    </row>
    <row r="986" spans="1:3" x14ac:dyDescent="0.25">
      <c r="A986" s="48" t="s">
        <v>1230</v>
      </c>
      <c r="B986" s="48" t="s">
        <v>1169</v>
      </c>
      <c r="C986" s="48" t="s">
        <v>71</v>
      </c>
    </row>
    <row r="987" spans="1:3" x14ac:dyDescent="0.25">
      <c r="A987" s="48" t="s">
        <v>1229</v>
      </c>
      <c r="B987" s="48" t="s">
        <v>1169</v>
      </c>
      <c r="C987" s="48" t="s">
        <v>111</v>
      </c>
    </row>
    <row r="988" spans="1:3" x14ac:dyDescent="0.25">
      <c r="A988" s="48" t="s">
        <v>1228</v>
      </c>
      <c r="B988" s="48" t="s">
        <v>1169</v>
      </c>
      <c r="C988" s="48" t="s">
        <v>1044</v>
      </c>
    </row>
    <row r="989" spans="1:3" x14ac:dyDescent="0.25">
      <c r="A989" s="48" t="s">
        <v>1227</v>
      </c>
      <c r="B989" s="48" t="s">
        <v>1169</v>
      </c>
      <c r="C989" s="48" t="s">
        <v>1114</v>
      </c>
    </row>
    <row r="990" spans="1:3" x14ac:dyDescent="0.25">
      <c r="A990" s="48" t="s">
        <v>1226</v>
      </c>
      <c r="B990" s="48" t="s">
        <v>1169</v>
      </c>
      <c r="C990" s="48" t="s">
        <v>1225</v>
      </c>
    </row>
    <row r="991" spans="1:3" x14ac:dyDescent="0.25">
      <c r="A991" s="48" t="s">
        <v>1224</v>
      </c>
      <c r="B991" s="48" t="s">
        <v>1169</v>
      </c>
      <c r="C991" s="48" t="s">
        <v>51</v>
      </c>
    </row>
    <row r="992" spans="1:3" x14ac:dyDescent="0.25">
      <c r="A992" s="48" t="s">
        <v>1223</v>
      </c>
      <c r="B992" s="48" t="s">
        <v>1169</v>
      </c>
      <c r="C992" s="48" t="s">
        <v>1018</v>
      </c>
    </row>
    <row r="993" spans="1:3" x14ac:dyDescent="0.25">
      <c r="A993" s="48" t="s">
        <v>1222</v>
      </c>
      <c r="B993" s="48" t="s">
        <v>1169</v>
      </c>
      <c r="C993" s="48" t="s">
        <v>58</v>
      </c>
    </row>
    <row r="994" spans="1:3" x14ac:dyDescent="0.25">
      <c r="A994" s="48" t="s">
        <v>1221</v>
      </c>
      <c r="B994" s="48" t="s">
        <v>1169</v>
      </c>
      <c r="C994" s="48" t="s">
        <v>1086</v>
      </c>
    </row>
    <row r="995" spans="1:3" x14ac:dyDescent="0.25">
      <c r="A995" s="48" t="s">
        <v>1220</v>
      </c>
      <c r="B995" s="48" t="s">
        <v>1169</v>
      </c>
      <c r="C995" s="48" t="s">
        <v>196</v>
      </c>
    </row>
    <row r="996" spans="1:3" x14ac:dyDescent="0.25">
      <c r="A996" s="48" t="s">
        <v>1219</v>
      </c>
      <c r="B996" s="48" t="s">
        <v>1169</v>
      </c>
      <c r="C996" s="48" t="s">
        <v>207</v>
      </c>
    </row>
    <row r="997" spans="1:3" x14ac:dyDescent="0.25">
      <c r="A997" s="48" t="s">
        <v>1218</v>
      </c>
      <c r="B997" s="48" t="s">
        <v>1169</v>
      </c>
      <c r="C997" s="48" t="s">
        <v>1097</v>
      </c>
    </row>
    <row r="998" spans="1:3" x14ac:dyDescent="0.25">
      <c r="A998" s="48" t="s">
        <v>1217</v>
      </c>
      <c r="B998" s="48" t="s">
        <v>1169</v>
      </c>
      <c r="C998" s="48" t="s">
        <v>1064</v>
      </c>
    </row>
    <row r="999" spans="1:3" x14ac:dyDescent="0.25">
      <c r="A999" s="48" t="s">
        <v>1216</v>
      </c>
      <c r="B999" s="48" t="s">
        <v>1169</v>
      </c>
      <c r="C999" s="48" t="s">
        <v>1090</v>
      </c>
    </row>
    <row r="1000" spans="1:3" x14ac:dyDescent="0.25">
      <c r="A1000" s="48" t="s">
        <v>1215</v>
      </c>
      <c r="B1000" s="48" t="s">
        <v>1169</v>
      </c>
      <c r="C1000" s="48" t="s">
        <v>1009</v>
      </c>
    </row>
    <row r="1001" spans="1:3" x14ac:dyDescent="0.25">
      <c r="A1001" s="48" t="s">
        <v>1214</v>
      </c>
      <c r="B1001" s="48" t="s">
        <v>1169</v>
      </c>
      <c r="C1001" s="48" t="s">
        <v>1213</v>
      </c>
    </row>
    <row r="1002" spans="1:3" x14ac:dyDescent="0.25">
      <c r="A1002" s="48" t="s">
        <v>1212</v>
      </c>
      <c r="B1002" s="48" t="s">
        <v>1169</v>
      </c>
      <c r="C1002" s="48" t="s">
        <v>1060</v>
      </c>
    </row>
    <row r="1003" spans="1:3" x14ac:dyDescent="0.25">
      <c r="A1003" s="48" t="s">
        <v>1211</v>
      </c>
      <c r="B1003" s="48" t="s">
        <v>1169</v>
      </c>
      <c r="C1003" s="48" t="s">
        <v>132</v>
      </c>
    </row>
    <row r="1004" spans="1:3" x14ac:dyDescent="0.25">
      <c r="A1004" s="48" t="s">
        <v>1210</v>
      </c>
      <c r="B1004" s="48" t="s">
        <v>1169</v>
      </c>
      <c r="C1004" s="48" t="s">
        <v>1209</v>
      </c>
    </row>
    <row r="1005" spans="1:3" x14ac:dyDescent="0.25">
      <c r="A1005" s="48" t="s">
        <v>1208</v>
      </c>
      <c r="B1005" s="48" t="s">
        <v>1169</v>
      </c>
      <c r="C1005" s="48" t="s">
        <v>1207</v>
      </c>
    </row>
    <row r="1006" spans="1:3" x14ac:dyDescent="0.25">
      <c r="A1006" s="48" t="s">
        <v>1206</v>
      </c>
      <c r="B1006" s="48" t="s">
        <v>1169</v>
      </c>
      <c r="C1006" s="48" t="s">
        <v>1146</v>
      </c>
    </row>
    <row r="1007" spans="1:3" x14ac:dyDescent="0.25">
      <c r="A1007" s="48" t="s">
        <v>1205</v>
      </c>
      <c r="B1007" s="48" t="s">
        <v>1169</v>
      </c>
      <c r="C1007" s="48" t="s">
        <v>1160</v>
      </c>
    </row>
    <row r="1008" spans="1:3" x14ac:dyDescent="0.25">
      <c r="A1008" s="48" t="s">
        <v>1204</v>
      </c>
      <c r="B1008" s="48" t="s">
        <v>1169</v>
      </c>
      <c r="C1008" s="48" t="s">
        <v>240</v>
      </c>
    </row>
    <row r="1009" spans="1:3" x14ac:dyDescent="0.25">
      <c r="A1009" s="48" t="s">
        <v>1203</v>
      </c>
      <c r="B1009" s="48" t="s">
        <v>1169</v>
      </c>
      <c r="C1009" s="48" t="s">
        <v>1202</v>
      </c>
    </row>
    <row r="1010" spans="1:3" x14ac:dyDescent="0.25">
      <c r="A1010" s="48" t="s">
        <v>1201</v>
      </c>
      <c r="B1010" s="48" t="s">
        <v>1169</v>
      </c>
      <c r="C1010" s="48" t="s">
        <v>1159</v>
      </c>
    </row>
    <row r="1011" spans="1:3" x14ac:dyDescent="0.25">
      <c r="A1011" s="48" t="s">
        <v>1200</v>
      </c>
      <c r="B1011" s="48" t="s">
        <v>1169</v>
      </c>
      <c r="C1011" s="48" t="s">
        <v>1163</v>
      </c>
    </row>
    <row r="1012" spans="1:3" x14ac:dyDescent="0.25">
      <c r="A1012" s="48" t="s">
        <v>1199</v>
      </c>
      <c r="B1012" s="48" t="s">
        <v>1169</v>
      </c>
      <c r="C1012" s="48" t="s">
        <v>1032</v>
      </c>
    </row>
    <row r="1013" spans="1:3" x14ac:dyDescent="0.25">
      <c r="A1013" s="48" t="s">
        <v>1198</v>
      </c>
      <c r="B1013" s="48" t="s">
        <v>1169</v>
      </c>
      <c r="C1013" s="48" t="s">
        <v>1103</v>
      </c>
    </row>
    <row r="1014" spans="1:3" x14ac:dyDescent="0.25">
      <c r="A1014" s="48" t="s">
        <v>1197</v>
      </c>
      <c r="B1014" s="48" t="s">
        <v>1169</v>
      </c>
      <c r="C1014" s="48" t="s">
        <v>221</v>
      </c>
    </row>
    <row r="1015" spans="1:3" x14ac:dyDescent="0.25">
      <c r="A1015" s="48" t="s">
        <v>1196</v>
      </c>
      <c r="B1015" s="48" t="s">
        <v>1169</v>
      </c>
      <c r="C1015" s="48" t="s">
        <v>1031</v>
      </c>
    </row>
    <row r="1016" spans="1:3" x14ac:dyDescent="0.25">
      <c r="A1016" s="48" t="s">
        <v>1195</v>
      </c>
      <c r="B1016" s="48" t="s">
        <v>1169</v>
      </c>
      <c r="C1016" s="48" t="s">
        <v>1130</v>
      </c>
    </row>
    <row r="1017" spans="1:3" x14ac:dyDescent="0.25">
      <c r="A1017" s="48" t="s">
        <v>1194</v>
      </c>
      <c r="B1017" s="48" t="s">
        <v>1169</v>
      </c>
      <c r="C1017" s="48" t="s">
        <v>1092</v>
      </c>
    </row>
    <row r="1018" spans="1:3" x14ac:dyDescent="0.25">
      <c r="A1018" s="48" t="s">
        <v>1193</v>
      </c>
      <c r="B1018" s="48" t="s">
        <v>1169</v>
      </c>
      <c r="C1018" s="48" t="s">
        <v>1139</v>
      </c>
    </row>
    <row r="1019" spans="1:3" x14ac:dyDescent="0.25">
      <c r="A1019" s="48" t="s">
        <v>1192</v>
      </c>
      <c r="B1019" s="48" t="s">
        <v>1169</v>
      </c>
      <c r="C1019" s="48" t="s">
        <v>1191</v>
      </c>
    </row>
    <row r="1020" spans="1:3" x14ac:dyDescent="0.25">
      <c r="A1020" s="48" t="s">
        <v>1190</v>
      </c>
      <c r="B1020" s="48" t="s">
        <v>1169</v>
      </c>
      <c r="C1020" s="48" t="s">
        <v>1104</v>
      </c>
    </row>
    <row r="1021" spans="1:3" x14ac:dyDescent="0.25">
      <c r="A1021" s="48" t="s">
        <v>1189</v>
      </c>
      <c r="B1021" s="48" t="s">
        <v>1169</v>
      </c>
      <c r="C1021" s="48" t="s">
        <v>1158</v>
      </c>
    </row>
    <row r="1022" spans="1:3" x14ac:dyDescent="0.25">
      <c r="A1022" s="48" t="s">
        <v>1188</v>
      </c>
      <c r="B1022" s="48" t="s">
        <v>1169</v>
      </c>
      <c r="C1022" s="48" t="s">
        <v>1187</v>
      </c>
    </row>
    <row r="1023" spans="1:3" x14ac:dyDescent="0.25">
      <c r="A1023" s="48" t="s">
        <v>1186</v>
      </c>
      <c r="B1023" s="48" t="s">
        <v>1169</v>
      </c>
      <c r="C1023" s="48" t="s">
        <v>1042</v>
      </c>
    </row>
    <row r="1024" spans="1:3" x14ac:dyDescent="0.25">
      <c r="A1024" s="48" t="s">
        <v>1185</v>
      </c>
      <c r="B1024" s="48" t="s">
        <v>1169</v>
      </c>
      <c r="C1024" s="48" t="s">
        <v>1184</v>
      </c>
    </row>
    <row r="1025" spans="1:3" x14ac:dyDescent="0.25">
      <c r="A1025" s="48" t="s">
        <v>1183</v>
      </c>
      <c r="B1025" s="48" t="s">
        <v>1169</v>
      </c>
      <c r="C1025" s="48" t="s">
        <v>1076</v>
      </c>
    </row>
    <row r="1026" spans="1:3" x14ac:dyDescent="0.25">
      <c r="A1026" s="48" t="s">
        <v>1182</v>
      </c>
      <c r="B1026" s="48" t="s">
        <v>1169</v>
      </c>
      <c r="C1026" s="48" t="s">
        <v>1065</v>
      </c>
    </row>
    <row r="1027" spans="1:3" x14ac:dyDescent="0.25">
      <c r="A1027" s="48" t="s">
        <v>1181</v>
      </c>
      <c r="B1027" s="48" t="s">
        <v>1169</v>
      </c>
      <c r="C1027" s="48" t="s">
        <v>1059</v>
      </c>
    </row>
    <row r="1028" spans="1:3" x14ac:dyDescent="0.25">
      <c r="A1028" s="48" t="s">
        <v>1180</v>
      </c>
      <c r="B1028" s="48" t="s">
        <v>1169</v>
      </c>
      <c r="C1028" s="48" t="s">
        <v>1010</v>
      </c>
    </row>
    <row r="1029" spans="1:3" x14ac:dyDescent="0.25">
      <c r="A1029" s="48" t="s">
        <v>1179</v>
      </c>
      <c r="B1029" s="48" t="s">
        <v>1169</v>
      </c>
      <c r="C1029" s="48" t="s">
        <v>1145</v>
      </c>
    </row>
    <row r="1030" spans="1:3" x14ac:dyDescent="0.25">
      <c r="A1030" s="48" t="s">
        <v>1178</v>
      </c>
      <c r="B1030" s="48" t="s">
        <v>1169</v>
      </c>
      <c r="C1030" s="48" t="s">
        <v>225</v>
      </c>
    </row>
    <row r="1031" spans="1:3" x14ac:dyDescent="0.25">
      <c r="A1031" s="48" t="s">
        <v>1177</v>
      </c>
      <c r="B1031" s="48" t="s">
        <v>1169</v>
      </c>
      <c r="C1031" s="48" t="s">
        <v>1157</v>
      </c>
    </row>
    <row r="1032" spans="1:3" x14ac:dyDescent="0.25">
      <c r="A1032" s="48" t="s">
        <v>1176</v>
      </c>
      <c r="B1032" s="48" t="s">
        <v>1169</v>
      </c>
      <c r="C1032" s="48" t="s">
        <v>177</v>
      </c>
    </row>
    <row r="1033" spans="1:3" x14ac:dyDescent="0.25">
      <c r="A1033" s="48" t="s">
        <v>1175</v>
      </c>
      <c r="B1033" s="48" t="s">
        <v>1169</v>
      </c>
      <c r="C1033" s="48" t="s">
        <v>1166</v>
      </c>
    </row>
    <row r="1034" spans="1:3" x14ac:dyDescent="0.25">
      <c r="A1034" s="48" t="s">
        <v>1174</v>
      </c>
      <c r="B1034" s="48" t="s">
        <v>1169</v>
      </c>
      <c r="C1034" s="48" t="s">
        <v>1089</v>
      </c>
    </row>
    <row r="1035" spans="1:3" x14ac:dyDescent="0.25">
      <c r="A1035" s="48" t="s">
        <v>1173</v>
      </c>
      <c r="B1035" s="48" t="s">
        <v>1169</v>
      </c>
      <c r="C1035" s="48" t="s">
        <v>1045</v>
      </c>
    </row>
    <row r="1036" spans="1:3" x14ac:dyDescent="0.25">
      <c r="A1036" s="48" t="s">
        <v>1172</v>
      </c>
      <c r="B1036" s="48" t="s">
        <v>1169</v>
      </c>
      <c r="C1036" s="48" t="s">
        <v>223</v>
      </c>
    </row>
    <row r="1037" spans="1:3" x14ac:dyDescent="0.25">
      <c r="A1037" s="48" t="s">
        <v>1171</v>
      </c>
      <c r="B1037" s="48" t="s">
        <v>1169</v>
      </c>
      <c r="C1037" s="48" t="s">
        <v>1117</v>
      </c>
    </row>
    <row r="1038" spans="1:3" x14ac:dyDescent="0.25">
      <c r="A1038" s="48" t="s">
        <v>1170</v>
      </c>
      <c r="B1038" s="48" t="s">
        <v>1169</v>
      </c>
      <c r="C1038" s="48" t="s">
        <v>1022</v>
      </c>
    </row>
    <row r="1039" spans="1:3" x14ac:dyDescent="0.25">
      <c r="A1039" s="48" t="s">
        <v>640</v>
      </c>
      <c r="B1039" s="48" t="s">
        <v>1008</v>
      </c>
      <c r="C1039" s="48" t="s">
        <v>639</v>
      </c>
    </row>
    <row r="1040" spans="1:3" x14ac:dyDescent="0.25">
      <c r="A1040" s="48" t="s">
        <v>644</v>
      </c>
      <c r="B1040" s="48" t="s">
        <v>1008</v>
      </c>
      <c r="C1040" s="48" t="s">
        <v>643</v>
      </c>
    </row>
    <row r="1041" spans="1:3" x14ac:dyDescent="0.25">
      <c r="A1041" s="48" t="s">
        <v>414</v>
      </c>
      <c r="B1041" s="48" t="s">
        <v>1008</v>
      </c>
      <c r="C1041" s="48" t="s">
        <v>105</v>
      </c>
    </row>
    <row r="1042" spans="1:3" x14ac:dyDescent="0.25">
      <c r="A1042" s="48" t="s">
        <v>493</v>
      </c>
      <c r="B1042" s="48" t="s">
        <v>1008</v>
      </c>
      <c r="C1042" s="48" t="s">
        <v>1168</v>
      </c>
    </row>
    <row r="1043" spans="1:3" x14ac:dyDescent="0.25">
      <c r="A1043" s="48" t="s">
        <v>417</v>
      </c>
      <c r="B1043" s="48" t="s">
        <v>1008</v>
      </c>
      <c r="C1043" s="48" t="s">
        <v>1167</v>
      </c>
    </row>
    <row r="1044" spans="1:3" x14ac:dyDescent="0.25">
      <c r="A1044" s="48" t="s">
        <v>647</v>
      </c>
      <c r="B1044" s="48" t="s">
        <v>1008</v>
      </c>
      <c r="C1044" s="48" t="s">
        <v>646</v>
      </c>
    </row>
    <row r="1045" spans="1:3" x14ac:dyDescent="0.25">
      <c r="A1045" s="48" t="s">
        <v>811</v>
      </c>
      <c r="B1045" s="48" t="s">
        <v>1008</v>
      </c>
      <c r="C1045" s="48" t="s">
        <v>220</v>
      </c>
    </row>
    <row r="1046" spans="1:3" x14ac:dyDescent="0.25">
      <c r="A1046" s="48" t="s">
        <v>422</v>
      </c>
      <c r="B1046" s="48" t="s">
        <v>1008</v>
      </c>
      <c r="C1046" s="48" t="s">
        <v>107</v>
      </c>
    </row>
    <row r="1047" spans="1:3" x14ac:dyDescent="0.25">
      <c r="A1047" s="48" t="s">
        <v>424</v>
      </c>
      <c r="B1047" s="48" t="s">
        <v>1008</v>
      </c>
      <c r="C1047" s="48" t="s">
        <v>108</v>
      </c>
    </row>
    <row r="1048" spans="1:3" x14ac:dyDescent="0.25">
      <c r="A1048" s="48" t="s">
        <v>650</v>
      </c>
      <c r="B1048" s="48" t="s">
        <v>1008</v>
      </c>
      <c r="C1048" s="48" t="s">
        <v>649</v>
      </c>
    </row>
    <row r="1049" spans="1:3" x14ac:dyDescent="0.25">
      <c r="A1049" s="48" t="s">
        <v>484</v>
      </c>
      <c r="B1049" s="48" t="s">
        <v>1008</v>
      </c>
      <c r="C1049" s="48" t="s">
        <v>1166</v>
      </c>
    </row>
    <row r="1050" spans="1:3" x14ac:dyDescent="0.25">
      <c r="A1050" s="48" t="s">
        <v>653</v>
      </c>
      <c r="B1050" s="48" t="s">
        <v>1008</v>
      </c>
      <c r="C1050" s="48" t="s">
        <v>652</v>
      </c>
    </row>
    <row r="1051" spans="1:3" x14ac:dyDescent="0.25">
      <c r="A1051" s="48" t="s">
        <v>547</v>
      </c>
      <c r="B1051" s="48" t="s">
        <v>1008</v>
      </c>
      <c r="C1051" s="48" t="s">
        <v>166</v>
      </c>
    </row>
    <row r="1052" spans="1:3" x14ac:dyDescent="0.25">
      <c r="A1052" s="48" t="s">
        <v>942</v>
      </c>
      <c r="B1052" s="48" t="s">
        <v>1008</v>
      </c>
      <c r="C1052" s="48" t="s">
        <v>941</v>
      </c>
    </row>
    <row r="1053" spans="1:3" x14ac:dyDescent="0.25">
      <c r="A1053" s="48" t="s">
        <v>945</v>
      </c>
      <c r="B1053" s="48" t="s">
        <v>1008</v>
      </c>
      <c r="C1053" s="48" t="s">
        <v>944</v>
      </c>
    </row>
    <row r="1054" spans="1:3" x14ac:dyDescent="0.25">
      <c r="A1054" s="48" t="s">
        <v>656</v>
      </c>
      <c r="B1054" s="48" t="s">
        <v>1008</v>
      </c>
      <c r="C1054" s="48" t="s">
        <v>655</v>
      </c>
    </row>
    <row r="1055" spans="1:3" x14ac:dyDescent="0.25">
      <c r="A1055" s="48" t="s">
        <v>814</v>
      </c>
      <c r="B1055" s="48" t="s">
        <v>1008</v>
      </c>
      <c r="C1055" s="48" t="s">
        <v>221</v>
      </c>
    </row>
    <row r="1056" spans="1:3" x14ac:dyDescent="0.25">
      <c r="A1056" s="48" t="s">
        <v>324</v>
      </c>
      <c r="B1056" s="48" t="s">
        <v>1008</v>
      </c>
      <c r="C1056" s="48" t="s">
        <v>68</v>
      </c>
    </row>
    <row r="1057" spans="1:3" x14ac:dyDescent="0.25">
      <c r="A1057" s="48" t="s">
        <v>430</v>
      </c>
      <c r="B1057" s="48" t="s">
        <v>1008</v>
      </c>
      <c r="C1057" s="48" t="s">
        <v>111</v>
      </c>
    </row>
    <row r="1058" spans="1:3" x14ac:dyDescent="0.25">
      <c r="A1058" s="48" t="s">
        <v>659</v>
      </c>
      <c r="B1058" s="48" t="s">
        <v>1008</v>
      </c>
      <c r="C1058" s="48" t="s">
        <v>658</v>
      </c>
    </row>
    <row r="1059" spans="1:3" x14ac:dyDescent="0.25">
      <c r="A1059" s="48" t="s">
        <v>333</v>
      </c>
      <c r="B1059" s="48" t="s">
        <v>1008</v>
      </c>
      <c r="C1059" s="48" t="s">
        <v>71</v>
      </c>
    </row>
    <row r="1060" spans="1:3" x14ac:dyDescent="0.25">
      <c r="A1060" s="48" t="s">
        <v>661</v>
      </c>
      <c r="B1060" s="48" t="s">
        <v>1008</v>
      </c>
      <c r="C1060" s="48" t="s">
        <v>1165</v>
      </c>
    </row>
    <row r="1061" spans="1:3" x14ac:dyDescent="0.25">
      <c r="A1061" s="48" t="s">
        <v>663</v>
      </c>
      <c r="B1061" s="48" t="s">
        <v>1008</v>
      </c>
      <c r="C1061" s="48" t="s">
        <v>1164</v>
      </c>
    </row>
    <row r="1062" spans="1:3" x14ac:dyDescent="0.25">
      <c r="A1062" s="48" t="s">
        <v>950</v>
      </c>
      <c r="B1062" s="48" t="s">
        <v>1008</v>
      </c>
      <c r="C1062" s="48" t="s">
        <v>949</v>
      </c>
    </row>
    <row r="1063" spans="1:3" x14ac:dyDescent="0.25">
      <c r="A1063" s="48" t="s">
        <v>666</v>
      </c>
      <c r="B1063" s="48" t="s">
        <v>1008</v>
      </c>
      <c r="C1063" s="48" t="s">
        <v>665</v>
      </c>
    </row>
    <row r="1064" spans="1:3" x14ac:dyDescent="0.25">
      <c r="A1064" s="48" t="s">
        <v>953</v>
      </c>
      <c r="B1064" s="48" t="s">
        <v>1008</v>
      </c>
      <c r="C1064" s="48" t="s">
        <v>952</v>
      </c>
    </row>
    <row r="1065" spans="1:3" x14ac:dyDescent="0.25">
      <c r="A1065" s="48" t="s">
        <v>956</v>
      </c>
      <c r="B1065" s="48" t="s">
        <v>1008</v>
      </c>
      <c r="C1065" s="48" t="s">
        <v>955</v>
      </c>
    </row>
    <row r="1066" spans="1:3" x14ac:dyDescent="0.25">
      <c r="A1066" s="48" t="s">
        <v>440</v>
      </c>
      <c r="B1066" s="48" t="s">
        <v>1008</v>
      </c>
      <c r="C1066" s="48" t="s">
        <v>1163</v>
      </c>
    </row>
    <row r="1067" spans="1:3" x14ac:dyDescent="0.25">
      <c r="A1067" s="48" t="s">
        <v>420</v>
      </c>
      <c r="B1067" s="48" t="s">
        <v>1008</v>
      </c>
      <c r="C1067" s="48" t="s">
        <v>1162</v>
      </c>
    </row>
    <row r="1068" spans="1:3" x14ac:dyDescent="0.25">
      <c r="A1068" s="48" t="s">
        <v>821</v>
      </c>
      <c r="B1068" s="48" t="s">
        <v>1008</v>
      </c>
      <c r="C1068" s="48" t="s">
        <v>223</v>
      </c>
    </row>
    <row r="1069" spans="1:3" x14ac:dyDescent="0.25">
      <c r="A1069" s="48" t="s">
        <v>668</v>
      </c>
      <c r="B1069" s="48" t="s">
        <v>1008</v>
      </c>
      <c r="C1069" s="48" t="s">
        <v>958</v>
      </c>
    </row>
    <row r="1070" spans="1:3" x14ac:dyDescent="0.25">
      <c r="A1070" s="48" t="s">
        <v>555</v>
      </c>
      <c r="B1070" s="48" t="s">
        <v>1008</v>
      </c>
      <c r="C1070" s="48" t="s">
        <v>1161</v>
      </c>
    </row>
    <row r="1071" spans="1:3" x14ac:dyDescent="0.25">
      <c r="A1071" s="48" t="s">
        <v>671</v>
      </c>
      <c r="B1071" s="48" t="s">
        <v>1008</v>
      </c>
      <c r="C1071" s="48" t="s">
        <v>670</v>
      </c>
    </row>
    <row r="1072" spans="1:3" x14ac:dyDescent="0.25">
      <c r="A1072" s="48" t="s">
        <v>793</v>
      </c>
      <c r="B1072" s="48" t="s">
        <v>1008</v>
      </c>
      <c r="C1072" s="48" t="s">
        <v>211</v>
      </c>
    </row>
    <row r="1073" spans="1:3" x14ac:dyDescent="0.25">
      <c r="A1073" s="48" t="s">
        <v>389</v>
      </c>
      <c r="B1073" s="48" t="s">
        <v>1008</v>
      </c>
      <c r="C1073" s="48" t="s">
        <v>1160</v>
      </c>
    </row>
    <row r="1074" spans="1:3" x14ac:dyDescent="0.25">
      <c r="A1074" s="48" t="s">
        <v>345</v>
      </c>
      <c r="B1074" s="48" t="s">
        <v>1008</v>
      </c>
      <c r="C1074" s="48" t="s">
        <v>73</v>
      </c>
    </row>
    <row r="1075" spans="1:3" x14ac:dyDescent="0.25">
      <c r="A1075" s="48" t="s">
        <v>809</v>
      </c>
      <c r="B1075" s="48" t="s">
        <v>1008</v>
      </c>
      <c r="C1075" s="48" t="s">
        <v>1159</v>
      </c>
    </row>
    <row r="1076" spans="1:3" x14ac:dyDescent="0.25">
      <c r="A1076" s="48" t="s">
        <v>805</v>
      </c>
      <c r="B1076" s="48" t="s">
        <v>1008</v>
      </c>
      <c r="C1076" s="48" t="s">
        <v>1158</v>
      </c>
    </row>
    <row r="1077" spans="1:3" x14ac:dyDescent="0.25">
      <c r="A1077" s="48" t="s">
        <v>442</v>
      </c>
      <c r="B1077" s="48" t="s">
        <v>1008</v>
      </c>
      <c r="C1077" s="48" t="s">
        <v>117</v>
      </c>
    </row>
    <row r="1078" spans="1:3" x14ac:dyDescent="0.25">
      <c r="A1078" s="48" t="s">
        <v>482</v>
      </c>
      <c r="B1078" s="48" t="s">
        <v>1008</v>
      </c>
      <c r="C1078" s="48" t="s">
        <v>1157</v>
      </c>
    </row>
    <row r="1079" spans="1:3" x14ac:dyDescent="0.25">
      <c r="A1079" s="48" t="s">
        <v>674</v>
      </c>
      <c r="B1079" s="48" t="s">
        <v>1008</v>
      </c>
      <c r="C1079" s="48" t="s">
        <v>673</v>
      </c>
    </row>
    <row r="1080" spans="1:3" x14ac:dyDescent="0.25">
      <c r="A1080" s="48" t="s">
        <v>677</v>
      </c>
      <c r="B1080" s="48" t="s">
        <v>1008</v>
      </c>
      <c r="C1080" s="48" t="s">
        <v>676</v>
      </c>
    </row>
    <row r="1081" spans="1:3" x14ac:dyDescent="0.25">
      <c r="A1081" s="48" t="s">
        <v>351</v>
      </c>
      <c r="B1081" s="48" t="s">
        <v>1008</v>
      </c>
      <c r="C1081" s="48" t="s">
        <v>1156</v>
      </c>
    </row>
    <row r="1082" spans="1:3" x14ac:dyDescent="0.25">
      <c r="A1082" s="48" t="s">
        <v>803</v>
      </c>
      <c r="B1082" s="48" t="s">
        <v>1008</v>
      </c>
      <c r="C1082" s="48" t="s">
        <v>1155</v>
      </c>
    </row>
    <row r="1083" spans="1:3" x14ac:dyDescent="0.25">
      <c r="A1083" s="48" t="s">
        <v>567</v>
      </c>
      <c r="B1083" s="48" t="s">
        <v>1008</v>
      </c>
      <c r="C1083" s="48" t="s">
        <v>1154</v>
      </c>
    </row>
    <row r="1084" spans="1:3" x14ac:dyDescent="0.25">
      <c r="A1084" s="48" t="s">
        <v>385</v>
      </c>
      <c r="B1084" s="48" t="s">
        <v>1008</v>
      </c>
      <c r="C1084" s="48" t="s">
        <v>1153</v>
      </c>
    </row>
    <row r="1085" spans="1:3" x14ac:dyDescent="0.25">
      <c r="A1085" s="48" t="s">
        <v>520</v>
      </c>
      <c r="B1085" s="48" t="s">
        <v>1008</v>
      </c>
      <c r="C1085" s="48" t="s">
        <v>1152</v>
      </c>
    </row>
    <row r="1086" spans="1:3" x14ac:dyDescent="0.25">
      <c r="A1086" s="48" t="s">
        <v>835</v>
      </c>
      <c r="B1086" s="48" t="s">
        <v>1008</v>
      </c>
      <c r="C1086" s="48" t="s">
        <v>1151</v>
      </c>
    </row>
    <row r="1087" spans="1:3" x14ac:dyDescent="0.25">
      <c r="A1087" s="48" t="s">
        <v>428</v>
      </c>
      <c r="B1087" s="48" t="s">
        <v>1008</v>
      </c>
      <c r="C1087" s="48" t="s">
        <v>1150</v>
      </c>
    </row>
    <row r="1088" spans="1:3" x14ac:dyDescent="0.25">
      <c r="A1088" s="48" t="s">
        <v>680</v>
      </c>
      <c r="B1088" s="48" t="s">
        <v>1008</v>
      </c>
      <c r="C1088" s="48" t="s">
        <v>679</v>
      </c>
    </row>
    <row r="1089" spans="1:3" x14ac:dyDescent="0.25">
      <c r="A1089" s="48" t="s">
        <v>683</v>
      </c>
      <c r="B1089" s="48" t="s">
        <v>1008</v>
      </c>
      <c r="C1089" s="48" t="s">
        <v>682</v>
      </c>
    </row>
    <row r="1090" spans="1:3" x14ac:dyDescent="0.25">
      <c r="A1090" s="48" t="s">
        <v>563</v>
      </c>
      <c r="B1090" s="48" t="s">
        <v>1008</v>
      </c>
      <c r="C1090" s="48" t="s">
        <v>1149</v>
      </c>
    </row>
    <row r="1091" spans="1:3" x14ac:dyDescent="0.25">
      <c r="A1091" s="48" t="s">
        <v>960</v>
      </c>
      <c r="B1091" s="48" t="s">
        <v>1008</v>
      </c>
      <c r="C1091" s="48" t="s">
        <v>959</v>
      </c>
    </row>
    <row r="1092" spans="1:3" x14ac:dyDescent="0.25">
      <c r="A1092" s="48" t="s">
        <v>353</v>
      </c>
      <c r="B1092" s="48" t="s">
        <v>1008</v>
      </c>
      <c r="C1092" s="48" t="s">
        <v>1148</v>
      </c>
    </row>
    <row r="1093" spans="1:3" x14ac:dyDescent="0.25">
      <c r="A1093" s="48" t="s">
        <v>565</v>
      </c>
      <c r="B1093" s="48" t="s">
        <v>1008</v>
      </c>
      <c r="C1093" s="48" t="s">
        <v>174</v>
      </c>
    </row>
    <row r="1094" spans="1:3" x14ac:dyDescent="0.25">
      <c r="A1094" s="48" t="s">
        <v>686</v>
      </c>
      <c r="B1094" s="48" t="s">
        <v>1008</v>
      </c>
      <c r="C1094" s="48" t="s">
        <v>685</v>
      </c>
    </row>
    <row r="1095" spans="1:3" x14ac:dyDescent="0.25">
      <c r="A1095" s="48" t="s">
        <v>689</v>
      </c>
      <c r="B1095" s="48" t="s">
        <v>1008</v>
      </c>
      <c r="C1095" s="48" t="s">
        <v>688</v>
      </c>
    </row>
    <row r="1096" spans="1:3" x14ac:dyDescent="0.25">
      <c r="A1096" s="48" t="s">
        <v>692</v>
      </c>
      <c r="B1096" s="48" t="s">
        <v>1008</v>
      </c>
      <c r="C1096" s="48" t="s">
        <v>691</v>
      </c>
    </row>
    <row r="1097" spans="1:3" x14ac:dyDescent="0.25">
      <c r="A1097" s="48" t="s">
        <v>695</v>
      </c>
      <c r="B1097" s="48" t="s">
        <v>1008</v>
      </c>
      <c r="C1097" s="48" t="s">
        <v>694</v>
      </c>
    </row>
    <row r="1098" spans="1:3" x14ac:dyDescent="0.25">
      <c r="A1098" s="48" t="s">
        <v>589</v>
      </c>
      <c r="B1098" s="48" t="s">
        <v>1008</v>
      </c>
      <c r="C1098" s="48" t="s">
        <v>1147</v>
      </c>
    </row>
    <row r="1099" spans="1:3" x14ac:dyDescent="0.25">
      <c r="A1099" s="48" t="s">
        <v>698</v>
      </c>
      <c r="B1099" s="48" t="s">
        <v>1008</v>
      </c>
      <c r="C1099" s="48" t="s">
        <v>697</v>
      </c>
    </row>
    <row r="1100" spans="1:3" x14ac:dyDescent="0.25">
      <c r="A1100" s="48" t="s">
        <v>448</v>
      </c>
      <c r="B1100" s="48" t="s">
        <v>1008</v>
      </c>
      <c r="C1100" s="48" t="s">
        <v>120</v>
      </c>
    </row>
    <row r="1101" spans="1:3" x14ac:dyDescent="0.25">
      <c r="A1101" s="48" t="s">
        <v>701</v>
      </c>
      <c r="B1101" s="48" t="s">
        <v>1008</v>
      </c>
      <c r="C1101" s="48" t="s">
        <v>700</v>
      </c>
    </row>
    <row r="1102" spans="1:3" x14ac:dyDescent="0.25">
      <c r="A1102" s="48" t="s">
        <v>704</v>
      </c>
      <c r="B1102" s="48" t="s">
        <v>1008</v>
      </c>
      <c r="C1102" s="48" t="s">
        <v>703</v>
      </c>
    </row>
    <row r="1103" spans="1:3" x14ac:dyDescent="0.25">
      <c r="A1103" s="48" t="s">
        <v>963</v>
      </c>
      <c r="B1103" s="48" t="s">
        <v>1008</v>
      </c>
      <c r="C1103" s="48" t="s">
        <v>962</v>
      </c>
    </row>
    <row r="1104" spans="1:3" x14ac:dyDescent="0.25">
      <c r="A1104" s="48" t="s">
        <v>499</v>
      </c>
      <c r="B1104" s="48" t="s">
        <v>1008</v>
      </c>
      <c r="C1104" s="48" t="s">
        <v>1146</v>
      </c>
    </row>
    <row r="1105" spans="1:3" x14ac:dyDescent="0.25">
      <c r="A1105" s="48" t="s">
        <v>966</v>
      </c>
      <c r="B1105" s="48" t="s">
        <v>1008</v>
      </c>
      <c r="C1105" s="48" t="s">
        <v>965</v>
      </c>
    </row>
    <row r="1106" spans="1:3" x14ac:dyDescent="0.25">
      <c r="A1106" s="48" t="s">
        <v>569</v>
      </c>
      <c r="B1106" s="48" t="s">
        <v>1008</v>
      </c>
      <c r="C1106" s="48" t="s">
        <v>1145</v>
      </c>
    </row>
    <row r="1107" spans="1:3" x14ac:dyDescent="0.25">
      <c r="A1107" s="48" t="s">
        <v>969</v>
      </c>
      <c r="B1107" s="48" t="s">
        <v>1008</v>
      </c>
      <c r="C1107" s="48" t="s">
        <v>968</v>
      </c>
    </row>
    <row r="1108" spans="1:3" x14ac:dyDescent="0.25">
      <c r="A1108" s="48" t="s">
        <v>571</v>
      </c>
      <c r="B1108" s="48" t="s">
        <v>1008</v>
      </c>
      <c r="C1108" s="48" t="s">
        <v>177</v>
      </c>
    </row>
    <row r="1109" spans="1:3" x14ac:dyDescent="0.25">
      <c r="A1109" s="48" t="s">
        <v>848</v>
      </c>
      <c r="B1109" s="48" t="s">
        <v>1008</v>
      </c>
      <c r="C1109" s="48" t="s">
        <v>1144</v>
      </c>
    </row>
    <row r="1110" spans="1:3" x14ac:dyDescent="0.25">
      <c r="A1110" s="48" t="s">
        <v>854</v>
      </c>
      <c r="B1110" s="48" t="s">
        <v>1008</v>
      </c>
      <c r="C1110" s="48" t="s">
        <v>1143</v>
      </c>
    </row>
    <row r="1111" spans="1:3" x14ac:dyDescent="0.25">
      <c r="A1111" s="48" t="s">
        <v>575</v>
      </c>
      <c r="B1111" s="48" t="s">
        <v>1008</v>
      </c>
      <c r="C1111" s="48" t="s">
        <v>179</v>
      </c>
    </row>
    <row r="1112" spans="1:3" x14ac:dyDescent="0.25">
      <c r="A1112" s="48" t="s">
        <v>486</v>
      </c>
      <c r="B1112" s="48" t="s">
        <v>1008</v>
      </c>
      <c r="C1112" s="48" t="s">
        <v>1142</v>
      </c>
    </row>
    <row r="1113" spans="1:3" x14ac:dyDescent="0.25">
      <c r="A1113" s="48" t="s">
        <v>495</v>
      </c>
      <c r="B1113" s="48" t="s">
        <v>1008</v>
      </c>
      <c r="C1113" s="48" t="s">
        <v>1141</v>
      </c>
    </row>
    <row r="1114" spans="1:3" x14ac:dyDescent="0.25">
      <c r="A1114" s="48" t="s">
        <v>375</v>
      </c>
      <c r="B1114" s="48" t="s">
        <v>1008</v>
      </c>
      <c r="C1114" s="48" t="s">
        <v>1140</v>
      </c>
    </row>
    <row r="1115" spans="1:3" x14ac:dyDescent="0.25">
      <c r="A1115" s="48" t="s">
        <v>512</v>
      </c>
      <c r="B1115" s="48" t="s">
        <v>1008</v>
      </c>
      <c r="C1115" s="48" t="s">
        <v>1139</v>
      </c>
    </row>
    <row r="1116" spans="1:3" x14ac:dyDescent="0.25">
      <c r="A1116" s="48" t="s">
        <v>972</v>
      </c>
      <c r="B1116" s="48" t="s">
        <v>1008</v>
      </c>
      <c r="C1116" s="48" t="s">
        <v>971</v>
      </c>
    </row>
    <row r="1117" spans="1:3" x14ac:dyDescent="0.25">
      <c r="A1117" s="48" t="s">
        <v>458</v>
      </c>
      <c r="B1117" s="48" t="s">
        <v>1008</v>
      </c>
      <c r="C1117" s="48" t="s">
        <v>125</v>
      </c>
    </row>
    <row r="1118" spans="1:3" x14ac:dyDescent="0.25">
      <c r="A1118" s="48" t="s">
        <v>825</v>
      </c>
      <c r="B1118" s="48" t="s">
        <v>1008</v>
      </c>
      <c r="C1118" s="48" t="s">
        <v>225</v>
      </c>
    </row>
    <row r="1119" spans="1:3" x14ac:dyDescent="0.25">
      <c r="A1119" s="48" t="s">
        <v>975</v>
      </c>
      <c r="B1119" s="48" t="s">
        <v>1008</v>
      </c>
      <c r="C1119" s="48" t="s">
        <v>974</v>
      </c>
    </row>
    <row r="1120" spans="1:3" x14ac:dyDescent="0.25">
      <c r="A1120" s="48" t="s">
        <v>597</v>
      </c>
      <c r="B1120" s="48" t="s">
        <v>1008</v>
      </c>
      <c r="C1120" s="48" t="s">
        <v>1138</v>
      </c>
    </row>
    <row r="1121" spans="1:3" x14ac:dyDescent="0.25">
      <c r="A1121" s="48" t="s">
        <v>489</v>
      </c>
      <c r="B1121" s="48" t="s">
        <v>1008</v>
      </c>
      <c r="C1121" s="48" t="s">
        <v>1137</v>
      </c>
    </row>
    <row r="1122" spans="1:3" x14ac:dyDescent="0.25">
      <c r="A1122" s="48" t="s">
        <v>545</v>
      </c>
      <c r="B1122" s="48" t="s">
        <v>1008</v>
      </c>
      <c r="C1122" s="48" t="s">
        <v>1136</v>
      </c>
    </row>
    <row r="1123" spans="1:3" x14ac:dyDescent="0.25">
      <c r="A1123" s="48" t="s">
        <v>791</v>
      </c>
      <c r="B1123" s="48" t="s">
        <v>1008</v>
      </c>
      <c r="C1123" s="48" t="s">
        <v>1135</v>
      </c>
    </row>
    <row r="1124" spans="1:3" x14ac:dyDescent="0.25">
      <c r="A1124" s="48" t="s">
        <v>816</v>
      </c>
      <c r="B1124" s="48" t="s">
        <v>1008</v>
      </c>
      <c r="C1124" s="48" t="s">
        <v>1134</v>
      </c>
    </row>
    <row r="1125" spans="1:3" x14ac:dyDescent="0.25">
      <c r="A1125" s="48" t="s">
        <v>557</v>
      </c>
      <c r="B1125" s="48" t="s">
        <v>1008</v>
      </c>
      <c r="C1125" s="48" t="s">
        <v>1133</v>
      </c>
    </row>
    <row r="1126" spans="1:3" x14ac:dyDescent="0.25">
      <c r="A1126" s="48" t="s">
        <v>402</v>
      </c>
      <c r="B1126" s="48" t="s">
        <v>1008</v>
      </c>
      <c r="C1126" s="48" t="s">
        <v>1132</v>
      </c>
    </row>
    <row r="1127" spans="1:3" x14ac:dyDescent="0.25">
      <c r="A1127" s="48" t="s">
        <v>365</v>
      </c>
      <c r="B1127" s="48" t="s">
        <v>1008</v>
      </c>
      <c r="C1127" s="48" t="s">
        <v>1131</v>
      </c>
    </row>
    <row r="1128" spans="1:3" x14ac:dyDescent="0.25">
      <c r="A1128" s="48" t="s">
        <v>508</v>
      </c>
      <c r="B1128" s="48" t="s">
        <v>1008</v>
      </c>
      <c r="C1128" s="48" t="s">
        <v>1130</v>
      </c>
    </row>
    <row r="1129" spans="1:3" x14ac:dyDescent="0.25">
      <c r="A1129" s="48" t="s">
        <v>599</v>
      </c>
      <c r="B1129" s="48" t="s">
        <v>1008</v>
      </c>
      <c r="C1129" s="48" t="s">
        <v>1129</v>
      </c>
    </row>
    <row r="1130" spans="1:3" x14ac:dyDescent="0.25">
      <c r="A1130" s="48" t="s">
        <v>518</v>
      </c>
      <c r="B1130" s="48" t="s">
        <v>1008</v>
      </c>
      <c r="C1130" s="48" t="s">
        <v>1128</v>
      </c>
    </row>
    <row r="1131" spans="1:3" x14ac:dyDescent="0.25">
      <c r="A1131" s="48" t="s">
        <v>619</v>
      </c>
      <c r="B1131" s="48" t="s">
        <v>1008</v>
      </c>
      <c r="C1131" s="48" t="s">
        <v>1127</v>
      </c>
    </row>
    <row r="1132" spans="1:3" x14ac:dyDescent="0.25">
      <c r="A1132" s="48" t="s">
        <v>621</v>
      </c>
      <c r="B1132" s="48" t="s">
        <v>1008</v>
      </c>
      <c r="C1132" s="48" t="s">
        <v>1126</v>
      </c>
    </row>
    <row r="1133" spans="1:3" x14ac:dyDescent="0.25">
      <c r="A1133" s="48" t="s">
        <v>807</v>
      </c>
      <c r="B1133" s="48" t="s">
        <v>1008</v>
      </c>
      <c r="C1133" s="48" t="s">
        <v>1125</v>
      </c>
    </row>
    <row r="1134" spans="1:3" x14ac:dyDescent="0.25">
      <c r="A1134" s="48" t="s">
        <v>860</v>
      </c>
      <c r="B1134" s="48" t="s">
        <v>1008</v>
      </c>
      <c r="C1134" s="48" t="s">
        <v>1124</v>
      </c>
    </row>
    <row r="1135" spans="1:3" x14ac:dyDescent="0.25">
      <c r="A1135" s="48" t="s">
        <v>583</v>
      </c>
      <c r="B1135" s="48" t="s">
        <v>1008</v>
      </c>
      <c r="C1135" s="48" t="s">
        <v>1123</v>
      </c>
    </row>
    <row r="1136" spans="1:3" x14ac:dyDescent="0.25">
      <c r="A1136" s="48" t="s">
        <v>829</v>
      </c>
      <c r="B1136" s="48" t="s">
        <v>1008</v>
      </c>
      <c r="C1136" s="48" t="s">
        <v>227</v>
      </c>
    </row>
    <row r="1137" spans="1:3" x14ac:dyDescent="0.25">
      <c r="A1137" s="48" t="s">
        <v>503</v>
      </c>
      <c r="B1137" s="48" t="s">
        <v>1008</v>
      </c>
      <c r="C1137" s="48" t="s">
        <v>1122</v>
      </c>
    </row>
    <row r="1138" spans="1:3" x14ac:dyDescent="0.25">
      <c r="A1138" s="48" t="s">
        <v>707</v>
      </c>
      <c r="B1138" s="48" t="s">
        <v>1008</v>
      </c>
      <c r="C1138" s="48" t="s">
        <v>706</v>
      </c>
    </row>
    <row r="1139" spans="1:3" x14ac:dyDescent="0.25">
      <c r="A1139" s="48" t="s">
        <v>831</v>
      </c>
      <c r="B1139" s="48" t="s">
        <v>1008</v>
      </c>
      <c r="C1139" s="48" t="s">
        <v>228</v>
      </c>
    </row>
    <row r="1140" spans="1:3" x14ac:dyDescent="0.25">
      <c r="A1140" s="48" t="s">
        <v>710</v>
      </c>
      <c r="B1140" s="48" t="s">
        <v>1008</v>
      </c>
      <c r="C1140" s="48" t="s">
        <v>709</v>
      </c>
    </row>
    <row r="1141" spans="1:3" x14ac:dyDescent="0.25">
      <c r="A1141" s="48" t="s">
        <v>713</v>
      </c>
      <c r="B1141" s="48" t="s">
        <v>1008</v>
      </c>
      <c r="C1141" s="48" t="s">
        <v>712</v>
      </c>
    </row>
    <row r="1142" spans="1:3" x14ac:dyDescent="0.25">
      <c r="A1142" s="48" t="s">
        <v>837</v>
      </c>
      <c r="B1142" s="48" t="s">
        <v>1008</v>
      </c>
      <c r="C1142" s="48" t="s">
        <v>231</v>
      </c>
    </row>
    <row r="1143" spans="1:3" x14ac:dyDescent="0.25">
      <c r="A1143" s="48" t="s">
        <v>595</v>
      </c>
      <c r="B1143" s="48" t="s">
        <v>1008</v>
      </c>
      <c r="C1143" s="48" t="s">
        <v>189</v>
      </c>
    </row>
    <row r="1144" spans="1:3" x14ac:dyDescent="0.25">
      <c r="A1144" s="48" t="s">
        <v>716</v>
      </c>
      <c r="B1144" s="48" t="s">
        <v>1008</v>
      </c>
      <c r="C1144" s="48" t="s">
        <v>715</v>
      </c>
    </row>
    <row r="1145" spans="1:3" x14ac:dyDescent="0.25">
      <c r="A1145" s="48" t="s">
        <v>719</v>
      </c>
      <c r="B1145" s="48" t="s">
        <v>1008</v>
      </c>
      <c r="C1145" s="48" t="s">
        <v>718</v>
      </c>
    </row>
    <row r="1146" spans="1:3" x14ac:dyDescent="0.25">
      <c r="A1146" s="48" t="s">
        <v>722</v>
      </c>
      <c r="B1146" s="48" t="s">
        <v>1008</v>
      </c>
      <c r="C1146" s="48" t="s">
        <v>721</v>
      </c>
    </row>
    <row r="1147" spans="1:3" x14ac:dyDescent="0.25">
      <c r="A1147" s="48" t="s">
        <v>841</v>
      </c>
      <c r="B1147" s="48" t="s">
        <v>1008</v>
      </c>
      <c r="C1147" s="48" t="s">
        <v>233</v>
      </c>
    </row>
    <row r="1148" spans="1:3" x14ac:dyDescent="0.25">
      <c r="A1148" s="48" t="s">
        <v>725</v>
      </c>
      <c r="B1148" s="48" t="s">
        <v>1008</v>
      </c>
      <c r="C1148" s="48" t="s">
        <v>724</v>
      </c>
    </row>
    <row r="1149" spans="1:3" x14ac:dyDescent="0.25">
      <c r="A1149" s="48" t="s">
        <v>728</v>
      </c>
      <c r="B1149" s="48" t="s">
        <v>1008</v>
      </c>
      <c r="C1149" s="48" t="s">
        <v>727</v>
      </c>
    </row>
    <row r="1150" spans="1:3" x14ac:dyDescent="0.25">
      <c r="A1150" s="48" t="s">
        <v>514</v>
      </c>
      <c r="B1150" s="48" t="s">
        <v>1008</v>
      </c>
      <c r="C1150" s="48" t="s">
        <v>1121</v>
      </c>
    </row>
    <row r="1151" spans="1:3" x14ac:dyDescent="0.25">
      <c r="A1151" s="48" t="s">
        <v>316</v>
      </c>
      <c r="B1151" s="48" t="s">
        <v>1008</v>
      </c>
      <c r="C1151" s="48" t="s">
        <v>1120</v>
      </c>
    </row>
    <row r="1152" spans="1:3" x14ac:dyDescent="0.25">
      <c r="A1152" s="48" t="s">
        <v>940</v>
      </c>
      <c r="B1152" s="48" t="s">
        <v>1008</v>
      </c>
      <c r="C1152" s="48" t="s">
        <v>1119</v>
      </c>
    </row>
    <row r="1153" spans="1:3" x14ac:dyDescent="0.25">
      <c r="A1153" s="48" t="s">
        <v>819</v>
      </c>
      <c r="B1153" s="48" t="s">
        <v>1008</v>
      </c>
      <c r="C1153" s="48" t="s">
        <v>1118</v>
      </c>
    </row>
    <row r="1154" spans="1:3" x14ac:dyDescent="0.25">
      <c r="A1154" s="48" t="s">
        <v>730</v>
      </c>
      <c r="B1154" s="48" t="s">
        <v>1008</v>
      </c>
      <c r="C1154" s="48" t="s">
        <v>977</v>
      </c>
    </row>
    <row r="1155" spans="1:3" x14ac:dyDescent="0.25">
      <c r="A1155" s="48" t="s">
        <v>426</v>
      </c>
      <c r="B1155" s="48" t="s">
        <v>1008</v>
      </c>
      <c r="C1155" s="48" t="s">
        <v>1117</v>
      </c>
    </row>
    <row r="1156" spans="1:3" x14ac:dyDescent="0.25">
      <c r="A1156" s="48" t="s">
        <v>603</v>
      </c>
      <c r="B1156" s="48" t="s">
        <v>1008</v>
      </c>
      <c r="C1156" s="48" t="s">
        <v>1116</v>
      </c>
    </row>
    <row r="1157" spans="1:3" x14ac:dyDescent="0.25">
      <c r="A1157" s="48" t="s">
        <v>535</v>
      </c>
      <c r="B1157" s="48" t="s">
        <v>1008</v>
      </c>
      <c r="C1157" s="48" t="s">
        <v>1115</v>
      </c>
    </row>
    <row r="1158" spans="1:3" x14ac:dyDescent="0.25">
      <c r="A1158" s="48" t="s">
        <v>593</v>
      </c>
      <c r="B1158" s="48" t="s">
        <v>1008</v>
      </c>
      <c r="C1158" s="48" t="s">
        <v>1114</v>
      </c>
    </row>
    <row r="1159" spans="1:3" x14ac:dyDescent="0.25">
      <c r="A1159" s="48" t="s">
        <v>733</v>
      </c>
      <c r="B1159" s="48" t="s">
        <v>1008</v>
      </c>
      <c r="C1159" s="48" t="s">
        <v>732</v>
      </c>
    </row>
    <row r="1160" spans="1:3" x14ac:dyDescent="0.25">
      <c r="A1160" s="48" t="s">
        <v>833</v>
      </c>
      <c r="B1160" s="48" t="s">
        <v>1008</v>
      </c>
      <c r="C1160" s="48" t="s">
        <v>1113</v>
      </c>
    </row>
    <row r="1161" spans="1:3" x14ac:dyDescent="0.25">
      <c r="A1161" s="48" t="s">
        <v>532</v>
      </c>
      <c r="B1161" s="48" t="s">
        <v>1008</v>
      </c>
      <c r="C1161" s="48" t="s">
        <v>1112</v>
      </c>
    </row>
    <row r="1162" spans="1:3" x14ac:dyDescent="0.25">
      <c r="A1162" s="48" t="s">
        <v>319</v>
      </c>
      <c r="B1162" s="48" t="s">
        <v>1008</v>
      </c>
      <c r="C1162" s="48" t="s">
        <v>1111</v>
      </c>
    </row>
    <row r="1163" spans="1:3" x14ac:dyDescent="0.25">
      <c r="A1163" s="48" t="s">
        <v>537</v>
      </c>
      <c r="B1163" s="48" t="s">
        <v>1008</v>
      </c>
      <c r="C1163" s="48" t="s">
        <v>1110</v>
      </c>
    </row>
    <row r="1164" spans="1:3" x14ac:dyDescent="0.25">
      <c r="A1164" s="48" t="s">
        <v>539</v>
      </c>
      <c r="B1164" s="48" t="s">
        <v>1008</v>
      </c>
      <c r="C1164" s="48" t="s">
        <v>1109</v>
      </c>
    </row>
    <row r="1165" spans="1:3" x14ac:dyDescent="0.25">
      <c r="A1165" s="48" t="s">
        <v>541</v>
      </c>
      <c r="B1165" s="48" t="s">
        <v>1008</v>
      </c>
      <c r="C1165" s="48" t="s">
        <v>1108</v>
      </c>
    </row>
    <row r="1166" spans="1:3" x14ac:dyDescent="0.25">
      <c r="A1166" s="48" t="s">
        <v>543</v>
      </c>
      <c r="B1166" s="48" t="s">
        <v>1008</v>
      </c>
      <c r="C1166" s="48" t="s">
        <v>1107</v>
      </c>
    </row>
    <row r="1167" spans="1:3" x14ac:dyDescent="0.25">
      <c r="A1167" s="48" t="s">
        <v>66</v>
      </c>
      <c r="B1167" s="48" t="s">
        <v>1008</v>
      </c>
      <c r="C1167" s="48" t="s">
        <v>1106</v>
      </c>
    </row>
    <row r="1168" spans="1:3" x14ac:dyDescent="0.25">
      <c r="A1168" s="48" t="s">
        <v>322</v>
      </c>
      <c r="B1168" s="48" t="s">
        <v>1008</v>
      </c>
      <c r="C1168" s="48" t="s">
        <v>1105</v>
      </c>
    </row>
    <row r="1169" spans="1:3" x14ac:dyDescent="0.25">
      <c r="A1169" s="48" t="s">
        <v>549</v>
      </c>
      <c r="B1169" s="48" t="s">
        <v>1008</v>
      </c>
      <c r="C1169" s="48" t="s">
        <v>1104</v>
      </c>
    </row>
    <row r="1170" spans="1:3" x14ac:dyDescent="0.25">
      <c r="A1170" s="48" t="s">
        <v>326</v>
      </c>
      <c r="B1170" s="48" t="s">
        <v>1008</v>
      </c>
      <c r="C1170" s="48" t="s">
        <v>1103</v>
      </c>
    </row>
    <row r="1171" spans="1:3" x14ac:dyDescent="0.25">
      <c r="A1171" s="48" t="s">
        <v>329</v>
      </c>
      <c r="B1171" s="48" t="s">
        <v>1008</v>
      </c>
      <c r="C1171" s="48" t="s">
        <v>1102</v>
      </c>
    </row>
    <row r="1172" spans="1:3" x14ac:dyDescent="0.25">
      <c r="A1172" s="48" t="s">
        <v>331</v>
      </c>
      <c r="B1172" s="48" t="s">
        <v>1008</v>
      </c>
      <c r="C1172" s="48" t="s">
        <v>1101</v>
      </c>
    </row>
    <row r="1173" spans="1:3" x14ac:dyDescent="0.25">
      <c r="A1173" s="48" t="s">
        <v>335</v>
      </c>
      <c r="B1173" s="48" t="s">
        <v>1008</v>
      </c>
      <c r="C1173" s="48" t="s">
        <v>1100</v>
      </c>
    </row>
    <row r="1174" spans="1:3" x14ac:dyDescent="0.25">
      <c r="A1174" s="48" t="s">
        <v>432</v>
      </c>
      <c r="B1174" s="48" t="s">
        <v>1008</v>
      </c>
      <c r="C1174" s="48" t="s">
        <v>1099</v>
      </c>
    </row>
    <row r="1175" spans="1:3" x14ac:dyDescent="0.25">
      <c r="A1175" s="48" t="s">
        <v>434</v>
      </c>
      <c r="B1175" s="48" t="s">
        <v>1008</v>
      </c>
      <c r="C1175" s="48" t="s">
        <v>1098</v>
      </c>
    </row>
    <row r="1176" spans="1:3" x14ac:dyDescent="0.25">
      <c r="A1176" s="48" t="s">
        <v>436</v>
      </c>
      <c r="B1176" s="48" t="s">
        <v>1008</v>
      </c>
      <c r="C1176" s="48" t="s">
        <v>1097</v>
      </c>
    </row>
    <row r="1177" spans="1:3" x14ac:dyDescent="0.25">
      <c r="A1177" s="48" t="s">
        <v>551</v>
      </c>
      <c r="B1177" s="48" t="s">
        <v>1008</v>
      </c>
      <c r="C1177" s="48" t="s">
        <v>1096</v>
      </c>
    </row>
    <row r="1178" spans="1:3" x14ac:dyDescent="0.25">
      <c r="A1178" s="48" t="s">
        <v>438</v>
      </c>
      <c r="B1178" s="48" t="s">
        <v>1008</v>
      </c>
      <c r="C1178" s="48" t="s">
        <v>1095</v>
      </c>
    </row>
    <row r="1179" spans="1:3" x14ac:dyDescent="0.25">
      <c r="A1179" s="48" t="s">
        <v>553</v>
      </c>
      <c r="B1179" s="48" t="s">
        <v>1008</v>
      </c>
      <c r="C1179" s="48" t="s">
        <v>1094</v>
      </c>
    </row>
    <row r="1180" spans="1:3" x14ac:dyDescent="0.25">
      <c r="A1180" s="48" t="s">
        <v>343</v>
      </c>
      <c r="B1180" s="48" t="s">
        <v>1008</v>
      </c>
      <c r="C1180" s="48" t="s">
        <v>1093</v>
      </c>
    </row>
    <row r="1181" spans="1:3" x14ac:dyDescent="0.25">
      <c r="A1181" s="48" t="s">
        <v>491</v>
      </c>
      <c r="B1181" s="48" t="s">
        <v>1008</v>
      </c>
      <c r="C1181" s="48" t="s">
        <v>1092</v>
      </c>
    </row>
    <row r="1182" spans="1:3" x14ac:dyDescent="0.25">
      <c r="A1182" s="48" t="s">
        <v>444</v>
      </c>
      <c r="B1182" s="48" t="s">
        <v>1008</v>
      </c>
      <c r="C1182" s="48" t="s">
        <v>1091</v>
      </c>
    </row>
    <row r="1183" spans="1:3" x14ac:dyDescent="0.25">
      <c r="A1183" s="48" t="s">
        <v>446</v>
      </c>
      <c r="B1183" s="48" t="s">
        <v>1008</v>
      </c>
      <c r="C1183" s="48" t="s">
        <v>1090</v>
      </c>
    </row>
    <row r="1184" spans="1:3" x14ac:dyDescent="0.25">
      <c r="A1184" s="48" t="s">
        <v>347</v>
      </c>
      <c r="B1184" s="48" t="s">
        <v>1008</v>
      </c>
      <c r="C1184" s="48" t="s">
        <v>1089</v>
      </c>
    </row>
    <row r="1185" spans="1:3" x14ac:dyDescent="0.25">
      <c r="A1185" s="48" t="s">
        <v>559</v>
      </c>
      <c r="B1185" s="48" t="s">
        <v>1008</v>
      </c>
      <c r="C1185" s="48" t="s">
        <v>1088</v>
      </c>
    </row>
    <row r="1186" spans="1:3" x14ac:dyDescent="0.25">
      <c r="A1186" s="48" t="s">
        <v>823</v>
      </c>
      <c r="B1186" s="48" t="s">
        <v>1008</v>
      </c>
      <c r="C1186" s="48" t="s">
        <v>1087</v>
      </c>
    </row>
    <row r="1187" spans="1:3" x14ac:dyDescent="0.25">
      <c r="A1187" s="48" t="s">
        <v>561</v>
      </c>
      <c r="B1187" s="48" t="s">
        <v>1008</v>
      </c>
      <c r="C1187" s="48" t="s">
        <v>1086</v>
      </c>
    </row>
    <row r="1188" spans="1:3" x14ac:dyDescent="0.25">
      <c r="A1188" s="48" t="s">
        <v>355</v>
      </c>
      <c r="B1188" s="48" t="s">
        <v>1008</v>
      </c>
      <c r="C1188" s="48" t="s">
        <v>1085</v>
      </c>
    </row>
    <row r="1189" spans="1:3" x14ac:dyDescent="0.25">
      <c r="A1189" s="48" t="s">
        <v>357</v>
      </c>
      <c r="B1189" s="48" t="s">
        <v>1008</v>
      </c>
      <c r="C1189" s="48" t="s">
        <v>1084</v>
      </c>
    </row>
    <row r="1190" spans="1:3" x14ac:dyDescent="0.25">
      <c r="A1190" s="48" t="s">
        <v>450</v>
      </c>
      <c r="B1190" s="48" t="s">
        <v>1008</v>
      </c>
      <c r="C1190" s="48" t="s">
        <v>1083</v>
      </c>
    </row>
    <row r="1191" spans="1:3" x14ac:dyDescent="0.25">
      <c r="A1191" s="48" t="s">
        <v>359</v>
      </c>
      <c r="B1191" s="48" t="s">
        <v>1008</v>
      </c>
      <c r="C1191" s="48" t="s">
        <v>1082</v>
      </c>
    </row>
    <row r="1192" spans="1:3" x14ac:dyDescent="0.25">
      <c r="A1192" s="48" t="s">
        <v>361</v>
      </c>
      <c r="B1192" s="48" t="s">
        <v>1008</v>
      </c>
      <c r="C1192" s="48" t="s">
        <v>1081</v>
      </c>
    </row>
    <row r="1193" spans="1:3" x14ac:dyDescent="0.25">
      <c r="A1193" s="48" t="s">
        <v>452</v>
      </c>
      <c r="B1193" s="48" t="s">
        <v>1008</v>
      </c>
      <c r="C1193" s="48" t="s">
        <v>1080</v>
      </c>
    </row>
    <row r="1194" spans="1:3" x14ac:dyDescent="0.25">
      <c r="A1194" s="48" t="s">
        <v>454</v>
      </c>
      <c r="B1194" s="48" t="s">
        <v>1008</v>
      </c>
      <c r="C1194" s="48" t="s">
        <v>1079</v>
      </c>
    </row>
    <row r="1195" spans="1:3" x14ac:dyDescent="0.25">
      <c r="A1195" s="48" t="s">
        <v>456</v>
      </c>
      <c r="B1195" s="48" t="s">
        <v>1008</v>
      </c>
      <c r="C1195" s="48" t="s">
        <v>1078</v>
      </c>
    </row>
    <row r="1196" spans="1:3" x14ac:dyDescent="0.25">
      <c r="A1196" s="48" t="s">
        <v>573</v>
      </c>
      <c r="B1196" s="48" t="s">
        <v>1008</v>
      </c>
      <c r="C1196" s="48" t="s">
        <v>1077</v>
      </c>
    </row>
    <row r="1197" spans="1:3" x14ac:dyDescent="0.25">
      <c r="A1197" s="48" t="s">
        <v>795</v>
      </c>
      <c r="B1197" s="48" t="s">
        <v>1008</v>
      </c>
      <c r="C1197" s="48" t="s">
        <v>1076</v>
      </c>
    </row>
    <row r="1198" spans="1:3" x14ac:dyDescent="0.25">
      <c r="A1198" s="48" t="s">
        <v>797</v>
      </c>
      <c r="B1198" s="48" t="s">
        <v>1008</v>
      </c>
      <c r="C1198" s="48" t="s">
        <v>1075</v>
      </c>
    </row>
    <row r="1199" spans="1:3" x14ac:dyDescent="0.25">
      <c r="A1199" s="48" t="s">
        <v>497</v>
      </c>
      <c r="B1199" s="48" t="s">
        <v>1008</v>
      </c>
      <c r="C1199" s="48" t="s">
        <v>1074</v>
      </c>
    </row>
    <row r="1200" spans="1:3" x14ac:dyDescent="0.25">
      <c r="A1200" s="48" t="s">
        <v>579</v>
      </c>
      <c r="B1200" s="48" t="s">
        <v>1008</v>
      </c>
      <c r="C1200" s="48" t="s">
        <v>1073</v>
      </c>
    </row>
    <row r="1201" spans="1:3" x14ac:dyDescent="0.25">
      <c r="A1201" s="48" t="s">
        <v>581</v>
      </c>
      <c r="B1201" s="48" t="s">
        <v>1008</v>
      </c>
      <c r="C1201" s="48" t="s">
        <v>1072</v>
      </c>
    </row>
    <row r="1202" spans="1:3" x14ac:dyDescent="0.25">
      <c r="A1202" s="48" t="s">
        <v>363</v>
      </c>
      <c r="B1202" s="48" t="s">
        <v>1008</v>
      </c>
      <c r="C1202" s="48" t="s">
        <v>1071</v>
      </c>
    </row>
    <row r="1203" spans="1:3" x14ac:dyDescent="0.25">
      <c r="A1203" s="48" t="s">
        <v>827</v>
      </c>
      <c r="B1203" s="48" t="s">
        <v>1008</v>
      </c>
      <c r="C1203" s="48" t="s">
        <v>1070</v>
      </c>
    </row>
    <row r="1204" spans="1:3" x14ac:dyDescent="0.25">
      <c r="A1204" s="48" t="s">
        <v>852</v>
      </c>
      <c r="B1204" s="48" t="s">
        <v>1008</v>
      </c>
      <c r="C1204" s="48" t="s">
        <v>237</v>
      </c>
    </row>
    <row r="1205" spans="1:3" x14ac:dyDescent="0.25">
      <c r="A1205" s="48" t="s">
        <v>585</v>
      </c>
      <c r="B1205" s="48" t="s">
        <v>1008</v>
      </c>
      <c r="C1205" s="48" t="s">
        <v>1069</v>
      </c>
    </row>
    <row r="1206" spans="1:3" x14ac:dyDescent="0.25">
      <c r="A1206" s="48" t="s">
        <v>367</v>
      </c>
      <c r="B1206" s="48" t="s">
        <v>1008</v>
      </c>
      <c r="C1206" s="48" t="s">
        <v>1068</v>
      </c>
    </row>
    <row r="1207" spans="1:3" x14ac:dyDescent="0.25">
      <c r="A1207" s="48" t="s">
        <v>587</v>
      </c>
      <c r="B1207" s="48" t="s">
        <v>1008</v>
      </c>
      <c r="C1207" s="48" t="s">
        <v>1067</v>
      </c>
    </row>
    <row r="1208" spans="1:3" x14ac:dyDescent="0.25">
      <c r="A1208" s="48" t="s">
        <v>369</v>
      </c>
      <c r="B1208" s="48" t="s">
        <v>1008</v>
      </c>
      <c r="C1208" s="48" t="s">
        <v>1066</v>
      </c>
    </row>
    <row r="1209" spans="1:3" x14ac:dyDescent="0.25">
      <c r="A1209" s="48" t="s">
        <v>371</v>
      </c>
      <c r="B1209" s="48" t="s">
        <v>1008</v>
      </c>
      <c r="C1209" s="48" t="s">
        <v>1065</v>
      </c>
    </row>
    <row r="1210" spans="1:3" x14ac:dyDescent="0.25">
      <c r="A1210" s="48" t="s">
        <v>799</v>
      </c>
      <c r="B1210" s="48" t="s">
        <v>1008</v>
      </c>
      <c r="C1210" s="48" t="s">
        <v>1064</v>
      </c>
    </row>
    <row r="1211" spans="1:3" x14ac:dyDescent="0.25">
      <c r="A1211" s="48" t="s">
        <v>373</v>
      </c>
      <c r="B1211" s="48" t="s">
        <v>1008</v>
      </c>
      <c r="C1211" s="48" t="s">
        <v>1063</v>
      </c>
    </row>
    <row r="1212" spans="1:3" x14ac:dyDescent="0.25">
      <c r="A1212" s="48" t="s">
        <v>591</v>
      </c>
      <c r="B1212" s="48" t="s">
        <v>1008</v>
      </c>
      <c r="C1212" s="48" t="s">
        <v>1062</v>
      </c>
    </row>
    <row r="1213" spans="1:3" x14ac:dyDescent="0.25">
      <c r="A1213" s="48" t="s">
        <v>377</v>
      </c>
      <c r="B1213" s="48" t="s">
        <v>1008</v>
      </c>
      <c r="C1213" s="48" t="s">
        <v>1061</v>
      </c>
    </row>
    <row r="1214" spans="1:3" x14ac:dyDescent="0.25">
      <c r="A1214" s="48" t="s">
        <v>605</v>
      </c>
      <c r="B1214" s="48" t="s">
        <v>1008</v>
      </c>
      <c r="C1214" s="48" t="s">
        <v>194</v>
      </c>
    </row>
    <row r="1215" spans="1:3" x14ac:dyDescent="0.25">
      <c r="A1215" s="48" t="s">
        <v>379</v>
      </c>
      <c r="B1215" s="48" t="s">
        <v>1008</v>
      </c>
      <c r="C1215" s="48" t="s">
        <v>1060</v>
      </c>
    </row>
    <row r="1216" spans="1:3" x14ac:dyDescent="0.25">
      <c r="A1216" s="48" t="s">
        <v>381</v>
      </c>
      <c r="B1216" s="48" t="s">
        <v>1008</v>
      </c>
      <c r="C1216" s="48" t="s">
        <v>1059</v>
      </c>
    </row>
    <row r="1217" spans="1:3" x14ac:dyDescent="0.25">
      <c r="A1217" s="48" t="s">
        <v>839</v>
      </c>
      <c r="B1217" s="48" t="s">
        <v>1008</v>
      </c>
      <c r="C1217" s="48" t="s">
        <v>1058</v>
      </c>
    </row>
    <row r="1218" spans="1:3" x14ac:dyDescent="0.25">
      <c r="A1218" s="48" t="s">
        <v>462</v>
      </c>
      <c r="B1218" s="48" t="s">
        <v>1008</v>
      </c>
      <c r="C1218" s="48" t="s">
        <v>1057</v>
      </c>
    </row>
    <row r="1219" spans="1:3" x14ac:dyDescent="0.25">
      <c r="A1219" s="48" t="s">
        <v>843</v>
      </c>
      <c r="B1219" s="48" t="s">
        <v>1008</v>
      </c>
      <c r="C1219" s="48" t="s">
        <v>1056</v>
      </c>
    </row>
    <row r="1220" spans="1:3" x14ac:dyDescent="0.25">
      <c r="A1220" s="48" t="s">
        <v>627</v>
      </c>
      <c r="B1220" s="48" t="s">
        <v>1008</v>
      </c>
      <c r="C1220" s="48" t="s">
        <v>1055</v>
      </c>
    </row>
    <row r="1221" spans="1:3" x14ac:dyDescent="0.25">
      <c r="A1221" s="48" t="s">
        <v>846</v>
      </c>
      <c r="B1221" s="48" t="s">
        <v>1008</v>
      </c>
      <c r="C1221" s="48" t="s">
        <v>1054</v>
      </c>
    </row>
    <row r="1222" spans="1:3" x14ac:dyDescent="0.25">
      <c r="A1222" s="48" t="s">
        <v>464</v>
      </c>
      <c r="B1222" s="48" t="s">
        <v>1008</v>
      </c>
      <c r="C1222" s="48" t="s">
        <v>1053</v>
      </c>
    </row>
    <row r="1223" spans="1:3" x14ac:dyDescent="0.25">
      <c r="A1223" s="48" t="s">
        <v>466</v>
      </c>
      <c r="B1223" s="48" t="s">
        <v>1008</v>
      </c>
      <c r="C1223" s="48" t="s">
        <v>1052</v>
      </c>
    </row>
    <row r="1224" spans="1:3" x14ac:dyDescent="0.25">
      <c r="A1224" s="48" t="s">
        <v>468</v>
      </c>
      <c r="B1224" s="48" t="s">
        <v>1008</v>
      </c>
      <c r="C1224" s="48" t="s">
        <v>1051</v>
      </c>
    </row>
    <row r="1225" spans="1:3" x14ac:dyDescent="0.25">
      <c r="A1225" s="48" t="s">
        <v>850</v>
      </c>
      <c r="B1225" s="48" t="s">
        <v>1008</v>
      </c>
      <c r="C1225" s="48" t="s">
        <v>1050</v>
      </c>
    </row>
    <row r="1226" spans="1:3" x14ac:dyDescent="0.25">
      <c r="A1226" s="48" t="s">
        <v>601</v>
      </c>
      <c r="B1226" s="48" t="s">
        <v>1008</v>
      </c>
      <c r="C1226" s="48" t="s">
        <v>1049</v>
      </c>
    </row>
    <row r="1227" spans="1:3" x14ac:dyDescent="0.25">
      <c r="A1227" s="48" t="s">
        <v>387</v>
      </c>
      <c r="B1227" s="48" t="s">
        <v>1008</v>
      </c>
      <c r="C1227" s="48" t="s">
        <v>1048</v>
      </c>
    </row>
    <row r="1228" spans="1:3" x14ac:dyDescent="0.25">
      <c r="A1228" s="48" t="s">
        <v>611</v>
      </c>
      <c r="B1228" s="48" t="s">
        <v>1008</v>
      </c>
      <c r="C1228" s="48" t="s">
        <v>1047</v>
      </c>
    </row>
    <row r="1229" spans="1:3" x14ac:dyDescent="0.25">
      <c r="A1229" s="48" t="s">
        <v>391</v>
      </c>
      <c r="B1229" s="48" t="s">
        <v>1008</v>
      </c>
      <c r="C1229" s="48" t="s">
        <v>1046</v>
      </c>
    </row>
    <row r="1230" spans="1:3" x14ac:dyDescent="0.25">
      <c r="A1230" s="48" t="s">
        <v>613</v>
      </c>
      <c r="B1230" s="48" t="s">
        <v>1008</v>
      </c>
      <c r="C1230" s="48" t="s">
        <v>1045</v>
      </c>
    </row>
    <row r="1231" spans="1:3" x14ac:dyDescent="0.25">
      <c r="A1231" s="48" t="s">
        <v>393</v>
      </c>
      <c r="B1231" s="48" t="s">
        <v>1008</v>
      </c>
      <c r="C1231" s="48" t="s">
        <v>1044</v>
      </c>
    </row>
    <row r="1232" spans="1:3" x14ac:dyDescent="0.25">
      <c r="A1232" s="48" t="s">
        <v>395</v>
      </c>
      <c r="B1232" s="48" t="s">
        <v>1008</v>
      </c>
      <c r="C1232" s="48" t="s">
        <v>1043</v>
      </c>
    </row>
    <row r="1233" spans="1:3" x14ac:dyDescent="0.25">
      <c r="A1233" s="48" t="s">
        <v>856</v>
      </c>
      <c r="B1233" s="48" t="s">
        <v>1008</v>
      </c>
      <c r="C1233" s="48" t="s">
        <v>1042</v>
      </c>
    </row>
    <row r="1234" spans="1:3" x14ac:dyDescent="0.25">
      <c r="A1234" s="48" t="s">
        <v>617</v>
      </c>
      <c r="B1234" s="48" t="s">
        <v>1008</v>
      </c>
      <c r="C1234" s="48" t="s">
        <v>1041</v>
      </c>
    </row>
    <row r="1235" spans="1:3" x14ac:dyDescent="0.25">
      <c r="A1235" s="48" t="s">
        <v>397</v>
      </c>
      <c r="B1235" s="48" t="s">
        <v>1008</v>
      </c>
      <c r="C1235" s="48" t="s">
        <v>1040</v>
      </c>
    </row>
    <row r="1236" spans="1:3" x14ac:dyDescent="0.25">
      <c r="A1236" s="48" t="s">
        <v>400</v>
      </c>
      <c r="B1236" s="48" t="s">
        <v>1008</v>
      </c>
      <c r="C1236" s="48" t="s">
        <v>1039</v>
      </c>
    </row>
    <row r="1237" spans="1:3" x14ac:dyDescent="0.25">
      <c r="A1237" s="48" t="s">
        <v>476</v>
      </c>
      <c r="B1237" s="48" t="s">
        <v>1008</v>
      </c>
      <c r="C1237" s="48" t="s">
        <v>1038</v>
      </c>
    </row>
    <row r="1238" spans="1:3" x14ac:dyDescent="0.25">
      <c r="A1238" s="48" t="s">
        <v>625</v>
      </c>
      <c r="B1238" s="48" t="s">
        <v>1008</v>
      </c>
      <c r="C1238" s="48" t="s">
        <v>1037</v>
      </c>
    </row>
    <row r="1239" spans="1:3" x14ac:dyDescent="0.25">
      <c r="A1239" s="48" t="s">
        <v>341</v>
      </c>
      <c r="B1239" s="48" t="s">
        <v>1008</v>
      </c>
      <c r="C1239" s="48" t="s">
        <v>1036</v>
      </c>
    </row>
    <row r="1240" spans="1:3" x14ac:dyDescent="0.25">
      <c r="A1240" s="48" t="s">
        <v>383</v>
      </c>
      <c r="B1240" s="48" t="s">
        <v>1008</v>
      </c>
      <c r="C1240" s="48" t="s">
        <v>1035</v>
      </c>
    </row>
    <row r="1241" spans="1:3" x14ac:dyDescent="0.25">
      <c r="A1241" s="48" t="s">
        <v>522</v>
      </c>
      <c r="B1241" s="48" t="s">
        <v>1008</v>
      </c>
      <c r="C1241" s="48" t="s">
        <v>1034</v>
      </c>
    </row>
    <row r="1242" spans="1:3" x14ac:dyDescent="0.25">
      <c r="A1242" s="48" t="s">
        <v>801</v>
      </c>
      <c r="B1242" s="48" t="s">
        <v>1008</v>
      </c>
      <c r="C1242" s="48" t="s">
        <v>1033</v>
      </c>
    </row>
    <row r="1243" spans="1:3" x14ac:dyDescent="0.25">
      <c r="A1243" s="48" t="s">
        <v>478</v>
      </c>
      <c r="B1243" s="48" t="s">
        <v>1008</v>
      </c>
      <c r="C1243" s="48" t="s">
        <v>1032</v>
      </c>
    </row>
    <row r="1244" spans="1:3" x14ac:dyDescent="0.25">
      <c r="A1244" s="48" t="s">
        <v>526</v>
      </c>
      <c r="B1244" s="48" t="s">
        <v>1008</v>
      </c>
      <c r="C1244" s="48" t="s">
        <v>1031</v>
      </c>
    </row>
    <row r="1245" spans="1:3" x14ac:dyDescent="0.25">
      <c r="A1245" s="48" t="s">
        <v>629</v>
      </c>
      <c r="B1245" s="48" t="s">
        <v>1008</v>
      </c>
      <c r="C1245" s="48" t="s">
        <v>1030</v>
      </c>
    </row>
    <row r="1246" spans="1:3" x14ac:dyDescent="0.25">
      <c r="A1246" s="48" t="s">
        <v>406</v>
      </c>
      <c r="B1246" s="48" t="s">
        <v>1008</v>
      </c>
      <c r="C1246" s="48" t="s">
        <v>1029</v>
      </c>
    </row>
    <row r="1247" spans="1:3" x14ac:dyDescent="0.25">
      <c r="A1247" s="48" t="s">
        <v>637</v>
      </c>
      <c r="B1247" s="48" t="s">
        <v>1008</v>
      </c>
      <c r="C1247" s="48" t="s">
        <v>1028</v>
      </c>
    </row>
    <row r="1248" spans="1:3" x14ac:dyDescent="0.25">
      <c r="A1248" s="48" t="s">
        <v>864</v>
      </c>
      <c r="B1248" s="48" t="s">
        <v>1008</v>
      </c>
      <c r="C1248" s="48" t="s">
        <v>1027</v>
      </c>
    </row>
    <row r="1249" spans="1:3" x14ac:dyDescent="0.25">
      <c r="A1249" s="48" t="s">
        <v>530</v>
      </c>
      <c r="B1249" s="48" t="s">
        <v>1008</v>
      </c>
      <c r="C1249" s="48" t="s">
        <v>1026</v>
      </c>
    </row>
    <row r="1250" spans="1:3" x14ac:dyDescent="0.25">
      <c r="A1250" s="48" t="s">
        <v>410</v>
      </c>
      <c r="B1250" s="48" t="s">
        <v>1008</v>
      </c>
      <c r="C1250" s="48" t="s">
        <v>1025</v>
      </c>
    </row>
    <row r="1251" spans="1:3" x14ac:dyDescent="0.25">
      <c r="A1251" s="48" t="s">
        <v>412</v>
      </c>
      <c r="B1251" s="48" t="s">
        <v>1008</v>
      </c>
      <c r="C1251" s="48" t="s">
        <v>1024</v>
      </c>
    </row>
    <row r="1252" spans="1:3" x14ac:dyDescent="0.25">
      <c r="A1252" s="48" t="s">
        <v>736</v>
      </c>
      <c r="B1252" s="48" t="s">
        <v>1008</v>
      </c>
      <c r="C1252" s="48" t="s">
        <v>735</v>
      </c>
    </row>
    <row r="1253" spans="1:3" x14ac:dyDescent="0.25">
      <c r="A1253" s="48" t="s">
        <v>607</v>
      </c>
      <c r="B1253" s="48" t="s">
        <v>1008</v>
      </c>
      <c r="C1253" s="48" t="s">
        <v>195</v>
      </c>
    </row>
    <row r="1254" spans="1:3" x14ac:dyDescent="0.25">
      <c r="A1254" s="48" t="s">
        <v>609</v>
      </c>
      <c r="B1254" s="48" t="s">
        <v>1008</v>
      </c>
      <c r="C1254" s="48" t="s">
        <v>196</v>
      </c>
    </row>
    <row r="1255" spans="1:3" x14ac:dyDescent="0.25">
      <c r="A1255" s="48" t="s">
        <v>741</v>
      </c>
      <c r="B1255" s="48" t="s">
        <v>1008</v>
      </c>
      <c r="C1255" s="48" t="s">
        <v>740</v>
      </c>
    </row>
    <row r="1256" spans="1:3" x14ac:dyDescent="0.25">
      <c r="A1256" s="48" t="s">
        <v>738</v>
      </c>
      <c r="B1256" s="48" t="s">
        <v>1008</v>
      </c>
      <c r="C1256" s="48" t="s">
        <v>978</v>
      </c>
    </row>
    <row r="1257" spans="1:3" x14ac:dyDescent="0.25">
      <c r="A1257" s="48" t="s">
        <v>980</v>
      </c>
      <c r="B1257" s="48" t="s">
        <v>1008</v>
      </c>
      <c r="C1257" s="48" t="s">
        <v>979</v>
      </c>
    </row>
    <row r="1258" spans="1:3" x14ac:dyDescent="0.25">
      <c r="A1258" s="48" t="s">
        <v>744</v>
      </c>
      <c r="B1258" s="48" t="s">
        <v>1008</v>
      </c>
      <c r="C1258" s="48" t="s">
        <v>1023</v>
      </c>
    </row>
    <row r="1259" spans="1:3" x14ac:dyDescent="0.25">
      <c r="A1259" s="48" t="s">
        <v>470</v>
      </c>
      <c r="B1259" s="48" t="s">
        <v>1008</v>
      </c>
      <c r="C1259" s="48" t="s">
        <v>131</v>
      </c>
    </row>
    <row r="1260" spans="1:3" x14ac:dyDescent="0.25">
      <c r="A1260" s="48" t="s">
        <v>472</v>
      </c>
      <c r="B1260" s="48" t="s">
        <v>1008</v>
      </c>
      <c r="C1260" s="48" t="s">
        <v>132</v>
      </c>
    </row>
    <row r="1261" spans="1:3" x14ac:dyDescent="0.25">
      <c r="A1261" s="48" t="s">
        <v>983</v>
      </c>
      <c r="B1261" s="48" t="s">
        <v>1008</v>
      </c>
      <c r="C1261" s="48" t="s">
        <v>982</v>
      </c>
    </row>
    <row r="1262" spans="1:3" x14ac:dyDescent="0.25">
      <c r="A1262" s="48" t="s">
        <v>747</v>
      </c>
      <c r="B1262" s="48" t="s">
        <v>1008</v>
      </c>
      <c r="C1262" s="48" t="s">
        <v>746</v>
      </c>
    </row>
    <row r="1263" spans="1:3" x14ac:dyDescent="0.25">
      <c r="A1263" s="48" t="s">
        <v>474</v>
      </c>
      <c r="B1263" s="48" t="s">
        <v>1008</v>
      </c>
      <c r="C1263" s="48" t="s">
        <v>133</v>
      </c>
    </row>
    <row r="1264" spans="1:3" x14ac:dyDescent="0.25">
      <c r="A1264" s="48" t="s">
        <v>750</v>
      </c>
      <c r="B1264" s="48" t="s">
        <v>1008</v>
      </c>
      <c r="C1264" s="48" t="s">
        <v>749</v>
      </c>
    </row>
    <row r="1265" spans="1:3" x14ac:dyDescent="0.25">
      <c r="A1265" s="48" t="s">
        <v>753</v>
      </c>
      <c r="B1265" s="48" t="s">
        <v>1008</v>
      </c>
      <c r="C1265" s="48" t="s">
        <v>752</v>
      </c>
    </row>
    <row r="1266" spans="1:3" x14ac:dyDescent="0.25">
      <c r="A1266" s="48" t="s">
        <v>615</v>
      </c>
      <c r="B1266" s="48" t="s">
        <v>1008</v>
      </c>
      <c r="C1266" s="48" t="s">
        <v>1022</v>
      </c>
    </row>
    <row r="1267" spans="1:3" x14ac:dyDescent="0.25">
      <c r="A1267" s="48" t="s">
        <v>866</v>
      </c>
      <c r="B1267" s="48" t="s">
        <v>1008</v>
      </c>
      <c r="C1267" s="48" t="s">
        <v>1021</v>
      </c>
    </row>
    <row r="1268" spans="1:3" x14ac:dyDescent="0.25">
      <c r="A1268" s="48" t="s">
        <v>858</v>
      </c>
      <c r="B1268" s="48" t="s">
        <v>1008</v>
      </c>
      <c r="C1268" s="48" t="s">
        <v>240</v>
      </c>
    </row>
    <row r="1269" spans="1:3" x14ac:dyDescent="0.25">
      <c r="A1269" s="48" t="s">
        <v>986</v>
      </c>
      <c r="B1269" s="48" t="s">
        <v>1008</v>
      </c>
      <c r="C1269" s="48" t="s">
        <v>1020</v>
      </c>
    </row>
    <row r="1270" spans="1:3" x14ac:dyDescent="0.25">
      <c r="A1270" s="48" t="s">
        <v>349</v>
      </c>
      <c r="B1270" s="48" t="s">
        <v>1008</v>
      </c>
      <c r="C1270" s="48" t="s">
        <v>1019</v>
      </c>
    </row>
    <row r="1271" spans="1:3" x14ac:dyDescent="0.25">
      <c r="A1271" s="48" t="s">
        <v>577</v>
      </c>
      <c r="B1271" s="48" t="s">
        <v>1008</v>
      </c>
      <c r="C1271" s="48" t="s">
        <v>1018</v>
      </c>
    </row>
    <row r="1272" spans="1:3" x14ac:dyDescent="0.25">
      <c r="A1272" s="48" t="s">
        <v>501</v>
      </c>
      <c r="B1272" s="48" t="s">
        <v>1008</v>
      </c>
      <c r="C1272" s="48" t="s">
        <v>1017</v>
      </c>
    </row>
    <row r="1273" spans="1:3" x14ac:dyDescent="0.25">
      <c r="A1273" s="48" t="s">
        <v>506</v>
      </c>
      <c r="B1273" s="48" t="s">
        <v>1008</v>
      </c>
      <c r="C1273" s="48" t="s">
        <v>1016</v>
      </c>
    </row>
    <row r="1274" spans="1:3" x14ac:dyDescent="0.25">
      <c r="A1274" s="48" t="s">
        <v>516</v>
      </c>
      <c r="B1274" s="48" t="s">
        <v>1008</v>
      </c>
      <c r="C1274" s="48" t="s">
        <v>1015</v>
      </c>
    </row>
    <row r="1275" spans="1:3" x14ac:dyDescent="0.25">
      <c r="A1275" s="48" t="s">
        <v>756</v>
      </c>
      <c r="B1275" s="48" t="s">
        <v>1008</v>
      </c>
      <c r="C1275" s="48" t="s">
        <v>755</v>
      </c>
    </row>
    <row r="1276" spans="1:3" x14ac:dyDescent="0.25">
      <c r="A1276" s="48" t="s">
        <v>510</v>
      </c>
      <c r="B1276" s="48" t="s">
        <v>1008</v>
      </c>
      <c r="C1276" s="48" t="s">
        <v>1014</v>
      </c>
    </row>
    <row r="1277" spans="1:3" x14ac:dyDescent="0.25">
      <c r="A1277" s="48" t="s">
        <v>989</v>
      </c>
      <c r="B1277" s="48" t="s">
        <v>1008</v>
      </c>
      <c r="C1277" s="48" t="s">
        <v>988</v>
      </c>
    </row>
    <row r="1278" spans="1:3" x14ac:dyDescent="0.25">
      <c r="A1278" s="48" t="s">
        <v>623</v>
      </c>
      <c r="B1278" s="48" t="s">
        <v>1008</v>
      </c>
      <c r="C1278" s="48" t="s">
        <v>1013</v>
      </c>
    </row>
    <row r="1279" spans="1:3" x14ac:dyDescent="0.25">
      <c r="A1279" s="48" t="s">
        <v>524</v>
      </c>
      <c r="B1279" s="48" t="s">
        <v>1008</v>
      </c>
      <c r="C1279" s="48" t="s">
        <v>155</v>
      </c>
    </row>
    <row r="1280" spans="1:3" x14ac:dyDescent="0.25">
      <c r="A1280" s="48" t="s">
        <v>759</v>
      </c>
      <c r="B1280" s="48" t="s">
        <v>1008</v>
      </c>
      <c r="C1280" s="48" t="s">
        <v>758</v>
      </c>
    </row>
    <row r="1281" spans="1:3" x14ac:dyDescent="0.25">
      <c r="A1281" s="48" t="s">
        <v>404</v>
      </c>
      <c r="B1281" s="48" t="s">
        <v>1008</v>
      </c>
      <c r="C1281" s="48" t="s">
        <v>1012</v>
      </c>
    </row>
    <row r="1282" spans="1:3" x14ac:dyDescent="0.25">
      <c r="A1282" s="48" t="s">
        <v>762</v>
      </c>
      <c r="B1282" s="48" t="s">
        <v>1008</v>
      </c>
      <c r="C1282" s="48" t="s">
        <v>761</v>
      </c>
    </row>
    <row r="1283" spans="1:3" x14ac:dyDescent="0.25">
      <c r="A1283" s="48" t="s">
        <v>631</v>
      </c>
      <c r="B1283" s="48" t="s">
        <v>1008</v>
      </c>
      <c r="C1283" s="48" t="s">
        <v>206</v>
      </c>
    </row>
    <row r="1284" spans="1:3" x14ac:dyDescent="0.25">
      <c r="A1284" s="48" t="s">
        <v>765</v>
      </c>
      <c r="B1284" s="48" t="s">
        <v>1008</v>
      </c>
      <c r="C1284" s="48" t="s">
        <v>764</v>
      </c>
    </row>
    <row r="1285" spans="1:3" x14ac:dyDescent="0.25">
      <c r="A1285" s="48" t="s">
        <v>862</v>
      </c>
      <c r="B1285" s="48" t="s">
        <v>1008</v>
      </c>
      <c r="C1285" s="48" t="s">
        <v>242</v>
      </c>
    </row>
    <row r="1286" spans="1:3" x14ac:dyDescent="0.25">
      <c r="A1286" s="48" t="s">
        <v>633</v>
      </c>
      <c r="B1286" s="48" t="s">
        <v>1008</v>
      </c>
      <c r="C1286" s="48" t="s">
        <v>207</v>
      </c>
    </row>
    <row r="1287" spans="1:3" x14ac:dyDescent="0.25">
      <c r="A1287" s="48" t="s">
        <v>338</v>
      </c>
      <c r="B1287" s="48" t="s">
        <v>1008</v>
      </c>
      <c r="C1287" s="48" t="s">
        <v>1011</v>
      </c>
    </row>
    <row r="1288" spans="1:3" x14ac:dyDescent="0.25">
      <c r="A1288" s="48" t="s">
        <v>528</v>
      </c>
      <c r="B1288" s="48" t="s">
        <v>1008</v>
      </c>
      <c r="C1288" s="48" t="s">
        <v>157</v>
      </c>
    </row>
    <row r="1289" spans="1:3" x14ac:dyDescent="0.25">
      <c r="A1289" s="48" t="s">
        <v>635</v>
      </c>
      <c r="B1289" s="48" t="s">
        <v>1008</v>
      </c>
      <c r="C1289" s="48" t="s">
        <v>1010</v>
      </c>
    </row>
    <row r="1290" spans="1:3" x14ac:dyDescent="0.25">
      <c r="A1290" s="48" t="s">
        <v>768</v>
      </c>
      <c r="B1290" s="48" t="s">
        <v>1008</v>
      </c>
      <c r="C1290" s="48" t="s">
        <v>767</v>
      </c>
    </row>
    <row r="1291" spans="1:3" x14ac:dyDescent="0.25">
      <c r="A1291" s="48" t="s">
        <v>771</v>
      </c>
      <c r="B1291" s="48" t="s">
        <v>1008</v>
      </c>
      <c r="C1291" s="48" t="s">
        <v>770</v>
      </c>
    </row>
    <row r="1292" spans="1:3" x14ac:dyDescent="0.25">
      <c r="A1292" s="48" t="s">
        <v>774</v>
      </c>
      <c r="B1292" s="48" t="s">
        <v>1008</v>
      </c>
      <c r="C1292" s="48" t="s">
        <v>773</v>
      </c>
    </row>
    <row r="1293" spans="1:3" x14ac:dyDescent="0.25">
      <c r="A1293" s="48" t="s">
        <v>460</v>
      </c>
      <c r="B1293" s="48" t="s">
        <v>1008</v>
      </c>
      <c r="C1293" s="48" t="s">
        <v>1009</v>
      </c>
    </row>
    <row r="1294" spans="1:3" x14ac:dyDescent="0.25">
      <c r="A1294" s="48" t="s">
        <v>408</v>
      </c>
      <c r="B1294" s="48" t="s">
        <v>1008</v>
      </c>
      <c r="C1294" s="48" t="s">
        <v>102</v>
      </c>
    </row>
    <row r="1295" spans="1:3" x14ac:dyDescent="0.25">
      <c r="A1295" s="48" t="s">
        <v>994</v>
      </c>
      <c r="B1295" s="48" t="s">
        <v>1008</v>
      </c>
      <c r="C1295" s="48" t="s">
        <v>993</v>
      </c>
    </row>
    <row r="1296" spans="1:3" x14ac:dyDescent="0.25">
      <c r="A1296" s="48" t="s">
        <v>480</v>
      </c>
      <c r="B1296" s="48" t="s">
        <v>1008</v>
      </c>
      <c r="C1296" s="48" t="s">
        <v>136</v>
      </c>
    </row>
    <row r="1297" spans="1:3" x14ac:dyDescent="0.25">
      <c r="A1297" s="48" t="s">
        <v>779</v>
      </c>
      <c r="B1297" s="48" t="s">
        <v>1008</v>
      </c>
      <c r="C1297" s="48" t="s">
        <v>991</v>
      </c>
    </row>
    <row r="1298" spans="1:3" x14ac:dyDescent="0.25">
      <c r="A1298" s="48" t="s">
        <v>777</v>
      </c>
      <c r="B1298" s="48" t="s">
        <v>1008</v>
      </c>
      <c r="C1298" s="48" t="s">
        <v>776</v>
      </c>
    </row>
    <row r="1299" spans="1:3" x14ac:dyDescent="0.25">
      <c r="A1299" s="48" t="s">
        <v>781</v>
      </c>
      <c r="B1299" s="48" t="s">
        <v>1008</v>
      </c>
      <c r="C1299" s="48" t="s">
        <v>996</v>
      </c>
    </row>
    <row r="1300" spans="1:3" x14ac:dyDescent="0.25">
      <c r="A1300" s="48" t="s">
        <v>784</v>
      </c>
      <c r="B1300" s="48" t="s">
        <v>1008</v>
      </c>
      <c r="C1300" s="48" t="s">
        <v>783</v>
      </c>
    </row>
    <row r="1301" spans="1:3" x14ac:dyDescent="0.25">
      <c r="A1301" s="48" t="s">
        <v>999</v>
      </c>
      <c r="B1301" s="48" t="s">
        <v>1008</v>
      </c>
      <c r="C1301" s="48" t="s">
        <v>998</v>
      </c>
    </row>
    <row r="1302" spans="1:3" x14ac:dyDescent="0.25">
      <c r="A1302" s="48" t="s">
        <v>787</v>
      </c>
      <c r="B1302" s="48" t="s">
        <v>1008</v>
      </c>
      <c r="C1302" s="48" t="s">
        <v>786</v>
      </c>
    </row>
    <row r="1303" spans="1:3" x14ac:dyDescent="0.25">
      <c r="A1303" s="48" t="s">
        <v>1002</v>
      </c>
      <c r="B1303" s="48" t="s">
        <v>1008</v>
      </c>
      <c r="C1303" s="48" t="s">
        <v>1001</v>
      </c>
    </row>
    <row r="1304" spans="1:3" x14ac:dyDescent="0.25">
      <c r="A1304" s="48" t="s">
        <v>1007</v>
      </c>
      <c r="B1304" s="48" t="s">
        <v>1005</v>
      </c>
      <c r="C1304" s="48" t="s">
        <v>2771</v>
      </c>
    </row>
    <row r="1305" spans="1:3" x14ac:dyDescent="0.25">
      <c r="A1305" s="48" t="s">
        <v>1006</v>
      </c>
      <c r="B1305" s="48" t="s">
        <v>1005</v>
      </c>
      <c r="C1305" s="48" t="s">
        <v>2770</v>
      </c>
    </row>
  </sheetData>
  <sheetProtection formatCells="0" formatColumns="0" formatRows="0"/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1303</vt:i4>
      </vt:variant>
    </vt:vector>
  </HeadingPairs>
  <TitlesOfParts>
    <vt:vector size="1309" baseType="lpstr">
      <vt:lpstr>Demographic</vt:lpstr>
      <vt:lpstr>OtherDetails</vt:lpstr>
      <vt:lpstr>ForeignTrained</vt:lpstr>
      <vt:lpstr>Sourcetype</vt:lpstr>
      <vt:lpstr>Validation</vt:lpstr>
      <vt:lpstr>Metadata</vt:lpstr>
      <vt:lpstr>_a0csXCPXx1W</vt:lpstr>
      <vt:lpstr>_a0Tb0vzKk1m</vt:lpstr>
      <vt:lpstr>_a2xwzp8oVHw</vt:lpstr>
      <vt:lpstr>_A3k9S8n5UDB</vt:lpstr>
      <vt:lpstr>_A5bhyAmcZKV</vt:lpstr>
      <vt:lpstr>_a5ii3ZTvZJl</vt:lpstr>
      <vt:lpstr>_A7vlGlMOCQi</vt:lpstr>
      <vt:lpstr>_a7y6M6RSlfA</vt:lpstr>
      <vt:lpstr>_A8qvwcGQ7oR</vt:lpstr>
      <vt:lpstr>_A8ZYkf5BTQ1</vt:lpstr>
      <vt:lpstr>_abfQV1VOf3t</vt:lpstr>
      <vt:lpstr>_aBKbsKeMhM6</vt:lpstr>
      <vt:lpstr>_abpFZulJ2EI</vt:lpstr>
      <vt:lpstr>_ABy98AXLIvi</vt:lpstr>
      <vt:lpstr>_ac1IouPLQqe</vt:lpstr>
      <vt:lpstr>_ACalScnrl2I</vt:lpstr>
      <vt:lpstr>_acxdJCjXxeg</vt:lpstr>
      <vt:lpstr>_ADfCJWnnU2O</vt:lpstr>
      <vt:lpstr>_aDt6BJ6G5Vh</vt:lpstr>
      <vt:lpstr>_Adzexk8xbzD</vt:lpstr>
      <vt:lpstr>_ae8CH5krsam</vt:lpstr>
      <vt:lpstr>_aeEH9WsPkWk</vt:lpstr>
      <vt:lpstr>_AFIorEPU00q</vt:lpstr>
      <vt:lpstr>_ag1Rvst0gJY</vt:lpstr>
      <vt:lpstr>_Agh3IhNPIxF</vt:lpstr>
      <vt:lpstr>_AgjjsN3UJiv</vt:lpstr>
      <vt:lpstr>_AGWxyqGhgfk</vt:lpstr>
      <vt:lpstr>_ahER1ix3fxr</vt:lpstr>
      <vt:lpstr>_AifBdH1NgTt</vt:lpstr>
      <vt:lpstr>_AJBfDthkySs</vt:lpstr>
      <vt:lpstr>_AjeCGGb8H76</vt:lpstr>
      <vt:lpstr>_Ajnw1b8m6eL</vt:lpstr>
      <vt:lpstr>_Ak4QGxirDXg</vt:lpstr>
      <vt:lpstr>_aLiNAjoAsDt</vt:lpstr>
      <vt:lpstr>_AlxUCNc8gwW</vt:lpstr>
      <vt:lpstr>_amPTixaGdsP</vt:lpstr>
      <vt:lpstr>_ANELZaDsI6L</vt:lpstr>
      <vt:lpstr>_aNIrqpwcKXv</vt:lpstr>
      <vt:lpstr>_AO3H3mBW9zD</vt:lpstr>
      <vt:lpstr>_aoq4jeGV5NM</vt:lpstr>
      <vt:lpstr>_aotiqu4EAWq</vt:lpstr>
      <vt:lpstr>_aOYOo12rVAs</vt:lpstr>
      <vt:lpstr>_apVWLKfARpb</vt:lpstr>
      <vt:lpstr>_aqX2gD5zuya</vt:lpstr>
      <vt:lpstr>_arZWO8Ag3iO</vt:lpstr>
      <vt:lpstr>_atZNVujwdt4</vt:lpstr>
      <vt:lpstr>_AtZVwbugSqv</vt:lpstr>
      <vt:lpstr>_aujJ0EVKWer</vt:lpstr>
      <vt:lpstr>_aurZ2kUa2St</vt:lpstr>
      <vt:lpstr>_AUStREIxT4s</vt:lpstr>
      <vt:lpstr>_av3fkpFxEXj</vt:lpstr>
      <vt:lpstr>_aVL32L9ycAJ</vt:lpstr>
      <vt:lpstr>_AVOrdyQXSal</vt:lpstr>
      <vt:lpstr>_AYWCbVecRKQ</vt:lpstr>
      <vt:lpstr>_aZ7Bm5L90rn</vt:lpstr>
      <vt:lpstr>_AZCkBzUZgTr</vt:lpstr>
      <vt:lpstr>_AZdPnw0b1lm</vt:lpstr>
      <vt:lpstr>_aZKKBa26tmF</vt:lpstr>
      <vt:lpstr>_B3fcwYE45w6</vt:lpstr>
      <vt:lpstr>_B4iWc3gcDcn</vt:lpstr>
      <vt:lpstr>_b4XQdI8eqUZ</vt:lpstr>
      <vt:lpstr>_B64oGrmyCqm</vt:lpstr>
      <vt:lpstr>_B6FjV9qz5Dk</vt:lpstr>
      <vt:lpstr>_b6rUObqK3w6</vt:lpstr>
      <vt:lpstr>_B8UngZ8uwD2</vt:lpstr>
      <vt:lpstr>_BbvMZojIbKI</vt:lpstr>
      <vt:lpstr>_Bc3mYAhlY1a</vt:lpstr>
      <vt:lpstr>_bcIh7bdXz7D</vt:lpstr>
      <vt:lpstr>_bcy4159FETR</vt:lpstr>
      <vt:lpstr>_BE32i8A9IOr</vt:lpstr>
      <vt:lpstr>_BgJoMJEnaO1</vt:lpstr>
      <vt:lpstr>_bGWaeVBrOcc</vt:lpstr>
      <vt:lpstr>_BhB6xxjMYIm</vt:lpstr>
      <vt:lpstr>_bhkJDAiqVKX</vt:lpstr>
      <vt:lpstr>_bj9TvyIDtwi</vt:lpstr>
      <vt:lpstr>_BjNwmw0Wupe</vt:lpstr>
      <vt:lpstr>_BkdpZQISAQE</vt:lpstr>
      <vt:lpstr>_BKNhBq1RiwZ</vt:lpstr>
      <vt:lpstr>_bl1Lht78Dt0</vt:lpstr>
      <vt:lpstr>_blA5KNE6nZO</vt:lpstr>
      <vt:lpstr>_blaeng4GF8s</vt:lpstr>
      <vt:lpstr>_BlC8wOVHBlb</vt:lpstr>
      <vt:lpstr>_BLpPqpMtgQY</vt:lpstr>
      <vt:lpstr>_bmaxDrrFSqz</vt:lpstr>
      <vt:lpstr>_BmTVMvJHVBO</vt:lpstr>
      <vt:lpstr>_bMUYGz0AcDJ</vt:lpstr>
      <vt:lpstr>_BnCaf6ZXM1P</vt:lpstr>
      <vt:lpstr>_bnQX2QIuIY9</vt:lpstr>
      <vt:lpstr>_Bon3xyAAWKf</vt:lpstr>
      <vt:lpstr>_bpXR1fc95s1</vt:lpstr>
      <vt:lpstr>_bq00aLH9OPk</vt:lpstr>
      <vt:lpstr>_brISQQxW1xp</vt:lpstr>
      <vt:lpstr>_BrtoXLjA4pi</vt:lpstr>
      <vt:lpstr>_bs0ARZBxDgC</vt:lpstr>
      <vt:lpstr>_bSvvw3Ms4BE</vt:lpstr>
      <vt:lpstr>_btcWCYP4hid</vt:lpstr>
      <vt:lpstr>_BUdUZqtYtwA</vt:lpstr>
      <vt:lpstr>_bUGq4WaBHUD</vt:lpstr>
      <vt:lpstr>_buSEeeViTo3</vt:lpstr>
      <vt:lpstr>_buui1dux4hq</vt:lpstr>
      <vt:lpstr>_bvyjEfI0d2V</vt:lpstr>
      <vt:lpstr>_BVzmce6DVeS</vt:lpstr>
      <vt:lpstr>_ByA5wj8IJyQ</vt:lpstr>
      <vt:lpstr>_bYXQMVmauLD</vt:lpstr>
      <vt:lpstr>_ByXuVj0h8L4</vt:lpstr>
      <vt:lpstr>_C1oMSkmD5am</vt:lpstr>
      <vt:lpstr>_c4JWYSERnO2</vt:lpstr>
      <vt:lpstr>_c6wdOD1RyCZ</vt:lpstr>
      <vt:lpstr>_C7jmannlc7B</vt:lpstr>
      <vt:lpstr>_c82mDnhUQly</vt:lpstr>
      <vt:lpstr>_c9WexKHjrHc</vt:lpstr>
      <vt:lpstr>_CaEJOAbJqM8</vt:lpstr>
      <vt:lpstr>_cCgL3J7Lsgn</vt:lpstr>
      <vt:lpstr>_CCl7hAqlrmE</vt:lpstr>
      <vt:lpstr>_cdilUoXzwL6</vt:lpstr>
      <vt:lpstr>_cDnBDmJhson</vt:lpstr>
      <vt:lpstr>_CduVOiDWxlt</vt:lpstr>
      <vt:lpstr>_ceEkHibtVb7</vt:lpstr>
      <vt:lpstr>_cEeWRyOhOqP</vt:lpstr>
      <vt:lpstr>_cfBaKMnsXd1</vt:lpstr>
      <vt:lpstr>_cfTgv8GDYXQ</vt:lpstr>
      <vt:lpstr>_CFWkO0BIhm8</vt:lpstr>
      <vt:lpstr>_CFX91cqbCf3</vt:lpstr>
      <vt:lpstr>_cg1DEEIeZ9N</vt:lpstr>
      <vt:lpstr>_CgSQbBinEGy</vt:lpstr>
      <vt:lpstr>_CHDhDdoiJ5N</vt:lpstr>
      <vt:lpstr>_ChqxKtGrHVA</vt:lpstr>
      <vt:lpstr>_chzRB2FreBe</vt:lpstr>
      <vt:lpstr>_CItSIKE9O9w</vt:lpstr>
      <vt:lpstr>_cIyw7ChjlgG</vt:lpstr>
      <vt:lpstr>_cJU4qStc9QT</vt:lpstr>
      <vt:lpstr>_CKuOrdb6yS7</vt:lpstr>
      <vt:lpstr>_cMLHJtYTW40</vt:lpstr>
      <vt:lpstr>_CnreQmZbCwP</vt:lpstr>
      <vt:lpstr>_cnxVb8H17tm</vt:lpstr>
      <vt:lpstr>_coCbn8mJeHv</vt:lpstr>
      <vt:lpstr>_COs48yLdDvg</vt:lpstr>
      <vt:lpstr>_CPiewpRETZ2</vt:lpstr>
      <vt:lpstr>_cpmmPDsQ3uG</vt:lpstr>
      <vt:lpstr>_CPmuUXWouRA</vt:lpstr>
      <vt:lpstr>_CpUti69L5aW</vt:lpstr>
      <vt:lpstr>_CqGT5VjDx2p</vt:lpstr>
      <vt:lpstr>_cROoQk16jlH</vt:lpstr>
      <vt:lpstr>_cRWrIpjzvVl</vt:lpstr>
      <vt:lpstr>_cs7H0NFWgV1</vt:lpstr>
      <vt:lpstr>_cSqX4ymZmHA</vt:lpstr>
      <vt:lpstr>_cTz9crtzdvU</vt:lpstr>
      <vt:lpstr>_cukiq4gvnKu</vt:lpstr>
      <vt:lpstr>_CUmZXLC1FrK</vt:lpstr>
      <vt:lpstr>_CVhecwG7dZH</vt:lpstr>
      <vt:lpstr>_cWrL45je7mw</vt:lpstr>
      <vt:lpstr>_cxmJyqa1T5C</vt:lpstr>
      <vt:lpstr>_cxRqR2lVtM7</vt:lpstr>
      <vt:lpstr>_cyNh11xykuJ</vt:lpstr>
      <vt:lpstr>_cZ8823L0fLJ</vt:lpstr>
      <vt:lpstr>_D2jYg0gfya0</vt:lpstr>
      <vt:lpstr>_D2MFGJKtc1Y</vt:lpstr>
      <vt:lpstr>_d3IcPgQbeH5</vt:lpstr>
      <vt:lpstr>_D4JnxOsqwE4</vt:lpstr>
      <vt:lpstr>_D7qUWJoK9kP</vt:lpstr>
      <vt:lpstr>_dAREsnanSp5</vt:lpstr>
      <vt:lpstr>_DC17owNKnOo</vt:lpstr>
      <vt:lpstr>_DCAJyToy1TA</vt:lpstr>
      <vt:lpstr>_ddCUz3SshxU</vt:lpstr>
      <vt:lpstr>_DeDi7rft4BB</vt:lpstr>
      <vt:lpstr>_dFWlhArOcXj</vt:lpstr>
      <vt:lpstr>_dFzLXEnIAvJ</vt:lpstr>
      <vt:lpstr>_DgWsmHVv1JM</vt:lpstr>
      <vt:lpstr>_Di6q414Mk6h</vt:lpstr>
      <vt:lpstr>_DiZ4xWoiBwI</vt:lpstr>
      <vt:lpstr>_dkORIS1sEMv</vt:lpstr>
      <vt:lpstr>_dlPCzWe5TS1</vt:lpstr>
      <vt:lpstr>_dm67bKt2Veu</vt:lpstr>
      <vt:lpstr>_DMyxTSpvKOp</vt:lpstr>
      <vt:lpstr>_DNEZnY8mN9a</vt:lpstr>
      <vt:lpstr>_dNLjKwsVjod</vt:lpstr>
      <vt:lpstr>_DOa51SvSShy</vt:lpstr>
      <vt:lpstr>_dpcvWc01CeN</vt:lpstr>
      <vt:lpstr>_dplV0gzW0ea</vt:lpstr>
      <vt:lpstr>_DqCmuPyyEKP</vt:lpstr>
      <vt:lpstr>_dQY65eVM9jB</vt:lpstr>
      <vt:lpstr>_DqZNrSSZ2S0</vt:lpstr>
      <vt:lpstr>_drJDZnHzeBH</vt:lpstr>
      <vt:lpstr>_dscgTvwyCw8</vt:lpstr>
      <vt:lpstr>_DSefi5x6sWB</vt:lpstr>
      <vt:lpstr>_dTCOMljlITC</vt:lpstr>
      <vt:lpstr>_DUM8AqRoBQh</vt:lpstr>
      <vt:lpstr>_dutH7uvTAut</vt:lpstr>
      <vt:lpstr>_dvNINMJZS3V</vt:lpstr>
      <vt:lpstr>_DVnpk4xiXGJ</vt:lpstr>
      <vt:lpstr>_DvUGMtSaXNy</vt:lpstr>
      <vt:lpstr>_DwYskq1riRd</vt:lpstr>
      <vt:lpstr>_dxbj7q8MNNf</vt:lpstr>
      <vt:lpstr>_DxJhkCTyPPs</vt:lpstr>
      <vt:lpstr>_dyBI6HTR04N</vt:lpstr>
      <vt:lpstr>_dYKAIYSnLue</vt:lpstr>
      <vt:lpstr>_DyPeahMx1ww</vt:lpstr>
      <vt:lpstr>_DzAOqCf0ots</vt:lpstr>
      <vt:lpstr>_DzAVo6vLt1C</vt:lpstr>
      <vt:lpstr>_Dzsq1pwIHqF</vt:lpstr>
      <vt:lpstr>_e0qvyzapmu3</vt:lpstr>
      <vt:lpstr>_e2G8l2GXMCi</vt:lpstr>
      <vt:lpstr>_e32KJz6JDNr</vt:lpstr>
      <vt:lpstr>_e3ba55rLVTZ</vt:lpstr>
      <vt:lpstr>_E3tKGZMq4Tn</vt:lpstr>
      <vt:lpstr>_E6yC5xp14iQ</vt:lpstr>
      <vt:lpstr>_e7mFNsyiTtQ</vt:lpstr>
      <vt:lpstr>_E9G2aQpCs1A</vt:lpstr>
      <vt:lpstr>_e9IoKRAkYLO</vt:lpstr>
      <vt:lpstr>_e9thFQZbFg5</vt:lpstr>
      <vt:lpstr>_eA4qiSbPKdb</vt:lpstr>
      <vt:lpstr>_EB4aSZN0eQr</vt:lpstr>
      <vt:lpstr>_ec8BXAwrBTh</vt:lpstr>
      <vt:lpstr>_EDHO4qOyY88</vt:lpstr>
      <vt:lpstr>_EDPtZbCSShb</vt:lpstr>
      <vt:lpstr>_ee1Hn2wJnM0</vt:lpstr>
      <vt:lpstr>_eEQkLvHHoSU</vt:lpstr>
      <vt:lpstr>_EEZGLQRHQDr</vt:lpstr>
      <vt:lpstr>_efCfb5edDjv</vt:lpstr>
      <vt:lpstr>_EGLpIMSAWhx</vt:lpstr>
      <vt:lpstr>_eGtL8nwtSKq</vt:lpstr>
      <vt:lpstr>_ehNfKt5LpG9</vt:lpstr>
      <vt:lpstr>_EHRN1PJaEfH</vt:lpstr>
      <vt:lpstr>_EhXjWmnNPjO</vt:lpstr>
      <vt:lpstr>_EIh0f0A4G1N</vt:lpstr>
      <vt:lpstr>_EiN0OWdHFxO</vt:lpstr>
      <vt:lpstr>_eIv6kzcg3Dr</vt:lpstr>
      <vt:lpstr>_ejrzC4bEJ5R</vt:lpstr>
      <vt:lpstr>_EkG2Du5D5qU</vt:lpstr>
      <vt:lpstr>_EKWgav1YgFc</vt:lpstr>
      <vt:lpstr>_ElwEWppmGgv</vt:lpstr>
      <vt:lpstr>_eMX8cocS1J5</vt:lpstr>
      <vt:lpstr>_EnJ3dnowitV</vt:lpstr>
      <vt:lpstr>_EnoivPEWUMM</vt:lpstr>
      <vt:lpstr>_enrjtKkx6PG</vt:lpstr>
      <vt:lpstr>_EOdyM2Jq6eh</vt:lpstr>
      <vt:lpstr>_EojH3xtSttx</vt:lpstr>
      <vt:lpstr>_eOwKCkmSUOO</vt:lpstr>
      <vt:lpstr>_eP4EDcfclsH</vt:lpstr>
      <vt:lpstr>_EPjTph0oE8r</vt:lpstr>
      <vt:lpstr>_eQqPLgjcG16</vt:lpstr>
      <vt:lpstr>_er7MPiN3tdH</vt:lpstr>
      <vt:lpstr>_ERAgsIEBM5o</vt:lpstr>
      <vt:lpstr>_ES9xDNLOKtZ</vt:lpstr>
      <vt:lpstr>_ESi2uY4Gqn1</vt:lpstr>
      <vt:lpstr>_Et2p1cf7EeZ</vt:lpstr>
      <vt:lpstr>_EubjsxqlA4d</vt:lpstr>
      <vt:lpstr>_EugP2KVsM7Q</vt:lpstr>
      <vt:lpstr>_eVEK7djdWqV</vt:lpstr>
      <vt:lpstr>_eVp1pvRfPKS</vt:lpstr>
      <vt:lpstr>_eWjpUQpzWKX</vt:lpstr>
      <vt:lpstr>_eWlZ0JPdgiX</vt:lpstr>
      <vt:lpstr>_Exg37zi5bC6</vt:lpstr>
      <vt:lpstr>_eXmcYNVuuUY</vt:lpstr>
      <vt:lpstr>_eyvitcZL4ex</vt:lpstr>
      <vt:lpstr>_ez5XnYzGvay</vt:lpstr>
      <vt:lpstr>_Ez9t3jLrVkh</vt:lpstr>
      <vt:lpstr>_ezAgi6u5Qta</vt:lpstr>
      <vt:lpstr>_f0djIPxZ9VG</vt:lpstr>
      <vt:lpstr>_F0fAfMzFdw1</vt:lpstr>
      <vt:lpstr>_f2XAafiQede</vt:lpstr>
      <vt:lpstr>_F3kCvhpDnMM</vt:lpstr>
      <vt:lpstr>_f3uPMHGZ9T5</vt:lpstr>
      <vt:lpstr>_f4ZFD2aswys</vt:lpstr>
      <vt:lpstr>_F59E3s3oEOr</vt:lpstr>
      <vt:lpstr>_f75GbjjbQo6</vt:lpstr>
      <vt:lpstr>_F8ml1qKvZIY</vt:lpstr>
      <vt:lpstr>_F9DOHQaJYfU</vt:lpstr>
      <vt:lpstr>_F9K5WaAkE1J</vt:lpstr>
      <vt:lpstr>_FA3nDd4psmk</vt:lpstr>
      <vt:lpstr>_fAb4itKc1ZM</vt:lpstr>
      <vt:lpstr>_false</vt:lpstr>
      <vt:lpstr>_FAoaZdPdq90</vt:lpstr>
      <vt:lpstr>_fEck0UnAFaV</vt:lpstr>
      <vt:lpstr>_feoDuRjZweV</vt:lpstr>
      <vt:lpstr>_fF22gizcjdT</vt:lpstr>
      <vt:lpstr>_fg8TSIHSGHX</vt:lpstr>
      <vt:lpstr>_Fgp2erpoOMQ</vt:lpstr>
      <vt:lpstr>_fHaKXfcKthe</vt:lpstr>
      <vt:lpstr>_fHXW26zg2U6</vt:lpstr>
      <vt:lpstr>_Fi5lLVwe1Th</vt:lpstr>
      <vt:lpstr>_fIlPGTXBCUm</vt:lpstr>
      <vt:lpstr>_fJBWZdiQ1Vj</vt:lpstr>
      <vt:lpstr>_FJi9JUh9a2f</vt:lpstr>
      <vt:lpstr>_fkrzFaeuYDn</vt:lpstr>
      <vt:lpstr>_Fm2HakleZ27</vt:lpstr>
      <vt:lpstr>_fmNedNy1Dz4</vt:lpstr>
      <vt:lpstr>_FN2u125TSGN</vt:lpstr>
      <vt:lpstr>_fn91BEPSaGY</vt:lpstr>
      <vt:lpstr>_FNduj2N3e8s</vt:lpstr>
      <vt:lpstr>_FOJUXD6f6lB</vt:lpstr>
      <vt:lpstr>_fPDuFoFWUr3</vt:lpstr>
      <vt:lpstr>_Fq9qs6Kn6wN</vt:lpstr>
      <vt:lpstr>_fqPqYs1WW22</vt:lpstr>
      <vt:lpstr>_FU6JZtf1IOo</vt:lpstr>
      <vt:lpstr>_Fu9cXCCTPU5</vt:lpstr>
      <vt:lpstr>_fUCZtV4BiIH</vt:lpstr>
      <vt:lpstr>_FUieyovDec8</vt:lpstr>
      <vt:lpstr>_FuMctq4PQpf</vt:lpstr>
      <vt:lpstr>_fWtFTYJAf3L</vt:lpstr>
      <vt:lpstr>_FxGf8jMM8D1</vt:lpstr>
      <vt:lpstr>_FXGfkCMrBqo</vt:lpstr>
      <vt:lpstr>_fYeClLy8K2x</vt:lpstr>
      <vt:lpstr>_fYmPwpZRDGZ</vt:lpstr>
      <vt:lpstr>_FZmk1UVPIqJ</vt:lpstr>
      <vt:lpstr>_G037PAPU5dO</vt:lpstr>
      <vt:lpstr>_g2hJEzpZfH1</vt:lpstr>
      <vt:lpstr>_G34jrX7TcVv</vt:lpstr>
      <vt:lpstr>_G3thRWUQAX9</vt:lpstr>
      <vt:lpstr>_g49fuSiB623</vt:lpstr>
      <vt:lpstr>_G4eIchdhtRG</vt:lpstr>
      <vt:lpstr>_G4NTIrtM8sA</vt:lpstr>
      <vt:lpstr>_G4ovW8h2nds</vt:lpstr>
      <vt:lpstr>_G8FCnT37gyb</vt:lpstr>
      <vt:lpstr>_G9o5ad4oJJX</vt:lpstr>
      <vt:lpstr>_g9WyLxpr1E2</vt:lpstr>
      <vt:lpstr>_Gan3VYicAWe</vt:lpstr>
      <vt:lpstr>_gb7vWtO7Wjp</vt:lpstr>
      <vt:lpstr>_gb8YWtxeYVR</vt:lpstr>
      <vt:lpstr>_Gba6kTIsDrV</vt:lpstr>
      <vt:lpstr>_gbKjZ4XRb78</vt:lpstr>
      <vt:lpstr>_GC5rlUksCqm</vt:lpstr>
      <vt:lpstr>_gczUvPeuphw</vt:lpstr>
      <vt:lpstr>_GeB8aO0VMdh</vt:lpstr>
      <vt:lpstr>_gEnofzKU8FV</vt:lpstr>
      <vt:lpstr>_GFfMM55sVzg</vt:lpstr>
      <vt:lpstr>_gg9DH7dvdeD</vt:lpstr>
      <vt:lpstr>_Gi4BzUhTjYb</vt:lpstr>
      <vt:lpstr>_Gi5YLztjtyB</vt:lpstr>
      <vt:lpstr>_GJUbT5P29ol</vt:lpstr>
      <vt:lpstr>_GKkncWAOs8H</vt:lpstr>
      <vt:lpstr>_GKnY5V4PkhM</vt:lpstr>
      <vt:lpstr>_GkT2M3jxh7F</vt:lpstr>
      <vt:lpstr>_GLcIfpRWf5S</vt:lpstr>
      <vt:lpstr>_gLjLQFU5iGR</vt:lpstr>
      <vt:lpstr>_gm3SPYN1Kox</vt:lpstr>
      <vt:lpstr>_GmeuB9HTitg</vt:lpstr>
      <vt:lpstr>_gMz0MxjZcEt</vt:lpstr>
      <vt:lpstr>_Gnz4lqrVEMf</vt:lpstr>
      <vt:lpstr>_goxjwhLBh98</vt:lpstr>
      <vt:lpstr>_GPyOOoIby8R</vt:lpstr>
      <vt:lpstr>_GrU8zQv510v</vt:lpstr>
      <vt:lpstr>_gsbHTvgB2ve</vt:lpstr>
      <vt:lpstr>_GSHgapGzSnl</vt:lpstr>
      <vt:lpstr>_GSIxPs4LKUL</vt:lpstr>
      <vt:lpstr>_GSwM6L4ZPsB</vt:lpstr>
      <vt:lpstr>_Gt3WTdWYUeJ</vt:lpstr>
      <vt:lpstr>_GuIr410uu6E</vt:lpstr>
      <vt:lpstr>_GVeTUYRwWNF</vt:lpstr>
      <vt:lpstr>_gvFoQrCkLc2</vt:lpstr>
      <vt:lpstr>_Gvox4WmLiYC</vt:lpstr>
      <vt:lpstr>_gw5tmOlsYne</vt:lpstr>
      <vt:lpstr>_GWQBgBHdbbp</vt:lpstr>
      <vt:lpstr>_gWxbpG09atk</vt:lpstr>
      <vt:lpstr>_GXDCQoGj6T3</vt:lpstr>
      <vt:lpstr>_gxepwyvRxbV</vt:lpstr>
      <vt:lpstr>_gxi9jcBYyrL</vt:lpstr>
      <vt:lpstr>_gXsLaaEjWb4</vt:lpstr>
      <vt:lpstr>_gybBvP7vbBl</vt:lpstr>
      <vt:lpstr>_GYmXWDOK6w7</vt:lpstr>
      <vt:lpstr>_GZTChYSePoP</vt:lpstr>
      <vt:lpstr>_h0mNqlvj5B0</vt:lpstr>
      <vt:lpstr>_h13bMS86rtI</vt:lpstr>
      <vt:lpstr>_h3kClMEpMAy</vt:lpstr>
      <vt:lpstr>_h4ujJZZaiUT</vt:lpstr>
      <vt:lpstr>_H68Cr5CXfUE</vt:lpstr>
      <vt:lpstr>_h6VJJu0W8U7</vt:lpstr>
      <vt:lpstr>_h7A8N2QpOkV</vt:lpstr>
      <vt:lpstr>_h7OW3TrJ61e</vt:lpstr>
      <vt:lpstr>_H8DnO52iMD9</vt:lpstr>
      <vt:lpstr>_H9hyUA3QPdl</vt:lpstr>
      <vt:lpstr>_H9tYjJ0nzgU</vt:lpstr>
      <vt:lpstr>_H9TZE490EpE</vt:lpstr>
      <vt:lpstr>_HamZOQ3wtl5</vt:lpstr>
      <vt:lpstr>_HankECMMB6D</vt:lpstr>
      <vt:lpstr>_hC2N9T8F5JD</vt:lpstr>
      <vt:lpstr>_hd3EEwIBQ9P</vt:lpstr>
      <vt:lpstr>_HdhmoGCamcH</vt:lpstr>
      <vt:lpstr>_HdK1N3rPeZ1</vt:lpstr>
      <vt:lpstr>_HDN85xUGB65</vt:lpstr>
      <vt:lpstr>_Hdnrh21ktLV</vt:lpstr>
      <vt:lpstr>_HdwPlhpIWce</vt:lpstr>
      <vt:lpstr>_HeI3osYsbQa</vt:lpstr>
      <vt:lpstr>_HENe5Xv6B7j</vt:lpstr>
      <vt:lpstr>_HfVjCurKxh2</vt:lpstr>
      <vt:lpstr>_hG1CNbw8wSF</vt:lpstr>
      <vt:lpstr>_hgGOTFYZxMO</vt:lpstr>
      <vt:lpstr>_hH5gFw01p2g</vt:lpstr>
      <vt:lpstr>_hhiYH7hH3xx</vt:lpstr>
      <vt:lpstr>_HhQgAcNaKUv</vt:lpstr>
      <vt:lpstr>_hIrci8ms28E</vt:lpstr>
      <vt:lpstr>_hiSNbC7WWAb</vt:lpstr>
      <vt:lpstr>_HizhPCC5Ps5</vt:lpstr>
      <vt:lpstr>_hjdFz4fLLzw</vt:lpstr>
      <vt:lpstr>_HLgQXol1EPh</vt:lpstr>
      <vt:lpstr>_HmC6k52OuR4</vt:lpstr>
      <vt:lpstr>_HmD6AHanlbO</vt:lpstr>
      <vt:lpstr>_hMrvIBEugrP</vt:lpstr>
      <vt:lpstr>_hmZE3mVAZFf</vt:lpstr>
      <vt:lpstr>_hnFSVoNKKBM</vt:lpstr>
      <vt:lpstr>_HP50SIF4Fby</vt:lpstr>
      <vt:lpstr>_hPJQaP7PdYq</vt:lpstr>
      <vt:lpstr>_hpXoMVtJpT3</vt:lpstr>
      <vt:lpstr>_HQ8aBbw7Qwj</vt:lpstr>
      <vt:lpstr>_hs3mR0ZYVTY</vt:lpstr>
      <vt:lpstr>_Hs4A0KUqMDQ</vt:lpstr>
      <vt:lpstr>_HSgxaTyJ0kK</vt:lpstr>
      <vt:lpstr>_hsNootK2YBV</vt:lpstr>
      <vt:lpstr>_hTbGyO8zzbu</vt:lpstr>
      <vt:lpstr>_hTgpqkx2MAb</vt:lpstr>
      <vt:lpstr>_HU1QlB34WcG</vt:lpstr>
      <vt:lpstr>_huTJERDQhyZ</vt:lpstr>
      <vt:lpstr>_HvDcrobmiCy</vt:lpstr>
      <vt:lpstr>_HwqfuL9pQz5</vt:lpstr>
      <vt:lpstr>_HX7fBSMCCbL</vt:lpstr>
      <vt:lpstr>_HYEuE8zV74t</vt:lpstr>
      <vt:lpstr>_hYvVhwa2Frr</vt:lpstr>
      <vt:lpstr>_HzK449Z1Mop</vt:lpstr>
      <vt:lpstr>_i14E8ggjzvt</vt:lpstr>
      <vt:lpstr>_I3NxIqG7bD4</vt:lpstr>
      <vt:lpstr>_i3v8r9XNls2</vt:lpstr>
      <vt:lpstr>_i54ywgixjhp</vt:lpstr>
      <vt:lpstr>_I5C27Tsoc8I</vt:lpstr>
      <vt:lpstr>_I5EztFwNzC0</vt:lpstr>
      <vt:lpstr>_I5Fl6OAe8n6</vt:lpstr>
      <vt:lpstr>_I5v0SqhcWvK</vt:lpstr>
      <vt:lpstr>_i9cf6x7GPgh</vt:lpstr>
      <vt:lpstr>_IArireTHAtu</vt:lpstr>
      <vt:lpstr>_IbGbsybdeou</vt:lpstr>
      <vt:lpstr>_ibGsqmiVkoU</vt:lpstr>
      <vt:lpstr>_ibxHVF1IOea</vt:lpstr>
      <vt:lpstr>_iDHwJraJp3Y</vt:lpstr>
      <vt:lpstr>_idY7moseTTD</vt:lpstr>
      <vt:lpstr>_IFAb1JUZ0Fz</vt:lpstr>
      <vt:lpstr>_iFaKKDtb7nf</vt:lpstr>
      <vt:lpstr>_ifKISqV6PJh</vt:lpstr>
      <vt:lpstr>_iGP92WgNuVf</vt:lpstr>
      <vt:lpstr>_IGq57K2U3et</vt:lpstr>
      <vt:lpstr>_IgzM67pvha5</vt:lpstr>
      <vt:lpstr>_IhnQTXo2sCi</vt:lpstr>
      <vt:lpstr>_ihsAfRE2H0G</vt:lpstr>
      <vt:lpstr>_iHzbU9M01XV</vt:lpstr>
      <vt:lpstr>_IjLnDADGraQ</vt:lpstr>
      <vt:lpstr>_iJzGpY38k41</vt:lpstr>
      <vt:lpstr>_iLowQAmnmZK</vt:lpstr>
      <vt:lpstr>_IMqululFzhP</vt:lpstr>
      <vt:lpstr>_iNT35p3jsEM</vt:lpstr>
      <vt:lpstr>_iNZRPMFtHSr</vt:lpstr>
      <vt:lpstr>_ipe4pT2TW7G</vt:lpstr>
      <vt:lpstr>_Iq74LfX3CB5</vt:lpstr>
      <vt:lpstr>_ISnx1WJdoMN</vt:lpstr>
      <vt:lpstr>_It06Qq2EzsF</vt:lpstr>
      <vt:lpstr>_IT332UM0Eyd</vt:lpstr>
      <vt:lpstr>_ITHN93Jce9l</vt:lpstr>
      <vt:lpstr>_IttDSHJE3tY</vt:lpstr>
      <vt:lpstr>_iuQxbRYPa0P</vt:lpstr>
      <vt:lpstr>_IVHnxII1IQO</vt:lpstr>
      <vt:lpstr>_ix4kFHxwYTd</vt:lpstr>
      <vt:lpstr>_ixpABERkob0</vt:lpstr>
      <vt:lpstr>_Izaihcp5imV</vt:lpstr>
      <vt:lpstr>_IzLrdmSQGZs</vt:lpstr>
      <vt:lpstr>_IZSm5iPKkDg</vt:lpstr>
      <vt:lpstr>_IZy3ESdFnp5</vt:lpstr>
      <vt:lpstr>_J1gsCnLV1C6</vt:lpstr>
      <vt:lpstr>_J1xdPkLQqgn</vt:lpstr>
      <vt:lpstr>_J6Zk3SfpHfM</vt:lpstr>
      <vt:lpstr>_J8m9vtLVo2G</vt:lpstr>
      <vt:lpstr>_j9SOCeGryr9</vt:lpstr>
      <vt:lpstr>_ja0fxo22OTu</vt:lpstr>
      <vt:lpstr>_JBCKANhdTX4</vt:lpstr>
      <vt:lpstr>_jBJbfbVjszi</vt:lpstr>
      <vt:lpstr>_jBu0lozRMGR</vt:lpstr>
      <vt:lpstr>_jC51Spxta9C</vt:lpstr>
      <vt:lpstr>_jCtFxm8aADJ</vt:lpstr>
      <vt:lpstr>_jD7f0DfCi3d</vt:lpstr>
      <vt:lpstr>_JE2f9V3NIFL</vt:lpstr>
      <vt:lpstr>_JEHwU064LAj</vt:lpstr>
      <vt:lpstr>_jEX6APp1feK</vt:lpstr>
      <vt:lpstr>_jFOZHDZpjPL</vt:lpstr>
      <vt:lpstr>_jfXGOQwsmKq</vt:lpstr>
      <vt:lpstr>_JgcDpU82eRk</vt:lpstr>
      <vt:lpstr>_jhV8D0Dvbvz</vt:lpstr>
      <vt:lpstr>_jHYuGEGVgTQ</vt:lpstr>
      <vt:lpstr>_JI5lagoUJR4</vt:lpstr>
      <vt:lpstr>_JIr15Xt3EQn</vt:lpstr>
      <vt:lpstr>_jIuMMPDV6by</vt:lpstr>
      <vt:lpstr>_jj5ZtVGdcwd</vt:lpstr>
      <vt:lpstr>_jKPxJmIXMfs</vt:lpstr>
      <vt:lpstr>_jkyBvNzcTLl</vt:lpstr>
      <vt:lpstr>_jLhYGG8YfpL</vt:lpstr>
      <vt:lpstr>_jMGr96nGwHN</vt:lpstr>
      <vt:lpstr>_JMWzvzwgToC</vt:lpstr>
      <vt:lpstr>_jnfm7mwyTcb</vt:lpstr>
      <vt:lpstr>_jnGp1WtKfVG</vt:lpstr>
      <vt:lpstr>_JNRH0Kptomm</vt:lpstr>
      <vt:lpstr>_jnszKG9z5Mz</vt:lpstr>
      <vt:lpstr>_JPBLCDK3H2x</vt:lpstr>
      <vt:lpstr>_JPklATr7DCt</vt:lpstr>
      <vt:lpstr>_JQ5qF3mRCMe</vt:lpstr>
      <vt:lpstr>_JQkVqnP5kCq</vt:lpstr>
      <vt:lpstr>_JQL0onXq6ge</vt:lpstr>
      <vt:lpstr>_JRLY2XBpopS</vt:lpstr>
      <vt:lpstr>_JrSwky5tYzt</vt:lpstr>
      <vt:lpstr>_JRUk55kvbrE</vt:lpstr>
      <vt:lpstr>_juBxu3AprlM</vt:lpstr>
      <vt:lpstr>_jVqoXv7rFns</vt:lpstr>
      <vt:lpstr>_JvWTmXsCHJj</vt:lpstr>
      <vt:lpstr>_jwpUKqza5tE</vt:lpstr>
      <vt:lpstr>_JWXFdM78vKq</vt:lpstr>
      <vt:lpstr>_Jx6oc5hMVvO</vt:lpstr>
      <vt:lpstr>_JX7HJfPfbog</vt:lpstr>
      <vt:lpstr>_jXQq22U4Y2e</vt:lpstr>
      <vt:lpstr>_jxUmQ1pAqyo</vt:lpstr>
      <vt:lpstr>_JXZp3qBlqKP</vt:lpstr>
      <vt:lpstr>_jY9ia5NLA77</vt:lpstr>
      <vt:lpstr>_jzhphQ54S88</vt:lpstr>
      <vt:lpstr>_jZOt27rWre8</vt:lpstr>
      <vt:lpstr>_JzvGfLYkX17</vt:lpstr>
      <vt:lpstr>_K3EI0GwfkG8</vt:lpstr>
      <vt:lpstr>_k3mk13WP4nI</vt:lpstr>
      <vt:lpstr>_K3UcvN3sbDf</vt:lpstr>
      <vt:lpstr>_k8RfzK41pD4</vt:lpstr>
      <vt:lpstr>_kaSAsTJ5nxG</vt:lpstr>
      <vt:lpstr>_KAU5IPKoIgx</vt:lpstr>
      <vt:lpstr>_KAUSOoBq5Ft</vt:lpstr>
      <vt:lpstr>_kbm5mwVcVa6</vt:lpstr>
      <vt:lpstr>_KDi786sQNzG</vt:lpstr>
      <vt:lpstr>_KFiedG0hNrV</vt:lpstr>
      <vt:lpstr>_KftyPFBsxl0</vt:lpstr>
      <vt:lpstr>_KGnMzMLw9z0</vt:lpstr>
      <vt:lpstr>_Kh9ikyodKnN</vt:lpstr>
      <vt:lpstr>_KHgbn4zfgrB</vt:lpstr>
      <vt:lpstr>_KHL0TSASQzg</vt:lpstr>
      <vt:lpstr>_kIlOxz1hjqj</vt:lpstr>
      <vt:lpstr>_KioZypAqUxc</vt:lpstr>
      <vt:lpstr>_Kkh2Axjhczd</vt:lpstr>
      <vt:lpstr>_kkOw6gPK2OK</vt:lpstr>
      <vt:lpstr>_KLbSi3CJxSo</vt:lpstr>
      <vt:lpstr>_klIqXXMQ1AF</vt:lpstr>
      <vt:lpstr>_klKaUMVsHxb</vt:lpstr>
      <vt:lpstr>_KnjRRcegyLC</vt:lpstr>
      <vt:lpstr>_kNKgbh9K2Ni</vt:lpstr>
      <vt:lpstr>_KnNekvrEI5f</vt:lpstr>
      <vt:lpstr>_KOUhvjWIy6V</vt:lpstr>
      <vt:lpstr>_kP4Lt8wdvd9</vt:lpstr>
      <vt:lpstr>_kpFgAwwSjCZ</vt:lpstr>
      <vt:lpstr>_kPgF27h5Zao</vt:lpstr>
      <vt:lpstr>_KqaTbKanCG3</vt:lpstr>
      <vt:lpstr>_Kr3g14QtHqR</vt:lpstr>
      <vt:lpstr>_kRrGCtqloph</vt:lpstr>
      <vt:lpstr>_KrU8C1YTdao</vt:lpstr>
      <vt:lpstr>_ksZnJo3iKXT</vt:lpstr>
      <vt:lpstr>_kUtWaQStS1j</vt:lpstr>
      <vt:lpstr>_kv8QLREJZk6</vt:lpstr>
      <vt:lpstr>_KvI6UnlCWE8</vt:lpstr>
      <vt:lpstr>_KwgjnBBpe5b</vt:lpstr>
      <vt:lpstr>_KwIlxiiBBjV</vt:lpstr>
      <vt:lpstr>_kWzye8GtVeb</vt:lpstr>
      <vt:lpstr>_kX1fshxhfjh</vt:lpstr>
      <vt:lpstr>_kYO6lFqgkUO</vt:lpstr>
      <vt:lpstr>_L0M2EGCKsU9</vt:lpstr>
      <vt:lpstr>_l1mCEuDf2ZI</vt:lpstr>
      <vt:lpstr>_l3cYAy0fRjl</vt:lpstr>
      <vt:lpstr>_L3f8EEO2QTn</vt:lpstr>
      <vt:lpstr>_l6nbxFm0CO4</vt:lpstr>
      <vt:lpstr>_l7UXvoiTgEX</vt:lpstr>
      <vt:lpstr>_l91qM3cJTek</vt:lpstr>
      <vt:lpstr>_L9GBwS8b1W8</vt:lpstr>
      <vt:lpstr>_L9jYzVsoc9L</vt:lpstr>
      <vt:lpstr>_LAPR4Iu2NVS</vt:lpstr>
      <vt:lpstr>_LaQe20TdHvH</vt:lpstr>
      <vt:lpstr>_Lbkg2I4JTgG</vt:lpstr>
      <vt:lpstr>_lbMrRSBsXh3</vt:lpstr>
      <vt:lpstr>_LBtaidI5G2z</vt:lpstr>
      <vt:lpstr>_LbWpsX1FJcC</vt:lpstr>
      <vt:lpstr>_lBwtsiLb6w6</vt:lpstr>
      <vt:lpstr>_lcB0UtS4nuB</vt:lpstr>
      <vt:lpstr>_LddbYuuaWf7</vt:lpstr>
      <vt:lpstr>_ldnUHxE7mb1</vt:lpstr>
      <vt:lpstr>_ldpEanGgRnU</vt:lpstr>
      <vt:lpstr>_lduI45hYMv5</vt:lpstr>
      <vt:lpstr>_LE4fsk3RYza</vt:lpstr>
      <vt:lpstr>_lGN2n7pZ6Ua</vt:lpstr>
      <vt:lpstr>_lguPmuZBWDk</vt:lpstr>
      <vt:lpstr>_lh9mjPVQgUs</vt:lpstr>
      <vt:lpstr>_Lir6kztSRZ7</vt:lpstr>
      <vt:lpstr>_LJ8KCWU8OOV</vt:lpstr>
      <vt:lpstr>_LkiHwqqYnxV</vt:lpstr>
      <vt:lpstr>_LKiTYPmaOhj</vt:lpstr>
      <vt:lpstr>_Lkjp0MFLDov</vt:lpstr>
      <vt:lpstr>_LKw1KLdrCT5</vt:lpstr>
      <vt:lpstr>_lKZR6UK0afN</vt:lpstr>
      <vt:lpstr>_lLYmmETEDPj</vt:lpstr>
      <vt:lpstr>_lMaO3449q0x</vt:lpstr>
      <vt:lpstr>_lnvESj20mWZ</vt:lpstr>
      <vt:lpstr>_LO5oNfvohPx</vt:lpstr>
      <vt:lpstr>_loSyLnRwwBi</vt:lpstr>
      <vt:lpstr>_LPbH3n77lxu</vt:lpstr>
      <vt:lpstr>_LPTrylkVM4Q</vt:lpstr>
      <vt:lpstr>_Lpvf0YxPz6h</vt:lpstr>
      <vt:lpstr>_LrDRewV80hv</vt:lpstr>
      <vt:lpstr>_LrG8CqG0mhV</vt:lpstr>
      <vt:lpstr>_LRoVMRyVmrE</vt:lpstr>
      <vt:lpstr>_Ls5uiJRlx9L</vt:lpstr>
      <vt:lpstr>_Lsnc4RViH9F</vt:lpstr>
      <vt:lpstr>_lT2PXXEtNc0</vt:lpstr>
      <vt:lpstr>_LTLHCOHyyWS</vt:lpstr>
      <vt:lpstr>_lTZshHjGQEe</vt:lpstr>
      <vt:lpstr>_LvGn3KFEzvA</vt:lpstr>
      <vt:lpstr>_lVPoUAKCdmU</vt:lpstr>
      <vt:lpstr>_lWJJnkPwmnJ</vt:lpstr>
      <vt:lpstr>_LX2QltISk5s</vt:lpstr>
      <vt:lpstr>_LYWv25b6Yfu</vt:lpstr>
      <vt:lpstr>_lZa8WGsBpZt</vt:lpstr>
      <vt:lpstr>_lzuWRVfUjkQ</vt:lpstr>
      <vt:lpstr>_M0jk7fncrWU</vt:lpstr>
      <vt:lpstr>_M1hZV0c1jpw</vt:lpstr>
      <vt:lpstr>_M1ZpUXbo7Ql</vt:lpstr>
      <vt:lpstr>_M22mM4UEDjy</vt:lpstr>
      <vt:lpstr>_m34Z24f4QiZ</vt:lpstr>
      <vt:lpstr>_m4eOcU1zHtL</vt:lpstr>
      <vt:lpstr>_m4Yz9Nz5Eir</vt:lpstr>
      <vt:lpstr>_m5NFJ1IxYaq</vt:lpstr>
      <vt:lpstr>_m5vdq5UM3B2</vt:lpstr>
      <vt:lpstr>_M6upUqnFt2Z</vt:lpstr>
      <vt:lpstr>_m7MTceflWz3</vt:lpstr>
      <vt:lpstr>_M9HrCkIwaKy</vt:lpstr>
      <vt:lpstr>_MaejJOaJVXy</vt:lpstr>
      <vt:lpstr>_maFtwxdHWuZ</vt:lpstr>
      <vt:lpstr>_MaLbWT81P7Q</vt:lpstr>
      <vt:lpstr>_MazllecOrQC</vt:lpstr>
      <vt:lpstr>_Mb9IYOFZYCv</vt:lpstr>
      <vt:lpstr>_MdkO4mttohH</vt:lpstr>
      <vt:lpstr>_mDSuyD9lOM5</vt:lpstr>
      <vt:lpstr>_me9uxUxkBIc</vt:lpstr>
      <vt:lpstr>_mEaeC6W4Oga</vt:lpstr>
      <vt:lpstr>_Mf7FROzUeWX</vt:lpstr>
      <vt:lpstr>_MfTwOXVWKnT</vt:lpstr>
      <vt:lpstr>_MFUxfSaYW2e</vt:lpstr>
      <vt:lpstr>_MFwYpsgHToP</vt:lpstr>
      <vt:lpstr>_mhWSEv79IJW</vt:lpstr>
      <vt:lpstr>_MHYeBrf0izN</vt:lpstr>
      <vt:lpstr>_MIa6TVKj2xo</vt:lpstr>
      <vt:lpstr>_MJEntShoQVK</vt:lpstr>
      <vt:lpstr>_Mk7P920hkBa</vt:lpstr>
      <vt:lpstr>_Ml6HBooImtM</vt:lpstr>
      <vt:lpstr>_MlBtet7M3rs</vt:lpstr>
      <vt:lpstr>_MLv07cjdiAn</vt:lpstr>
      <vt:lpstr>_mM3VtbRdurN</vt:lpstr>
      <vt:lpstr>_mmJUi0PpvGi</vt:lpstr>
      <vt:lpstr>_mNa42CHbkO7</vt:lpstr>
      <vt:lpstr>_MNblETb62a7</vt:lpstr>
      <vt:lpstr>_mnfnutsHsxh</vt:lpstr>
      <vt:lpstr>_mNiSSk0Sfgz</vt:lpstr>
      <vt:lpstr>_mOP4Sf5NwoV</vt:lpstr>
      <vt:lpstr>_mQOrGsSPzBX</vt:lpstr>
      <vt:lpstr>_MRM0ZIZFfVP</vt:lpstr>
      <vt:lpstr>_mSHa8SypYaJ</vt:lpstr>
      <vt:lpstr>_MSX2ncxe0gF</vt:lpstr>
      <vt:lpstr>_Mv3kaUwZXRq</vt:lpstr>
      <vt:lpstr>_mVxpfBydPB7</vt:lpstr>
      <vt:lpstr>_mx3f7jzRUn6</vt:lpstr>
      <vt:lpstr>_MXfWGD11wLh</vt:lpstr>
      <vt:lpstr>_MxK9mbc2OMv</vt:lpstr>
      <vt:lpstr>_MXXzDDuba8n</vt:lpstr>
      <vt:lpstr>_myv7amOYTHn</vt:lpstr>
      <vt:lpstr>_MYvkD09xyeq</vt:lpstr>
      <vt:lpstr>_MYxDpADjsxJ</vt:lpstr>
      <vt:lpstr>_mzBQp5cOihy</vt:lpstr>
      <vt:lpstr>_mZVNxEL1OKd</vt:lpstr>
      <vt:lpstr>_n1ptipI0iZU</vt:lpstr>
      <vt:lpstr>_n28aEFrTuRE</vt:lpstr>
      <vt:lpstr>_N3nYJ6ScaYx</vt:lpstr>
      <vt:lpstr>_N6pEEiEpNS1</vt:lpstr>
      <vt:lpstr>_n7GyaiCn7uH</vt:lpstr>
      <vt:lpstr>_n8iofJiiX4T</vt:lpstr>
      <vt:lpstr>_N9i1v07Ro0E</vt:lpstr>
      <vt:lpstr>_Nb8Gg5ZiX5c</vt:lpstr>
      <vt:lpstr>_nBLlavpOdkF</vt:lpstr>
      <vt:lpstr>_NC58vY6UBEk</vt:lpstr>
      <vt:lpstr>_Nf5yWoOEfSm</vt:lpstr>
      <vt:lpstr>_NgSatqCq1hB</vt:lpstr>
      <vt:lpstr>_ngUSWwX0Oby</vt:lpstr>
      <vt:lpstr>_Ngzlv0PnZHM</vt:lpstr>
      <vt:lpstr>_nhAPWwIgUCL</vt:lpstr>
      <vt:lpstr>_nHbFkXhZCiI</vt:lpstr>
      <vt:lpstr>_nHiJwDVwoBi</vt:lpstr>
      <vt:lpstr>_NhuW760cOQG</vt:lpstr>
      <vt:lpstr>_Ni2b6zYWjjT</vt:lpstr>
      <vt:lpstr>_NI4NAaV0hSh</vt:lpstr>
      <vt:lpstr>_nkvvH6QuQ8t</vt:lpstr>
      <vt:lpstr>_NkwjVn9Db6F</vt:lpstr>
      <vt:lpstr>_nLbuvx5jioD</vt:lpstr>
      <vt:lpstr>_nlUAhvWIgOU</vt:lpstr>
      <vt:lpstr>_Nlv8oKkoAwp</vt:lpstr>
      <vt:lpstr>_nNmvfTuUhng</vt:lpstr>
      <vt:lpstr>_NojSG8rZDfq</vt:lpstr>
      <vt:lpstr>_nOKbmhjyCYA</vt:lpstr>
      <vt:lpstr>_npSh7oFwczs</vt:lpstr>
      <vt:lpstr>_Nq0rzj9aWEV</vt:lpstr>
      <vt:lpstr>_nqLIz7qfuLu</vt:lpstr>
      <vt:lpstr>_Nrnay4JA8Ga</vt:lpstr>
      <vt:lpstr>_nS0ZJGJUX0u</vt:lpstr>
      <vt:lpstr>_nsI6nzlSumR</vt:lpstr>
      <vt:lpstr>_NUkOvK4bnj2</vt:lpstr>
      <vt:lpstr>_Nv40tdMXtFC</vt:lpstr>
      <vt:lpstr>_NvElx3aXZB2</vt:lpstr>
      <vt:lpstr>_NVuew7FtnQS</vt:lpstr>
      <vt:lpstr>_nW6KgPEVLIt</vt:lpstr>
      <vt:lpstr>_nWqgnOkihzf</vt:lpstr>
      <vt:lpstr>_nXfMiK28avb</vt:lpstr>
      <vt:lpstr>_NxQueFeUfa3</vt:lpstr>
      <vt:lpstr>_NzGbnoHVMaF</vt:lpstr>
      <vt:lpstr>_Nzxhqg5ULhr</vt:lpstr>
      <vt:lpstr>_O0hWoXlHhIS</vt:lpstr>
      <vt:lpstr>_O0M73CspI2e</vt:lpstr>
      <vt:lpstr>_o1HqfAPcWtK</vt:lpstr>
      <vt:lpstr>_o2PYOw8PSBa</vt:lpstr>
      <vt:lpstr>_o2tDeZ7tB0l</vt:lpstr>
      <vt:lpstr>_O2vEtUZRIRh</vt:lpstr>
      <vt:lpstr>_O3JfrNS9Ewj</vt:lpstr>
      <vt:lpstr>_O7BGyJhV2Tc</vt:lpstr>
      <vt:lpstr>_O7xuokSXg4m</vt:lpstr>
      <vt:lpstr>_o8MW4iuLC95</vt:lpstr>
      <vt:lpstr>_O98HUAHsVSs</vt:lpstr>
      <vt:lpstr>_O9FGiWCttH4</vt:lpstr>
      <vt:lpstr>_OAaXg7NvGcx</vt:lpstr>
      <vt:lpstr>_OB65zPWgdfd</vt:lpstr>
      <vt:lpstr>_ObubT46sWpe</vt:lpstr>
      <vt:lpstr>_obXDv8Sm9yK</vt:lpstr>
      <vt:lpstr>_oDBd4Mj0Oc2</vt:lpstr>
      <vt:lpstr>_oDP0YtPBOVQ</vt:lpstr>
      <vt:lpstr>_OfROf5GmY2U</vt:lpstr>
      <vt:lpstr>_OFsiDpAC34b</vt:lpstr>
      <vt:lpstr>_oFXCMBtu71f</vt:lpstr>
      <vt:lpstr>_OFXJXWnOG0R</vt:lpstr>
      <vt:lpstr>_OGPzE4S9Lsk</vt:lpstr>
      <vt:lpstr>_OIIQM13YogD</vt:lpstr>
      <vt:lpstr>_OJVKXPCUetq</vt:lpstr>
      <vt:lpstr>_olAQlCURSQR</vt:lpstr>
      <vt:lpstr>_OMS7a4cxTLo</vt:lpstr>
      <vt:lpstr>_ON8DBreBXlt</vt:lpstr>
      <vt:lpstr>_oNyG3X3DPbz</vt:lpstr>
      <vt:lpstr>_oofyLUJJ6Vy</vt:lpstr>
      <vt:lpstr>_OpJzru7UHuG</vt:lpstr>
      <vt:lpstr>_oQLYNHgyejZ</vt:lpstr>
      <vt:lpstr>_oroMC4mMzMq</vt:lpstr>
      <vt:lpstr>_Osqz2NJoO0h</vt:lpstr>
      <vt:lpstr>_ot3GyBTHeKe</vt:lpstr>
      <vt:lpstr>_Ot71GbygcHf</vt:lpstr>
      <vt:lpstr>_oWNF4d3PK8C</vt:lpstr>
      <vt:lpstr>_oWqVbrpimjf</vt:lpstr>
      <vt:lpstr>_oy494aJtjTB</vt:lpstr>
      <vt:lpstr>_oy9zJeCRcHk</vt:lpstr>
      <vt:lpstr>_OyaYCadoBtb</vt:lpstr>
      <vt:lpstr>_OYoY16njQBO</vt:lpstr>
      <vt:lpstr>_p3raMKTiHsj</vt:lpstr>
      <vt:lpstr>_P3ZMsb6v3q7</vt:lpstr>
      <vt:lpstr>_P5jMO9Y0SRn</vt:lpstr>
      <vt:lpstr>_P5RXZZXrLGM</vt:lpstr>
      <vt:lpstr>_P6Si86K02do</vt:lpstr>
      <vt:lpstr>_P7NeDYkZMDT</vt:lpstr>
      <vt:lpstr>_pbH6bmcioGw</vt:lpstr>
      <vt:lpstr>_pbip5m1yf5Y</vt:lpstr>
      <vt:lpstr>_pDcP5F8H0hR</vt:lpstr>
      <vt:lpstr>_PDI1LOtG5mD</vt:lpstr>
      <vt:lpstr>_pDOTS19LDs1</vt:lpstr>
      <vt:lpstr>_PebkMQ9WtnK</vt:lpstr>
      <vt:lpstr>_PevCwH17M73</vt:lpstr>
      <vt:lpstr>_PFAtPR87fHs</vt:lpstr>
      <vt:lpstr>_pfhvgmllA9M</vt:lpstr>
      <vt:lpstr>_pGLy2Zj2lVg</vt:lpstr>
      <vt:lpstr>_phAahTmP3AP</vt:lpstr>
      <vt:lpstr>_PhGYsKg6Z64</vt:lpstr>
      <vt:lpstr>_pjDDwNroUiK</vt:lpstr>
      <vt:lpstr>_PJS910L8KtX</vt:lpstr>
      <vt:lpstr>_pl4ewykGEd1</vt:lpstr>
      <vt:lpstr>_Pls0CA73g64</vt:lpstr>
      <vt:lpstr>_pmcCjSU7an3</vt:lpstr>
      <vt:lpstr>_PMdpXC27ktm</vt:lpstr>
      <vt:lpstr>_PmJk7pg8ZH7</vt:lpstr>
      <vt:lpstr>_Pmr5vKV0JhS</vt:lpstr>
      <vt:lpstr>_pMukkUmnnkh</vt:lpstr>
      <vt:lpstr>_poDz4wDp6J0</vt:lpstr>
      <vt:lpstr>_pOUpImrRlyS</vt:lpstr>
      <vt:lpstr>_POUZYADWUp1</vt:lpstr>
      <vt:lpstr>_PpjdOoVUc7k</vt:lpstr>
      <vt:lpstr>_pqnXfUagaiY</vt:lpstr>
      <vt:lpstr>_PRFVamHB0VQ</vt:lpstr>
      <vt:lpstr>_PRrdILmQQb3</vt:lpstr>
      <vt:lpstr>_pRrlf6NYYmU</vt:lpstr>
      <vt:lpstr>_pS9QqWeC7OO</vt:lpstr>
      <vt:lpstr>_psjx0PchSPj</vt:lpstr>
      <vt:lpstr>_psQ1ZBzOwRm</vt:lpstr>
      <vt:lpstr>_pSRNRBuOBi8</vt:lpstr>
      <vt:lpstr>_Psx8w32IjKA</vt:lpstr>
      <vt:lpstr>_PtCFMK7nBkR</vt:lpstr>
      <vt:lpstr>_pTF4zHINsQO</vt:lpstr>
      <vt:lpstr>_ptLuUHEellT</vt:lpstr>
      <vt:lpstr>_PUaHSbd6T5T</vt:lpstr>
      <vt:lpstr>_pulohYIR6jX</vt:lpstr>
      <vt:lpstr>_puzqoVkC9bH</vt:lpstr>
      <vt:lpstr>_PvrMV4NjbtR</vt:lpstr>
      <vt:lpstr>_pWXXIlhZ8PI</vt:lpstr>
      <vt:lpstr>_pXmA8xcLcd9</vt:lpstr>
      <vt:lpstr>_PXZbVlkKwcw</vt:lpstr>
      <vt:lpstr>_PY4aKgi30fr</vt:lpstr>
      <vt:lpstr>_Pz0LCggcqES</vt:lpstr>
      <vt:lpstr>_pZph18i0E3N</vt:lpstr>
      <vt:lpstr>_pZZriU4sY0l</vt:lpstr>
      <vt:lpstr>_Q1qH1ilMK8i</vt:lpstr>
      <vt:lpstr>_q23bFLr2E5D</vt:lpstr>
      <vt:lpstr>_q2HqXV5OO3z</vt:lpstr>
      <vt:lpstr>_Q4I1zZfYXXc</vt:lpstr>
      <vt:lpstr>_q4n8NzDkE7D</vt:lpstr>
      <vt:lpstr>_q5LpwTe5bxM</vt:lpstr>
      <vt:lpstr>_Q7AJ1ykq09H</vt:lpstr>
      <vt:lpstr>_Q8De2VxoKXS</vt:lpstr>
      <vt:lpstr>_Q8jKkm7slV8</vt:lpstr>
      <vt:lpstr>_q9u7nkNkuGy</vt:lpstr>
      <vt:lpstr>_QayMME14lE1</vt:lpstr>
      <vt:lpstr>_qbqrFLCJewu</vt:lpstr>
      <vt:lpstr>_qCRmLPzIMfA</vt:lpstr>
      <vt:lpstr>_QdENg0i5gAN</vt:lpstr>
      <vt:lpstr>_QdpBLugMtqQ</vt:lpstr>
      <vt:lpstr>_qdxpgnOUeam</vt:lpstr>
      <vt:lpstr>_qE7bXo1gdhI</vt:lpstr>
      <vt:lpstr>_Qf4UX9h7VHw</vt:lpstr>
      <vt:lpstr>_qfVp6vFGOpZ</vt:lpstr>
      <vt:lpstr>_qfXgWkacWGi</vt:lpstr>
      <vt:lpstr>_qg3FIv25BEt</vt:lpstr>
      <vt:lpstr>_QhZPfMYBla6</vt:lpstr>
      <vt:lpstr>_qiy19S7ih95</vt:lpstr>
      <vt:lpstr>_QIZna0gogX9</vt:lpstr>
      <vt:lpstr>_qKf4eMvqKqq</vt:lpstr>
      <vt:lpstr>_QkOClVdLto1</vt:lpstr>
      <vt:lpstr>_QLERXr2o7IE</vt:lpstr>
      <vt:lpstr>_QLqvnN57uaj</vt:lpstr>
      <vt:lpstr>_qmsg1OVBqif</vt:lpstr>
      <vt:lpstr>_qpN0r5UFcPn</vt:lpstr>
      <vt:lpstr>_QPtnjdoIqnH</vt:lpstr>
      <vt:lpstr>_QqAzWHtJ8VC</vt:lpstr>
      <vt:lpstr>_QQIXTkQuD9z</vt:lpstr>
      <vt:lpstr>_qr8RGsOOdXn</vt:lpstr>
      <vt:lpstr>_qScWuUGR5yF</vt:lpstr>
      <vt:lpstr>_QSpLidCdqMU</vt:lpstr>
      <vt:lpstr>_qsXtuKShMVv</vt:lpstr>
      <vt:lpstr>_QtxlZLxjuRg</vt:lpstr>
      <vt:lpstr>_quQpOfBIDFC</vt:lpstr>
      <vt:lpstr>_QUUTx1RNwpi</vt:lpstr>
      <vt:lpstr>_QUXnEwBKOCt</vt:lpstr>
      <vt:lpstr>_qV0jUJzFUER</vt:lpstr>
      <vt:lpstr>_QvnSCGMRuiV</vt:lpstr>
      <vt:lpstr>_qwrS0zi07SD</vt:lpstr>
      <vt:lpstr>_QxPGLy2DUhG</vt:lpstr>
      <vt:lpstr>_Qy71EkOy7om</vt:lpstr>
      <vt:lpstr>_qzgmWRFev5J</vt:lpstr>
      <vt:lpstr>_r2DSRRcdILk</vt:lpstr>
      <vt:lpstr>_R57TSpcjbOf</vt:lpstr>
      <vt:lpstr>_r6GyNE6sV58</vt:lpstr>
      <vt:lpstr>_rb6V38jgfFc</vt:lpstr>
      <vt:lpstr>_rBKkHNAdzhB</vt:lpstr>
      <vt:lpstr>_RCcjOgia5lC</vt:lpstr>
      <vt:lpstr>_rdiq6QPpJC7</vt:lpstr>
      <vt:lpstr>_RDiXMdNXg16</vt:lpstr>
      <vt:lpstr>_RdP4lkM83cM</vt:lpstr>
      <vt:lpstr>_rEQqufy2KNi</vt:lpstr>
      <vt:lpstr>_rEUC186wftQ</vt:lpstr>
      <vt:lpstr>_RfqYbGs8Za9</vt:lpstr>
      <vt:lpstr>_rgozN0dmixB</vt:lpstr>
      <vt:lpstr>_rhcIHVJ1RxM</vt:lpstr>
      <vt:lpstr>_rhltpqitzC9</vt:lpstr>
      <vt:lpstr>_Ri2tb7LBVtP</vt:lpstr>
      <vt:lpstr>_rIchxlzx0E0</vt:lpstr>
      <vt:lpstr>_rJ2dfIqC23R</vt:lpstr>
      <vt:lpstr>_RJERO5G7Od7</vt:lpstr>
      <vt:lpstr>_rjQiZlCjHp6</vt:lpstr>
      <vt:lpstr>_rJSdwEyXgfh</vt:lpstr>
      <vt:lpstr>_RK9mngtJtTL</vt:lpstr>
      <vt:lpstr>_RLUq9bhLRJW</vt:lpstr>
      <vt:lpstr>_Rmy6DbwekE1</vt:lpstr>
      <vt:lpstr>_RNCFRfcGsEq</vt:lpstr>
      <vt:lpstr>_rotANIe2GHX</vt:lpstr>
      <vt:lpstr>_ROyKFEvDgAp</vt:lpstr>
      <vt:lpstr>_rQbVIOyPNHb</vt:lpstr>
      <vt:lpstr>_rr5X0uhJKl5</vt:lpstr>
      <vt:lpstr>_rRfHbsBLHRx</vt:lpstr>
      <vt:lpstr>_RrkLjvYsNeY</vt:lpstr>
      <vt:lpstr>_RRV32wU5Sk1</vt:lpstr>
      <vt:lpstr>_RsBAd46LBnm</vt:lpstr>
      <vt:lpstr>_rsGK1D0Xkfj</vt:lpstr>
      <vt:lpstr>_rsmgY2HkHEf</vt:lpstr>
      <vt:lpstr>_rsyymElP56r</vt:lpstr>
      <vt:lpstr>_RTdjvXHJdnH</vt:lpstr>
      <vt:lpstr>_rtLnlu4GUI2</vt:lpstr>
      <vt:lpstr>_RV524jaqnsU</vt:lpstr>
      <vt:lpstr>_rvsb7MLMUbV</vt:lpstr>
      <vt:lpstr>_ry2NWNkjLq3</vt:lpstr>
      <vt:lpstr>_RyAd6laKg3U</vt:lpstr>
      <vt:lpstr>_RZ7aFEnVbGT</vt:lpstr>
      <vt:lpstr>_rzA9f0pqcz8</vt:lpstr>
      <vt:lpstr>_RZezdwRO5a8</vt:lpstr>
      <vt:lpstr>_rzOMBqJQhrD</vt:lpstr>
      <vt:lpstr>_S0YQ604HS5J</vt:lpstr>
      <vt:lpstr>_s10VCchdlnY</vt:lpstr>
      <vt:lpstr>_s1mzBU7YOaZ</vt:lpstr>
      <vt:lpstr>_s21anKTNgkF</vt:lpstr>
      <vt:lpstr>_S52uSY3lb8V</vt:lpstr>
      <vt:lpstr>_s5mo8EjeKiY</vt:lpstr>
      <vt:lpstr>_S7v70E5unBv</vt:lpstr>
      <vt:lpstr>_S8oIZdNn50G</vt:lpstr>
      <vt:lpstr>_s92LZ9RuhaG</vt:lpstr>
      <vt:lpstr>_sAC6z2IMFrR</vt:lpstr>
      <vt:lpstr>_sAiWHWYnsk1</vt:lpstr>
      <vt:lpstr>_SaqEwr5B5dd</vt:lpstr>
      <vt:lpstr>_SAsS1Kwc4iW</vt:lpstr>
      <vt:lpstr>_SbearYuCfX5</vt:lpstr>
      <vt:lpstr>_sbIyFRN4j0N</vt:lpstr>
      <vt:lpstr>_Sbk9iH85Ltm</vt:lpstr>
      <vt:lpstr>_SDcGmbcJtvd</vt:lpstr>
      <vt:lpstr>_sdCYhjOxnoD</vt:lpstr>
      <vt:lpstr>_sFlo2nMKUjV</vt:lpstr>
      <vt:lpstr>_sg5v6c9tCZ3</vt:lpstr>
      <vt:lpstr>_SGeK38mtNgA</vt:lpstr>
      <vt:lpstr>_sHcFoPbjSrP</vt:lpstr>
      <vt:lpstr>_shRXArPWh8H</vt:lpstr>
      <vt:lpstr>_ShycShOYDCy</vt:lpstr>
      <vt:lpstr>_sj4i9BflXvh</vt:lpstr>
      <vt:lpstr>_sJuInXfi09r</vt:lpstr>
      <vt:lpstr>_sjuX99wm7IZ</vt:lpstr>
      <vt:lpstr>_sL6GUzUS18c</vt:lpstr>
      <vt:lpstr>_SlA9m2ZX9XS</vt:lpstr>
      <vt:lpstr>_slhvGcmFwtM</vt:lpstr>
      <vt:lpstr>_smlHQk2gqIf</vt:lpstr>
      <vt:lpstr>_sn72zXVjAF8</vt:lpstr>
      <vt:lpstr>_SNMxQRPYRm7</vt:lpstr>
      <vt:lpstr>_SnYHrnchKjL</vt:lpstr>
      <vt:lpstr>_SOU2X25z1dq</vt:lpstr>
      <vt:lpstr>_SPcq2CZFyzT</vt:lpstr>
      <vt:lpstr>_sPP5gqI4TC8</vt:lpstr>
      <vt:lpstr>_srcYifXOgXq</vt:lpstr>
      <vt:lpstr>_sRfhRRpv2rH</vt:lpstr>
      <vt:lpstr>_SRSiY1qW6W8</vt:lpstr>
      <vt:lpstr>_sRVnECfvFs7</vt:lpstr>
      <vt:lpstr>_SsAjVE1S87E</vt:lpstr>
      <vt:lpstr>_sSIYRwB1r74</vt:lpstr>
      <vt:lpstr>_St1b2AfFxLb</vt:lpstr>
      <vt:lpstr>_ST86paYjRHP</vt:lpstr>
      <vt:lpstr>_StFfGxHbuDF</vt:lpstr>
      <vt:lpstr>_sV8cE4AX2yl</vt:lpstr>
      <vt:lpstr>_sW496bvfky8</vt:lpstr>
      <vt:lpstr>_swjTZ93dg4h</vt:lpstr>
      <vt:lpstr>_sYJkQfzW1BG</vt:lpstr>
      <vt:lpstr>_sYXjZhknWsi</vt:lpstr>
      <vt:lpstr>_SZ3nIBbJDHd</vt:lpstr>
      <vt:lpstr>_SZ4eyjPLeyA</vt:lpstr>
      <vt:lpstr>_T00uTw1c2eR</vt:lpstr>
      <vt:lpstr>_T10hGZHcK7q</vt:lpstr>
      <vt:lpstr>_T1B1YJROUum</vt:lpstr>
      <vt:lpstr>_T1irZBQ9gNW</vt:lpstr>
      <vt:lpstr>_T1or0EcEX2V</vt:lpstr>
      <vt:lpstr>_T27BlFRfKBB</vt:lpstr>
      <vt:lpstr>_t5jOlOCqSr3</vt:lpstr>
      <vt:lpstr>_T7bTbB8YvsQ</vt:lpstr>
      <vt:lpstr>_T7KjtN9SenL</vt:lpstr>
      <vt:lpstr>_T7tKHiW1Db1</vt:lpstr>
      <vt:lpstr>_Ta8ifRxwOmP</vt:lpstr>
      <vt:lpstr>_tcfeFTkd9ke</vt:lpstr>
      <vt:lpstr>_TcSxFdjVWEh</vt:lpstr>
      <vt:lpstr>_TCVfWydCsa4</vt:lpstr>
      <vt:lpstr>_tDFavWinSwr</vt:lpstr>
      <vt:lpstr>_TdZ7GfhQW7O</vt:lpstr>
      <vt:lpstr>_TE5sao73qRm</vt:lpstr>
      <vt:lpstr>_tejOvb3YNOT</vt:lpstr>
      <vt:lpstr>_tg1pZyQC7LX</vt:lpstr>
      <vt:lpstr>_TIhakAVsQwM</vt:lpstr>
      <vt:lpstr>_tjT8FgtoZmV</vt:lpstr>
      <vt:lpstr>_tk8INObuVAv</vt:lpstr>
      <vt:lpstr>_tkCXuIKxKvK</vt:lpstr>
      <vt:lpstr>_TldYkeCwb5r</vt:lpstr>
      <vt:lpstr>_tnPO3Tkofqr</vt:lpstr>
      <vt:lpstr>_tnTRnfd2aVs</vt:lpstr>
      <vt:lpstr>_Tp6ETHHL2va</vt:lpstr>
      <vt:lpstr>_tPCE4uhj0hy</vt:lpstr>
      <vt:lpstr>_TpDwlm2Spev</vt:lpstr>
      <vt:lpstr>_tqciYTsRsV1</vt:lpstr>
      <vt:lpstr>_Tr4i6jeDDqj</vt:lpstr>
      <vt:lpstr>_TRB0RlFABNw</vt:lpstr>
      <vt:lpstr>_true</vt:lpstr>
      <vt:lpstr>_tSBEjAHKj9V</vt:lpstr>
      <vt:lpstr>_tsd2otYofQa</vt:lpstr>
      <vt:lpstr>_TTLIv7PVhKo</vt:lpstr>
      <vt:lpstr>_TTQ6WgBHZUZ</vt:lpstr>
      <vt:lpstr>_TTWJ58v2frD</vt:lpstr>
      <vt:lpstr>_tu2P5ALJRow</vt:lpstr>
      <vt:lpstr>_Tu5X9QCLC67</vt:lpstr>
      <vt:lpstr>_Tu64Vt7gv8M</vt:lpstr>
      <vt:lpstr>_Tu81BTLUuCT</vt:lpstr>
      <vt:lpstr>_tV0rWhHr9cj</vt:lpstr>
      <vt:lpstr>_tVFw2UJiuvo</vt:lpstr>
      <vt:lpstr>_tWbJWEUNu2F</vt:lpstr>
      <vt:lpstr>_tWmFeJagj87</vt:lpstr>
      <vt:lpstr>_tWMp2gMdZVY</vt:lpstr>
      <vt:lpstr>_TWyMjVaaxmT</vt:lpstr>
      <vt:lpstr>_TxYXq9qqMJt</vt:lpstr>
      <vt:lpstr>_tyyxKXZbYjI</vt:lpstr>
      <vt:lpstr>_tZ3CM9qXx2R</vt:lpstr>
      <vt:lpstr>_tZftZ03eewT</vt:lpstr>
      <vt:lpstr>_U0YDqrjO4sv</vt:lpstr>
      <vt:lpstr>_u1aymSGFTqA</vt:lpstr>
      <vt:lpstr>_U20BELNfToU</vt:lpstr>
      <vt:lpstr>_U30oYXdSWTe</vt:lpstr>
      <vt:lpstr>_u3GOCB1Hu01</vt:lpstr>
      <vt:lpstr>_u3t1gIXW3Bh</vt:lpstr>
      <vt:lpstr>_u4evyxHktVP</vt:lpstr>
      <vt:lpstr>_U5QaBXGsFlJ</vt:lpstr>
      <vt:lpstr>_u7H4MyT2Y0A</vt:lpstr>
      <vt:lpstr>_u7WSQpbLBGs</vt:lpstr>
      <vt:lpstr>_u8eW1I03rvW</vt:lpstr>
      <vt:lpstr>_Ua4F7QDEr8y</vt:lpstr>
      <vt:lpstr>_uAB8kfk7I3z</vt:lpstr>
      <vt:lpstr>_uBsAlWtPLFK</vt:lpstr>
      <vt:lpstr>_UcfAgoEEjT2</vt:lpstr>
      <vt:lpstr>_ud6YiQ9ekgi</vt:lpstr>
      <vt:lpstr>_ugQXiXF3q1v</vt:lpstr>
      <vt:lpstr>_uHCDEltKEA6</vt:lpstr>
      <vt:lpstr>_UhjNBiB6vBb</vt:lpstr>
      <vt:lpstr>_uIUcjj7o0UF</vt:lpstr>
      <vt:lpstr>_uj0O9RhtzD8</vt:lpstr>
      <vt:lpstr>_UJVEh0g7qOo</vt:lpstr>
      <vt:lpstr>_UJw5MYbIpv9</vt:lpstr>
      <vt:lpstr>_UKbfaRlqkpY</vt:lpstr>
      <vt:lpstr>_UKk45hewbPH</vt:lpstr>
      <vt:lpstr>_UlQiEogy3wG</vt:lpstr>
      <vt:lpstr>_umZdylabnsy</vt:lpstr>
      <vt:lpstr>_UN1GGvFlETF</vt:lpstr>
      <vt:lpstr>_uNIgpV4l21k</vt:lpstr>
      <vt:lpstr>_uNJCzPnnWNW</vt:lpstr>
      <vt:lpstr>_unqbIiA0uir</vt:lpstr>
      <vt:lpstr>_uNU2FnjI5ep</vt:lpstr>
      <vt:lpstr>_uoqUo1n2Bbr</vt:lpstr>
      <vt:lpstr>_uQaaJtnfFWM</vt:lpstr>
      <vt:lpstr>_uQe1J0rpnwS</vt:lpstr>
      <vt:lpstr>_uqXIaHP9Gxr</vt:lpstr>
      <vt:lpstr>_uqzqgaYByJq</vt:lpstr>
      <vt:lpstr>_Ur5rF3mTRba</vt:lpstr>
      <vt:lpstr>_UTDBwK73RlG</vt:lpstr>
      <vt:lpstr>_UTEeOMyhBoY</vt:lpstr>
      <vt:lpstr>_uTwQaiIEDk6</vt:lpstr>
      <vt:lpstr>_Uubd1dIoT4W</vt:lpstr>
      <vt:lpstr>_uuHjvQ3uSjS</vt:lpstr>
      <vt:lpstr>_UVmyzENvSiy</vt:lpstr>
      <vt:lpstr>_uvTw0Kus5KZ</vt:lpstr>
      <vt:lpstr>_UygxXF1MN03</vt:lpstr>
      <vt:lpstr>_uynThwppKeS</vt:lpstr>
      <vt:lpstr>_uzy03WEvMkk</vt:lpstr>
      <vt:lpstr>_v2B5AtYQV8H</vt:lpstr>
      <vt:lpstr>_v2CCdaKGum8</vt:lpstr>
      <vt:lpstr>_V5rMEsxYhaF</vt:lpstr>
      <vt:lpstr>_v6OkaCDmX5Y</vt:lpstr>
      <vt:lpstr>_v8Xnaigda7O</vt:lpstr>
      <vt:lpstr>_Va9QjeOhGZa</vt:lpstr>
      <vt:lpstr>_VbbSe7wgS9s</vt:lpstr>
      <vt:lpstr>_vboedbUs1As</vt:lpstr>
      <vt:lpstr>_vC3F2X3f9qG</vt:lpstr>
      <vt:lpstr>_vC7IrqyGFKF</vt:lpstr>
      <vt:lpstr>_vCaW1uucv0A</vt:lpstr>
      <vt:lpstr>_vCOrIolhyxP</vt:lpstr>
      <vt:lpstr>_VCVhaAxv3AP</vt:lpstr>
      <vt:lpstr>_vD8z84b3gTt</vt:lpstr>
      <vt:lpstr>_VDeI2btrNih</vt:lpstr>
      <vt:lpstr>_vDp3u0DJlrK</vt:lpstr>
      <vt:lpstr>_vFG4awbDk0I</vt:lpstr>
      <vt:lpstr>_vFHz3MkTm0K</vt:lpstr>
      <vt:lpstr>_vg4b11FL2Gl</vt:lpstr>
      <vt:lpstr>_VGOzFKfSazN</vt:lpstr>
      <vt:lpstr>_Vhd5ir4RuJW</vt:lpstr>
      <vt:lpstr>_vhjxKd80p4D</vt:lpstr>
      <vt:lpstr>_ViLbVtzGWM5</vt:lpstr>
      <vt:lpstr>_viM9AeYtFV6</vt:lpstr>
      <vt:lpstr>_VIMlhSMF1Yl</vt:lpstr>
      <vt:lpstr>_VioJV8V3lMO</vt:lpstr>
      <vt:lpstr>_VIWOOPfPUnX</vt:lpstr>
      <vt:lpstr>_VjdgVLwPWfZ</vt:lpstr>
      <vt:lpstr>_VJrTuNXAg9G</vt:lpstr>
      <vt:lpstr>_vkXlj7ZPkGi</vt:lpstr>
      <vt:lpstr>_Vlqc8aT5PAo</vt:lpstr>
      <vt:lpstr>_VLSa4evEl7A</vt:lpstr>
      <vt:lpstr>_VmhSidKIxMp</vt:lpstr>
      <vt:lpstr>_VMqDEughMuP</vt:lpstr>
      <vt:lpstr>_vnbnnSZXGTv</vt:lpstr>
      <vt:lpstr>_VnTycSnraEY</vt:lpstr>
      <vt:lpstr>_vnulYqEDjxA</vt:lpstr>
      <vt:lpstr>_vnwzR6DohHp</vt:lpstr>
      <vt:lpstr>_VOFBd8mUdSi</vt:lpstr>
      <vt:lpstr>_voFQpOGhWOo</vt:lpstr>
      <vt:lpstr>_VPesUmegQpP</vt:lpstr>
      <vt:lpstr>_vPoFz9J1v6Y</vt:lpstr>
      <vt:lpstr>_VPShWMVpQkb</vt:lpstr>
      <vt:lpstr>_Vqp2vUC4Umk</vt:lpstr>
      <vt:lpstr>_VTEggpkf7x1</vt:lpstr>
      <vt:lpstr>_vtidz1k9BOw</vt:lpstr>
      <vt:lpstr>_vtjakFLImYg</vt:lpstr>
      <vt:lpstr>_vTu1WOspiNq</vt:lpstr>
      <vt:lpstr>_vwj0hgJQQ8O</vt:lpstr>
      <vt:lpstr>_vwjIQ9qMI2Y</vt:lpstr>
      <vt:lpstr>_VwqhqUCaMgk</vt:lpstr>
      <vt:lpstr>_VxD9oa7UFFY</vt:lpstr>
      <vt:lpstr>_Vy4zROU78hr</vt:lpstr>
      <vt:lpstr>_VYVKdqiXo4b</vt:lpstr>
      <vt:lpstr>_vZfb8jHv6hE</vt:lpstr>
      <vt:lpstr>_VZnZ8xJoaIW</vt:lpstr>
      <vt:lpstr>_W1OgOlx2UPS</vt:lpstr>
      <vt:lpstr>_w2TnBNQfOW1</vt:lpstr>
      <vt:lpstr>_w3IJVQhc8Rm</vt:lpstr>
      <vt:lpstr>_W4IjHlh3nqi</vt:lpstr>
      <vt:lpstr>_w5pFdpuCUW7</vt:lpstr>
      <vt:lpstr>_w9b8i3HljgB</vt:lpstr>
      <vt:lpstr>_WAA3Uun62pk</vt:lpstr>
      <vt:lpstr>_WApLDd37Yj2</vt:lpstr>
      <vt:lpstr>_wbE8v4xoinz</vt:lpstr>
      <vt:lpstr>_WC5rU5fLMzY</vt:lpstr>
      <vt:lpstr>_wcnRf5LJrnK</vt:lpstr>
      <vt:lpstr>_weJ3sYiNE8D</vt:lpstr>
      <vt:lpstr>_weKsEzlw3cl</vt:lpstr>
      <vt:lpstr>_wFkq5oB0dFS</vt:lpstr>
      <vt:lpstr>_wFsm98Bnf40</vt:lpstr>
      <vt:lpstr>_wichhHKwKBi</vt:lpstr>
      <vt:lpstr>_wimH12ukPK5</vt:lpstr>
      <vt:lpstr>_wJ4GvUwxS9G</vt:lpstr>
      <vt:lpstr>_wj7iV08dvFq</vt:lpstr>
      <vt:lpstr>_Wl6fGTpQ2aN</vt:lpstr>
      <vt:lpstr>_wlPajJhqkui</vt:lpstr>
      <vt:lpstr>_wMTP4GblKr8</vt:lpstr>
      <vt:lpstr>_wnuoeS9sVZR</vt:lpstr>
      <vt:lpstr>_wp6tV9if1us</vt:lpstr>
      <vt:lpstr>_wP7Lmrb01c3</vt:lpstr>
      <vt:lpstr>_WPM1HkXyf6Z</vt:lpstr>
      <vt:lpstr>_Wpzccx0vjIP</vt:lpstr>
      <vt:lpstr>_wQ1FfvMZU9a</vt:lpstr>
      <vt:lpstr>_wqVNgMM4Qre</vt:lpstr>
      <vt:lpstr>_wrceD1un08Y</vt:lpstr>
      <vt:lpstr>_wSbrjoq0URr</vt:lpstr>
      <vt:lpstr>_WsiM5PuBhjx</vt:lpstr>
      <vt:lpstr>_WsVBFxzWhi1</vt:lpstr>
      <vt:lpstr>_WtcZBCTspgM</vt:lpstr>
      <vt:lpstr>_wTnjwDdCIrS</vt:lpstr>
      <vt:lpstr>_WtrglwVLwRf</vt:lpstr>
      <vt:lpstr>_wUBWZEHJm6Q</vt:lpstr>
      <vt:lpstr>_WuQvgvXKamv</vt:lpstr>
      <vt:lpstr>_WVEV44P6jtl</vt:lpstr>
      <vt:lpstr>_wvIYNx8b7rt</vt:lpstr>
      <vt:lpstr>_WWvCQd9sUdJ</vt:lpstr>
      <vt:lpstr>_WXGcnQWJ0Qd</vt:lpstr>
      <vt:lpstr>_WXgZfcbtl5R</vt:lpstr>
      <vt:lpstr>_wXKdiD7gHdx</vt:lpstr>
      <vt:lpstr>_wxLx6U3Q7SB</vt:lpstr>
      <vt:lpstr>_wyKC2eWRH3y</vt:lpstr>
      <vt:lpstr>_wywD4cOewZX</vt:lpstr>
      <vt:lpstr>_wZhrcYrffI6</vt:lpstr>
      <vt:lpstr>_WzTFiecwTNZ</vt:lpstr>
      <vt:lpstr>_WzTgSXcUNIu</vt:lpstr>
      <vt:lpstr>_x01fgjhSf20</vt:lpstr>
      <vt:lpstr>_x1Ph1zvWDtl</vt:lpstr>
      <vt:lpstr>_X2GCXVmZeEF</vt:lpstr>
      <vt:lpstr>_x6DVvicRjYC</vt:lpstr>
      <vt:lpstr>_XAFQH7WySNo</vt:lpstr>
      <vt:lpstr>_xb2ezJcUoSR</vt:lpstr>
      <vt:lpstr>_XB5JA2zOjnB</vt:lpstr>
      <vt:lpstr>_xB6nQN5Wtpg</vt:lpstr>
      <vt:lpstr>_XbTx2aGNiKd</vt:lpstr>
      <vt:lpstr>_xcotqxKxwlL</vt:lpstr>
      <vt:lpstr>_XCSnh8ISj81</vt:lpstr>
      <vt:lpstr>_XCsof9AN6rv</vt:lpstr>
      <vt:lpstr>_XebDUbuPqVx</vt:lpstr>
      <vt:lpstr>_xEMVRPiS0JA</vt:lpstr>
      <vt:lpstr>_XeWqwCw9G5s</vt:lpstr>
      <vt:lpstr>_Xfwd0faXfy0</vt:lpstr>
      <vt:lpstr>_xgbBSeyiDWp</vt:lpstr>
      <vt:lpstr>_xh8g6j8SEXR</vt:lpstr>
      <vt:lpstr>_XI9W6umECmC</vt:lpstr>
      <vt:lpstr>_xIAzxxogcd0</vt:lpstr>
      <vt:lpstr>_XIHIwocWj9J</vt:lpstr>
      <vt:lpstr>_xIJxneZjiWm</vt:lpstr>
      <vt:lpstr>_XjHXb0aFH5w</vt:lpstr>
      <vt:lpstr>_XJscL6IuHpd</vt:lpstr>
      <vt:lpstr>_XKKI1hhyFxk</vt:lpstr>
      <vt:lpstr>_xl2h6v1N72r</vt:lpstr>
      <vt:lpstr>_XMzAw0vw5Ep</vt:lpstr>
      <vt:lpstr>_XOuEbu7a0Fn</vt:lpstr>
      <vt:lpstr>_XoyjW58PrHc</vt:lpstr>
      <vt:lpstr>_xpa2vZRWT7M</vt:lpstr>
      <vt:lpstr>_XpFH2HpqD2R</vt:lpstr>
      <vt:lpstr>_xqjIL1cGrl1</vt:lpstr>
      <vt:lpstr>_Xr12mI7VPn3</vt:lpstr>
      <vt:lpstr>_xsXII0TZ5TD</vt:lpstr>
      <vt:lpstr>_xTOiNS0zd6y</vt:lpstr>
      <vt:lpstr>_XTvbzm2HwCZ</vt:lpstr>
      <vt:lpstr>_xUbrx2VHCy1</vt:lpstr>
      <vt:lpstr>_xVfmJLKTvoj</vt:lpstr>
      <vt:lpstr>_XVRPTXuJBQe</vt:lpstr>
      <vt:lpstr>_Xw3tkU97nlR</vt:lpstr>
      <vt:lpstr>_XW4cMFJ3IPd</vt:lpstr>
      <vt:lpstr>_xxeHTOGKpCJ</vt:lpstr>
      <vt:lpstr>_XxT1SCRuVDD</vt:lpstr>
      <vt:lpstr>_xY8dqpdkFDy</vt:lpstr>
      <vt:lpstr>_Xya97JPAwJP</vt:lpstr>
      <vt:lpstr>_XyCaF8fUivl</vt:lpstr>
      <vt:lpstr>_XYpsN5j30R9</vt:lpstr>
      <vt:lpstr>_xz2VQl9nOPd</vt:lpstr>
      <vt:lpstr>_Xz7rnovuiOx</vt:lpstr>
      <vt:lpstr>_Y0Al3lbaiSd</vt:lpstr>
      <vt:lpstr>_y18n64afzoH</vt:lpstr>
      <vt:lpstr>_Y1v6mwcswYO</vt:lpstr>
      <vt:lpstr>_y2QmWTVJ0F0</vt:lpstr>
      <vt:lpstr>_y44lwVkMgYI</vt:lpstr>
      <vt:lpstr>_y582ESg0Vjo</vt:lpstr>
      <vt:lpstr>_Y5XqolkuMAw</vt:lpstr>
      <vt:lpstr>_Y7fcspgsU43</vt:lpstr>
      <vt:lpstr>_Y8Hqecy92p5</vt:lpstr>
      <vt:lpstr>_y99mLrfSDOg</vt:lpstr>
      <vt:lpstr>_yBqy4nxuOCA</vt:lpstr>
      <vt:lpstr>_YciopOYKXgG</vt:lpstr>
      <vt:lpstr>_YDDLRoVNxAB</vt:lpstr>
      <vt:lpstr>_yDEKhOz2lvV</vt:lpstr>
      <vt:lpstr>_yelUZHtyQ3J</vt:lpstr>
      <vt:lpstr>_YFD6ZCWbKXZ</vt:lpstr>
      <vt:lpstr>_Yg9QkNQk9p7</vt:lpstr>
      <vt:lpstr>_yHj8L43hqYg</vt:lpstr>
      <vt:lpstr>_yHo3KEImkCI</vt:lpstr>
      <vt:lpstr>_yj5jWkUtBa9</vt:lpstr>
      <vt:lpstr>_YkjANXB0C7q</vt:lpstr>
      <vt:lpstr>_yKNKfokBA9x</vt:lpstr>
      <vt:lpstr>_YLgpCsLXIoM</vt:lpstr>
      <vt:lpstr>_Ymv0b3wTer7</vt:lpstr>
      <vt:lpstr>_yoh1AojJqBm</vt:lpstr>
      <vt:lpstr>_YOL13ptz4ef</vt:lpstr>
      <vt:lpstr>_yQRwk01YBir</vt:lpstr>
      <vt:lpstr>_yRAQ7e6fhhL</vt:lpstr>
      <vt:lpstr>_YRiW2W5rC6r</vt:lpstr>
      <vt:lpstr>_YrntQdj71b7</vt:lpstr>
      <vt:lpstr>_yrP0fOB2Yxv</vt:lpstr>
      <vt:lpstr>_ysEbNJwwJUO</vt:lpstr>
      <vt:lpstr>_YSl2WAd1E5g</vt:lpstr>
      <vt:lpstr>_YuLaFfZxTwJ</vt:lpstr>
      <vt:lpstr>_Yv8K7LjMgnb</vt:lpstr>
      <vt:lpstr>_YVaNna0lZTZ</vt:lpstr>
      <vt:lpstr>_YvRkyv7LXzq</vt:lpstr>
      <vt:lpstr>_ywCZ6qdZsCX</vt:lpstr>
      <vt:lpstr>_yWUBDj8Vyha</vt:lpstr>
      <vt:lpstr>_Yxkvq7nmosQ</vt:lpstr>
      <vt:lpstr>_yYCFsDkV7gN</vt:lpstr>
      <vt:lpstr>_Yz371d8I7vi</vt:lpstr>
      <vt:lpstr>_yzAMOdV0Pmr</vt:lpstr>
      <vt:lpstr>_Z0aVan7vD82</vt:lpstr>
      <vt:lpstr>_Z0GzM9tZy61</vt:lpstr>
      <vt:lpstr>_Z0JOHO0MdAY</vt:lpstr>
      <vt:lpstr>_z51rgcc5R8V</vt:lpstr>
      <vt:lpstr>_z5MSkYMyUDA</vt:lpstr>
      <vt:lpstr>_z5ouOuycTPO</vt:lpstr>
      <vt:lpstr>_z6awB2DkDD5</vt:lpstr>
      <vt:lpstr>_z8JPjc7MYwc</vt:lpstr>
      <vt:lpstr>_Z9BFNSjihv8</vt:lpstr>
      <vt:lpstr>_zA5RHKBta1T</vt:lpstr>
      <vt:lpstr>_zaluKz5Llai</vt:lpstr>
      <vt:lpstr>_ZaQ394eW9pZ</vt:lpstr>
      <vt:lpstr>_Zav7juzGmEo</vt:lpstr>
      <vt:lpstr>_ZcrjvJaYQb7</vt:lpstr>
      <vt:lpstr>_Zdl3ad7PayF</vt:lpstr>
      <vt:lpstr>_zdnpGy5G70E</vt:lpstr>
      <vt:lpstr>_zdQFHA4QUXY</vt:lpstr>
      <vt:lpstr>_zexkIIZrZ3B</vt:lpstr>
      <vt:lpstr>_zEYrsiNUGIo</vt:lpstr>
      <vt:lpstr>_zFInPJBZVbN</vt:lpstr>
      <vt:lpstr>_zg6B0qb5NY3</vt:lpstr>
      <vt:lpstr>_zgEzHh22TAi</vt:lpstr>
      <vt:lpstr>_Zgk5mud8930</vt:lpstr>
      <vt:lpstr>_zGNcDLRXn25</vt:lpstr>
      <vt:lpstr>_ZgsdoEiTlLq</vt:lpstr>
      <vt:lpstr>_zjbkGM5ctDz</vt:lpstr>
      <vt:lpstr>_ZmHQN5npDGX</vt:lpstr>
      <vt:lpstr>_zmJu31AVVts</vt:lpstr>
      <vt:lpstr>_ZO5braqROk6</vt:lpstr>
      <vt:lpstr>_zOt4KjY6v7C</vt:lpstr>
      <vt:lpstr>_zpak4f1pJTR</vt:lpstr>
      <vt:lpstr>_ZPgTreSg9Xd</vt:lpstr>
      <vt:lpstr>_ZqdYTyLLuyL</vt:lpstr>
      <vt:lpstr>_ZRxKEGQmkWI</vt:lpstr>
      <vt:lpstr>_zs2x5LAeI3t</vt:lpstr>
      <vt:lpstr>_ZtjIuqdv5S7</vt:lpstr>
      <vt:lpstr>_ZtOP8DdFvEK</vt:lpstr>
      <vt:lpstr>_Zu69ozCInhL</vt:lpstr>
      <vt:lpstr>_zuo1JfCpvs5</vt:lpstr>
      <vt:lpstr>_zv4Jk259Ks7</vt:lpstr>
      <vt:lpstr>_zVBLVa1TCTI</vt:lpstr>
      <vt:lpstr>_zWqYNMlrEgt</vt:lpstr>
      <vt:lpstr>_ZY2zA1wfmQK</vt:lpstr>
      <vt:lpstr>_ZYAiR4JMIrY</vt:lpstr>
      <vt:lpstr>_ZyDNe6r8Rcu</vt:lpstr>
      <vt:lpstr>_zYQqFxQw5jj</vt:lpstr>
      <vt:lpstr>_ZzJzGAncRcN</vt:lpstr>
      <vt:lpstr>_ZzoDfdWIt6z</vt:lpstr>
      <vt:lpstr>_ZzxjmR8ys0i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2020-10-22T17:46:22Z</dcterms:modified>
</cp:coreProperties>
</file>