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I Instances" sheetId="1" state="visible" r:id="rId3"/>
    <sheet name="(1) HIV Consultation" sheetId="2" state="visible" r:id="rId4"/>
    <sheet name="(2) Closure" sheetId="3" state="visible" r:id="rId5"/>
    <sheet name="Rel (1) HIV - Mother to child" sheetId="4" state="visible" r:id="rId6"/>
    <sheet name="Legend" sheetId="5" state="visible" r:id="rId7"/>
    <sheet name="Validation" sheetId="6" state="visible" r:id="rId8"/>
    <sheet name="Metadata" sheetId="7" state="visible" r:id="rId9"/>
  </sheets>
  <definedNames>
    <definedName function="false" hidden="false" name="Version_TRACKER_PROGRAM_GENERATED_v3" vbProcedure="false">Metadata!A1</definedName>
    <definedName function="false" hidden="false" name="_a16MaMcSfIs" vbProcedure="false">Metadata!$C$153</definedName>
    <definedName function="false" hidden="false" name="_a4fyPELoWce" vbProcedure="false">Metadata!$C$221</definedName>
    <definedName function="false" hidden="false" name="_aA7V9QwYN6v" vbProcedure="false">Metadata!$C$244</definedName>
    <definedName function="false" hidden="false" name="_aBASg2uFP6d" vbProcedure="false">Metadata!$C$32</definedName>
    <definedName function="false" hidden="false" name="_aF9eLrQHHNo" vbProcedure="false">Metadata!$C$337</definedName>
    <definedName function="false" hidden="false" name="_AHq7CWWPy0x" vbProcedure="false">Metadata!$C$149</definedName>
    <definedName function="false" hidden="false" name="_AJ7kLPGFuuE" vbProcedure="false">Metadata!$C$223</definedName>
    <definedName function="false" hidden="false" name="_AjvipLjpwZS" vbProcedure="false">Metadata!$C$27</definedName>
    <definedName function="false" hidden="false" name="_aK3KLJgMYqm" vbProcedure="false">Metadata!$C$213</definedName>
    <definedName function="false" hidden="false" name="_AkqjAlZTv9R" vbProcedure="false">Metadata!$C$299</definedName>
    <definedName function="false" hidden="false" name="_AOPzxwWACxk" vbProcedure="false">Metadata!$C$193</definedName>
    <definedName function="false" hidden="false" name="_aSvZaRcMteH" vbProcedure="false">Metadata!$C$112</definedName>
    <definedName function="false" hidden="false" name="_ATBgkwXqKkb" vbProcedure="false">Metadata!$C$46</definedName>
    <definedName function="false" hidden="false" name="_AVMFWk7wNx0" vbProcedure="false">Metadata!$C$282</definedName>
    <definedName function="false" hidden="false" name="_aXxqW5G2j5o" vbProcedure="false">Metadata!$C$300</definedName>
    <definedName function="false" hidden="false" name="_bieV8uY908g" vbProcedure="false">Metadata!$C$143</definedName>
    <definedName function="false" hidden="false" name="_biTIDN7Zg9J" vbProcedure="false">Metadata!$C$200</definedName>
    <definedName function="false" hidden="false" name="_BJYSZkuXFcl" vbProcedure="false">Metadata!$C$246</definedName>
    <definedName function="false" hidden="false" name="_BpZjWM70sQZ" vbProcedure="false">Metadata!$C$135</definedName>
    <definedName function="false" hidden="false" name="_BsAlF0PYOIK" vbProcedure="false">Metadata!$C$25</definedName>
    <definedName function="false" hidden="false" name="_BxbLxeH1k2h" vbProcedure="false">Metadata!$C$250</definedName>
    <definedName function="false" hidden="false" name="_bzlJyVsyWfs" vbProcedure="false">Metadata!$C$199</definedName>
    <definedName function="false" hidden="false" name="_C1X8mk28JRJ" vbProcedure="false">Metadata!$C$295</definedName>
    <definedName function="false" hidden="false" name="_C4pAX2GTpwZ" vbProcedure="false">Metadata!$C$341</definedName>
    <definedName function="false" hidden="false" name="_c9qm83nUs20" vbProcedure="false">Metadata!$C$321</definedName>
    <definedName function="false" hidden="false" name="_cb1vhBE7Y5j" vbProcedure="false">Metadata!$C$209</definedName>
    <definedName function="false" hidden="false" name="_cCNh1aOa2EA" vbProcedure="false">Metadata!$C$315</definedName>
    <definedName function="false" hidden="false" name="_CKjZi5mjXI5" vbProcedure="false">Metadata!$C$123</definedName>
    <definedName function="false" hidden="false" name="_CqMlt0jvxNG" vbProcedure="false">Metadata!$C$19</definedName>
    <definedName function="false" hidden="false" name="_Cr8hTlGaAay" vbProcedure="false">Metadata!$C$110</definedName>
    <definedName function="false" hidden="false" name="_Cv7nsu0ZQ6R" vbProcedure="false">Metadata!$C$108</definedName>
    <definedName function="false" hidden="false" name="_CveNuRojGQw" vbProcedure="false">Metadata!$C$286</definedName>
    <definedName function="false" hidden="false" name="_D28am938KLx" vbProcedure="false">Metadata!$C$275</definedName>
    <definedName function="false" hidden="false" name="_d2F1PGhS6cw" vbProcedure="false">Metadata!$C$334</definedName>
    <definedName function="false" hidden="false" name="_D3oUJLZ3UIi" vbProcedure="false">Metadata!$C$237</definedName>
    <definedName function="false" hidden="false" name="_D6HIuv3Y2Xa" vbProcedure="false">Metadata!$C$316</definedName>
    <definedName function="false" hidden="false" name="_D8M887Ii3Fj" vbProcedure="false">Metadata!$C$257</definedName>
    <definedName function="false" hidden="false" name="_dd1XULYiF1x" vbProcedure="false">Metadata!$C$240</definedName>
    <definedName function="false" hidden="false" name="_de9qzSg5sPJ" vbProcedure="false">Metadata!$C$239</definedName>
    <definedName function="false" hidden="false" name="_Dfiy8CYJIhH" vbProcedure="false">Metadata!$C$230</definedName>
    <definedName function="false" hidden="false" name="_dhyBhp5AMnw" vbProcedure="false">Metadata!$C$132</definedName>
    <definedName function="false" hidden="false" name="_diPTGLV5cyN" vbProcedure="false">Metadata!$C$172</definedName>
    <definedName function="false" hidden="false" name="_DjLr5dCcNn6" vbProcedure="false">Metadata!$C$308</definedName>
    <definedName function="false" hidden="false" name="_DKe17iRr1LL" vbProcedure="false">Metadata!$C$134</definedName>
    <definedName function="false" hidden="false" name="_DkhPxqYrz1s" vbProcedure="false">Metadata!$C$267</definedName>
    <definedName function="false" hidden="false" name="_DNgb4sJogGd" vbProcedure="false">Metadata!$C$49</definedName>
    <definedName function="false" hidden="false" name="_Dom0eVWAdHw" vbProcedure="false">Metadata!$C$107</definedName>
    <definedName function="false" hidden="false" name="_dQVvgGLrkpp" vbProcedure="false">Metadata!$C$287</definedName>
    <definedName function="false" hidden="false" name="_dScfWTwIBhp" vbProcedure="false">Metadata!$C$54</definedName>
    <definedName function="false" hidden="false" name="_DSeHiYrziyo" vbProcedure="false">Metadata!$C$109</definedName>
    <definedName function="false" hidden="false" name="_dTpdTGrTwl3" vbProcedure="false">Metadata!$C$238</definedName>
    <definedName function="false" hidden="false" name="_duJXGizG2aN" vbProcedure="false">Metadata!$C$22</definedName>
    <definedName function="false" hidden="false" name="_DUlOgT1mlxY" vbProcedure="false">Metadata!$C$280</definedName>
    <definedName function="false" hidden="false" name="_dvPDdW7qyCD" vbProcedure="false">Metadata!$C$146</definedName>
    <definedName function="false" hidden="false" name="_dY3JQn1wLfd" vbProcedure="false">Metadata!$C$236</definedName>
    <definedName function="false" hidden="false" name="_E7WQB8SejFR" vbProcedure="false">Metadata!$C$263</definedName>
    <definedName function="false" hidden="false" name="_ea5c9HMkHo8" vbProcedure="false">Metadata!$C$226</definedName>
    <definedName function="false" hidden="false" name="_EfgyXFTK8n6" vbProcedure="false">Metadata!$C$251</definedName>
    <definedName function="false" hidden="false" name="_EkjZX6sVfCY" vbProcedure="false">Metadata!$C$276</definedName>
    <definedName function="false" hidden="false" name="_EKpXswFtzui" vbProcedure="false">Metadata!$C$265</definedName>
    <definedName function="false" hidden="false" name="_eMiybo7q0gj" vbProcedure="false">Metadata!$C$220</definedName>
    <definedName function="false" hidden="false" name="_eMyM2zl26hG" vbProcedure="false">Metadata!$C$165</definedName>
    <definedName function="false" hidden="false" name="_emz8sBolgVz" vbProcedure="false">Metadata!$C$258</definedName>
    <definedName function="false" hidden="false" name="_ETVAslfmhLg" vbProcedure="false">Metadata!$C$103</definedName>
    <definedName function="false" hidden="false" name="_EtxL24hA7xh" vbProcedure="false">Metadata!$C$303</definedName>
    <definedName function="false" hidden="false" name="_EUkT574DUEQ" vbProcedure="false">Metadata!$C$259</definedName>
    <definedName function="false" hidden="false" name="_eXuhhBj1R97" vbProcedure="false">Metadata!$C$252</definedName>
    <definedName function="false" hidden="false" name="_eZnNpHeh4SW" vbProcedure="false">Metadata!$C$100</definedName>
    <definedName function="false" hidden="false" name="_f1qrqmArg8c" vbProcedure="false">Metadata!$C$136</definedName>
    <definedName function="false" hidden="false" name="_false" vbProcedure="false">Metadata!$C$403</definedName>
    <definedName function="false" hidden="false" name="_fcAFn3wJ2tD" vbProcedure="false">Metadata!$C$317</definedName>
    <definedName function="false" hidden="false" name="_FCB1EiJlc6B" vbProcedure="false">Metadata!$C$13</definedName>
    <definedName function="false" hidden="false" name="_ficG7gHWIKO" vbProcedure="false">Metadata!$C$247</definedName>
    <definedName function="false" hidden="false" name="_fLRNVn65Ui5" vbProcedure="false">Metadata!$C$3</definedName>
    <definedName function="false" hidden="false" name="_fltqn6aq1xR" vbProcedure="false">Metadata!$C$225</definedName>
    <definedName function="false" hidden="false" name="_fnhSnQBNtVw" vbProcedure="false">Metadata!$C$121</definedName>
    <definedName function="false" hidden="false" name="_fnKxxEaYNUN" vbProcedure="false">Metadata!$C$271</definedName>
    <definedName function="false" hidden="false" name="_fTD67XLYuBe" vbProcedure="false">Metadata!$C$166</definedName>
    <definedName function="false" hidden="false" name="_FVmH7H8Dtv3" vbProcedure="false">Metadata!$C$322</definedName>
    <definedName function="false" hidden="false" name="_FxVCX7XWoct" vbProcedure="false">Metadata!$C$224</definedName>
    <definedName function="false" hidden="false" name="_Fyo0sFbZpDD" vbProcedure="false">Metadata!$C$212</definedName>
    <definedName function="false" hidden="false" name="_fYs01SySD4v" vbProcedure="false">Metadata!$C$326</definedName>
    <definedName function="false" hidden="false" name="_FzGCaHqrOuJ" vbProcedure="false">Metadata!$C$292</definedName>
    <definedName function="false" hidden="false" name="_g2ODSmLO3lP" vbProcedure="false">Metadata!$C$217</definedName>
    <definedName function="false" hidden="false" name="_G3DYbk5KeOE" vbProcedure="false">Metadata!$C$328</definedName>
    <definedName function="false" hidden="false" name="_G3GJOYEluMH" vbProcedure="false">Metadata!$C$340</definedName>
    <definedName function="false" hidden="false" name="_g4zcj42WGq4" vbProcedure="false">Metadata!$C$41</definedName>
    <definedName function="false" hidden="false" name="_gd4280rYkWO" vbProcedure="false">Metadata!$C$289</definedName>
    <definedName function="false" hidden="false" name="_gDsEQKugWMF" vbProcedure="false">Metadata!$C$211</definedName>
    <definedName function="false" hidden="false" name="_gGMkpU4KV8s" vbProcedure="false">Metadata!$C$256</definedName>
    <definedName function="false" hidden="false" name="_GHjFkvbiUFT" vbProcedure="false">Metadata!$C$130</definedName>
    <definedName function="false" hidden="false" name="_Gm5fqaadlcH" vbProcedure="false">Metadata!$C$56</definedName>
    <definedName function="false" hidden="false" name="_gNMJf2Bv9CZ" vbProcedure="false">Metadata!$C$204</definedName>
    <definedName function="false" hidden="false" name="_GVYTpgstkf7" vbProcedure="false">Metadata!$C$260</definedName>
    <definedName function="false" hidden="false" name="_GwFBdU5tqVG" vbProcedure="false">Metadata!$C$342</definedName>
    <definedName function="false" hidden="false" name="_GWHM0MbtCCZ" vbProcedure="false">Metadata!$C$26</definedName>
    <definedName function="false" hidden="false" name="_GxTcF1x89rz" vbProcedure="false">Metadata!$C$330</definedName>
    <definedName function="false" hidden="false" name="_haNYswkQfZL" vbProcedure="false">Metadata!$C$174</definedName>
    <definedName function="false" hidden="false" name="_hGqan2xWIvL" vbProcedure="false">Metadata!$C$400</definedName>
    <definedName function="false" hidden="false" name="_hGw4G2lIJpT" vbProcedure="false">Metadata!$C$232</definedName>
    <definedName function="false" hidden="false" name="_hs8Vx0sA8NR" vbProcedure="false">Metadata!$C$311</definedName>
    <definedName function="false" hidden="false" name="_HsbXR8tSaA7" vbProcedure="false">Metadata!$C$233</definedName>
    <definedName function="false" hidden="false" name="_huG3qoKuxnz" vbProcedure="false">Metadata!$C$245</definedName>
    <definedName function="false" hidden="false" name="_Hy5tlIaAAtz" vbProcedure="false">Metadata!$C$51</definedName>
    <definedName function="false" hidden="false" name="_I0LHF6Ilguk" vbProcedure="false">Metadata!$C$198</definedName>
    <definedName function="false" hidden="false" name="_IabFCHMJl0U" vbProcedure="false">Metadata!$C$202</definedName>
    <definedName function="false" hidden="false" name="_IajvuMB4ir8" vbProcedure="false">Metadata!$C$139</definedName>
    <definedName function="false" hidden="false" name="_iDdPp0NkWXK" vbProcedure="false">Metadata!$C$242</definedName>
    <definedName function="false" hidden="false" name="_InvMg1UFffh" vbProcedure="false">Metadata!$C$129</definedName>
    <definedName function="false" hidden="false" name="_iVIZUrluN8k" vbProcedure="false">Metadata!$C$207</definedName>
    <definedName function="false" hidden="false" name="_J1EuQxbTaJR" vbProcedure="false">Metadata!$C$398</definedName>
    <definedName function="false" hidden="false" name="_j1ijSARfojf" vbProcedure="false">Metadata!$C$114</definedName>
    <definedName function="false" hidden="false" name="_J50p3fFm1rn" vbProcedure="false">Metadata!$C$35</definedName>
    <definedName function="false" hidden="false" name="_jByQWw9fvz3" vbProcedure="false">Metadata!$C$161</definedName>
    <definedName function="false" hidden="false" name="_jCQvk85nyra" vbProcedure="false">Metadata!$C$133</definedName>
    <definedName function="false" hidden="false" name="_jgQmIG0Spwp" vbProcedure="false">Metadata!$C$266</definedName>
    <definedName function="false" hidden="false" name="_jiSqeQvV62g" vbProcedure="false">Metadata!$C$12</definedName>
    <definedName function="false" hidden="false" name="_JjbK0KsqIsP" vbProcedure="false">Metadata!$C$197</definedName>
    <definedName function="false" hidden="false" name="_jMS6QFMvW0Q" vbProcedure="false">Metadata!$C$273</definedName>
    <definedName function="false" hidden="false" name="_jN7kzBncU0R" vbProcedure="false">Metadata!$C$4</definedName>
    <definedName function="false" hidden="false" name="_joUvsdk8MfN" vbProcedure="false">Metadata!$C$173</definedName>
    <definedName function="false" hidden="false" name="_juereO4m7CT" vbProcedure="false">Metadata!$C$140</definedName>
    <definedName function="false" hidden="false" name="_Jv07zot8aZX" vbProcedure="false">Metadata!$C$106</definedName>
    <definedName function="false" hidden="false" name="_jZtllm2WmYq" vbProcedure="false">Metadata!$C$318</definedName>
    <definedName function="false" hidden="false" name="_jZviGYjqy8L" vbProcedure="false">Metadata!$C$176</definedName>
    <definedName function="false" hidden="false" name="_kAddyZ7U0WI" vbProcedure="false">Metadata!$C$38</definedName>
    <definedName function="false" hidden="false" name="_KayPL5VO6B7" vbProcedure="false">Metadata!$C$124</definedName>
    <definedName function="false" hidden="false" name="_kDIA731sp3a" vbProcedure="false">Metadata!$C$104</definedName>
    <definedName function="false" hidden="false" name="_kHBkX6aPZsz" vbProcedure="false">Metadata!$C$297</definedName>
    <definedName function="false" hidden="false" name="_khCzHwE7cSi" vbProcedure="false">Metadata!$C$8</definedName>
    <definedName function="false" hidden="false" name="_KiGOmtPIItR" vbProcedure="false">Metadata!$C$306</definedName>
    <definedName function="false" hidden="false" name="_kiQsvMyKz2h" vbProcedure="false">Metadata!$C$7</definedName>
    <definedName function="false" hidden="false" name="_kituLdQF7ls" vbProcedure="false">Metadata!$C$144</definedName>
    <definedName function="false" hidden="false" name="_kKTKJY0WhDM" vbProcedure="false">Metadata!$C$11</definedName>
    <definedName function="false" hidden="false" name="_kNorZFAS3sf" vbProcedure="false">Metadata!$C$327</definedName>
    <definedName function="false" hidden="false" name="_kO4lk0j0DGR" vbProcedure="false">Metadata!$C$228</definedName>
    <definedName function="false" hidden="false" name="_koLVI8Zkq9P" vbProcedure="false">Metadata!$C$44</definedName>
    <definedName function="false" hidden="false" name="_kTpD0syeH4w" vbProcedure="false">Metadata!$C$15</definedName>
    <definedName function="false" hidden="false" name="_ktzdcUYFIwj" vbProcedure="false">Metadata!$C$215</definedName>
    <definedName function="false" hidden="false" name="_Kuo7Sf4M3w4" vbProcedure="false">Metadata!$C$169</definedName>
    <definedName function="false" hidden="false" name="_l1kQIFQMZxL" vbProcedure="false">Metadata!$C$210</definedName>
    <definedName function="false" hidden="false" name="_l4pf2OCMehg" vbProcedure="false">Metadata!$C$101</definedName>
    <definedName function="false" hidden="false" name="_L68fyKatUsg" vbProcedure="false">Metadata!$C$9</definedName>
    <definedName function="false" hidden="false" name="_l6j117wmM6W" vbProcedure="false">Metadata!$C$203</definedName>
    <definedName function="false" hidden="false" name="_lfMpsoSqtN3" vbProcedure="false">Metadata!$C$162</definedName>
    <definedName function="false" hidden="false" name="_MM5ZCUc2SC6" vbProcedure="false">Metadata!$C$270</definedName>
    <definedName function="false" hidden="false" name="_MQRe0PmaGud" vbProcedure="false">Metadata!$C$117</definedName>
    <definedName function="false" hidden="false" name="_mSBTPyxYK6r" vbProcedure="false">Metadata!$C$262</definedName>
    <definedName function="false" hidden="false" name="_MsJrRHnc8IA" vbProcedure="false">Metadata!$C$125</definedName>
    <definedName function="false" hidden="false" name="_mWEYs6mUDRc" vbProcedure="false">Metadata!$C$33</definedName>
    <definedName function="false" hidden="false" name="_mx7hlFFLqv4" vbProcedure="false">Metadata!$C$30</definedName>
    <definedName function="false" hidden="false" name="_MY4ZyNQj5xm" vbProcedure="false">Metadata!$C$235</definedName>
    <definedName function="false" hidden="false" name="_n1gPfI7jUm8" vbProcedure="false">Metadata!$C$53</definedName>
    <definedName function="false" hidden="false" name="_N1LPD9dBA9L" vbProcedure="false">Metadata!$C$268</definedName>
    <definedName function="false" hidden="false" name="_n3wKMU4idmV" vbProcedure="false">Metadata!$C$344</definedName>
    <definedName function="false" hidden="false" name="_n4OjomXqVVr" vbProcedure="false">Metadata!$C$294</definedName>
    <definedName function="false" hidden="false" name="_niiq2CISED8" vbProcedure="false">Metadata!$C$156</definedName>
    <definedName function="false" hidden="false" name="_nT6U61pEdMi" vbProcedure="false">Metadata!$C$154</definedName>
    <definedName function="false" hidden="false" name="_nThdu69mkMR" vbProcedure="false">Metadata!$C$131</definedName>
    <definedName function="false" hidden="false" name="_nTjec5ufX7t" vbProcedure="false">Metadata!$C$196</definedName>
    <definedName function="false" hidden="false" name="_Nvgg9WVNG0R" vbProcedure="false">Metadata!$C$29</definedName>
    <definedName function="false" hidden="false" name="_O0mVqVOpTJf" vbProcedure="false">Metadata!$C$314</definedName>
    <definedName function="false" hidden="false" name="_oIDp0Anc9zt" vbProcedure="false">Metadata!$C$310</definedName>
    <definedName function="false" hidden="false" name="_OJ4OwOR4pwt" vbProcedure="false">Metadata!$C$192</definedName>
    <definedName function="false" hidden="false" name="_OJBrWQ1FNQK" vbProcedure="false">Metadata!$C$243</definedName>
    <definedName function="false" hidden="false" name="_OXNUAKD40bP" vbProcedure="false">Metadata!$C$281</definedName>
    <definedName function="false" hidden="false" name="_P3AhjXvq2jS" vbProcedure="false">Metadata!$C$36</definedName>
    <definedName function="false" hidden="false" name="_P8ltvo7OnD9" vbProcedure="false">Metadata!$C$113</definedName>
    <definedName function="false" hidden="false" name="_pBhGp0mi2gk" vbProcedure="false">Metadata!$C$122</definedName>
    <definedName function="false" hidden="false" name="_pBqNA0PyL96" vbProcedure="false">Metadata!$C$231</definedName>
    <definedName function="false" hidden="false" name="_pEwlSgAUBGd" vbProcedure="false">Metadata!$C$155</definedName>
    <definedName function="false" hidden="false" name="_pfCK8VUJbtU" vbProcedure="false">Metadata!$C$323</definedName>
    <definedName function="false" hidden="false" name="_pFiFDMI6tjf" vbProcedure="false">Metadata!$C$309</definedName>
    <definedName function="false" hidden="false" name="_PHOKVOYBCwu" vbProcedure="false">Metadata!$C$128</definedName>
    <definedName function="false" hidden="false" name="_pjRSYU5G82Z" vbProcedure="false">Metadata!$C$40</definedName>
    <definedName function="false" hidden="false" name="_PlEO6GVVVad" vbProcedure="false">Metadata!$C$291</definedName>
    <definedName function="false" hidden="false" name="_PLPbRcn6oqg" vbProcedure="false">Metadata!$C$279</definedName>
    <definedName function="false" hidden="false" name="_Pqv2RvWbSto" vbProcedure="false">Metadata!$C$142</definedName>
    <definedName function="false" hidden="false" name="_pRbvX7Xhndr" vbProcedure="false">Metadata!$C$42</definedName>
    <definedName function="false" hidden="false" name="_pw5j2aLCri8" vbProcedure="false">Metadata!$C$320</definedName>
    <definedName function="false" hidden="false" name="_pxHSDepxtWi" vbProcedure="false">Metadata!$C$313</definedName>
    <definedName function="false" hidden="false" name="_PYW0gw8gpXG" vbProcedure="false">Metadata!$C$253</definedName>
    <definedName function="false" hidden="false" name="_qAM1FrHY1KP" vbProcedure="false">Metadata!$C$399</definedName>
    <definedName function="false" hidden="false" name="_qc76H5gbguN" vbProcedure="false">Metadata!$C$50</definedName>
    <definedName function="false" hidden="false" name="_qdyiABpP52f" vbProcedure="false">Metadata!$C$99</definedName>
    <definedName function="false" hidden="false" name="_Qe78IOB2QLU" vbProcedure="false">Metadata!$C$39</definedName>
    <definedName function="false" hidden="false" name="_qHcKdKC3I3n" vbProcedure="false">Metadata!$C$264</definedName>
    <definedName function="false" hidden="false" name="_qI09vmmELTs" vbProcedure="false">Metadata!$C$269</definedName>
    <definedName function="false" hidden="false" name="_QliJ54R5PM1" vbProcedure="false">Metadata!$C$119</definedName>
    <definedName function="false" hidden="false" name="_qmw3qzQKeYg" vbProcedure="false">Metadata!$C$147</definedName>
    <definedName function="false" hidden="false" name="_qmYwRAlTVOv" vbProcedure="false">Metadata!$C$312</definedName>
    <definedName function="false" hidden="false" name="_qpzlE3iiVJ8" vbProcedure="false">Metadata!$C$194</definedName>
    <definedName function="false" hidden="false" name="_qS59gekEkGo" vbProcedure="false">Metadata!$C$296</definedName>
    <definedName function="false" hidden="false" name="_QXa56nDbRyr" vbProcedure="false">Metadata!$C$305</definedName>
    <definedName function="false" hidden="false" name="_qxogWozxnt3" vbProcedure="false">Metadata!$C$261</definedName>
    <definedName function="false" hidden="false" name="_R50uqmgRDPO" vbProcedure="false">Metadata!$C$52</definedName>
    <definedName function="false" hidden="false" name="_rbEyxEhnPMG" vbProcedure="false">Metadata!$C$5</definedName>
    <definedName function="false" hidden="false" name="_rBTqpM8lL3A" vbProcedure="false">Metadata!$C$206</definedName>
    <definedName function="false" hidden="false" name="_RCg4HteEbPe" vbProcedure="false">Metadata!$C$150</definedName>
    <definedName function="false" hidden="false" name="_rHGSHuG4Ts5" vbProcedure="false">Metadata!$C$111</definedName>
    <definedName function="false" hidden="false" name="_rHJoUP7nifk" vbProcedure="false">Metadata!$C$43</definedName>
    <definedName function="false" hidden="false" name="_rPMhGhzqB9c" vbProcedure="false">Metadata!$C$288</definedName>
    <definedName function="false" hidden="false" name="_RXFUulmuVOT" vbProcedure="false">Metadata!$C$16</definedName>
    <definedName function="false" hidden="false" name="_rzlRdfMyF8c" vbProcedure="false">Metadata!$C$116</definedName>
    <definedName function="false" hidden="false" name="_s1MeRKwCm7P" vbProcedure="false">Metadata!$C$339</definedName>
    <definedName function="false" hidden="false" name="_s6IXgIdKSVr" vbProcedure="false">Metadata!$C$45</definedName>
    <definedName function="false" hidden="false" name="_S9ezVJuy257" vbProcedure="false">Metadata!$C$333</definedName>
    <definedName function="false" hidden="false" name="_sAJW3h8UqGE" vbProcedure="false">Metadata!$C$301</definedName>
    <definedName function="false" hidden="false" name="_sANik6TKbo3" vbProcedure="false">Metadata!$C$218</definedName>
    <definedName function="false" hidden="false" name="_SEIraiNNHDu" vbProcedure="false">Metadata!$C$338</definedName>
    <definedName function="false" hidden="false" name="_Sh1YfVCLTjf" vbProcedure="false">Metadata!$C$164</definedName>
    <definedName function="false" hidden="false" name="_sN0KOzI764n" vbProcedure="false">Metadata!$C$118</definedName>
    <definedName function="false" hidden="false" name="_sR2kT26Iz7s" vbProcedure="false">Metadata!$C$175</definedName>
    <definedName function="false" hidden="false" name="_SX8Tk2LjoM6" vbProcedure="false">Metadata!$C$255</definedName>
    <definedName function="false" hidden="false" name="_t0nl3Ivqa5N" vbProcedure="false">Metadata!$C$37</definedName>
    <definedName function="false" hidden="false" name="_T3BOsXQO9bB" vbProcedure="false">Metadata!$C$234</definedName>
    <definedName function="false" hidden="false" name="_tAs5bFsljxZ" vbProcedure="false">Metadata!$C$307</definedName>
    <definedName function="false" hidden="false" name="_tdwRfW4opBb" vbProcedure="false">Metadata!$C$227</definedName>
    <definedName function="false" hidden="false" name="_TiOX5d8DbGg" vbProcedure="false">Metadata!$C$20</definedName>
    <definedName function="false" hidden="false" name="_TlmEaZ7ojqj" vbProcedure="false">Metadata!$C$18</definedName>
    <definedName function="false" hidden="false" name="_TmXGN5XCJSd" vbProcedure="false">Metadata!$C$151</definedName>
    <definedName function="false" hidden="false" name="_tnTWHyFn88U" vbProcedure="false">Metadata!$C$302</definedName>
    <definedName function="false" hidden="false" name="_tOLzFCwJDab" vbProcedure="false">Metadata!$C$148</definedName>
    <definedName function="false" hidden="false" name="_tOrJyrSXG75" vbProcedure="false">Metadata!$C$219</definedName>
    <definedName function="false" hidden="false" name="_tpHqHXHoOXF" vbProcedure="false">Metadata!$C$48</definedName>
    <definedName function="false" hidden="false" name="_true" vbProcedure="false">Metadata!$C$402</definedName>
    <definedName function="false" hidden="false" name="_tsc4e7td7sN" vbProcedure="false">Metadata!$C$34</definedName>
    <definedName function="false" hidden="false" name="_TvVVcjwgOhc" vbProcedure="false">Metadata!$C$284</definedName>
    <definedName function="false" hidden="false" name="_ty0KWYLxQPT" vbProcedure="false">Metadata!$C$277</definedName>
    <definedName function="false" hidden="false" name="_ty1BS9FHPIp" vbProcedure="false">Metadata!$C$254</definedName>
    <definedName function="false" hidden="false" name="_u1TjJllyiM3" vbProcedure="false">Metadata!$C$138</definedName>
    <definedName function="false" hidden="false" name="_U2Sc0ae0V70" vbProcedure="false">Metadata!$C$47</definedName>
    <definedName function="false" hidden="false" name="_uBliXuo46XY" vbProcedure="false">Metadata!$C$290</definedName>
    <definedName function="false" hidden="false" name="_uERq1bzFGYq" vbProcedure="false">Metadata!$C$229</definedName>
    <definedName function="false" hidden="false" name="_ufIUUGhkU6J" vbProcedure="false">Metadata!$C$23</definedName>
    <definedName function="false" hidden="false" name="_ugDXxNADRFo" vbProcedure="false">Metadata!$C$17</definedName>
    <definedName function="false" hidden="false" name="_uGHxYrWmzGn" vbProcedure="false">Metadata!$C$222</definedName>
    <definedName function="false" hidden="false" name="_UgYlzlquiFg" vbProcedure="false">Metadata!$C$274</definedName>
    <definedName function="false" hidden="false" name="_uKWPG9zti5u" vbProcedure="false">Metadata!$C$115</definedName>
    <definedName function="false" hidden="false" name="_UlY34NSJFCs" vbProcedure="false">Metadata!$C$336</definedName>
    <definedName function="false" hidden="false" name="_upxc8EZec02" vbProcedure="false">Metadata!$C$10</definedName>
    <definedName function="false" hidden="false" name="_Urvo7Cjt7mQ" vbProcedure="false">Metadata!$C$335</definedName>
    <definedName function="false" hidden="false" name="_UVjguSMrGtY" vbProcedure="false">Metadata!$C$343</definedName>
    <definedName function="false" hidden="false" name="_V7Z2J4TM1rS" vbProcedure="false">Metadata!$C$24</definedName>
    <definedName function="false" hidden="false" name="_v8ga2uo0nDV" vbProcedure="false">Metadata!$C$249</definedName>
    <definedName function="false" hidden="false" name="_VBZULpS9vvG" vbProcedure="false">Metadata!$C$6</definedName>
    <definedName function="false" hidden="false" name="_vdjmbmlsBUi" vbProcedure="false">Metadata!$C$331</definedName>
    <definedName function="false" hidden="false" name="_veRbfh7jDRW" vbProcedure="false">Metadata!$C$325</definedName>
    <definedName function="false" hidden="false" name="_Vgau2gPUmq6" vbProcedure="false">Metadata!$C$126</definedName>
    <definedName function="false" hidden="false" name="_vlzk9rhdWfI" vbProcedure="false">Metadata!$C$177</definedName>
    <definedName function="false" hidden="false" name="_vmYiQlkCyQP" vbProcedure="false">Metadata!$C$160</definedName>
    <definedName function="false" hidden="false" name="_vRx3NliXHhz" vbProcedure="false">Metadata!$C$401</definedName>
    <definedName function="false" hidden="false" name="_vu2hdPmn5mU" vbProcedure="false">Metadata!$C$208</definedName>
    <definedName function="false" hidden="false" name="_VvJbWEkNQ68" vbProcedure="false">Metadata!$C$159</definedName>
    <definedName function="false" hidden="false" name="_W1cSnHUKUeI" vbProcedure="false">Metadata!$C$214</definedName>
    <definedName function="false" hidden="false" name="_w8bp5GJ6SvV" vbProcedure="false">Metadata!$C$120</definedName>
    <definedName function="false" hidden="false" name="_wE4Q2KiBPDC" vbProcedure="false">Metadata!$C$293</definedName>
    <definedName function="false" hidden="false" name="_Wf1S2WDHa29" vbProcedure="false">Metadata!$C$21</definedName>
    <definedName function="false" hidden="false" name="_wJLv59p0qsq" vbProcedure="false">Metadata!$C$332</definedName>
    <definedName function="false" hidden="false" name="_wMmIYENQL8P" vbProcedure="false">Metadata!$C$127</definedName>
    <definedName function="false" hidden="false" name="_WQUgYe6cAhP" vbProcedure="false">Metadata!$C$298</definedName>
    <definedName function="false" hidden="false" name="_wRkWcj95CLg" vbProcedure="false">Metadata!$C$216</definedName>
    <definedName function="false" hidden="false" name="_WwR5OLTV3LE" vbProcedure="false">Metadata!$C$105</definedName>
    <definedName function="false" hidden="false" name="_x78ExZVANvE" vbProcedure="false">Metadata!$C$170</definedName>
    <definedName function="false" hidden="false" name="_Xgb1qTlfc3O" vbProcedure="false">Metadata!$C$201</definedName>
    <definedName function="false" hidden="false" name="_xiu4wWAUpzX" vbProcedure="false">Metadata!$C$304</definedName>
    <definedName function="false" hidden="false" name="_XkdFM5k4UeB" vbProcedure="false">Metadata!$C$102</definedName>
    <definedName function="false" hidden="false" name="_xNMu4hatEET" vbProcedure="false">Metadata!$C$28</definedName>
    <definedName function="false" hidden="false" name="_XtIx49xjSml" vbProcedure="false">Metadata!$C$324</definedName>
    <definedName function="false" hidden="false" name="_XyKwaTUMQV3" vbProcedure="false">Metadata!$C$14</definedName>
    <definedName function="false" hidden="false" name="_YBJEKgHA4ru" vbProcedure="false">Metadata!$C$31</definedName>
    <definedName function="false" hidden="false" name="_YIeBLjRBPzi" vbProcedure="false">Metadata!$C$163</definedName>
    <definedName function="false" hidden="false" name="_yIx0ZNnxUmY" vbProcedure="false">Metadata!$C$167</definedName>
    <definedName function="false" hidden="false" name="_yJD7Mz1GbjZ" vbProcedure="false">Metadata!$C$55</definedName>
    <definedName function="false" hidden="false" name="_yMxC26j0FhV" vbProcedure="false">Metadata!$C$248</definedName>
    <definedName function="false" hidden="false" name="_yoi4d3Z93u9" vbProcedure="false">Metadata!$C$158</definedName>
    <definedName function="false" hidden="false" name="_Yu5EoIx6QVA" vbProcedure="false">Metadata!$C$145</definedName>
    <definedName function="false" hidden="false" name="_yxuoQOnKhgc" vbProcedure="false">Metadata!$C$195</definedName>
    <definedName function="false" hidden="false" name="_yxuVspvY3LW" vbProcedure="false">Metadata!$C$241</definedName>
    <definedName function="false" hidden="false" name="_yZnnPoi16vz" vbProcedure="false">Metadata!$C$205</definedName>
    <definedName function="false" hidden="false" name="_Z0bLFX8Nw0b" vbProcedure="false">Metadata!$C$345</definedName>
    <definedName function="false" hidden="false" name="_Z3KOBtqakZj" vbProcedure="false">Metadata!$C$278</definedName>
    <definedName function="false" hidden="false" name="_z8m1p5B18mr" vbProcedure="false">Metadata!$C$171</definedName>
    <definedName function="false" hidden="false" name="_Z9G9uUi3fCd" vbProcedure="false">Metadata!$C$157</definedName>
    <definedName function="false" hidden="false" name="_z9mCcn2BPPd" vbProcedure="false">Metadata!$C$152</definedName>
    <definedName function="false" hidden="false" name="_ZckB7n8xgQy" vbProcedure="false">Metadata!$C$168</definedName>
    <definedName function="false" hidden="false" name="_ZlHUZ7YaCeD" vbProcedure="false">Metadata!$C$137</definedName>
    <definedName function="false" hidden="false" name="_zpqqG6rErpt" vbProcedure="false">Metadata!$C$319</definedName>
    <definedName function="false" hidden="false" name="_ZqXbo8Da4PP" vbProcedure="false">Metadata!$C$283</definedName>
    <definedName function="false" hidden="false" name="_ZTAa2qDNYeE" vbProcedure="false">Metadata!$C$272</definedName>
    <definedName function="false" hidden="false" name="_zTD8J01zDXW" vbProcedure="false">Metadata!$C$285</definedName>
    <definedName function="false" hidden="false" name="_ZzAH6jf5jnB" vbProcedure="false">Metadata!$C$141</definedName>
    <definedName function="false" hidden="false" name="_ZzhBo8XqxHt" vbProcedure="false">Metadata!$C$329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<sst xmlns="http://schemas.openxmlformats.org/spreadsheetml/2006/main" count="1684" uniqueCount="803">
  <si>
    <t xml:space="preserve">TEI id</t>
  </si>
  <si>
    <t xml:space="preserve">Org Unit *</t>
  </si>
  <si>
    <t xml:space="preserve">No geometry</t>
  </si>
  <si>
    <t xml:space="preserve">Date of enrollment *
(YYYY-MM-DD)</t>
  </si>
  <si>
    <t xml:space="preserve">Incident Date
(YYYY-MM-DD)</t>
  </si>
  <si>
    <t xml:space="preserve">Event id</t>
  </si>
  <si>
    <t xml:space="preserve">TEI Id</t>
  </si>
  <si>
    <t xml:space="preserve">Consultation date *
(YYYY-MM-DD)</t>
  </si>
  <si>
    <t xml:space="preserve">Closure date *
(YYYY-MM-DD)</t>
  </si>
  <si>
    <t xml:space="preserve">From TEI (HIV Patient)</t>
  </si>
  <si>
    <t xml:space="preserve">To TEI (HIV Child)</t>
  </si>
  <si>
    <t xml:space="preserve">Name</t>
  </si>
  <si>
    <t xml:space="preserve">Description</t>
  </si>
  <si>
    <t xml:space="preserve">Value Type</t>
  </si>
  <si>
    <t xml:space="preserve">Option Set</t>
  </si>
  <si>
    <t xml:space="preserve">Possible Values</t>
  </si>
  <si>
    <t xml:space="preserve">Remarks (to be introduced in the database)</t>
  </si>
  <si>
    <t xml:space="preserve">LONG_TEXT</t>
  </si>
  <si>
    <t xml:space="preserve">Reason of closure</t>
  </si>
  <si>
    <t xml:space="preserve">TEXT</t>
  </si>
  <si>
    <t xml:space="preserve">HIV CLO - Closure reason</t>
  </si>
  <si>
    <t xml:space="preserve">Lost to follow-up, Transferred OUT, Dead</t>
  </si>
  <si>
    <t xml:space="preserve">Closure date</t>
  </si>
  <si>
    <t xml:space="preserve">DATE</t>
  </si>
  <si>
    <t xml:space="preserve">Confirmed HIV failure</t>
  </si>
  <si>
    <t xml:space="preserve">BOOLEAN</t>
  </si>
  <si>
    <t xml:space="preserve">Suspected HIV failure</t>
  </si>
  <si>
    <t xml:space="preserve">ARV line</t>
  </si>
  <si>
    <t xml:space="preserve">INTEGER_POSITIVE</t>
  </si>
  <si>
    <t xml:space="preserve">HIV FUP_ARV - ARV line</t>
  </si>
  <si>
    <t xml:space="preserve">1, 2, 3</t>
  </si>
  <si>
    <t xml:space="preserve">ARV regimen: first 2 drugs</t>
  </si>
  <si>
    <t xml:space="preserve">ARV History - ARV regimen first 2 drugs</t>
  </si>
  <si>
    <t xml:space="preserve">ABC/3TC, AZT/3TC, ETV/DRV/r, TDF/3TC, d4T/3TC</t>
  </si>
  <si>
    <t xml:space="preserve">ARV regimen: third drug</t>
  </si>
  <si>
    <t xml:space="preserve">ARV History - ARV regimen third drug</t>
  </si>
  <si>
    <t xml:space="preserve">EFV, NVP, LPV/r, ATV/r, DTG, RAL</t>
  </si>
  <si>
    <t xml:space="preserve">Date Cotrimoxazole prophylaxis</t>
  </si>
  <si>
    <t xml:space="preserve">Date start ARV</t>
  </si>
  <si>
    <t xml:space="preserve">If substitution</t>
  </si>
  <si>
    <t xml:space="preserve">Reason for substitution</t>
  </si>
  <si>
    <t xml:space="preserve">HIV FUP_ARV - Reason for substitution</t>
  </si>
  <si>
    <t xml:space="preserve">Toxicity/side effects, Pregnancy, New TB, Updated recommendations, Virological failure, Immunological failure, Clinical failure, Others, Rupture</t>
  </si>
  <si>
    <t xml:space="preserve">Advanced HIV (AHD)</t>
  </si>
  <si>
    <t xml:space="preserve">Cryptococcal meningitis</t>
  </si>
  <si>
    <t xml:space="preserve">HIV FUP_Advanced_HIV - Cryptococcal meningitis</t>
  </si>
  <si>
    <t xml:space="preserve">No, Yes, not on treatment, Yes, on Cotrimoxazole</t>
  </si>
  <si>
    <t xml:space="preserve">Kala Azar</t>
  </si>
  <si>
    <t xml:space="preserve">HIV FUP_Advanced_HIV - Kala Azar</t>
  </si>
  <si>
    <t xml:space="preserve">No, Yes, not on treatment, Yes, on Amphotericin, Yes, on Amphotericin + Miltefosine</t>
  </si>
  <si>
    <t xml:space="preserve">Kaposi sarcoma</t>
  </si>
  <si>
    <t xml:space="preserve">HIV FUP_Advanced_HIV - Kaposi sarcoma</t>
  </si>
  <si>
    <t xml:space="preserve">No, Yes, not on treatment, Yes, on chemotherapy</t>
  </si>
  <si>
    <t xml:space="preserve">Neurotoxoplasmosis</t>
  </si>
  <si>
    <t xml:space="preserve">HIV FUP_Advanced_HIV - Neurotoxoplasmosis</t>
  </si>
  <si>
    <t xml:space="preserve">No, Yes, not on treatment, Yes, on Amphotericin + Flucytosine, Yes, on Amphotericin + Fluconazole, Yes, on Flucytosine + Fluconazole, Yes, on Fluconazole</t>
  </si>
  <si>
    <t xml:space="preserve">Other:</t>
  </si>
  <si>
    <t xml:space="preserve">HIV FUP_Advanced_HIV - Other</t>
  </si>
  <si>
    <t xml:space="preserve">CMV, MAC, PML, TB, Others</t>
  </si>
  <si>
    <t xml:space="preserve">Pneumocystis Jirovecii</t>
  </si>
  <si>
    <t xml:space="preserve">ARV1 start date</t>
  </si>
  <si>
    <t xml:space="preserve">ARV2 start date</t>
  </si>
  <si>
    <t xml:space="preserve">ARV3 start date</t>
  </si>
  <si>
    <t xml:space="preserve">Consultation date</t>
  </si>
  <si>
    <t xml:space="preserve">pVL date</t>
  </si>
  <si>
    <t xml:space="preserve">Children tested</t>
  </si>
  <si>
    <t xml:space="preserve">Current age</t>
  </si>
  <si>
    <t xml:space="preserve">Age of the patient in a specific consultation.</t>
  </si>
  <si>
    <t xml:space="preserve">Current WHO stage</t>
  </si>
  <si>
    <t xml:space="preserve">WHO system for adults sorts patients into one of four hierarchical clinical stages ranging from stage 1 (asymptomatic) to stage 4 (AIDS).</t>
  </si>
  <si>
    <t xml:space="preserve">HIV FUP_Gen - Current WHO stage</t>
  </si>
  <si>
    <t xml:space="preserve">1, 2, 3, 4</t>
  </si>
  <si>
    <t xml:space="preserve">Date enrollment PMTCT</t>
  </si>
  <si>
    <t xml:space="preserve">Date of next appointment</t>
  </si>
  <si>
    <t xml:space="preserve">Date in which the patient was scheduled to come for the next follow-up visit.</t>
  </si>
  <si>
    <t xml:space="preserve">Differentiated Model of Care</t>
  </si>
  <si>
    <t xml:space="preserve">If the patient come for a differentiated model of care, which model is provided.</t>
  </si>
  <si>
    <t xml:space="preserve">HIV FUP_Gen - Differentiated Model of Care</t>
  </si>
  <si>
    <t xml:space="preserve">GAG, PODIs, Adherence Club, Return to regular consultation, Others</t>
  </si>
  <si>
    <t xml:space="preserve">Lactating in current visit</t>
  </si>
  <si>
    <t xml:space="preserve">Number of children</t>
  </si>
  <si>
    <t xml:space="preserve">Partner tested</t>
  </si>
  <si>
    <t xml:space="preserve">Pregnant in current visit</t>
  </si>
  <si>
    <t xml:space="preserve">Type of visit</t>
  </si>
  <si>
    <t xml:space="preserve">Reason why the patient come to the service.</t>
  </si>
  <si>
    <t xml:space="preserve">HIV FUP_Gen - Type of visit</t>
  </si>
  <si>
    <t xml:space="preserve">Visit – Starts ART, Visit – Continue ART, Visit – stop ART, Visit – restart ART, No scheduled visit, Lost to follow-up, Transferred OUT, Dead, Other (eg. Hospitalized), Differentiated models of care, Transferred IN</t>
  </si>
  <si>
    <t xml:space="preserve">CD4</t>
  </si>
  <si>
    <t xml:space="preserve">NUMBER</t>
  </si>
  <si>
    <t xml:space="preserve">CrAg</t>
  </si>
  <si>
    <t xml:space="preserve">HIV FUP_Negative_Positive</t>
  </si>
  <si>
    <t xml:space="preserve">Negative, Positive</t>
  </si>
  <si>
    <t xml:space="preserve">Creatinine</t>
  </si>
  <si>
    <t xml:space="preserve">Glomerular clearance</t>
  </si>
  <si>
    <t xml:space="preserve">HBV</t>
  </si>
  <si>
    <t xml:space="preserve">HCV</t>
  </si>
  <si>
    <t xml:space="preserve">Others:</t>
  </si>
  <si>
    <t xml:space="preserve">TB LAM</t>
  </si>
  <si>
    <t xml:space="preserve">Viral load</t>
  </si>
  <si>
    <t xml:space="preserve">PSEC session</t>
  </si>
  <si>
    <t xml:space="preserve">HIV FUP_PSEC - PSEC session</t>
  </si>
  <si>
    <t xml:space="preserve">Pre-ART session, Adherence session, Enhanced adherence session, No session</t>
  </si>
  <si>
    <t xml:space="preserve">Date of start TB treatment</t>
  </si>
  <si>
    <t xml:space="preserve">Date of start TPT</t>
  </si>
  <si>
    <t xml:space="preserve">TB status (anytime since last review)</t>
  </si>
  <si>
    <t xml:space="preserve">HIV FUP_TB - TB status (anytime since last review)</t>
  </si>
  <si>
    <t xml:space="preserve">Active TB, not on treatment, Screened, not TB and on TPT, Screened, not TB not on TPT, Yes, on DSTB treatment, Yes, on DRTB treatment</t>
  </si>
  <si>
    <t xml:space="preserve">Type of TB preventive treatment (TPT)</t>
  </si>
  <si>
    <t xml:space="preserve">HIV FUP_TB - Type of TB preventive treatment (TPT)</t>
  </si>
  <si>
    <t xml:space="preserve">INH 6-9 months, INH 36 months, INH-RP 3 months, INH-RP 1 month, Others</t>
  </si>
  <si>
    <t xml:space="preserve">Organisation Units</t>
  </si>
  <si>
    <t xml:space="preserve">Relationship Types</t>
  </si>
  <si>
    <t xml:space="preserve">Relationship Type HIV - Mother to child (from)</t>
  </si>
  <si>
    <t xml:space="preserve">Relationship Type HIV - Mother to child (to)</t>
  </si>
  <si>
    <t xml:space="preserve">Options</t>
  </si>
  <si>
    <t xml:space="preserve">Boolean</t>
  </si>
  <si>
    <t xml:space="preserve">True only</t>
  </si>
  <si>
    <t xml:space="preserve">aGWoDlUg3VI</t>
  </si>
  <si>
    <t xml:space="preserve">AC659Jsytp8</t>
  </si>
  <si>
    <t xml:space="preserve">BIuh09yWphN</t>
  </si>
  <si>
    <t xml:space="preserve">gcy7rrF6xZ6</t>
  </si>
  <si>
    <t xml:space="preserve">bKFCrFUngfM</t>
  </si>
  <si>
    <t xml:space="preserve">hbBpolqzGs3</t>
  </si>
  <si>
    <t xml:space="preserve">d37sdYsZaGP</t>
  </si>
  <si>
    <t xml:space="preserve">HfNk7t9XfgD</t>
  </si>
  <si>
    <t xml:space="preserve">eCK4QXeqtHW</t>
  </si>
  <si>
    <t xml:space="preserve">iD3qHINjf6i</t>
  </si>
  <si>
    <t xml:space="preserve">eSiBCEDguYC</t>
  </si>
  <si>
    <t xml:space="preserve">IuoDnyzcc5C</t>
  </si>
  <si>
    <t xml:space="preserve">G8NYf7OaSXm</t>
  </si>
  <si>
    <t xml:space="preserve">MBq5J97frp2</t>
  </si>
  <si>
    <t xml:space="preserve">GQQQpIfvPY4</t>
  </si>
  <si>
    <t xml:space="preserve">mp9Mo40kxhr</t>
  </si>
  <si>
    <t xml:space="preserve">HkZOD9fS9cE</t>
  </si>
  <si>
    <t xml:space="preserve">njhXerqyrKM</t>
  </si>
  <si>
    <t xml:space="preserve">in0unCT4rUZ</t>
  </si>
  <si>
    <t xml:space="preserve">oQGANjJsikT</t>
  </si>
  <si>
    <t xml:space="preserve">JeptRWX6EKJ</t>
  </si>
  <si>
    <t xml:space="preserve">T2HakwvAI5c</t>
  </si>
  <si>
    <t xml:space="preserve">jK0kZunAD1m</t>
  </si>
  <si>
    <t xml:space="preserve">tN4h1Klk3Jd</t>
  </si>
  <si>
    <t xml:space="preserve">NKbu2RGi4Og</t>
  </si>
  <si>
    <t xml:space="preserve">XqMkOOKfwyq</t>
  </si>
  <si>
    <t xml:space="preserve">Phjhh3fSb4k</t>
  </si>
  <si>
    <t xml:space="preserve">Y3TC5DlDipl</t>
  </si>
  <si>
    <t xml:space="preserve">PSqNHuDLJch</t>
  </si>
  <si>
    <t xml:space="preserve">QAQiGe0QiXs</t>
  </si>
  <si>
    <t xml:space="preserve">QkcxaRUiBcm</t>
  </si>
  <si>
    <t xml:space="preserve">qswzlp35Cn0</t>
  </si>
  <si>
    <t xml:space="preserve">QvnpKFjmb1G</t>
  </si>
  <si>
    <t xml:space="preserve">RCfnwOaWdec</t>
  </si>
  <si>
    <t xml:space="preserve">Ss8o14KQtv7</t>
  </si>
  <si>
    <t xml:space="preserve">TniMhrsDNun</t>
  </si>
  <si>
    <t xml:space="preserve">WESsJEioR8a</t>
  </si>
  <si>
    <t xml:space="preserve">wyO9xzN7U4v</t>
  </si>
  <si>
    <t xml:space="preserve">Xgr1cl9Lvud</t>
  </si>
  <si>
    <t xml:space="preserve">xisA5QpqnkG</t>
  </si>
  <si>
    <t xml:space="preserve">yIfLG9orVZG</t>
  </si>
  <si>
    <t xml:space="preserve">Identifier</t>
  </si>
  <si>
    <t xml:space="preserve">Type</t>
  </si>
  <si>
    <t xml:space="preserve">Metadata version</t>
  </si>
  <si>
    <t xml:space="preserve">fLRNVn65Ui5</t>
  </si>
  <si>
    <t xml:space="preserve">dataElements</t>
  </si>
  <si>
    <t xml:space="preserve">jN7kzBncU0R</t>
  </si>
  <si>
    <t xml:space="preserve">rbEyxEhnPMG</t>
  </si>
  <si>
    <t xml:space="preserve">Date of next appointment
(YYYY-MM-DD)</t>
  </si>
  <si>
    <t xml:space="preserve">VBZULpS9vvG</t>
  </si>
  <si>
    <t xml:space="preserve">kiQsvMyKz2h</t>
  </si>
  <si>
    <t xml:space="preserve">khCzHwE7cSi</t>
  </si>
  <si>
    <t xml:space="preserve">L68fyKatUsg</t>
  </si>
  <si>
    <t xml:space="preserve">upxc8EZec02</t>
  </si>
  <si>
    <t xml:space="preserve">Date of start TPT
(YYYY-MM-DD)</t>
  </si>
  <si>
    <t xml:space="preserve">kKTKJY0WhDM</t>
  </si>
  <si>
    <t xml:space="preserve">jiSqeQvV62g</t>
  </si>
  <si>
    <t xml:space="preserve">FCB1EiJlc6B</t>
  </si>
  <si>
    <t xml:space="preserve">XyKwaTUMQV3</t>
  </si>
  <si>
    <t xml:space="preserve">kTpD0syeH4w</t>
  </si>
  <si>
    <t xml:space="preserve">RXFUulmuVOT</t>
  </si>
  <si>
    <t xml:space="preserve">ugDXxNADRFo</t>
  </si>
  <si>
    <t xml:space="preserve">TlmEaZ7ojqj</t>
  </si>
  <si>
    <t xml:space="preserve">CqMlt0jvxNG</t>
  </si>
  <si>
    <t xml:space="preserve">TiOX5d8DbGg</t>
  </si>
  <si>
    <t xml:space="preserve">Current WHO stage *</t>
  </si>
  <si>
    <t xml:space="preserve">Wf1S2WDHa29</t>
  </si>
  <si>
    <t xml:space="preserve">duJXGizG2aN</t>
  </si>
  <si>
    <t xml:space="preserve">ARV1 start date
(YYYY-MM-DD)</t>
  </si>
  <si>
    <t xml:space="preserve">ufIUUGhkU6J</t>
  </si>
  <si>
    <t xml:space="preserve">V7Z2J4TM1rS</t>
  </si>
  <si>
    <t xml:space="preserve">BsAlF0PYOIK</t>
  </si>
  <si>
    <t xml:space="preserve">GWHM0MbtCCZ</t>
  </si>
  <si>
    <t xml:space="preserve">AjvipLjpwZS</t>
  </si>
  <si>
    <t xml:space="preserve">Consultation date
(YYYY-MM-DD)</t>
  </si>
  <si>
    <t xml:space="preserve">xNMu4hatEET</t>
  </si>
  <si>
    <t xml:space="preserve">Nvgg9WVNG0R</t>
  </si>
  <si>
    <t xml:space="preserve">mx7hlFFLqv4</t>
  </si>
  <si>
    <t xml:space="preserve">Closure date
(YYYY-MM-DD)</t>
  </si>
  <si>
    <t xml:space="preserve">YBJEKgHA4ru</t>
  </si>
  <si>
    <t xml:space="preserve">aBASg2uFP6d</t>
  </si>
  <si>
    <t xml:space="preserve">mWEYs6mUDRc</t>
  </si>
  <si>
    <t xml:space="preserve">tsc4e7td7sN</t>
  </si>
  <si>
    <t xml:space="preserve">J50p3fFm1rn</t>
  </si>
  <si>
    <t xml:space="preserve">Date Cotrimoxazole prophylaxis
(YYYY-MM-DD)</t>
  </si>
  <si>
    <t xml:space="preserve">P3AhjXvq2jS</t>
  </si>
  <si>
    <t xml:space="preserve">t0nl3Ivqa5N</t>
  </si>
  <si>
    <t xml:space="preserve">kAddyZ7U0WI</t>
  </si>
  <si>
    <t xml:space="preserve">Qe78IOB2QLU</t>
  </si>
  <si>
    <t xml:space="preserve">pjRSYU5G82Z</t>
  </si>
  <si>
    <t xml:space="preserve">Date enrollment PMTCT
(YYYY-MM-DD)</t>
  </si>
  <si>
    <t xml:space="preserve">g4zcj42WGq4</t>
  </si>
  <si>
    <t xml:space="preserve">ARV3 start date
(YYYY-MM-DD)</t>
  </si>
  <si>
    <t xml:space="preserve">pRbvX7Xhndr</t>
  </si>
  <si>
    <t xml:space="preserve">pVL date
(YYYY-MM-DD)</t>
  </si>
  <si>
    <t xml:space="preserve">rHJoUP7nifk</t>
  </si>
  <si>
    <t xml:space="preserve">Date of start TB treatment
(YYYY-MM-DD)</t>
  </si>
  <si>
    <t xml:space="preserve">koLVI8Zkq9P</t>
  </si>
  <si>
    <t xml:space="preserve">s6IXgIdKSVr</t>
  </si>
  <si>
    <t xml:space="preserve">ATBgkwXqKkb</t>
  </si>
  <si>
    <t xml:space="preserve">Date start ARV
(YYYY-MM-DD)</t>
  </si>
  <si>
    <t xml:space="preserve">U2Sc0ae0V70</t>
  </si>
  <si>
    <t xml:space="preserve">Advanced HIV (AHD) *</t>
  </si>
  <si>
    <t xml:space="preserve">tpHqHXHoOXF</t>
  </si>
  <si>
    <t xml:space="preserve">Reason of closure *</t>
  </si>
  <si>
    <t xml:space="preserve">DNgb4sJogGd</t>
  </si>
  <si>
    <t xml:space="preserve">qc76H5gbguN</t>
  </si>
  <si>
    <t xml:space="preserve">ARV2 start date
(YYYY-MM-DD)</t>
  </si>
  <si>
    <t xml:space="preserve">Hy5tlIaAAtz</t>
  </si>
  <si>
    <t xml:space="preserve">R50uqmgRDPO</t>
  </si>
  <si>
    <t xml:space="preserve">Type of visit *</t>
  </si>
  <si>
    <t xml:space="preserve">n1gPfI7jUm8</t>
  </si>
  <si>
    <t xml:space="preserve">dScfWTwIBhp</t>
  </si>
  <si>
    <t xml:space="preserve">programSections</t>
  </si>
  <si>
    <t xml:space="preserve">Baseline information</t>
  </si>
  <si>
    <t xml:space="preserve">yJD7Mz1GbjZ</t>
  </si>
  <si>
    <t xml:space="preserve">TB treatment history</t>
  </si>
  <si>
    <t xml:space="preserve">Gm5fqaadlcH</t>
  </si>
  <si>
    <t xml:space="preserve">ARV history (before this enrollment)</t>
  </si>
  <si>
    <t xml:space="preserve">fV5gpdzsmlb</t>
  </si>
  <si>
    <t xml:space="preserve">programRuleActions</t>
  </si>
  <si>
    <t xml:space="preserve">HKNbqYqWxKz</t>
  </si>
  <si>
    <t xml:space="preserve">Qv4MuYTGGgq</t>
  </si>
  <si>
    <t xml:space="preserve">HiSKscvJ6cD</t>
  </si>
  <si>
    <t xml:space="preserve">uRMQO2VDUNe</t>
  </si>
  <si>
    <t xml:space="preserve">qPDLkFSjRK9</t>
  </si>
  <si>
    <t xml:space="preserve">T7YKq6FR32Q</t>
  </si>
  <si>
    <t xml:space="preserve">sa9T5nUzRV9</t>
  </si>
  <si>
    <t xml:space="preserve">ZKAXig2ZGQQ</t>
  </si>
  <si>
    <t xml:space="preserve">gps13gMHq7K</t>
  </si>
  <si>
    <t xml:space="preserve">udKl5W3EN4i</t>
  </si>
  <si>
    <t xml:space="preserve">wzPhlVh0zfo</t>
  </si>
  <si>
    <t xml:space="preserve">VK2kNkBdNAb</t>
  </si>
  <si>
    <t xml:space="preserve">fXIYZVDEllL</t>
  </si>
  <si>
    <t xml:space="preserve">wosvOeBr87c</t>
  </si>
  <si>
    <t xml:space="preserve">hSZoRXBO0cr</t>
  </si>
  <si>
    <t xml:space="preserve">Qj1ycdzfOUO</t>
  </si>
  <si>
    <t xml:space="preserve">VbctJ7fsTC4</t>
  </si>
  <si>
    <t xml:space="preserve">rUnrBPs8jcy</t>
  </si>
  <si>
    <t xml:space="preserve">AKCe1CpaJCO</t>
  </si>
  <si>
    <t xml:space="preserve">woanSz4dC8r</t>
  </si>
  <si>
    <t xml:space="preserve">q7RgxcNEo7o</t>
  </si>
  <si>
    <t xml:space="preserve">rukXxdTfkBC</t>
  </si>
  <si>
    <t xml:space="preserve">DvH8DnYNQbh</t>
  </si>
  <si>
    <t xml:space="preserve">WhG6SdTp1gR</t>
  </si>
  <si>
    <t xml:space="preserve">RvQlZ2d2RA3</t>
  </si>
  <si>
    <t xml:space="preserve">WEMzllbXYLi</t>
  </si>
  <si>
    <t xml:space="preserve">FgNypROEqIG</t>
  </si>
  <si>
    <t xml:space="preserve">JmQxh2L4Tzf</t>
  </si>
  <si>
    <t xml:space="preserve">XjxGmafqevc</t>
  </si>
  <si>
    <t xml:space="preserve">Bqsuj7btQbG</t>
  </si>
  <si>
    <t xml:space="preserve">cAFnXf8Ywvk</t>
  </si>
  <si>
    <t xml:space="preserve">GQPvk03prJe</t>
  </si>
  <si>
    <t xml:space="preserve">AruCa5vedRu</t>
  </si>
  <si>
    <t xml:space="preserve">LBddVGgtd73</t>
  </si>
  <si>
    <t xml:space="preserve">BXR1kGVjhug</t>
  </si>
  <si>
    <t xml:space="preserve">EXY2vjo0XwY</t>
  </si>
  <si>
    <t xml:space="preserve">xtkIQVlMEze</t>
  </si>
  <si>
    <t xml:space="preserve">L9jWdZ0yxOL</t>
  </si>
  <si>
    <t xml:space="preserve">TVsq9jITOpi</t>
  </si>
  <si>
    <t xml:space="preserve">wPSXAnZ6u9z</t>
  </si>
  <si>
    <t xml:space="preserve">rPhuRC5TBVV</t>
  </si>
  <si>
    <t xml:space="preserve">qdyiABpP52f</t>
  </si>
  <si>
    <t xml:space="preserve">programStageSections</t>
  </si>
  <si>
    <t xml:space="preserve">Patient support, education and counselling (PSEC)</t>
  </si>
  <si>
    <t xml:space="preserve">eZnNpHeh4SW</t>
  </si>
  <si>
    <t xml:space="preserve">Remarks</t>
  </si>
  <si>
    <t xml:space="preserve">l4pf2OCMehg</t>
  </si>
  <si>
    <t xml:space="preserve">TB (if new TB or change in TPT, fill only once)</t>
  </si>
  <si>
    <t xml:space="preserve">XkdFM5k4UeB</t>
  </si>
  <si>
    <t xml:space="preserve">Laboratory (fill only if test done)</t>
  </si>
  <si>
    <t xml:space="preserve">ETVAslfmhLg</t>
  </si>
  <si>
    <t xml:space="preserve">ART failure</t>
  </si>
  <si>
    <t xml:space="preserve">kDIA731sp3a</t>
  </si>
  <si>
    <t xml:space="preserve">ARV and prophylaxis (only fill if CHANGE)</t>
  </si>
  <si>
    <t xml:space="preserve">WwR5OLTV3LE</t>
  </si>
  <si>
    <t xml:space="preserve">Automatically Calculated (Closure)</t>
  </si>
  <si>
    <t xml:space="preserve">Jv07zot8aZX</t>
  </si>
  <si>
    <t xml:space="preserve">Automatically Calculated (HIV Consultation)</t>
  </si>
  <si>
    <t xml:space="preserve">Dom0eVWAdHw</t>
  </si>
  <si>
    <t xml:space="preserve">General Information</t>
  </si>
  <si>
    <t xml:space="preserve">Cv7nsu0ZQ6R</t>
  </si>
  <si>
    <t xml:space="preserve">Closure</t>
  </si>
  <si>
    <t xml:space="preserve">DSeHiYrziyo</t>
  </si>
  <si>
    <t xml:space="preserve">Advanced HIV (AHD) – tick TB again if AHD and new TB </t>
  </si>
  <si>
    <t xml:space="preserve">Cr8hTlGaAay</t>
  </si>
  <si>
    <t xml:space="preserve">programs</t>
  </si>
  <si>
    <t xml:space="preserve">HIV</t>
  </si>
  <si>
    <t xml:space="preserve">rHGSHuG4Ts5</t>
  </si>
  <si>
    <t xml:space="preserve">categoryOptions</t>
  </si>
  <si>
    <t xml:space="preserve">default</t>
  </si>
  <si>
    <t xml:space="preserve">aSvZaRcMteH</t>
  </si>
  <si>
    <t xml:space="preserve">programRules</t>
  </si>
  <si>
    <t xml:space="preserve">HIV - Height at enrollment limits</t>
  </si>
  <si>
    <t xml:space="preserve">P8ltvo7OnD9</t>
  </si>
  <si>
    <t xml:space="preserve">HIV - Age at enrollment</t>
  </si>
  <si>
    <t xml:space="preserve">j1ijSARfojf</t>
  </si>
  <si>
    <t xml:space="preserve">HIV - Hide Differentiated Model of Care</t>
  </si>
  <si>
    <t xml:space="preserve">uKWPG9zti5u</t>
  </si>
  <si>
    <t xml:space="preserve">HIV - ARV3 Date</t>
  </si>
  <si>
    <t xml:space="preserve">rzlRdfMyF8c</t>
  </si>
  <si>
    <t xml:space="preserve">HIV - Advanced HIV &lt;5 years</t>
  </si>
  <si>
    <t xml:space="preserve">MQRe0PmaGud</t>
  </si>
  <si>
    <t xml:space="preserve">HIV - Date of start TPT only once</t>
  </si>
  <si>
    <t xml:space="preserve">sN0KOzI764n</t>
  </si>
  <si>
    <t xml:space="preserve">HIV - Show SS - Malakal Villages</t>
  </si>
  <si>
    <t xml:space="preserve">QliJ54R5PM1</t>
  </si>
  <si>
    <t xml:space="preserve">HIV - Viral Load not tested</t>
  </si>
  <si>
    <t xml:space="preserve">w8bp5GJ6SvV</t>
  </si>
  <si>
    <t xml:space="preserve">HIV - History ARV start date before enrollment date</t>
  </si>
  <si>
    <t xml:space="preserve">fnhSnQBNtVw</t>
  </si>
  <si>
    <t xml:space="preserve">HIV - ARV2 Date</t>
  </si>
  <si>
    <t xml:space="preserve">pBhGp0mi2gk</t>
  </si>
  <si>
    <t xml:space="preserve">HIV - Show viral load instructions</t>
  </si>
  <si>
    <t xml:space="preserve">CKjZi5mjXI5</t>
  </si>
  <si>
    <t xml:space="preserve">HIV - Date start ARV is after enrollment date</t>
  </si>
  <si>
    <t xml:space="preserve">KayPL5VO6B7</t>
  </si>
  <si>
    <t xml:space="preserve">HIV - Hide Advanced HIV Data Elements</t>
  </si>
  <si>
    <t xml:space="preserve">MsJrRHnc8IA</t>
  </si>
  <si>
    <t xml:space="preserve">HIV - Show SS - Ulang Villages</t>
  </si>
  <si>
    <t xml:space="preserve">Vgau2gPUmq6</t>
  </si>
  <si>
    <t xml:space="preserve">HIV - Weight at enrollment limits</t>
  </si>
  <si>
    <t xml:space="preserve">wMmIYENQL8P</t>
  </si>
  <si>
    <t xml:space="preserve">HIV - Hide automatically calculated sections</t>
  </si>
  <si>
    <t xml:space="preserve">PHOKVOYBCwu</t>
  </si>
  <si>
    <t xml:space="preserve">HIV - Avoid decreasing WHO Stage</t>
  </si>
  <si>
    <t xml:space="preserve">InvMg1UFffh</t>
  </si>
  <si>
    <t xml:space="preserve">HIV - Consultation Date</t>
  </si>
  <si>
    <t xml:space="preserve">GHjFkvbiUFT</t>
  </si>
  <si>
    <t xml:space="preserve">HIV - Current age</t>
  </si>
  <si>
    <t xml:space="preserve">nThdu69mkMR</t>
  </si>
  <si>
    <t xml:space="preserve">HIV - Advanced HIV WHO Stage</t>
  </si>
  <si>
    <t xml:space="preserve">dhyBhp5AMnw</t>
  </si>
  <si>
    <t xml:space="preserve">HIV - Date of start TB treatment only once</t>
  </si>
  <si>
    <t xml:space="preserve">jCQvk85nyra</t>
  </si>
  <si>
    <t xml:space="preserve">HIV - Hide ARV substitution Data Elements</t>
  </si>
  <si>
    <t xml:space="preserve">DKe17iRr1LL</t>
  </si>
  <si>
    <t xml:space="preserve">HIV - Closure Date</t>
  </si>
  <si>
    <t xml:space="preserve">BpZjWM70sQZ</t>
  </si>
  <si>
    <t xml:space="preserve">HIV - pVL Date</t>
  </si>
  <si>
    <t xml:space="preserve">f1qrqmArg8c</t>
  </si>
  <si>
    <t xml:space="preserve">HIV - Advanced HIV CD4</t>
  </si>
  <si>
    <t xml:space="preserve">ZlHUZ7YaCeD</t>
  </si>
  <si>
    <t xml:space="preserve">HIV - History TB start date before enrollment date</t>
  </si>
  <si>
    <t xml:space="preserve">u1TjJllyiM3</t>
  </si>
  <si>
    <t xml:space="preserve">HIV - Avoid decreasing ARV line</t>
  </si>
  <si>
    <t xml:space="preserve">IajvuMB4ir8</t>
  </si>
  <si>
    <t xml:space="preserve">HIV - Hide Female Data Elements</t>
  </si>
  <si>
    <t xml:space="preserve">juereO4m7CT</t>
  </si>
  <si>
    <t xml:space="preserve">HIV - ARV1 Date</t>
  </si>
  <si>
    <t xml:space="preserve">ZzAH6jf5jnB</t>
  </si>
  <si>
    <t xml:space="preserve">categoryCombos</t>
  </si>
  <si>
    <t xml:space="preserve">default *</t>
  </si>
  <si>
    <t xml:space="preserve">Pqv2RvWbSto</t>
  </si>
  <si>
    <t xml:space="preserve">programStages</t>
  </si>
  <si>
    <t xml:space="preserve">HIV Consultation</t>
  </si>
  <si>
    <t xml:space="preserve">bieV8uY908g</t>
  </si>
  <si>
    <t xml:space="preserve">kituLdQF7ls</t>
  </si>
  <si>
    <t xml:space="preserve">programRuleVariables</t>
  </si>
  <si>
    <t xml:space="preserve">HIV - lastViralLoad</t>
  </si>
  <si>
    <t xml:space="preserve">Yu5EoIx6QVA</t>
  </si>
  <si>
    <t xml:space="preserve">HIV - viralLoad</t>
  </si>
  <si>
    <t xml:space="preserve">dvPDdW7qyCD</t>
  </si>
  <si>
    <t xml:space="preserve">HIV - ARVSubstitution</t>
  </si>
  <si>
    <t xml:space="preserve">qmw3qzQKeYg</t>
  </si>
  <si>
    <t xml:space="preserve">HIV - ARVStartDate
(YYYY-MM-DD)</t>
  </si>
  <si>
    <t xml:space="preserve">tOLzFCwJDab</t>
  </si>
  <si>
    <t xml:space="preserve">HIV - historyARVStartDate
(YYYY-MM-DD)</t>
  </si>
  <si>
    <t xml:space="preserve">AHq7CWWPy0x</t>
  </si>
  <si>
    <t xml:space="preserve">HIV - enrollmentHeight</t>
  </si>
  <si>
    <t xml:space="preserve">RCg4HteEbPe</t>
  </si>
  <si>
    <t xml:space="preserve">HIV - sex</t>
  </si>
  <si>
    <t xml:space="preserve">TmXGN5XCJSd</t>
  </si>
  <si>
    <t xml:space="preserve">HIV - TBTreatmentStartDate
(YYYY-MM-DD)</t>
  </si>
  <si>
    <t xml:space="preserve">z9mCcn2BPPd</t>
  </si>
  <si>
    <t xml:space="preserve">HIV - currentWHOStage</t>
  </si>
  <si>
    <t xml:space="preserve">a16MaMcSfIs</t>
  </si>
  <si>
    <t xml:space="preserve">HIV - TPTStartDate
(YYYY-MM-DD)</t>
  </si>
  <si>
    <t xml:space="preserve">nT6U61pEdMi</t>
  </si>
  <si>
    <t xml:space="preserve">HIV - currentAge</t>
  </si>
  <si>
    <t xml:space="preserve">pEwlSgAUBGd</t>
  </si>
  <si>
    <t xml:space="preserve">HIV - enrollmentWeight</t>
  </si>
  <si>
    <t xml:space="preserve">niiq2CISED8</t>
  </si>
  <si>
    <t xml:space="preserve">HIV - previousARVLine</t>
  </si>
  <si>
    <t xml:space="preserve">Z9G9uUi3fCd</t>
  </si>
  <si>
    <t xml:space="preserve">HIV - currentARVLine</t>
  </si>
  <si>
    <t xml:space="preserve">yoi4d3Z93u9</t>
  </si>
  <si>
    <t xml:space="preserve">HIV - visitType</t>
  </si>
  <si>
    <t xml:space="preserve">VvJbWEkNQ68</t>
  </si>
  <si>
    <t xml:space="preserve">HIV - historyTBStartDate
(YYYY-MM-DD)</t>
  </si>
  <si>
    <t xml:space="preserve">vmYiQlkCyQP</t>
  </si>
  <si>
    <t xml:space="preserve">HIV - birthYear</t>
  </si>
  <si>
    <t xml:space="preserve">jByQWw9fvz3</t>
  </si>
  <si>
    <t xml:space="preserve">HIV - previousWHOStage</t>
  </si>
  <si>
    <t xml:space="preserve">lfMpsoSqtN3</t>
  </si>
  <si>
    <t xml:space="preserve">HIV - CD4</t>
  </si>
  <si>
    <t xml:space="preserve">YIeBLjRBPzi</t>
  </si>
  <si>
    <t xml:space="preserve">HIV - advancedHIV</t>
  </si>
  <si>
    <t xml:space="preserve">Sh1YfVCLTjf</t>
  </si>
  <si>
    <t xml:space="preserve">trackedEntityAttributes</t>
  </si>
  <si>
    <t xml:space="preserve">Sex *</t>
  </si>
  <si>
    <t xml:space="preserve">HIV_Sex</t>
  </si>
  <si>
    <t xml:space="preserve">Female, Male</t>
  </si>
  <si>
    <t xml:space="preserve">eMyM2zl26hG</t>
  </si>
  <si>
    <t xml:space="preserve">Transferred in</t>
  </si>
  <si>
    <t xml:space="preserve">fTD67XLYuBe</t>
  </si>
  <si>
    <t xml:space="preserve">TB - enter start date
(YYYY-MM-DD)</t>
  </si>
  <si>
    <t xml:space="preserve">yIx0ZNnxUmY</t>
  </si>
  <si>
    <t xml:space="preserve">Home visits are accepted</t>
  </si>
  <si>
    <t xml:space="preserve">ZckB7n8xgQy</t>
  </si>
  <si>
    <t xml:space="preserve">Weight at enrollment (kg)</t>
  </si>
  <si>
    <t xml:space="preserve">Kuo7Sf4M3w4</t>
  </si>
  <si>
    <t xml:space="preserve">Height at enrollment (m)</t>
  </si>
  <si>
    <t xml:space="preserve">x78ExZVANvE</t>
  </si>
  <si>
    <t xml:space="preserve">Birth year (yyyy) *</t>
  </si>
  <si>
    <t xml:space="preserve">z8m1p5B18mr</t>
  </si>
  <si>
    <t xml:space="preserve">Date ART started
(YYYY-MM-DD)</t>
  </si>
  <si>
    <t xml:space="preserve">diPTGLV5cyN</t>
  </si>
  <si>
    <t xml:space="preserve">joUvsdk8MfN</t>
  </si>
  <si>
    <t xml:space="preserve">Address</t>
  </si>
  <si>
    <t xml:space="preserve">HIV - Address (Villages)</t>
  </si>
  <si>
    <t xml:space="preserve">SOUTH SUDAN / MALAKAL / POAM, SOUTH SUDAN / MALAKAL / GELACHEL, SOUTH SUDAN / MALAKAL / CANAL, SOUTH SUDAN / MALAKAL / ULANG, SOUTH SUDAN / MALAKAL / KHORWAI, SOUTH SUDAN / MALAKAL / BALIET, SOUTH SUDAN / MALAKAL / MAAT, SOUTH SUDAN / MALAKAL / POC, SOUTH SUDAN / MALAKAL / MUDERIA, SOUTH SUDAN / MALAKAL / KOLIET, SOUTH SUDAN / ULANG / VILLAGE 1, SOUTH SUDAN / ULANG / VILLAGE 2, SOUTH SUDAN / ULANG / VILLAGE 3</t>
  </si>
  <si>
    <t xml:space="preserve">haNYswkQfZL</t>
  </si>
  <si>
    <t xml:space="preserve">Age at enrollment:</t>
  </si>
  <si>
    <t xml:space="preserve">sR2kT26Iz7s</t>
  </si>
  <si>
    <t xml:space="preserve">TB treatment registration number</t>
  </si>
  <si>
    <t xml:space="preserve">jZviGYjqy8L</t>
  </si>
  <si>
    <t xml:space="preserve">vlzk9rhdWfI</t>
  </si>
  <si>
    <t xml:space="preserve">Code *</t>
  </si>
  <si>
    <t xml:space="preserve">CMXuOybSw2Z</t>
  </si>
  <si>
    <t xml:space="preserve">programTrackedEntityAttributes</t>
  </si>
  <si>
    <t xml:space="preserve">rgaizmSchzC</t>
  </si>
  <si>
    <t xml:space="preserve">aejqKk4OfQU</t>
  </si>
  <si>
    <t xml:space="preserve">mZRjceHiEij</t>
  </si>
  <si>
    <t xml:space="preserve">aMDTJzgLLMm</t>
  </si>
  <si>
    <t xml:space="preserve">DavT1kO2Tat</t>
  </si>
  <si>
    <t xml:space="preserve">g2AChedxnDO</t>
  </si>
  <si>
    <t xml:space="preserve">aNqVqRAdvt7</t>
  </si>
  <si>
    <t xml:space="preserve">igEBIcix440</t>
  </si>
  <si>
    <t xml:space="preserve">yom2gj92RJA</t>
  </si>
  <si>
    <t xml:space="preserve">pvybwZT65w6</t>
  </si>
  <si>
    <t xml:space="preserve">yr65TteOUoU</t>
  </si>
  <si>
    <t xml:space="preserve">qu5pVybhMYG</t>
  </si>
  <si>
    <t xml:space="preserve">mFT1vAFGb9Z</t>
  </si>
  <si>
    <t xml:space="preserve">OJ4OwOR4pwt</t>
  </si>
  <si>
    <t xml:space="preserve">categories</t>
  </si>
  <si>
    <t xml:space="preserve">AOPzxwWACxk</t>
  </si>
  <si>
    <t xml:space="preserve">categoryOptionCombos</t>
  </si>
  <si>
    <t xml:space="preserve">qpzlE3iiVJ8</t>
  </si>
  <si>
    <t xml:space="preserve">trackedEntityTypes</t>
  </si>
  <si>
    <t xml:space="preserve">HIV Patient</t>
  </si>
  <si>
    <t xml:space="preserve">yxuoQOnKhgc</t>
  </si>
  <si>
    <t xml:space="preserve">programIndicators</t>
  </si>
  <si>
    <t xml:space="preserve">HIV - Patients with advance HIV EST</t>
  </si>
  <si>
    <t xml:space="preserve">nTjec5ufX7t</t>
  </si>
  <si>
    <t xml:space="preserve">HIV - Current VL</t>
  </si>
  <si>
    <t xml:space="preserve">JjbK0KsqIsP</t>
  </si>
  <si>
    <t xml:space="preserve">HIV - New ART patients 1st line [&lt;5]</t>
  </si>
  <si>
    <t xml:space="preserve">I0LHF6Ilguk</t>
  </si>
  <si>
    <t xml:space="preserve">HIV - Patients with pVL</t>
  </si>
  <si>
    <t xml:space="preserve">bzlJyVsyWfs</t>
  </si>
  <si>
    <t xml:space="preserve">HIV - Patients with advance HIV with Cryptococcal meningitis</t>
  </si>
  <si>
    <t xml:space="preserve">biTIDN7Zg9J</t>
  </si>
  <si>
    <t xml:space="preserve">HIV - Patients with advance HIV with Kaposi sarcoma</t>
  </si>
  <si>
    <t xml:space="preserve">Xgb1qTlfc3O</t>
  </si>
  <si>
    <t xml:space="preserve">HIV - Cohort attrition during the period</t>
  </si>
  <si>
    <t xml:space="preserve">IabFCHMJl0U</t>
  </si>
  <si>
    <t xml:space="preserve">HIV - Current CD4</t>
  </si>
  <si>
    <t xml:space="preserve">l6j117wmM6W</t>
  </si>
  <si>
    <t xml:space="preserve">HIV - Patients with advance HIV [&gt;15]</t>
  </si>
  <si>
    <t xml:space="preserve">gNMJf2Bv9CZ</t>
  </si>
  <si>
    <t xml:space="preserve">HIV - Patients with advance HIV [&lt;5]</t>
  </si>
  <si>
    <t xml:space="preserve">yZnnPoi16vz</t>
  </si>
  <si>
    <t xml:space="preserve">HIV - Active patients on ART at the end of the period [&lt;5]</t>
  </si>
  <si>
    <t xml:space="preserve">rBTqpM8lL3A</t>
  </si>
  <si>
    <t xml:space="preserve">HIV - Patients with advance HIV</t>
  </si>
  <si>
    <t xml:space="preserve">iVIZUrluN8k</t>
  </si>
  <si>
    <t xml:space="preserve">HIV - Patients with suppressed pVL (VL &lt; 20)</t>
  </si>
  <si>
    <t xml:space="preserve">vu2hdPmn5mU</t>
  </si>
  <si>
    <t xml:space="preserve">HIV - Patients with advance HIV [&gt;15] EST</t>
  </si>
  <si>
    <t xml:space="preserve">cb1vhBE7Y5j</t>
  </si>
  <si>
    <t xml:space="preserve">HIV - Active patients on ART at the end of the period [2nd line]</t>
  </si>
  <si>
    <t xml:space="preserve">l1kQIFQMZxL</t>
  </si>
  <si>
    <t xml:space="preserve">HIV - Active patients on ART at the end of the period [5-15]</t>
  </si>
  <si>
    <t xml:space="preserve">gDsEQKugWMF</t>
  </si>
  <si>
    <t xml:space="preserve">HIV - Active patients on ART at the end of the period [female]</t>
  </si>
  <si>
    <t xml:space="preserve">Fyo0sFbZpDD</t>
  </si>
  <si>
    <t xml:space="preserve">HIV - Active patients on ART at the end of the period [3rd line]</t>
  </si>
  <si>
    <t xml:space="preserve">aK3KLJgMYqm</t>
  </si>
  <si>
    <t xml:space="preserve">HIV - Current ARV line</t>
  </si>
  <si>
    <t xml:space="preserve">W1cSnHUKUeI</t>
  </si>
  <si>
    <t xml:space="preserve">HIV - Patients with advance HIV [5-15] EST</t>
  </si>
  <si>
    <t xml:space="preserve">ktzdcUYFIwj</t>
  </si>
  <si>
    <t xml:space="preserve">HIV - Active patients on ART at the end of the period</t>
  </si>
  <si>
    <t xml:space="preserve">wRkWcj95CLg</t>
  </si>
  <si>
    <t xml:space="preserve">HIV - New ART patients 1st line [5-15]</t>
  </si>
  <si>
    <t xml:space="preserve">g2ODSmLO3lP</t>
  </si>
  <si>
    <t xml:space="preserve">HIV - Cohort attrition during the period [&gt;15]</t>
  </si>
  <si>
    <t xml:space="preserve">sANik6TKbo3</t>
  </si>
  <si>
    <t xml:space="preserve">HIV - Active patients on ART at the end of the period [1st line]</t>
  </si>
  <si>
    <t xml:space="preserve">tOrJyrSXG75</t>
  </si>
  <si>
    <t xml:space="preserve">HIV - Active patients on ART at the end of the period [&gt;15]</t>
  </si>
  <si>
    <t xml:space="preserve">eMiybo7q0gj</t>
  </si>
  <si>
    <t xml:space="preserve">HIV - Cohort attrition during the period [&lt;5]</t>
  </si>
  <si>
    <t xml:space="preserve">a4fyPELoWce</t>
  </si>
  <si>
    <t xml:space="preserve">HIV - New ART patients 1st line [&gt;15]</t>
  </si>
  <si>
    <t xml:space="preserve">uGHxYrWmzGn</t>
  </si>
  <si>
    <t xml:space="preserve">HIV - Patients with advance HIV with TB</t>
  </si>
  <si>
    <t xml:space="preserve">AJ7kLPGFuuE</t>
  </si>
  <si>
    <t xml:space="preserve">HIV - Active patients on ART at the end of the period [male]</t>
  </si>
  <si>
    <t xml:space="preserve">FxVCX7XWoct</t>
  </si>
  <si>
    <t xml:space="preserve">HIV - Active patients on ART at the end of the period with pVL results during the reporting period</t>
  </si>
  <si>
    <t xml:space="preserve">fltqn6aq1xR</t>
  </si>
  <si>
    <t xml:space="preserve">HIV - Patients with advance HIV [&lt;5] EST</t>
  </si>
  <si>
    <t xml:space="preserve">ea5c9HMkHo8</t>
  </si>
  <si>
    <t xml:space="preserve">HIV - Patients with advance HIV [5-15]</t>
  </si>
  <si>
    <t xml:space="preserve">tdwRfW4opBb</t>
  </si>
  <si>
    <t xml:space="preserve">HIV - Cohort attrition during the period [5-15]</t>
  </si>
  <si>
    <t xml:space="preserve">kO4lk0j0DGR</t>
  </si>
  <si>
    <t xml:space="preserve">HIV - New ART patients 1st line</t>
  </si>
  <si>
    <t xml:space="preserve">uERq1bzFGYq</t>
  </si>
  <si>
    <t xml:space="preserve">optionSets</t>
  </si>
  <si>
    <t xml:space="preserve">Dfiy8CYJIhH</t>
  </si>
  <si>
    <t xml:space="preserve">pBqNA0PyL96</t>
  </si>
  <si>
    <t xml:space="preserve">hGw4G2lIJpT</t>
  </si>
  <si>
    <t xml:space="preserve">HsbXR8tSaA7</t>
  </si>
  <si>
    <t xml:space="preserve">T3BOsXQO9bB</t>
  </si>
  <si>
    <t xml:space="preserve">MY4ZyNQj5xm</t>
  </si>
  <si>
    <t xml:space="preserve">dY3JQn1wLfd</t>
  </si>
  <si>
    <t xml:space="preserve">D3oUJLZ3UIi</t>
  </si>
  <si>
    <t xml:space="preserve">dTpdTGrTwl3</t>
  </si>
  <si>
    <t xml:space="preserve">de9qzSg5sPJ</t>
  </si>
  <si>
    <t xml:space="preserve">dd1XULYiF1x</t>
  </si>
  <si>
    <t xml:space="preserve">yxuVspvY3LW</t>
  </si>
  <si>
    <t xml:space="preserve">iDdPp0NkWXK</t>
  </si>
  <si>
    <t xml:space="preserve">OJBrWQ1FNQK</t>
  </si>
  <si>
    <t xml:space="preserve">aA7V9QwYN6v</t>
  </si>
  <si>
    <t xml:space="preserve">huG3qoKuxnz</t>
  </si>
  <si>
    <t xml:space="preserve">BJYSZkuXFcl</t>
  </si>
  <si>
    <t xml:space="preserve">ficG7gHWIKO</t>
  </si>
  <si>
    <t xml:space="preserve">yMxC26j0FhV</t>
  </si>
  <si>
    <t xml:space="preserve">options</t>
  </si>
  <si>
    <t xml:space="preserve">v8ga2uo0nDV</t>
  </si>
  <si>
    <t xml:space="preserve">SOUTH SUDAN / MALAKAL / CANAL</t>
  </si>
  <si>
    <t xml:space="preserve">BxbLxeH1k2h</t>
  </si>
  <si>
    <t xml:space="preserve">Dead</t>
  </si>
  <si>
    <t xml:space="preserve">EfgyXFTK8n6</t>
  </si>
  <si>
    <t xml:space="preserve">SOUTH SUDAN / MALAKAL / POC</t>
  </si>
  <si>
    <t xml:space="preserve">eXuhhBj1R97</t>
  </si>
  <si>
    <t xml:space="preserve">SOUTH SUDAN / MALAKAL / MUDERIA</t>
  </si>
  <si>
    <t xml:space="preserve">PYW0gw8gpXG</t>
  </si>
  <si>
    <t xml:space="preserve">Yes, not on treatment</t>
  </si>
  <si>
    <t xml:space="preserve">ty1BS9FHPIp</t>
  </si>
  <si>
    <t xml:space="preserve">NVP</t>
  </si>
  <si>
    <t xml:space="preserve">SX8Tk2LjoM6</t>
  </si>
  <si>
    <t xml:space="preserve">PODIs</t>
  </si>
  <si>
    <t xml:space="preserve">gGMkpU4KV8s</t>
  </si>
  <si>
    <t xml:space="preserve">CMV</t>
  </si>
  <si>
    <t xml:space="preserve">D8M887Ii3Fj</t>
  </si>
  <si>
    <t xml:space="preserve">No</t>
  </si>
  <si>
    <t xml:space="preserve">emz8sBolgVz</t>
  </si>
  <si>
    <t xml:space="preserve">Transferred IN</t>
  </si>
  <si>
    <t xml:space="preserve">EUkT574DUEQ</t>
  </si>
  <si>
    <t xml:space="preserve">New TB</t>
  </si>
  <si>
    <t xml:space="preserve">GVYTpgstkf7</t>
  </si>
  <si>
    <t xml:space="preserve">Virological failure</t>
  </si>
  <si>
    <t xml:space="preserve">qxogWozxnt3</t>
  </si>
  <si>
    <t xml:space="preserve">Pre-ART session</t>
  </si>
  <si>
    <t xml:space="preserve">mSBTPyxYK6r</t>
  </si>
  <si>
    <t xml:space="preserve">SOUTH SUDAN / ULANG / VILLAGE 2</t>
  </si>
  <si>
    <t xml:space="preserve">E7WQB8SejFR</t>
  </si>
  <si>
    <t xml:space="preserve">SOUTH SUDAN / MALAKAL / KHORWAI</t>
  </si>
  <si>
    <t xml:space="preserve">qHcKdKC3I3n</t>
  </si>
  <si>
    <t xml:space="preserve">Male</t>
  </si>
  <si>
    <t xml:space="preserve">EKpXswFtzui</t>
  </si>
  <si>
    <t xml:space="preserve">Lost to follow-up</t>
  </si>
  <si>
    <t xml:space="preserve">jgQmIG0Spwp</t>
  </si>
  <si>
    <t xml:space="preserve">Others</t>
  </si>
  <si>
    <t xml:space="preserve">DkhPxqYrz1s</t>
  </si>
  <si>
    <t xml:space="preserve">N1LPD9dBA9L</t>
  </si>
  <si>
    <t xml:space="preserve">SOUTH SUDAN / ULANG / VILLAGE 1</t>
  </si>
  <si>
    <t xml:space="preserve">qI09vmmELTs</t>
  </si>
  <si>
    <t xml:space="preserve">MM5ZCUc2SC6</t>
  </si>
  <si>
    <t xml:space="preserve">fnKxxEaYNUN</t>
  </si>
  <si>
    <t xml:space="preserve">Transferred OUT</t>
  </si>
  <si>
    <t xml:space="preserve">ZTAa2qDNYeE</t>
  </si>
  <si>
    <t xml:space="preserve">ETV/DRV/r</t>
  </si>
  <si>
    <t xml:space="preserve">jMS6QFMvW0Q</t>
  </si>
  <si>
    <t xml:space="preserve">UgYlzlquiFg</t>
  </si>
  <si>
    <t xml:space="preserve">TDF/3TC</t>
  </si>
  <si>
    <t xml:space="preserve">D28am938KLx</t>
  </si>
  <si>
    <t xml:space="preserve">No scheduled visit</t>
  </si>
  <si>
    <t xml:space="preserve">EkjZX6sVfCY</t>
  </si>
  <si>
    <t xml:space="preserve">Negative</t>
  </si>
  <si>
    <t xml:space="preserve">ty0KWYLxQPT</t>
  </si>
  <si>
    <t xml:space="preserve">RAL</t>
  </si>
  <si>
    <t xml:space="preserve">Z3KOBtqakZj</t>
  </si>
  <si>
    <t xml:space="preserve">PLPbRcn6oqg</t>
  </si>
  <si>
    <t xml:space="preserve">Immunological failure</t>
  </si>
  <si>
    <t xml:space="preserve">DUlOgT1mlxY</t>
  </si>
  <si>
    <t xml:space="preserve">Yes, on Flucytosine + Fluconazole</t>
  </si>
  <si>
    <t xml:space="preserve">OXNUAKD40bP</t>
  </si>
  <si>
    <t xml:space="preserve">EFV</t>
  </si>
  <si>
    <t xml:space="preserve">AVMFWk7wNx0</t>
  </si>
  <si>
    <t xml:space="preserve">Pregnancy</t>
  </si>
  <si>
    <t xml:space="preserve">ZqXbo8Da4PP</t>
  </si>
  <si>
    <t xml:space="preserve">Visit – Continue ART</t>
  </si>
  <si>
    <t xml:space="preserve">TvVVcjwgOhc</t>
  </si>
  <si>
    <t xml:space="preserve">zTD8J01zDXW</t>
  </si>
  <si>
    <t xml:space="preserve">CveNuRojGQw</t>
  </si>
  <si>
    <t xml:space="preserve">Other (eg. Hospitalized)</t>
  </si>
  <si>
    <t xml:space="preserve">dQVvgGLrkpp</t>
  </si>
  <si>
    <t xml:space="preserve">rPMhGhzqB9c</t>
  </si>
  <si>
    <t xml:space="preserve">gd4280rYkWO</t>
  </si>
  <si>
    <t xml:space="preserve">Positive</t>
  </si>
  <si>
    <t xml:space="preserve">uBliXuo46XY</t>
  </si>
  <si>
    <t xml:space="preserve">Yes, on DSTB treatment</t>
  </si>
  <si>
    <t xml:space="preserve">PlEO6GVVVad</t>
  </si>
  <si>
    <t xml:space="preserve">Screened, not TB and on TPT</t>
  </si>
  <si>
    <t xml:space="preserve">FzGCaHqrOuJ</t>
  </si>
  <si>
    <t xml:space="preserve">Return to regular consultation</t>
  </si>
  <si>
    <t xml:space="preserve">wE4Q2KiBPDC</t>
  </si>
  <si>
    <t xml:space="preserve">Clinical failure</t>
  </si>
  <si>
    <t xml:space="preserve">n4OjomXqVVr</t>
  </si>
  <si>
    <t xml:space="preserve">d4T/3TC</t>
  </si>
  <si>
    <t xml:space="preserve">C1X8mk28JRJ</t>
  </si>
  <si>
    <t xml:space="preserve">Differentiated models of care</t>
  </si>
  <si>
    <t xml:space="preserve">qS59gekEkGo</t>
  </si>
  <si>
    <t xml:space="preserve">Yes, on Amphotericin</t>
  </si>
  <si>
    <t xml:space="preserve">kHBkX6aPZsz</t>
  </si>
  <si>
    <t xml:space="preserve">AZT/3TC</t>
  </si>
  <si>
    <t xml:space="preserve">WQUgYe6cAhP</t>
  </si>
  <si>
    <t xml:space="preserve">GAG</t>
  </si>
  <si>
    <t xml:space="preserve">AkqjAlZTv9R</t>
  </si>
  <si>
    <t xml:space="preserve">Yes, on chemotherapy</t>
  </si>
  <si>
    <t xml:space="preserve">aXxqW5G2j5o</t>
  </si>
  <si>
    <t xml:space="preserve">sAJW3h8UqGE</t>
  </si>
  <si>
    <t xml:space="preserve">Visit – Starts ART</t>
  </si>
  <si>
    <t xml:space="preserve">tnTWHyFn88U</t>
  </si>
  <si>
    <t xml:space="preserve">Active TB, not on treatment</t>
  </si>
  <si>
    <t xml:space="preserve">EtxL24hA7xh</t>
  </si>
  <si>
    <t xml:space="preserve">Visit – stop ART</t>
  </si>
  <si>
    <t xml:space="preserve">xiu4wWAUpzX</t>
  </si>
  <si>
    <t xml:space="preserve">SOUTH SUDAN / MALAKAL / BALIET</t>
  </si>
  <si>
    <t xml:space="preserve">QXa56nDbRyr</t>
  </si>
  <si>
    <t xml:space="preserve">Adherence session</t>
  </si>
  <si>
    <t xml:space="preserve">KiGOmtPIItR</t>
  </si>
  <si>
    <t xml:space="preserve">tAs5bFsljxZ</t>
  </si>
  <si>
    <t xml:space="preserve">Female</t>
  </si>
  <si>
    <t xml:space="preserve">DjLr5dCcNn6</t>
  </si>
  <si>
    <t xml:space="preserve">Rupture</t>
  </si>
  <si>
    <t xml:space="preserve">pFiFDMI6tjf</t>
  </si>
  <si>
    <t xml:space="preserve">ATV/r</t>
  </si>
  <si>
    <t xml:space="preserve">oIDp0Anc9zt</t>
  </si>
  <si>
    <t xml:space="preserve">hs8Vx0sA8NR</t>
  </si>
  <si>
    <t xml:space="preserve">TB</t>
  </si>
  <si>
    <t xml:space="preserve">qmYwRAlTVOv</t>
  </si>
  <si>
    <t xml:space="preserve">pxHSDepxtWi</t>
  </si>
  <si>
    <t xml:space="preserve">PML</t>
  </si>
  <si>
    <t xml:space="preserve">O0mVqVOpTJf</t>
  </si>
  <si>
    <t xml:space="preserve">cCNh1aOa2EA</t>
  </si>
  <si>
    <t xml:space="preserve">LPV/r</t>
  </si>
  <si>
    <t xml:space="preserve">D6HIuv3Y2Xa</t>
  </si>
  <si>
    <t xml:space="preserve">Yes, on Amphotericin + Flucytosine</t>
  </si>
  <si>
    <t xml:space="preserve">fcAFn3wJ2tD</t>
  </si>
  <si>
    <t xml:space="preserve">Yes, on Amphotericin + Fluconazole</t>
  </si>
  <si>
    <t xml:space="preserve">jZtllm2WmYq</t>
  </si>
  <si>
    <t xml:space="preserve">SOUTH SUDAN / MALAKAL / POAM</t>
  </si>
  <si>
    <t xml:space="preserve">zpqqG6rErpt</t>
  </si>
  <si>
    <t xml:space="preserve">Adherence Club</t>
  </si>
  <si>
    <t xml:space="preserve">pw5j2aLCri8</t>
  </si>
  <si>
    <t xml:space="preserve">Yes, on Fluconazole</t>
  </si>
  <si>
    <t xml:space="preserve">c9qm83nUs20</t>
  </si>
  <si>
    <t xml:space="preserve">FVmH7H8Dtv3</t>
  </si>
  <si>
    <t xml:space="preserve">Yes, on Cotrimoxazole</t>
  </si>
  <si>
    <t xml:space="preserve">pfCK8VUJbtU</t>
  </si>
  <si>
    <t xml:space="preserve">XtIx49xjSml</t>
  </si>
  <si>
    <t xml:space="preserve">SOUTH SUDAN / MALAKAL / KOLIET</t>
  </si>
  <si>
    <t xml:space="preserve">veRbfh7jDRW</t>
  </si>
  <si>
    <t xml:space="preserve">INH 36 months</t>
  </si>
  <si>
    <t xml:space="preserve">fYs01SySD4v</t>
  </si>
  <si>
    <t xml:space="preserve">INH-RP 3 months</t>
  </si>
  <si>
    <t xml:space="preserve">kNorZFAS3sf</t>
  </si>
  <si>
    <t xml:space="preserve">Yes, on DRTB treatment</t>
  </si>
  <si>
    <t xml:space="preserve">G3DYbk5KeOE</t>
  </si>
  <si>
    <t xml:space="preserve">MAC</t>
  </si>
  <si>
    <t xml:space="preserve">ZzhBo8XqxHt</t>
  </si>
  <si>
    <t xml:space="preserve">Yes, on Amphotericin + Miltefosine</t>
  </si>
  <si>
    <t xml:space="preserve">GxTcF1x89rz</t>
  </si>
  <si>
    <t xml:space="preserve">SOUTH SUDAN / ULANG / VILLAGE 3</t>
  </si>
  <si>
    <t xml:space="preserve">vdjmbmlsBUi</t>
  </si>
  <si>
    <t xml:space="preserve">Updated recommendations</t>
  </si>
  <si>
    <t xml:space="preserve">wJLv59p0qsq</t>
  </si>
  <si>
    <t xml:space="preserve">Enhanced adherence session</t>
  </si>
  <si>
    <t xml:space="preserve">S9ezVJuy257</t>
  </si>
  <si>
    <t xml:space="preserve">SOUTH SUDAN / MALAKAL / ULANG</t>
  </si>
  <si>
    <t xml:space="preserve">d2F1PGhS6cw</t>
  </si>
  <si>
    <t xml:space="preserve">ABC/3TC</t>
  </si>
  <si>
    <t xml:space="preserve">Urvo7Cjt7mQ</t>
  </si>
  <si>
    <t xml:space="preserve">UlY34NSJFCs</t>
  </si>
  <si>
    <t xml:space="preserve">INH-RP 1 month</t>
  </si>
  <si>
    <t xml:space="preserve">aF9eLrQHHNo</t>
  </si>
  <si>
    <t xml:space="preserve">SOUTH SUDAN / MALAKAL / MAAT</t>
  </si>
  <si>
    <t xml:space="preserve">SEIraiNNHDu</t>
  </si>
  <si>
    <t xml:space="preserve">No session</t>
  </si>
  <si>
    <t xml:space="preserve">s1MeRKwCm7P</t>
  </si>
  <si>
    <t xml:space="preserve">DTG</t>
  </si>
  <si>
    <t xml:space="preserve">G3GJOYEluMH</t>
  </si>
  <si>
    <t xml:space="preserve">Toxicity/side effects</t>
  </si>
  <si>
    <t xml:space="preserve">C4pAX2GTpwZ</t>
  </si>
  <si>
    <t xml:space="preserve">SOUTH SUDAN / MALAKAL / GELACHEL</t>
  </si>
  <si>
    <t xml:space="preserve">GwFBdU5tqVG</t>
  </si>
  <si>
    <t xml:space="preserve">UVjguSMrGtY</t>
  </si>
  <si>
    <t xml:space="preserve">INH 6-9 months</t>
  </si>
  <si>
    <t xml:space="preserve">n3wKMU4idmV</t>
  </si>
  <si>
    <t xml:space="preserve">Screened, not TB not on TPT</t>
  </si>
  <si>
    <t xml:space="preserve">Z0bLFX8Nw0b</t>
  </si>
  <si>
    <t xml:space="preserve">Visit – restart ART</t>
  </si>
  <si>
    <t xml:space="preserve">UmFKlfSG7Wn</t>
  </si>
  <si>
    <t xml:space="preserve">programStageDataElements</t>
  </si>
  <si>
    <t xml:space="preserve">Ktc1IiLQauX</t>
  </si>
  <si>
    <t xml:space="preserve">kPlAloLHftN</t>
  </si>
  <si>
    <t xml:space="preserve">nyOBVA3TYy2</t>
  </si>
  <si>
    <t xml:space="preserve">ZcWKi3FqIqf</t>
  </si>
  <si>
    <t xml:space="preserve">cjKffO7FtT4</t>
  </si>
  <si>
    <t xml:space="preserve">iOptFg2xMOT</t>
  </si>
  <si>
    <t xml:space="preserve">UPtT9aR3kkg</t>
  </si>
  <si>
    <t xml:space="preserve">csWIfiBYCpw</t>
  </si>
  <si>
    <t xml:space="preserve">Qm4PThP4lkC</t>
  </si>
  <si>
    <t xml:space="preserve">CSnrRdJV9KT</t>
  </si>
  <si>
    <t xml:space="preserve">GTxToCz70cJ</t>
  </si>
  <si>
    <t xml:space="preserve">BIxCTH2NexY</t>
  </si>
  <si>
    <t xml:space="preserve">wLXSHGKP4GL</t>
  </si>
  <si>
    <t xml:space="preserve">osho3x7KQOn</t>
  </si>
  <si>
    <t xml:space="preserve">sRfrLQbmclC</t>
  </si>
  <si>
    <t xml:space="preserve">ke24hBHMVpJ</t>
  </si>
  <si>
    <t xml:space="preserve">a5DyUMOSdAd</t>
  </si>
  <si>
    <t xml:space="preserve">oWtNO6gDTtu</t>
  </si>
  <si>
    <t xml:space="preserve">UTg6jmcsFbP</t>
  </si>
  <si>
    <t xml:space="preserve">Q7i1nCqx4YB</t>
  </si>
  <si>
    <t xml:space="preserve">slYCF8LcbU1</t>
  </si>
  <si>
    <t xml:space="preserve">Yae8x8itPgz</t>
  </si>
  <si>
    <t xml:space="preserve">FaSET6yfcsH</t>
  </si>
  <si>
    <t xml:space="preserve">GKr7CJRoQXU</t>
  </si>
  <si>
    <t xml:space="preserve">iVECv7L2eAG</t>
  </si>
  <si>
    <t xml:space="preserve">UmP18aDDbHf</t>
  </si>
  <si>
    <t xml:space="preserve">BGqrCaLcv4v</t>
  </si>
  <si>
    <t xml:space="preserve">hukYBnXS8eB</t>
  </si>
  <si>
    <t xml:space="preserve">WO37J69mdyr</t>
  </si>
  <si>
    <t xml:space="preserve">fXQzQ7p7aLY</t>
  </si>
  <si>
    <t xml:space="preserve">T588M00MYQq</t>
  </si>
  <si>
    <t xml:space="preserve">uihGdQaU9s3</t>
  </si>
  <si>
    <t xml:space="preserve">Vcg6QktYNHs</t>
  </si>
  <si>
    <t xml:space="preserve">rsFrdXy5D9d</t>
  </si>
  <si>
    <t xml:space="preserve">sMLjcoR2J4Q</t>
  </si>
  <si>
    <t xml:space="preserve">p3VLxZEvJus</t>
  </si>
  <si>
    <t xml:space="preserve">LpDCaLwaMJr</t>
  </si>
  <si>
    <t xml:space="preserve">Ub5Tk0vOVN4</t>
  </si>
  <si>
    <t xml:space="preserve">i9GUaAGtecI</t>
  </si>
  <si>
    <t xml:space="preserve">ZTsnkLTYUgP</t>
  </si>
  <si>
    <t xml:space="preserve">J9HXWLbLR79</t>
  </si>
  <si>
    <t xml:space="preserve">cmr5fQ3zFsx</t>
  </si>
  <si>
    <t xml:space="preserve">PikcQfVELeZ</t>
  </si>
  <si>
    <t xml:space="preserve">KzptkKfe5rb</t>
  </si>
  <si>
    <t xml:space="preserve">BbX9fhaefZT</t>
  </si>
  <si>
    <t xml:space="preserve">KSWOhpXB8Xd</t>
  </si>
  <si>
    <t xml:space="preserve">BRQHNIZhhZt</t>
  </si>
  <si>
    <t xml:space="preserve">suy5aNfyhUN</t>
  </si>
  <si>
    <t xml:space="preserve">Jwa7DqrdX7V</t>
  </si>
  <si>
    <t xml:space="preserve">xWnku9aq9jk</t>
  </si>
  <si>
    <t xml:space="preserve">UD2gzoKmdXt</t>
  </si>
  <si>
    <t xml:space="preserve">J1EuQxbTaJR</t>
  </si>
  <si>
    <t xml:space="preserve">optionGroups</t>
  </si>
  <si>
    <t xml:space="preserve">HIV - SS - Ulang Villages</t>
  </si>
  <si>
    <t xml:space="preserve">qAM1FrHY1KP</t>
  </si>
  <si>
    <t xml:space="preserve">HIV - SS - Malakal Villages</t>
  </si>
  <si>
    <t xml:space="preserve">hGqan2xWIvL</t>
  </si>
  <si>
    <t xml:space="preserve">organisationUnit</t>
  </si>
  <si>
    <t xml:space="preserve">MALAKAL HIV - PoC - Linelist</t>
  </si>
  <si>
    <t xml:space="preserve">vRx3NliXHhz</t>
  </si>
  <si>
    <t xml:space="preserve">relationshipType</t>
  </si>
  <si>
    <t xml:space="preserve">HIV - Mother to child</t>
  </si>
  <si>
    <t xml:space="preserve">true</t>
  </si>
  <si>
    <t xml:space="preserve">boolean</t>
  </si>
  <si>
    <t xml:space="preserve">Yes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</si>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</sst>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A28"/>
        <bgColor rgb="FFFFA726"/>
      </patternFill>
    </fill>
    <fill>
      <patternFill patternType="solid">
        <fgColor rgb="FFFFEE58"/>
        <bgColor rgb="FFFFCA28"/>
      </patternFill>
    </fill>
    <fill>
      <patternFill patternType="solid">
        <fgColor rgb="FFFFA726"/>
        <bgColor rgb="FFFFCA28"/>
      </patternFill>
    </fill>
    <fill>
      <patternFill patternType="solid">
        <fgColor rgb="FFFF7043"/>
        <bgColor rgb="FFE57373"/>
      </patternFill>
    </fill>
    <fill>
      <patternFill patternType="solid">
        <fgColor rgb="FFE57373"/>
        <bgColor rgb="FFF06292"/>
      </patternFill>
    </fill>
    <fill>
      <patternFill patternType="solid">
        <fgColor rgb="FFF06292"/>
        <bgColor rgb="FFE57373"/>
      </patternFill>
    </fill>
    <fill>
      <patternFill patternType="solid">
        <fgColor rgb="FFBA68C8"/>
        <bgColor rgb="FF9575CD"/>
      </patternFill>
    </fill>
    <fill>
      <patternFill patternType="solid">
        <fgColor rgb="FF9575CD"/>
        <bgColor rgb="FFBA68C8"/>
      </patternFill>
    </fill>
    <fill>
      <patternFill patternType="solid">
        <fgColor rgb="FF9FA8D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5" fontId="4" fillId="3" borderId="0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5" fontId="4" fillId="2" borderId="0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5" fontId="4" fillId="4" borderId="0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5" fontId="4" fillId="5" borderId="0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5" fontId="4" fillId="6" borderId="0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5" fontId="4" fillId="7" borderId="0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5" fontId="4" fillId="8" borderId="0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5" fontId="4" fillId="9" borderId="0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5" fontId="4" fillId="10" borderId="0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5" fontId="4" fillId="11" borderId="0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2"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  <dxf>
      <font>
        <name val="Calibri"/>
        <charset val="1"/>
        <family val="0"/>
        <b val="1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575CD"/>
      <rgbColor rgb="FF9FA8DA"/>
      <rgbColor rgb="FF993366"/>
      <rgbColor rgb="FFFFFFCC"/>
      <rgbColor rgb="FFCCFFFF"/>
      <rgbColor rgb="FF660066"/>
      <rgbColor rgb="FFE573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E58"/>
      <rgbColor rgb="FF99CCFF"/>
      <rgbColor rgb="FFF06292"/>
      <rgbColor rgb="FFBA68C8"/>
      <rgbColor rgb="FFFFCC99"/>
      <rgbColor rgb="FF3366FF"/>
      <rgbColor rgb="FF33CCCC"/>
      <rgbColor rgb="FF99CC00"/>
      <rgbColor rgb="FFFFCA28"/>
      <rgbColor rgb="FFFFA726"/>
      <rgbColor rgb="FFFF704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B5" activeCellId="0" sqref="B5"/>
    </sheetView>
  </sheetViews>
  <sheetFormatPr defaultColWidth="8.4765625" defaultRowHeight="15" zeroHeight="false" outlineLevelRow="0" outlineLevelCol="0"/>
  <cols>
    <col collapsed="false" customWidth="true" hidden="false" outlineLevel="0" max="2" min="1" style="1" width="20"/>
    <col collapsed="false" customWidth="true" hidden="true" outlineLevel="0" max="3" min="3" style="1" width="20"/>
    <col collapsed="false" customWidth="true" hidden="false" outlineLevel="0" max="19" min="4" style="1" width="20"/>
  </cols>
  <sheetData>
    <row r="1" customFormat="false" ht="15" hidden="true" customHeight="false" outlineLevel="0" collapsed="false"/>
    <row r="2" customFormat="false" ht="15" hidden="true" customHeight="false" outlineLevel="0" collapsed="false"/>
    <row r="3" customFormat="false" ht="15" hidden="true" customHeight="false" outlineLevel="0" collapsed="false"/>
    <row r="4" customFormat="false" ht="30" hidden="false" customHeight="true" outlineLevel="0" collapsed="false"/>
    <row r="5" customFormat="false" ht="49.5" hidden="false" customHeight="true" outlineLevel="0" collapsed="false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3" t="str">
        <f aca="false">_vlzk9rhdWfI</f>
        <v>Code *</v>
      </c>
      <c r="G5" s="3" t="str">
        <f aca="false">_joUvsdk8MfN</f>
        <v>Address</v>
      </c>
      <c r="H5" s="3" t="str">
        <f aca="false">_Kuo7Sf4M3w4</f>
        <v>Height at enrollment (m)</v>
      </c>
      <c r="I5" s="3" t="str">
        <f aca="false">_ZckB7n8xgQy</f>
        <v>Weight at enrollment (kg)</v>
      </c>
      <c r="J5" s="3" t="str">
        <f aca="false">_Sh1YfVCLTjf</f>
        <v>Sex *</v>
      </c>
      <c r="K5" s="3" t="str">
        <f aca="false">_x78ExZVANvE</f>
        <v>Birth year (yyyy) *</v>
      </c>
      <c r="L5" s="3" t="str">
        <f aca="false">_haNYswkQfZL</f>
        <v>Age at enrollment:</v>
      </c>
      <c r="M5" s="3" t="str">
        <f aca="false">_yIx0ZNnxUmY</f>
        <v>Home visits are accepted</v>
      </c>
      <c r="N5" s="3" t="str">
        <f aca="false">_fTD67XLYuBe</f>
        <v>TB - enter start date
(YYYY-MM-DD)</v>
      </c>
      <c r="O5" s="3" t="str">
        <f aca="false">_sR2kT26Iz7s</f>
        <v>TB treatment registration number</v>
      </c>
      <c r="P5" s="3" t="str">
        <f aca="false">_z8m1p5B18mr</f>
        <v>Date ART started
(YYYY-MM-DD)</v>
      </c>
      <c r="Q5" s="3" t="str">
        <f aca="false">_diPTGLV5cyN</f>
        <v>ARV regimen: first 2 drugs</v>
      </c>
      <c r="R5" s="3" t="str">
        <f aca="false">_jZviGYjqy8L</f>
        <v>ARV regimen: third drug</v>
      </c>
      <c r="S5" s="3" t="str">
        <f aca="false">_eMyM2zl26hG</f>
        <v>Transferred in</v>
      </c>
    </row>
  </sheetData>
  <conditionalFormatting sqref="B6:B1048576">
    <cfRule type="expression" priority="2" aboveAverage="0" equalAverage="0" bottom="0" percent="0" rank="0" text="" dxfId="0">
      <formula>ISERROR(MATCH(B6,Validation!$A$3:$A$4,0))</formula>
    </cfRule>
  </conditionalFormatting>
  <conditionalFormatting sqref="G6:G1048576">
    <cfRule type="expression" priority="3" aboveAverage="0" equalAverage="0" bottom="0" percent="0" rank="0" text="" dxfId="1">
      <formula>ISERROR(MATCH(G6,Validation!$X$3:$X$16,0))</formula>
    </cfRule>
  </conditionalFormatting>
  <conditionalFormatting sqref="J6:J1048576">
    <cfRule type="expression" priority="4" aboveAverage="0" equalAverage="0" bottom="0" percent="0" rank="0" text="" dxfId="2">
      <formula>ISERROR(MATCH(J6,Validation!$M$3:$M$5,0))</formula>
    </cfRule>
  </conditionalFormatting>
  <conditionalFormatting sqref="M6:M1048576">
    <cfRule type="expression" priority="5" aboveAverage="0" equalAverage="0" bottom="0" percent="0" rank="0" text="" dxfId="3">
      <formula>ISERROR(MATCH(M6,Validation!$AC$3:$AC$5,0))</formula>
    </cfRule>
  </conditionalFormatting>
  <conditionalFormatting sqref="Q6:Q1048576">
    <cfRule type="expression" priority="6" aboveAverage="0" equalAverage="0" bottom="0" percent="0" rank="0" text="" dxfId="4">
      <formula>ISERROR(MATCH(Q6,Validation!$Y$3:$Y$8,0))</formula>
    </cfRule>
  </conditionalFormatting>
  <conditionalFormatting sqref="R6:R1048576">
    <cfRule type="expression" priority="7" aboveAverage="0" equalAverage="0" bottom="0" percent="0" rank="0" text="" dxfId="5">
      <formula>ISERROR(MATCH(R6,Validation!$J$3:$J$9,0))</formula>
    </cfRule>
  </conditionalFormatting>
  <conditionalFormatting sqref="S6:S1048576">
    <cfRule type="expression" priority="8" aboveAverage="0" equalAverage="0" bottom="0" percent="0" rank="0" text="" dxfId="6">
      <formula>ISERROR(MATCH(S6,Validation!$AC$3:$AC$5,0))</formula>
    </cfRule>
  </conditionalFormatting>
  <dataValidations count="26">
    <dataValidation allowBlank="false" error="This cell cannot be changed" errorStyle="stop" operator="between" showDropDown="false" showErrorMessage="true" showInputMessage="false" sqref="A5" type="custom">
      <formula1>A5 &lt;&gt; "TEI id"</formula1>
      <formula2>0</formula2>
    </dataValidation>
    <dataValidation allowBlank="false" error="This cell cannot be changed" errorStyle="stop" operator="between" showDropDown="false" showErrorMessage="true" showInputMessage="false" sqref="B5" type="custom">
      <formula1>B5 &lt;&gt; "Org Unit *"</formula1>
      <formula2>0</formula2>
    </dataValidation>
    <dataValidation allowBlank="true" error="This site does not exist in DHIS2, please talk to your administrator to create this site before uploading data" errorStyle="warning" operator="equal" showDropDown="false" showErrorMessage="true" showInputMessage="true" sqref="B6:B1005" type="list">
      <formula1>Validation!$A$3:$A$4</formula1>
      <formula2>0</formula2>
    </dataValidation>
    <dataValidation allowBlank="false" error="This cell cannot be changed" errorStyle="stop" operator="between" showDropDown="false" showErrorMessage="true" showInputMessage="false" sqref="C5" type="custom">
      <formula1>C5 &lt;&gt; "No geometry"</formula1>
      <formula2>0</formula2>
    </dataValidation>
    <dataValidation allowBlank="false" error="This cell cannot be changed" errorStyle="stop" operator="between" showDropDown="false" showErrorMessage="true" showInputMessage="false" sqref="D5" type="custom">
      <formula1>D5 &lt;&gt; "Date of enrollment *
(YYYY-MM-DD)"</formula1>
      <formula2>0</formula2>
    </dataValidation>
    <dataValidation allowBlank="false" error="This cell cannot be changed" errorStyle="stop" operator="between" showDropDown="false" showErrorMessage="true" showInputMessage="false" sqref="E5" type="custom">
      <formula1>E5 &lt;&gt; "Incident Date
(YYYY-MM-DD)"</formula1>
      <formula2>0</formula2>
    </dataValidation>
    <dataValidation allowBlank="false" error="This cell cannot be changed" errorStyle="stop" operator="between" showDropDown="false" showErrorMessage="true" showInputMessage="false" sqref="F5" type="custom">
      <formula1>F5 &lt;&gt; "_vlzk9rhdWfI"</formula1>
      <formula2>0</formula2>
    </dataValidation>
    <dataValidation allowBlank="false" error="This cell cannot be changed" errorStyle="stop" operator="between" showDropDown="false" showErrorMessage="true" showInputMessage="false" sqref="G5" type="custom">
      <formula1>G5 &lt;&gt; "_joUvsdk8MfN"</formula1>
      <formula2>0</formula2>
    </dataValidation>
    <dataValidation allowBlank="true" error="Invalid choice was chosen" errorStyle="warning" operator="equal" showDropDown="false" showErrorMessage="true" showInputMessage="true" sqref="G6:G1005" type="list">
      <formula1>Validation!$X$3:$X$16</formula1>
      <formula2>0</formula2>
    </dataValidation>
    <dataValidation allowBlank="false" error="This cell cannot be changed" errorStyle="stop" operator="between" showDropDown="false" showErrorMessage="true" showInputMessage="false" sqref="H5" type="custom">
      <formula1>H5 &lt;&gt; "_Kuo7Sf4M3w4"</formula1>
      <formula2>0</formula2>
    </dataValidation>
    <dataValidation allowBlank="false" error="This cell cannot be changed" errorStyle="stop" operator="between" showDropDown="false" showErrorMessage="true" showInputMessage="false" sqref="I5" type="custom">
      <formula1>I5 &lt;&gt; "_ZckB7n8xgQy"</formula1>
      <formula2>0</formula2>
    </dataValidation>
    <dataValidation allowBlank="false" error="This cell cannot be changed" errorStyle="stop" operator="between" showDropDown="false" showErrorMessage="true" showInputMessage="false" sqref="J5" type="custom">
      <formula1>J5 &lt;&gt; "_Sh1YfVCLTjf"</formula1>
      <formula2>0</formula2>
    </dataValidation>
    <dataValidation allowBlank="true" error="Invalid choice was chosen" errorStyle="warning" operator="equal" showDropDown="false" showErrorMessage="true" showInputMessage="true" sqref="J6:J1005" type="list">
      <formula1>Validation!$M$3:$M$5</formula1>
      <formula2>0</formula2>
    </dataValidation>
    <dataValidation allowBlank="false" error="This cell cannot be changed" errorStyle="stop" operator="between" showDropDown="false" showErrorMessage="true" showInputMessage="false" sqref="K5" type="custom">
      <formula1>K5 &lt;&gt; "_x78ExZVANvE"</formula1>
      <formula2>0</formula2>
    </dataValidation>
    <dataValidation allowBlank="false" error="This cell cannot be changed" errorStyle="stop" operator="between" showDropDown="false" showErrorMessage="true" showInputMessage="false" sqref="L5" type="custom">
      <formula1>L5 &lt;&gt; "_haNYswkQfZL"</formula1>
      <formula2>0</formula2>
    </dataValidation>
    <dataValidation allowBlank="false" error="This cell cannot be changed" errorStyle="stop" operator="between" showDropDown="false" showErrorMessage="true" showInputMessage="false" sqref="M5" type="custom">
      <formula1>M5 &lt;&gt; "_yIx0ZNnxUmY"</formula1>
      <formula2>0</formula2>
    </dataValidation>
    <dataValidation allowBlank="true" error="Invalid choice was chosen" errorStyle="warning" operator="equal" showDropDown="false" showErrorMessage="true" showInputMessage="true" sqref="M6:M1005" type="list">
      <formula1>Validation!$AC$3:$AC$5</formula1>
      <formula2>0</formula2>
    </dataValidation>
    <dataValidation allowBlank="false" error="This cell cannot be changed" errorStyle="stop" operator="between" showDropDown="false" showErrorMessage="true" showInputMessage="false" sqref="N5" type="custom">
      <formula1>N5 &lt;&gt; "_fTD67XLYuBe"</formula1>
      <formula2>0</formula2>
    </dataValidation>
    <dataValidation allowBlank="false" error="This cell cannot be changed" errorStyle="stop" operator="between" showDropDown="false" showErrorMessage="true" showInputMessage="false" sqref="O5" type="custom">
      <formula1>O5 &lt;&gt; "_sR2kT26Iz7s"</formula1>
      <formula2>0</formula2>
    </dataValidation>
    <dataValidation allowBlank="false" error="This cell cannot be changed" errorStyle="stop" operator="between" showDropDown="false" showErrorMessage="true" showInputMessage="false" sqref="P5" type="custom">
      <formula1>P5 &lt;&gt; "_z8m1p5B18mr"</formula1>
      <formula2>0</formula2>
    </dataValidation>
    <dataValidation allowBlank="false" error="This cell cannot be changed" errorStyle="stop" operator="between" showDropDown="false" showErrorMessage="true" showInputMessage="false" sqref="Q5" type="custom">
      <formula1>Q5 &lt;&gt; "_diPTGLV5cyN"</formula1>
      <formula2>0</formula2>
    </dataValidation>
    <dataValidation allowBlank="true" error="Invalid choice was chosen" errorStyle="warning" operator="equal" showDropDown="false" showErrorMessage="true" showInputMessage="true" sqref="Q6:Q1005" type="list">
      <formula1>Validation!$Y$3:$Y$8</formula1>
      <formula2>0</formula2>
    </dataValidation>
    <dataValidation allowBlank="false" error="This cell cannot be changed" errorStyle="stop" operator="between" showDropDown="false" showErrorMessage="true" showInputMessage="false" sqref="R5" type="custom">
      <formula1>R5 &lt;&gt; "_jZviGYjqy8L"</formula1>
      <formula2>0</formula2>
    </dataValidation>
    <dataValidation allowBlank="true" error="Invalid choice was chosen" errorStyle="warning" operator="equal" showDropDown="false" showErrorMessage="true" showInputMessage="true" sqref="R6:R1005" type="list">
      <formula1>Validation!$J$3:$J$9</formula1>
      <formula2>0</formula2>
    </dataValidation>
    <dataValidation allowBlank="false" error="This cell cannot be changed" errorStyle="stop" operator="between" showDropDown="false" showErrorMessage="true" showInputMessage="false" sqref="S5" type="custom">
      <formula1>S5 &lt;&gt; "_eMyM2zl26hG"</formula1>
      <formula2>0</formula2>
    </dataValidation>
    <dataValidation allowBlank="true" error="Invalid choice was chosen" errorStyle="warning" operator="equal" showDropDown="false" showErrorMessage="true" showInputMessage="true" sqref="S6:S1005" type="list">
      <formula1>Validation!$AC$3:$AC$5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4" min="1" style="1" width="20"/>
    <col collapsed="false" customWidth="true" hidden="false" outlineLevel="0" max="5" min="5" style="1" width="19.6"/>
    <col collapsed="false" customWidth="true" hidden="false" outlineLevel="0" max="6" min="6" style="1" width="14.4"/>
    <col collapsed="false" customWidth="true" hidden="false" outlineLevel="0" max="7" min="7" style="1" width="15.2"/>
    <col collapsed="false" customWidth="true" hidden="false" outlineLevel="0" max="8" min="8" style="1" width="16.8"/>
    <col collapsed="false" customWidth="true" hidden="false" outlineLevel="0" max="9" min="9" style="1" width="21.2"/>
    <col collapsed="false" customWidth="true" hidden="false" outlineLevel="0" max="10" min="10" style="1" width="20"/>
    <col collapsed="false" customWidth="true" hidden="false" outlineLevel="0" max="11" min="11" style="1" width="20.4"/>
    <col collapsed="false" customWidth="true" hidden="false" outlineLevel="0" max="12" min="12" style="1" width="18.4"/>
    <col collapsed="false" customWidth="true" hidden="false" outlineLevel="0" max="13" min="13" style="1" width="15.6"/>
    <col collapsed="false" customWidth="true" hidden="false" outlineLevel="0" max="14" min="14" style="1" width="17.2"/>
    <col collapsed="false" customWidth="true" hidden="false" outlineLevel="0" max="15" min="15" style="1" width="16"/>
    <col collapsed="false" customWidth="true" hidden="false" outlineLevel="0" max="16" min="16" style="1" width="13.2"/>
    <col collapsed="false" customWidth="true" hidden="false" outlineLevel="0" max="17" min="17" style="1" width="15.6"/>
    <col collapsed="false" customWidth="true" hidden="false" outlineLevel="0" max="18" min="18" style="1" width="20.4"/>
    <col collapsed="false" customWidth="true" hidden="false" outlineLevel="0" max="19" min="19" style="1" width="19.2"/>
    <col collapsed="false" customWidth="true" hidden="false" outlineLevel="0" max="20" min="20" style="1" width="22"/>
    <col collapsed="false" customWidth="true" hidden="false" outlineLevel="0" max="21" min="21" style="1" width="16"/>
    <col collapsed="false" customWidth="true" hidden="false" outlineLevel="0" max="22" min="22" style="1" width="20.4"/>
    <col collapsed="false" customWidth="true" hidden="false" outlineLevel="0" max="24" min="23" style="1" width="19.2"/>
    <col collapsed="false" customWidth="true" hidden="false" outlineLevel="0" max="25" min="25" style="1" width="24.8"/>
    <col collapsed="false" customWidth="true" hidden="false" outlineLevel="0" max="26" min="26" style="1" width="20.4"/>
    <col collapsed="false" customWidth="true" hidden="false" outlineLevel="0" max="27" min="27" style="1" width="16.8"/>
    <col collapsed="false" customWidth="true" hidden="false" outlineLevel="0" max="28" min="28" style="1" width="24.8"/>
    <col collapsed="false" customWidth="true" hidden="false" outlineLevel="0" max="29" min="29" style="1" width="17.2"/>
    <col collapsed="false" customWidth="true" hidden="false" outlineLevel="0" max="30" min="30" style="1" width="15.6"/>
    <col collapsed="false" customWidth="true" hidden="false" outlineLevel="0" max="31" min="31" style="1" width="13.6"/>
    <col collapsed="false" customWidth="true" hidden="false" outlineLevel="0" max="32" min="32" style="1" width="19.2"/>
    <col collapsed="false" customWidth="true" hidden="false" outlineLevel="0" max="33" min="33" style="1" width="17.2"/>
    <col collapsed="false" customWidth="true" hidden="false" outlineLevel="0" max="34" min="34" style="1" width="18.8"/>
    <col collapsed="false" customWidth="true" hidden="false" outlineLevel="0" max="35" min="35" style="1" width="12.4"/>
    <col collapsed="false" customWidth="true" hidden="false" outlineLevel="0" max="36" min="36" style="1" width="11.2"/>
    <col collapsed="false" customWidth="true" hidden="false" outlineLevel="0" max="37" min="37" style="1" width="11.6"/>
    <col collapsed="false" customWidth="true" hidden="false" outlineLevel="0" max="39" min="38" style="1" width="14"/>
    <col collapsed="false" customWidth="true" hidden="false" outlineLevel="0" max="40" min="40" style="1" width="12.4"/>
    <col collapsed="false" customWidth="true" hidden="false" outlineLevel="0" max="41" min="41" style="1" width="18"/>
    <col collapsed="false" customWidth="true" hidden="false" outlineLevel="0" max="43" min="42" style="1" width="11.2"/>
    <col collapsed="false" customWidth="true" hidden="false" outlineLevel="0" max="44" min="44" style="1" width="12.8"/>
    <col collapsed="false" customWidth="true" hidden="false" outlineLevel="0" max="46" min="45" style="1" width="18.4"/>
    <col collapsed="false" customWidth="true" hidden="false" outlineLevel="0" max="47" min="47" style="1" width="14.8"/>
    <col collapsed="false" customWidth="true" hidden="false" outlineLevel="0" max="48" min="48" style="1" width="26.8"/>
    <col collapsed="false" customWidth="true" hidden="false" outlineLevel="0" max="49" min="49" style="1" width="16.8"/>
    <col collapsed="false" customWidth="true" hidden="false" outlineLevel="0" max="52" min="50" style="1" width="16"/>
    <col collapsed="false" customWidth="true" hidden="false" outlineLevel="0" max="53" min="53" style="1" width="13.2"/>
  </cols>
  <sheetData>
    <row r="1" customFormat="false" ht="30" hidden="false" customHeight="true" outlineLevel="0" collapsed="false">
      <c r="A1" s="4" t="str">
        <f aca="false">_Pqv2RvWbSto</f>
        <v>HIV Consultation</v>
      </c>
      <c r="E1" s="5" t="str">
        <f aca="false">_Dom0eVWAdHw</f>
        <v>General Information</v>
      </c>
      <c r="F1" s="5" t="str">
        <f aca="false">_Dom0eVWAdHw</f>
        <v>General Information</v>
      </c>
      <c r="G1" s="5" t="str">
        <f aca="false">_Dom0eVWAdHw</f>
        <v>General Information</v>
      </c>
      <c r="H1" s="5" t="str">
        <f aca="false">_Dom0eVWAdHw</f>
        <v>General Information</v>
      </c>
      <c r="I1" s="5" t="str">
        <f aca="false">_Dom0eVWAdHw</f>
        <v>General Information</v>
      </c>
      <c r="J1" s="5" t="str">
        <f aca="false">_Dom0eVWAdHw</f>
        <v>General Information</v>
      </c>
      <c r="K1" s="5" t="str">
        <f aca="false">_Dom0eVWAdHw</f>
        <v>General Information</v>
      </c>
      <c r="L1" s="5" t="str">
        <f aca="false">_Dom0eVWAdHw</f>
        <v>General Information</v>
      </c>
      <c r="M1" s="5" t="str">
        <f aca="false">_Dom0eVWAdHw</f>
        <v>General Information</v>
      </c>
      <c r="N1" s="5" t="str">
        <f aca="false">_Dom0eVWAdHw</f>
        <v>General Information</v>
      </c>
      <c r="O1" s="5" t="str">
        <f aca="false">_Dom0eVWAdHw</f>
        <v>General Information</v>
      </c>
      <c r="P1" s="3" t="str">
        <f aca="false">_kDIA731sp3a</f>
        <v>ARV and prophylaxis (only fill if CHANGE)</v>
      </c>
      <c r="Q1" s="3" t="str">
        <f aca="false">_kDIA731sp3a</f>
        <v>ARV and prophylaxis (only fill if CHANGE)</v>
      </c>
      <c r="R1" s="3" t="str">
        <f aca="false">_kDIA731sp3a</f>
        <v>ARV and prophylaxis (only fill if CHANGE)</v>
      </c>
      <c r="S1" s="3" t="str">
        <f aca="false">_kDIA731sp3a</f>
        <v>ARV and prophylaxis (only fill if CHANGE)</v>
      </c>
      <c r="T1" s="3" t="str">
        <f aca="false">_kDIA731sp3a</f>
        <v>ARV and prophylaxis (only fill if CHANGE)</v>
      </c>
      <c r="U1" s="3" t="str">
        <f aca="false">_kDIA731sp3a</f>
        <v>ARV and prophylaxis (only fill if CHANGE)</v>
      </c>
      <c r="V1" s="3" t="str">
        <f aca="false">_kDIA731sp3a</f>
        <v>ARV and prophylaxis (only fill if CHANGE)</v>
      </c>
      <c r="W1" s="3" t="str">
        <f aca="false">_kDIA731sp3a</f>
        <v>ARV and prophylaxis (only fill if CHANGE)</v>
      </c>
      <c r="X1" s="3" t="str">
        <f aca="false">_kDIA731sp3a</f>
        <v>ARV and prophylaxis (only fill if CHANGE)</v>
      </c>
      <c r="Y1" s="6" t="str">
        <f aca="false">_l4pf2OCMehg</f>
        <v>TB (if new TB or change in TPT, fill only once)</v>
      </c>
      <c r="Z1" s="6" t="str">
        <f aca="false">_l4pf2OCMehg</f>
        <v>TB (if new TB or change in TPT, fill only once)</v>
      </c>
      <c r="AA1" s="6" t="str">
        <f aca="false">_l4pf2OCMehg</f>
        <v>TB (if new TB or change in TPT, fill only once)</v>
      </c>
      <c r="AB1" s="6" t="str">
        <f aca="false">_l4pf2OCMehg</f>
        <v>TB (if new TB or change in TPT, fill only once)</v>
      </c>
      <c r="AC1" s="7" t="str">
        <f aca="false">_DSeHiYrziyo</f>
        <v>Advanced HIV (AHD) – tick TB again if AHD and new TB </v>
      </c>
      <c r="AD1" s="7" t="str">
        <f aca="false">_DSeHiYrziyo</f>
        <v>Advanced HIV (AHD) – tick TB again if AHD and new TB </v>
      </c>
      <c r="AE1" s="7" t="str">
        <f aca="false">_DSeHiYrziyo</f>
        <v>Advanced HIV (AHD) – tick TB again if AHD and new TB </v>
      </c>
      <c r="AF1" s="7" t="str">
        <f aca="false">_DSeHiYrziyo</f>
        <v>Advanced HIV (AHD) – tick TB again if AHD and new TB </v>
      </c>
      <c r="AG1" s="7" t="str">
        <f aca="false">_DSeHiYrziyo</f>
        <v>Advanced HIV (AHD) – tick TB again if AHD and new TB </v>
      </c>
      <c r="AH1" s="7" t="str">
        <f aca="false">_DSeHiYrziyo</f>
        <v>Advanced HIV (AHD) – tick TB again if AHD and new TB </v>
      </c>
      <c r="AI1" s="7" t="str">
        <f aca="false">_DSeHiYrziyo</f>
        <v>Advanced HIV (AHD) – tick TB again if AHD and new TB </v>
      </c>
      <c r="AJ1" s="8" t="str">
        <f aca="false">_XkdFM5k4UeB</f>
        <v>Laboratory (fill only if test done)</v>
      </c>
      <c r="AK1" s="8" t="str">
        <f aca="false">_XkdFM5k4UeB</f>
        <v>Laboratory (fill only if test done)</v>
      </c>
      <c r="AL1" s="8" t="str">
        <f aca="false">_XkdFM5k4UeB</f>
        <v>Laboratory (fill only if test done)</v>
      </c>
      <c r="AM1" s="8" t="str">
        <f aca="false">_XkdFM5k4UeB</f>
        <v>Laboratory (fill only if test done)</v>
      </c>
      <c r="AN1" s="8" t="str">
        <f aca="false">_XkdFM5k4UeB</f>
        <v>Laboratory (fill only if test done)</v>
      </c>
      <c r="AO1" s="8" t="str">
        <f aca="false">_XkdFM5k4UeB</f>
        <v>Laboratory (fill only if test done)</v>
      </c>
      <c r="AP1" s="8" t="str">
        <f aca="false">_XkdFM5k4UeB</f>
        <v>Laboratory (fill only if test done)</v>
      </c>
      <c r="AQ1" s="8" t="str">
        <f aca="false">_XkdFM5k4UeB</f>
        <v>Laboratory (fill only if test done)</v>
      </c>
      <c r="AR1" s="8" t="str">
        <f aca="false">_XkdFM5k4UeB</f>
        <v>Laboratory (fill only if test done)</v>
      </c>
      <c r="AS1" s="9" t="str">
        <f aca="false">_ETVAslfmhLg</f>
        <v>ART failure</v>
      </c>
      <c r="AT1" s="9" t="str">
        <f aca="false">_ETVAslfmhLg</f>
        <v>ART failure</v>
      </c>
      <c r="AU1" s="10" t="str">
        <f aca="false">_qdyiABpP52f</f>
        <v>Patient support, education and counselling (PSEC)</v>
      </c>
      <c r="AV1" s="11" t="str">
        <f aca="false">_eZnNpHeh4SW</f>
        <v>Remarks</v>
      </c>
      <c r="AW1" s="12" t="str">
        <f aca="false">_Jv07zot8aZX</f>
        <v>Automatically Calculated (HIV Consultation)</v>
      </c>
      <c r="AX1" s="12" t="str">
        <f aca="false">_Jv07zot8aZX</f>
        <v>Automatically Calculated (HIV Consultation)</v>
      </c>
      <c r="AY1" s="12" t="str">
        <f aca="false">_Jv07zot8aZX</f>
        <v>Automatically Calculated (HIV Consultation)</v>
      </c>
      <c r="AZ1" s="12" t="str">
        <f aca="false">_Jv07zot8aZX</f>
        <v>Automatically Calculated (HIV Consultation)</v>
      </c>
      <c r="BA1" s="12" t="str">
        <f aca="false">_Jv07zot8aZX</f>
        <v>Automatically Calculated (HIV Consultation)</v>
      </c>
    </row>
    <row r="2" customFormat="false" ht="49.5" hidden="false" customHeight="true" outlineLevel="0" collapsed="false">
      <c r="A2" s="2" t="s">
        <v>5</v>
      </c>
      <c r="B2" s="2" t="s">
        <v>6</v>
      </c>
      <c r="C2" s="4" t="str">
        <f aca="false">_ZzAH6jf5jnB</f>
        <v>default *</v>
      </c>
      <c r="D2" s="2" t="s">
        <v>7</v>
      </c>
      <c r="E2" s="5" t="str">
        <f aca="false">_rbEyxEhnPMG</f>
        <v>Date of next appointment
(YYYY-MM-DD)</v>
      </c>
      <c r="F2" s="5" t="str">
        <f aca="false">_VBZULpS9vvG</f>
        <v>Current age</v>
      </c>
      <c r="G2" s="5" t="str">
        <f aca="false">_R50uqmgRDPO</f>
        <v>Type of visit *</v>
      </c>
      <c r="H2" s="5" t="str">
        <f aca="false">_TiOX5d8DbGg</f>
        <v>Current WHO stage *</v>
      </c>
      <c r="I2" s="5" t="str">
        <f aca="false">_YBJEKgHA4ru</f>
        <v>Differentiated Model of Care</v>
      </c>
      <c r="J2" s="5" t="str">
        <f aca="false">_Qe78IOB2QLU</f>
        <v>Pregnant in current visit</v>
      </c>
      <c r="K2" s="5" t="str">
        <f aca="false">_jN7kzBncU0R</f>
        <v>Lactating in current visit</v>
      </c>
      <c r="L2" s="5" t="str">
        <f aca="false">_pjRSYU5G82Z</f>
        <v>Date enrollment PMTCT
(YYYY-MM-DD)</v>
      </c>
      <c r="M2" s="5" t="str">
        <f aca="false">_ugDXxNADRFo</f>
        <v>Partner tested</v>
      </c>
      <c r="N2" s="5" t="str">
        <f aca="false">_Wf1S2WDHa29</f>
        <v>Number of children</v>
      </c>
      <c r="O2" s="5" t="str">
        <f aca="false">_CqMlt0jvxNG</f>
        <v>Children tested</v>
      </c>
      <c r="P2" s="3" t="str">
        <f aca="false">_Hy5tlIaAAtz</f>
        <v>ARV line</v>
      </c>
      <c r="Q2" s="3" t="str">
        <f aca="false">_ATBgkwXqKkb</f>
        <v>Date start ARV
(YYYY-MM-DD)</v>
      </c>
      <c r="R2" s="3" t="str">
        <f aca="false">_tsc4e7td7sN</f>
        <v>ARV regimen: first 2 drugs</v>
      </c>
      <c r="S2" s="3" t="str">
        <f aca="false">_mWEYs6mUDRc</f>
        <v>ARV regimen: third drug</v>
      </c>
      <c r="T2" s="3" t="str">
        <f aca="false">_J50p3fFm1rn</f>
        <v>Date Cotrimoxazole prophylaxis
(YYYY-MM-DD)</v>
      </c>
      <c r="U2" s="3" t="str">
        <f aca="false">_V7Z2J4TM1rS</f>
        <v>If substitution</v>
      </c>
      <c r="V2" s="3" t="str">
        <f aca="false">_kKTKJY0WhDM</f>
        <v>ARV regimen: first 2 drugs</v>
      </c>
      <c r="W2" s="3" t="str">
        <f aca="false">_BsAlF0PYOIK</f>
        <v>ARV regimen: third drug</v>
      </c>
      <c r="X2" s="3" t="str">
        <f aca="false">_n1gPfI7jUm8</f>
        <v>Reason for substitution</v>
      </c>
      <c r="Y2" s="6" t="str">
        <f aca="false">_TlmEaZ7ojqj</f>
        <v>TB status (anytime since last review)</v>
      </c>
      <c r="Z2" s="6" t="str">
        <f aca="false">_rHJoUP7nifk</f>
        <v>Date of start TB treatment
(YYYY-MM-DD)</v>
      </c>
      <c r="AA2" s="6" t="str">
        <f aca="false">_upxc8EZec02</f>
        <v>Date of start TPT
(YYYY-MM-DD)</v>
      </c>
      <c r="AB2" s="6" t="str">
        <f aca="false">_L68fyKatUsg</f>
        <v>Type of TB preventive treatment (TPT)</v>
      </c>
      <c r="AC2" s="7" t="str">
        <f aca="false">_U2Sc0ae0V70</f>
        <v>Advanced HIV (AHD) *</v>
      </c>
      <c r="AD2" s="7" t="str">
        <f aca="false">_fLRNVn65Ui5</f>
        <v>Kaposi sarcoma</v>
      </c>
      <c r="AE2" s="7" t="str">
        <f aca="false">_jiSqeQvV62g</f>
        <v>Kala Azar</v>
      </c>
      <c r="AF2" s="7" t="str">
        <f aca="false">_khCzHwE7cSi</f>
        <v>Cryptococcal meningitis</v>
      </c>
      <c r="AG2" s="7" t="str">
        <f aca="false">_aBASg2uFP6d</f>
        <v>Neurotoxoplasmosis</v>
      </c>
      <c r="AH2" s="7" t="str">
        <f aca="false">_koLVI8Zkq9P</f>
        <v>Pneumocystis Jirovecii</v>
      </c>
      <c r="AI2" s="7" t="str">
        <f aca="false">_XyKwaTUMQV3</f>
        <v>Other:</v>
      </c>
      <c r="AJ2" s="8" t="str">
        <f aca="false">_kTpD0syeH4w</f>
        <v>CD4</v>
      </c>
      <c r="AK2" s="8" t="str">
        <f aca="false">_RXFUulmuVOT</f>
        <v>CrAg</v>
      </c>
      <c r="AL2" s="8" t="str">
        <f aca="false">_xNMu4hatEET</f>
        <v>Creatinine</v>
      </c>
      <c r="AM2" s="8" t="str">
        <f aca="false">_kAddyZ7U0WI</f>
        <v>Viral load</v>
      </c>
      <c r="AN2" s="8" t="str">
        <f aca="false">_Nvgg9WVNG0R</f>
        <v>TB LAM</v>
      </c>
      <c r="AO2" s="8" t="str">
        <f aca="false">_s6IXgIdKSVr</f>
        <v>Glomerular clearance</v>
      </c>
      <c r="AP2" s="8" t="str">
        <f aca="false">_ufIUUGhkU6J</f>
        <v>HBV</v>
      </c>
      <c r="AQ2" s="8" t="str">
        <f aca="false">_DNgb4sJogGd</f>
        <v>HCV</v>
      </c>
      <c r="AR2" s="8" t="str">
        <f aca="false">_P3AhjXvq2jS</f>
        <v>Others:</v>
      </c>
      <c r="AS2" s="9" t="str">
        <f aca="false">_kiQsvMyKz2h</f>
        <v>Suspected HIV failure</v>
      </c>
      <c r="AT2" s="9" t="str">
        <f aca="false">_t0nl3Ivqa5N</f>
        <v>Confirmed HIV failure</v>
      </c>
      <c r="AU2" s="10" t="str">
        <f aca="false">_FCB1EiJlc6B</f>
        <v>PSEC session</v>
      </c>
      <c r="AV2" s="11" t="str">
        <f aca="false">_GWHM0MbtCCZ</f>
        <v>Remarks (to be introduced in the database)</v>
      </c>
      <c r="AW2" s="12" t="str">
        <f aca="false">_AjvipLjpwZS</f>
        <v>Consultation date
(YYYY-MM-DD)</v>
      </c>
      <c r="AX2" s="12" t="str">
        <f aca="false">_duJXGizG2aN</f>
        <v>ARV1 start date
(YYYY-MM-DD)</v>
      </c>
      <c r="AY2" s="12" t="str">
        <f aca="false">_qc76H5gbguN</f>
        <v>ARV2 start date
(YYYY-MM-DD)</v>
      </c>
      <c r="AZ2" s="12" t="str">
        <f aca="false">_g4zcj42WGq4</f>
        <v>ARV3 start date
(YYYY-MM-DD)</v>
      </c>
      <c r="BA2" s="12" t="str">
        <f aca="false">_pRbvX7Xhndr</f>
        <v>pVL date
(YYYY-MM-DD)</v>
      </c>
    </row>
  </sheetData>
  <mergeCells count="7">
    <mergeCell ref="E1:O1"/>
    <mergeCell ref="P1:X1"/>
    <mergeCell ref="Y1:AB1"/>
    <mergeCell ref="AC1:AI1"/>
    <mergeCell ref="AJ1:AR1"/>
    <mergeCell ref="AS1:AT1"/>
    <mergeCell ref="AW1:BA1"/>
  </mergeCells>
  <conditionalFormatting sqref="B3:B1048576">
    <cfRule type="expression" priority="2" aboveAverage="0" equalAverage="0" bottom="0" percent="0" rank="0" text="" dxfId="0">
      <formula>ISERROR(MATCH(B3,'TEI Instances'!$A$6:$A$1024,0))</formula>
    </cfRule>
  </conditionalFormatting>
  <conditionalFormatting sqref="C3:C1048576">
    <cfRule type="expression" priority="3" aboveAverage="0" equalAverage="0" bottom="0" percent="0" rank="0" text="" dxfId="1">
      <formula>ISERROR(MATCH(C3,Validation!$E$3:$E$4,0))</formula>
    </cfRule>
  </conditionalFormatting>
  <conditionalFormatting sqref="G3:G1048576">
    <cfRule type="expression" priority="4" aboveAverage="0" equalAverage="0" bottom="0" percent="0" rank="0" text="" dxfId="2">
      <formula>ISERROR(MATCH(G3,Validation!$Z$3:$Z$14,0))</formula>
    </cfRule>
  </conditionalFormatting>
  <conditionalFormatting sqref="H3:H1048576">
    <cfRule type="expression" priority="5" aboveAverage="0" equalAverage="0" bottom="0" percent="0" rank="0" text="" dxfId="3">
      <formula>ISERROR(MATCH(H3,Validation!$W$3:$W$7,0))</formula>
    </cfRule>
  </conditionalFormatting>
  <conditionalFormatting sqref="I3:I1048576">
    <cfRule type="expression" priority="6" aboveAverage="0" equalAverage="0" bottom="0" percent="0" rank="0" text="" dxfId="4">
      <formula>ISERROR(MATCH(I3,Validation!$U$3:$U$8,0))</formula>
    </cfRule>
  </conditionalFormatting>
  <conditionalFormatting sqref="J3:J1048576">
    <cfRule type="expression" priority="7" aboveAverage="0" equalAverage="0" bottom="0" percent="0" rank="0" text="" dxfId="5">
      <formula>ISERROR(MATCH(J3,Validation!$AC$3:$AC$5,0))</formula>
    </cfRule>
  </conditionalFormatting>
  <conditionalFormatting sqref="K3:K1048576">
    <cfRule type="expression" priority="8" aboveAverage="0" equalAverage="0" bottom="0" percent="0" rank="0" text="" dxfId="6">
      <formula>ISERROR(MATCH(K3,Validation!$AC$3:$AC$5,0))</formula>
    </cfRule>
  </conditionalFormatting>
  <conditionalFormatting sqref="M3:M1048576">
    <cfRule type="expression" priority="9" aboveAverage="0" equalAverage="0" bottom="0" percent="0" rank="0" text="" dxfId="7">
      <formula>ISERROR(MATCH(M3,Validation!$AC$3:$AC$5,0))</formula>
    </cfRule>
  </conditionalFormatting>
  <conditionalFormatting sqref="O3:O1048576">
    <cfRule type="expression" priority="10" aboveAverage="0" equalAverage="0" bottom="0" percent="0" rank="0" text="" dxfId="8">
      <formula>ISERROR(MATCH(O3,Validation!$AC$3:$AC$5,0))</formula>
    </cfRule>
  </conditionalFormatting>
  <conditionalFormatting sqref="P3:P1048576">
    <cfRule type="expression" priority="11" aboveAverage="0" equalAverage="0" bottom="0" percent="0" rank="0" text="" dxfId="9">
      <formula>ISERROR(MATCH(P3,Validation!$N$3:$N$6,0))</formula>
    </cfRule>
  </conditionalFormatting>
  <conditionalFormatting sqref="R3:R1048576">
    <cfRule type="expression" priority="12" aboveAverage="0" equalAverage="0" bottom="0" percent="0" rank="0" text="" dxfId="10">
      <formula>ISERROR(MATCH(R3,Validation!$Y$3:$Y$8,0))</formula>
    </cfRule>
  </conditionalFormatting>
  <conditionalFormatting sqref="S3:S1048576">
    <cfRule type="expression" priority="13" aboveAverage="0" equalAverage="0" bottom="0" percent="0" rank="0" text="" dxfId="11">
      <formula>ISERROR(MATCH(S3,Validation!$J$3:$J$9,0))</formula>
    </cfRule>
  </conditionalFormatting>
  <conditionalFormatting sqref="U3:U1048576">
    <cfRule type="expression" priority="14" aboveAverage="0" equalAverage="0" bottom="0" percent="0" rank="0" text="" dxfId="12">
      <formula>ISERROR(MATCH(U3,Validation!$AC$3:$AC$5,0))</formula>
    </cfRule>
  </conditionalFormatting>
  <conditionalFormatting sqref="V3:V1048576">
    <cfRule type="expression" priority="15" aboveAverage="0" equalAverage="0" bottom="0" percent="0" rank="0" text="" dxfId="13">
      <formula>ISERROR(MATCH(V3,Validation!$Y$3:$Y$8,0))</formula>
    </cfRule>
  </conditionalFormatting>
  <conditionalFormatting sqref="W3:W1048576">
    <cfRule type="expression" priority="16" aboveAverage="0" equalAverage="0" bottom="0" percent="0" rank="0" text="" dxfId="14">
      <formula>ISERROR(MATCH(W3,Validation!$J$3:$J$9,0))</formula>
    </cfRule>
  </conditionalFormatting>
  <conditionalFormatting sqref="X3:X1048576">
    <cfRule type="expression" priority="17" aboveAverage="0" equalAverage="0" bottom="0" percent="0" rank="0" text="" dxfId="15">
      <formula>ISERROR(MATCH(X3,Validation!$R$3:$R$12,0))</formula>
    </cfRule>
  </conditionalFormatting>
  <conditionalFormatting sqref="Y3:Y1048576">
    <cfRule type="expression" priority="18" aboveAverage="0" equalAverage="0" bottom="0" percent="0" rank="0" text="" dxfId="16">
      <formula>ISERROR(MATCH(Y3,Validation!$AA$3:$AA$8,0))</formula>
    </cfRule>
  </conditionalFormatting>
  <conditionalFormatting sqref="AB3:AB1048576">
    <cfRule type="expression" priority="19" aboveAverage="0" equalAverage="0" bottom="0" percent="0" rank="0" text="" dxfId="17">
      <formula>ISERROR(MATCH(AB3,Validation!$AB$3:$AB$8,0))</formula>
    </cfRule>
  </conditionalFormatting>
  <conditionalFormatting sqref="AC3:AC1048576">
    <cfRule type="expression" priority="20" aboveAverage="0" equalAverage="0" bottom="0" percent="0" rank="0" text="" dxfId="18">
      <formula>ISERROR(MATCH(AC3,Validation!$AC$3:$AC$5,0))</formula>
    </cfRule>
  </conditionalFormatting>
  <conditionalFormatting sqref="AD3:AD1048576">
    <cfRule type="expression" priority="21" aboveAverage="0" equalAverage="0" bottom="0" percent="0" rank="0" text="" dxfId="19">
      <formula>ISERROR(MATCH(AD3,Validation!$Q$3:$Q$6,0))</formula>
    </cfRule>
  </conditionalFormatting>
  <conditionalFormatting sqref="AE3:AE1048576">
    <cfRule type="expression" priority="22" aboveAverage="0" equalAverage="0" bottom="0" percent="0" rank="0" text="" dxfId="20">
      <formula>ISERROR(MATCH(AE3,Validation!$V$3:$V$7,0))</formula>
    </cfRule>
  </conditionalFormatting>
  <conditionalFormatting sqref="AF3:AF1048576">
    <cfRule type="expression" priority="23" aboveAverage="0" equalAverage="0" bottom="0" percent="0" rank="0" text="" dxfId="21">
      <formula>ISERROR(MATCH(AF3,Validation!$S$3:$S$6,0))</formula>
    </cfRule>
  </conditionalFormatting>
  <conditionalFormatting sqref="AG3:AG1048576">
    <cfRule type="expression" priority="24" aboveAverage="0" equalAverage="0" bottom="0" percent="0" rank="0" text="" dxfId="22">
      <formula>ISERROR(MATCH(AG3,Validation!$K$3:$K$9,0))</formula>
    </cfRule>
  </conditionalFormatting>
  <conditionalFormatting sqref="AH3:AH1048576">
    <cfRule type="expression" priority="25" aboveAverage="0" equalAverage="0" bottom="0" percent="0" rank="0" text="" dxfId="23">
      <formula>ISERROR(MATCH(AH3,Validation!$S$3:$S$6,0))</formula>
    </cfRule>
  </conditionalFormatting>
  <conditionalFormatting sqref="AI3:AI1048576">
    <cfRule type="expression" priority="26" aboveAverage="0" equalAverage="0" bottom="0" percent="0" rank="0" text="" dxfId="24">
      <formula>ISERROR(MATCH(AI3,Validation!$T$3:$T$8,0))</formula>
    </cfRule>
  </conditionalFormatting>
  <conditionalFormatting sqref="AK3:AK1048576">
    <cfRule type="expression" priority="27" aboveAverage="0" equalAverage="0" bottom="0" percent="0" rank="0" text="" dxfId="25">
      <formula>ISERROR(MATCH(AK3,Validation!$P$3:$P$5,0))</formula>
    </cfRule>
  </conditionalFormatting>
  <conditionalFormatting sqref="AN3:AN1048576">
    <cfRule type="expression" priority="28" aboveAverage="0" equalAverage="0" bottom="0" percent="0" rank="0" text="" dxfId="26">
      <formula>ISERROR(MATCH(AN3,Validation!$P$3:$P$5,0))</formula>
    </cfRule>
  </conditionalFormatting>
  <conditionalFormatting sqref="AP3:AP1048576">
    <cfRule type="expression" priority="29" aboveAverage="0" equalAverage="0" bottom="0" percent="0" rank="0" text="" dxfId="27">
      <formula>ISERROR(MATCH(AP3,Validation!$P$3:$P$5,0))</formula>
    </cfRule>
  </conditionalFormatting>
  <conditionalFormatting sqref="AQ3:AQ1048576">
    <cfRule type="expression" priority="30" aboveAverage="0" equalAverage="0" bottom="0" percent="0" rank="0" text="" dxfId="28">
      <formula>ISERROR(MATCH(AQ3,Validation!$P$3:$P$5,0))</formula>
    </cfRule>
  </conditionalFormatting>
  <conditionalFormatting sqref="AS3:AS1048576">
    <cfRule type="expression" priority="31" aboveAverage="0" equalAverage="0" bottom="0" percent="0" rank="0" text="" dxfId="29">
      <formula>ISERROR(MATCH(AS3,Validation!$AC$3:$AC$5,0))</formula>
    </cfRule>
  </conditionalFormatting>
  <conditionalFormatting sqref="AT3:AT1048576">
    <cfRule type="expression" priority="32" aboveAverage="0" equalAverage="0" bottom="0" percent="0" rank="0" text="" dxfId="30">
      <formula>ISERROR(MATCH(AT3,Validation!$AC$3:$AC$5,0))</formula>
    </cfRule>
  </conditionalFormatting>
  <conditionalFormatting sqref="AU3:AU1048576">
    <cfRule type="expression" priority="33" aboveAverage="0" equalAverage="0" bottom="0" percent="0" rank="0" text="" dxfId="31">
      <formula>ISERROR(MATCH(AU3,Validation!$O$3:$O$7,0))</formula>
    </cfRule>
  </conditionalFormatting>
  <dataValidations count="85">
    <dataValidation allowBlank="false" error="This cell cannot be changed" errorStyle="stop" operator="between" showDropDown="false" showErrorMessage="true" showInputMessage="false" sqref="A2" type="custom">
      <formula1>A2 &lt;&gt; "Event id"</formula1>
      <formula2>0</formula2>
    </dataValidation>
    <dataValidation allowBlank="false" error="This cell cannot be changed" errorStyle="stop" operator="between" showDropDown="false" showErrorMessage="true" showInputMessage="false" sqref="B2" type="custom">
      <formula1>B2 &lt;&gt; "TEI Id"</formula1>
      <formula2>0</formula2>
    </dataValidation>
    <dataValidation allowBlank="true" error="Invalid choice was chosen" errorStyle="warning" operator="equal" showDropDown="false" showErrorMessage="true" showInputMessage="true" sqref="B3:B1002" type="list">
      <formula1>'TEI Instances'!$A$6:$A$1024</formula1>
      <formula2>0</formula2>
    </dataValidation>
    <dataValidation allowBlank="false" error="This cell cannot be changed" errorStyle="stop" operator="between" showDropDown="false" showErrorMessage="true" showInputMessage="false" sqref="C2" type="custom">
      <formula1>C2 &lt;&gt; "_ZzAH6jf5jnB"</formula1>
      <formula2>0</formula2>
    </dataValidation>
    <dataValidation allowBlank="true" error="Invalid choice was chosen" errorStyle="warning" operator="equal" showDropDown="false" showErrorMessage="true" showInputMessage="true" sqref="C3:C1002" type="list">
      <formula1>Validation!$E$3:$E$4</formula1>
      <formula2>0</formula2>
    </dataValidation>
    <dataValidation allowBlank="false" error="This cell cannot be changed" errorStyle="stop" operator="between" showDropDown="false" showErrorMessage="true" showInputMessage="false" sqref="D2" type="custom">
      <formula1>D2 &lt;&gt; "Consultation date *
(YYYY-MM-DD)"</formula1>
      <formula2>0</formula2>
    </dataValidation>
    <dataValidation allowBlank="false" error="This cell cannot be changed" errorStyle="stop" operator="between" showDropDown="false" showErrorMessage="true" showInputMessage="false" sqref="E2" type="custom">
      <formula1>E2 &lt;&gt; "_rbEyxEhnPMG"</formula1>
      <formula2>0</formula2>
    </dataValidation>
    <dataValidation allowBlank="false" error="This cell cannot be changed" errorStyle="stop" operator="between" showDropDown="false" showErrorMessage="true" showInputMessage="false" sqref="F2" type="custom">
      <formula1>F2 &lt;&gt; "_VBZULpS9vvG"</formula1>
      <formula2>0</formula2>
    </dataValidation>
    <dataValidation allowBlank="false" error="This cell cannot be changed" errorStyle="stop" operator="between" showDropDown="false" showErrorMessage="true" showInputMessage="false" sqref="G2" type="custom">
      <formula1>G2 &lt;&gt; "_R50uqmgRDPO"</formula1>
      <formula2>0</formula2>
    </dataValidation>
    <dataValidation allowBlank="true" error="Invalid choice was chosen" errorStyle="warning" operator="equal" showDropDown="false" showErrorMessage="true" showInputMessage="true" sqref="G3:G1002" type="list">
      <formula1>Validation!$Z$3:$Z$14</formula1>
      <formula2>0</formula2>
    </dataValidation>
    <dataValidation allowBlank="false" error="This cell cannot be changed" errorStyle="stop" operator="between" showDropDown="false" showErrorMessage="true" showInputMessage="false" sqref="H2" type="custom">
      <formula1>H2 &lt;&gt; "_TiOX5d8DbGg"</formula1>
      <formula2>0</formula2>
    </dataValidation>
    <dataValidation allowBlank="true" error="Invalid choice was chosen" errorStyle="warning" operator="equal" showDropDown="false" showErrorMessage="true" showInputMessage="true" sqref="H3:H1002" type="list">
      <formula1>Validation!$W$3:$W$7</formula1>
      <formula2>0</formula2>
    </dataValidation>
    <dataValidation allowBlank="false" error="This cell cannot be changed" errorStyle="stop" operator="between" showDropDown="false" showErrorMessage="true" showInputMessage="false" sqref="I2" type="custom">
      <formula1>I2 &lt;&gt; "_YBJEKgHA4ru"</formula1>
      <formula2>0</formula2>
    </dataValidation>
    <dataValidation allowBlank="true" error="Invalid choice was chosen" errorStyle="warning" operator="equal" showDropDown="false" showErrorMessage="true" showInputMessage="true" sqref="I3:I1002" type="list">
      <formula1>Validation!$U$3:$U$8</formula1>
      <formula2>0</formula2>
    </dataValidation>
    <dataValidation allowBlank="false" error="This cell cannot be changed" errorStyle="stop" operator="between" showDropDown="false" showErrorMessage="true" showInputMessage="false" sqref="J2" type="custom">
      <formula1>J2 &lt;&gt; "_Qe78IOB2QLU"</formula1>
      <formula2>0</formula2>
    </dataValidation>
    <dataValidation allowBlank="true" error="Invalid choice was chosen" errorStyle="warning" operator="equal" showDropDown="false" showErrorMessage="true" showInputMessage="true" sqref="J3:J1002" type="list">
      <formula1>Validation!$AC$3:$AC$5</formula1>
      <formula2>0</formula2>
    </dataValidation>
    <dataValidation allowBlank="false" error="This cell cannot be changed" errorStyle="stop" operator="between" showDropDown="false" showErrorMessage="true" showInputMessage="false" sqref="K2" type="custom">
      <formula1>K2 &lt;&gt; "_jN7kzBncU0R"</formula1>
      <formula2>0</formula2>
    </dataValidation>
    <dataValidation allowBlank="true" error="Invalid choice was chosen" errorStyle="warning" operator="equal" showDropDown="false" showErrorMessage="true" showInputMessage="true" sqref="K3:K1002" type="list">
      <formula1>Validation!$AC$3:$AC$5</formula1>
      <formula2>0</formula2>
    </dataValidation>
    <dataValidation allowBlank="false" error="This cell cannot be changed" errorStyle="stop" operator="between" showDropDown="false" showErrorMessage="true" showInputMessage="false" sqref="L2" type="custom">
      <formula1>L2 &lt;&gt; "_pjRSYU5G82Z"</formula1>
      <formula2>0</formula2>
    </dataValidation>
    <dataValidation allowBlank="false" error="This cell cannot be changed" errorStyle="stop" operator="between" showDropDown="false" showErrorMessage="true" showInputMessage="false" sqref="M2" type="custom">
      <formula1>M2 &lt;&gt; "_ugDXxNADRFo"</formula1>
      <formula2>0</formula2>
    </dataValidation>
    <dataValidation allowBlank="true" error="Invalid choice was chosen" errorStyle="warning" operator="equal" showDropDown="false" showErrorMessage="true" showInputMessage="true" sqref="M3:M1002" type="list">
      <formula1>Validation!$AC$3:$AC$5</formula1>
      <formula2>0</formula2>
    </dataValidation>
    <dataValidation allowBlank="false" error="This cell cannot be changed" errorStyle="stop" operator="between" showDropDown="false" showErrorMessage="true" showInputMessage="false" sqref="N2" type="custom">
      <formula1>N2 &lt;&gt; "_Wf1S2WDHa29"</formula1>
      <formula2>0</formula2>
    </dataValidation>
    <dataValidation allowBlank="false" error="This cell cannot be changed" errorStyle="stop" operator="between" showDropDown="false" showErrorMessage="true" showInputMessage="false" sqref="O2" type="custom">
      <formula1>O2 &lt;&gt; "_CqMlt0jvxNG"</formula1>
      <formula2>0</formula2>
    </dataValidation>
    <dataValidation allowBlank="true" error="Invalid choice was chosen" errorStyle="warning" operator="equal" showDropDown="false" showErrorMessage="true" showInputMessage="true" sqref="O3:O1002" type="list">
      <formula1>Validation!$AC$3:$AC$5</formula1>
      <formula2>0</formula2>
    </dataValidation>
    <dataValidation allowBlank="false" error="This cell cannot be changed" errorStyle="stop" operator="between" showDropDown="false" showErrorMessage="true" showInputMessage="false" sqref="P2" type="custom">
      <formula1>P2 &lt;&gt; "_Hy5tlIaAAtz"</formula1>
      <formula2>0</formula2>
    </dataValidation>
    <dataValidation allowBlank="true" error="Invalid choice was chosen" errorStyle="warning" operator="equal" showDropDown="false" showErrorMessage="true" showInputMessage="true" sqref="P3:P1002" type="list">
      <formula1>Validation!$N$3:$N$6</formula1>
      <formula2>0</formula2>
    </dataValidation>
    <dataValidation allowBlank="false" error="This cell cannot be changed" errorStyle="stop" operator="between" showDropDown="false" showErrorMessage="true" showInputMessage="false" sqref="Q2" type="custom">
      <formula1>Q2 &lt;&gt; "_ATBgkwXqKkb"</formula1>
      <formula2>0</formula2>
    </dataValidation>
    <dataValidation allowBlank="false" error="This cell cannot be changed" errorStyle="stop" operator="between" showDropDown="false" showErrorMessage="true" showInputMessage="false" sqref="R2" type="custom">
      <formula1>R2 &lt;&gt; "_tsc4e7td7sN"</formula1>
      <formula2>0</formula2>
    </dataValidation>
    <dataValidation allowBlank="true" error="Invalid choice was chosen" errorStyle="warning" operator="equal" showDropDown="false" showErrorMessage="true" showInputMessage="true" sqref="R3:R1002" type="list">
      <formula1>Validation!$Y$3:$Y$8</formula1>
      <formula2>0</formula2>
    </dataValidation>
    <dataValidation allowBlank="false" error="This cell cannot be changed" errorStyle="stop" operator="between" showDropDown="false" showErrorMessage="true" showInputMessage="false" sqref="S2" type="custom">
      <formula1>S2 &lt;&gt; "_mWEYs6mUDRc"</formula1>
      <formula2>0</formula2>
    </dataValidation>
    <dataValidation allowBlank="true" error="Invalid choice was chosen" errorStyle="warning" operator="equal" showDropDown="false" showErrorMessage="true" showInputMessage="true" sqref="S3:S1002" type="list">
      <formula1>Validation!$J$3:$J$9</formula1>
      <formula2>0</formula2>
    </dataValidation>
    <dataValidation allowBlank="false" error="This cell cannot be changed" errorStyle="stop" operator="between" showDropDown="false" showErrorMessage="true" showInputMessage="false" sqref="T2" type="custom">
      <formula1>T2 &lt;&gt; "_J50p3fFm1rn"</formula1>
      <formula2>0</formula2>
    </dataValidation>
    <dataValidation allowBlank="false" error="This cell cannot be changed" errorStyle="stop" operator="between" showDropDown="false" showErrorMessage="true" showInputMessage="false" sqref="U2" type="custom">
      <formula1>U2 &lt;&gt; "_V7Z2J4TM1rS"</formula1>
      <formula2>0</formula2>
    </dataValidation>
    <dataValidation allowBlank="true" error="Invalid choice was chosen" errorStyle="warning" operator="equal" showDropDown="false" showErrorMessage="true" showInputMessage="true" sqref="U3:U1002" type="list">
      <formula1>Validation!$AC$3:$AC$5</formula1>
      <formula2>0</formula2>
    </dataValidation>
    <dataValidation allowBlank="false" error="This cell cannot be changed" errorStyle="stop" operator="between" showDropDown="false" showErrorMessage="true" showInputMessage="false" sqref="V2" type="custom">
      <formula1>V2 &lt;&gt; "_kKTKJY0WhDM"</formula1>
      <formula2>0</formula2>
    </dataValidation>
    <dataValidation allowBlank="true" error="Invalid choice was chosen" errorStyle="warning" operator="equal" showDropDown="false" showErrorMessage="true" showInputMessage="true" sqref="V3:V1002" type="list">
      <formula1>Validation!$Y$3:$Y$8</formula1>
      <formula2>0</formula2>
    </dataValidation>
    <dataValidation allowBlank="false" error="This cell cannot be changed" errorStyle="stop" operator="between" showDropDown="false" showErrorMessage="true" showInputMessage="false" sqref="W2" type="custom">
      <formula1>W2 &lt;&gt; "_BsAlF0PYOIK"</formula1>
      <formula2>0</formula2>
    </dataValidation>
    <dataValidation allowBlank="true" error="Invalid choice was chosen" errorStyle="warning" operator="equal" showDropDown="false" showErrorMessage="true" showInputMessage="true" sqref="W3:W1002" type="list">
      <formula1>Validation!$J$3:$J$9</formula1>
      <formula2>0</formula2>
    </dataValidation>
    <dataValidation allowBlank="false" error="This cell cannot be changed" errorStyle="stop" operator="between" showDropDown="false" showErrorMessage="true" showInputMessage="false" sqref="X2" type="custom">
      <formula1>X2 &lt;&gt; "_n1gPfI7jUm8"</formula1>
      <formula2>0</formula2>
    </dataValidation>
    <dataValidation allowBlank="true" error="Invalid choice was chosen" errorStyle="warning" operator="equal" showDropDown="false" showErrorMessage="true" showInputMessage="true" sqref="X3:X1002" type="list">
      <formula1>Validation!$R$3:$R$12</formula1>
      <formula2>0</formula2>
    </dataValidation>
    <dataValidation allowBlank="false" error="This cell cannot be changed" errorStyle="stop" operator="between" showDropDown="false" showErrorMessage="true" showInputMessage="false" sqref="Y2" type="custom">
      <formula1>Y2 &lt;&gt; "_TlmEaZ7ojqj"</formula1>
      <formula2>0</formula2>
    </dataValidation>
    <dataValidation allowBlank="true" error="Invalid choice was chosen" errorStyle="warning" operator="equal" showDropDown="false" showErrorMessage="true" showInputMessage="true" sqref="Y3:Y1002" type="list">
      <formula1>Validation!$AA$3:$AA$8</formula1>
      <formula2>0</formula2>
    </dataValidation>
    <dataValidation allowBlank="false" error="This cell cannot be changed" errorStyle="stop" operator="between" showDropDown="false" showErrorMessage="true" showInputMessage="false" sqref="Z2" type="custom">
      <formula1>Z2 &lt;&gt; "_rHJoUP7nifk"</formula1>
      <formula2>0</formula2>
    </dataValidation>
    <dataValidation allowBlank="false" error="This cell cannot be changed" errorStyle="stop" operator="between" showDropDown="false" showErrorMessage="true" showInputMessage="false" sqref="AA2" type="custom">
      <formula1>AA2 &lt;&gt; "_upxc8EZec02"</formula1>
      <formula2>0</formula2>
    </dataValidation>
    <dataValidation allowBlank="false" error="This cell cannot be changed" errorStyle="stop" operator="between" showDropDown="false" showErrorMessage="true" showInputMessage="false" sqref="AB2" type="custom">
      <formula1>AB2 &lt;&gt; "_L68fyKatUsg"</formula1>
      <formula2>0</formula2>
    </dataValidation>
    <dataValidation allowBlank="true" error="Invalid choice was chosen" errorStyle="warning" operator="equal" showDropDown="false" showErrorMessage="true" showInputMessage="true" sqref="AB3:AB1002" type="list">
      <formula1>Validation!$AB$3:$AB$8</formula1>
      <formula2>0</formula2>
    </dataValidation>
    <dataValidation allowBlank="false" error="This cell cannot be changed" errorStyle="stop" operator="between" showDropDown="false" showErrorMessage="true" showInputMessage="false" sqref="AC2" type="custom">
      <formula1>AC2 &lt;&gt; "_U2Sc0ae0V70"</formula1>
      <formula2>0</formula2>
    </dataValidation>
    <dataValidation allowBlank="true" error="Invalid choice was chosen" errorStyle="warning" operator="equal" showDropDown="false" showErrorMessage="true" showInputMessage="true" sqref="AC3:AC1002" type="list">
      <formula1>Validation!$AC$3:$AC$5</formula1>
      <formula2>0</formula2>
    </dataValidation>
    <dataValidation allowBlank="false" error="This cell cannot be changed" errorStyle="stop" operator="between" showDropDown="false" showErrorMessage="true" showInputMessage="false" sqref="AD2" type="custom">
      <formula1>AD2 &lt;&gt; "_fLRNVn65Ui5"</formula1>
      <formula2>0</formula2>
    </dataValidation>
    <dataValidation allowBlank="true" error="Invalid choice was chosen" errorStyle="warning" operator="equal" showDropDown="false" showErrorMessage="true" showInputMessage="true" sqref="AD3:AD1002" type="list">
      <formula1>Validation!$Q$3:$Q$6</formula1>
      <formula2>0</formula2>
    </dataValidation>
    <dataValidation allowBlank="false" error="This cell cannot be changed" errorStyle="stop" operator="between" showDropDown="false" showErrorMessage="true" showInputMessage="false" sqref="AE2" type="custom">
      <formula1>AE2 &lt;&gt; "_jiSqeQvV62g"</formula1>
      <formula2>0</formula2>
    </dataValidation>
    <dataValidation allowBlank="true" error="Invalid choice was chosen" errorStyle="warning" operator="equal" showDropDown="false" showErrorMessage="true" showInputMessage="true" sqref="AE3:AE1002" type="list">
      <formula1>Validation!$V$3:$V$7</formula1>
      <formula2>0</formula2>
    </dataValidation>
    <dataValidation allowBlank="false" error="This cell cannot be changed" errorStyle="stop" operator="between" showDropDown="false" showErrorMessage="true" showInputMessage="false" sqref="AF2" type="custom">
      <formula1>AF2 &lt;&gt; "_khCzHwE7cSi"</formula1>
      <formula2>0</formula2>
    </dataValidation>
    <dataValidation allowBlank="true" error="Invalid choice was chosen" errorStyle="warning" operator="equal" showDropDown="false" showErrorMessage="true" showInputMessage="true" sqref="AF3:AF1002" type="list">
      <formula1>Validation!$S$3:$S$6</formula1>
      <formula2>0</formula2>
    </dataValidation>
    <dataValidation allowBlank="false" error="This cell cannot be changed" errorStyle="stop" operator="between" showDropDown="false" showErrorMessage="true" showInputMessage="false" sqref="AG2" type="custom">
      <formula1>AG2 &lt;&gt; "_aBASg2uFP6d"</formula1>
      <formula2>0</formula2>
    </dataValidation>
    <dataValidation allowBlank="true" error="Invalid choice was chosen" errorStyle="warning" operator="equal" showDropDown="false" showErrorMessage="true" showInputMessage="true" sqref="AG3:AG1002" type="list">
      <formula1>Validation!$K$3:$K$9</formula1>
      <formula2>0</formula2>
    </dataValidation>
    <dataValidation allowBlank="false" error="This cell cannot be changed" errorStyle="stop" operator="between" showDropDown="false" showErrorMessage="true" showInputMessage="false" sqref="AH2" type="custom">
      <formula1>AH2 &lt;&gt; "_koLVI8Zkq9P"</formula1>
      <formula2>0</formula2>
    </dataValidation>
    <dataValidation allowBlank="true" error="Invalid choice was chosen" errorStyle="warning" operator="equal" showDropDown="false" showErrorMessage="true" showInputMessage="true" sqref="AH3:AH1002" type="list">
      <formula1>Validation!$S$3:$S$6</formula1>
      <formula2>0</formula2>
    </dataValidation>
    <dataValidation allowBlank="false" error="This cell cannot be changed" errorStyle="stop" operator="between" showDropDown="false" showErrorMessage="true" showInputMessage="false" sqref="AI2" type="custom">
      <formula1>AI2 &lt;&gt; "_XyKwaTUMQV3"</formula1>
      <formula2>0</formula2>
    </dataValidation>
    <dataValidation allowBlank="true" error="Invalid choice was chosen" errorStyle="warning" operator="equal" showDropDown="false" showErrorMessage="true" showInputMessage="true" sqref="AI3:AI1002" type="list">
      <formula1>Validation!$T$3:$T$8</formula1>
      <formula2>0</formula2>
    </dataValidation>
    <dataValidation allowBlank="false" error="This cell cannot be changed" errorStyle="stop" operator="between" showDropDown="false" showErrorMessage="true" showInputMessage="false" sqref="AJ2" type="custom">
      <formula1>AJ2 &lt;&gt; "_kTpD0syeH4w"</formula1>
      <formula2>0</formula2>
    </dataValidation>
    <dataValidation allowBlank="false" error="This cell cannot be changed" errorStyle="stop" operator="between" showDropDown="false" showErrorMessage="true" showInputMessage="false" sqref="AK2" type="custom">
      <formula1>AK2 &lt;&gt; "_RXFUulmuVOT"</formula1>
      <formula2>0</formula2>
    </dataValidation>
    <dataValidation allowBlank="true" error="Invalid choice was chosen" errorStyle="warning" operator="equal" showDropDown="false" showErrorMessage="true" showInputMessage="true" sqref="AK3:AK1002" type="list">
      <formula1>Validation!$P$3:$P$5</formula1>
      <formula2>0</formula2>
    </dataValidation>
    <dataValidation allowBlank="false" error="This cell cannot be changed" errorStyle="stop" operator="between" showDropDown="false" showErrorMessage="true" showInputMessage="false" sqref="AL2" type="custom">
      <formula1>AL2 &lt;&gt; "_xNMu4hatEET"</formula1>
      <formula2>0</formula2>
    </dataValidation>
    <dataValidation allowBlank="false" error="This cell cannot be changed" errorStyle="stop" operator="between" showDropDown="false" showErrorMessage="true" showInputMessage="false" sqref="AM2" type="custom">
      <formula1>AM2 &lt;&gt; "_kAddyZ7U0WI"</formula1>
      <formula2>0</formula2>
    </dataValidation>
    <dataValidation allowBlank="false" error="This cell cannot be changed" errorStyle="stop" operator="between" showDropDown="false" showErrorMessage="true" showInputMessage="false" sqref="AN2" type="custom">
      <formula1>AN2 &lt;&gt; "_Nvgg9WVNG0R"</formula1>
      <formula2>0</formula2>
    </dataValidation>
    <dataValidation allowBlank="true" error="Invalid choice was chosen" errorStyle="warning" operator="equal" showDropDown="false" showErrorMessage="true" showInputMessage="true" sqref="AN3:AN1002" type="list">
      <formula1>Validation!$P$3:$P$5</formula1>
      <formula2>0</formula2>
    </dataValidation>
    <dataValidation allowBlank="false" error="This cell cannot be changed" errorStyle="stop" operator="between" showDropDown="false" showErrorMessage="true" showInputMessage="false" sqref="AO2" type="custom">
      <formula1>AO2 &lt;&gt; "_s6IXgIdKSVr"</formula1>
      <formula2>0</formula2>
    </dataValidation>
    <dataValidation allowBlank="false" error="This cell cannot be changed" errorStyle="stop" operator="between" showDropDown="false" showErrorMessage="true" showInputMessage="false" sqref="AP2" type="custom">
      <formula1>AP2 &lt;&gt; "_ufIUUGhkU6J"</formula1>
      <formula2>0</formula2>
    </dataValidation>
    <dataValidation allowBlank="true" error="Invalid choice was chosen" errorStyle="warning" operator="equal" showDropDown="false" showErrorMessage="true" showInputMessage="true" sqref="AP3:AP1002" type="list">
      <formula1>Validation!$P$3:$P$5</formula1>
      <formula2>0</formula2>
    </dataValidation>
    <dataValidation allowBlank="false" error="This cell cannot be changed" errorStyle="stop" operator="between" showDropDown="false" showErrorMessage="true" showInputMessage="false" sqref="AQ2" type="custom">
      <formula1>AQ2 &lt;&gt; "_DNgb4sJogGd"</formula1>
      <formula2>0</formula2>
    </dataValidation>
    <dataValidation allowBlank="true" error="Invalid choice was chosen" errorStyle="warning" operator="equal" showDropDown="false" showErrorMessage="true" showInputMessage="true" sqref="AQ3:AQ1002" type="list">
      <formula1>Validation!$P$3:$P$5</formula1>
      <formula2>0</formula2>
    </dataValidation>
    <dataValidation allowBlank="false" error="This cell cannot be changed" errorStyle="stop" operator="between" showDropDown="false" showErrorMessage="true" showInputMessage="false" sqref="AR2" type="custom">
      <formula1>AR2 &lt;&gt; "_P3AhjXvq2jS"</formula1>
      <formula2>0</formula2>
    </dataValidation>
    <dataValidation allowBlank="false" error="This cell cannot be changed" errorStyle="stop" operator="between" showDropDown="false" showErrorMessage="true" showInputMessage="false" sqref="AS2" type="custom">
      <formula1>AS2 &lt;&gt; "_kiQsvMyKz2h"</formula1>
      <formula2>0</formula2>
    </dataValidation>
    <dataValidation allowBlank="true" error="Invalid choice was chosen" errorStyle="warning" operator="equal" showDropDown="false" showErrorMessage="true" showInputMessage="true" sqref="AS3:AS1002" type="list">
      <formula1>Validation!$AC$3:$AC$5</formula1>
      <formula2>0</formula2>
    </dataValidation>
    <dataValidation allowBlank="false" error="This cell cannot be changed" errorStyle="stop" operator="between" showDropDown="false" showErrorMessage="true" showInputMessage="false" sqref="AT2" type="custom">
      <formula1>AT2 &lt;&gt; "_t0nl3Ivqa5N"</formula1>
      <formula2>0</formula2>
    </dataValidation>
    <dataValidation allowBlank="true" error="Invalid choice was chosen" errorStyle="warning" operator="equal" showDropDown="false" showErrorMessage="true" showInputMessage="true" sqref="AT3:AT1002" type="list">
      <formula1>Validation!$AC$3:$AC$5</formula1>
      <formula2>0</formula2>
    </dataValidation>
    <dataValidation allowBlank="false" error="This cell cannot be changed" errorStyle="stop" operator="between" showDropDown="false" showErrorMessage="true" showInputMessage="false" sqref="AU2" type="custom">
      <formula1>AU2 &lt;&gt; "_FCB1EiJlc6B"</formula1>
      <formula2>0</formula2>
    </dataValidation>
    <dataValidation allowBlank="true" error="Invalid choice was chosen" errorStyle="warning" operator="equal" showDropDown="false" showErrorMessage="true" showInputMessage="true" sqref="AU3:AU1002" type="list">
      <formula1>Validation!$O$3:$O$7</formula1>
      <formula2>0</formula2>
    </dataValidation>
    <dataValidation allowBlank="false" error="This cell cannot be changed" errorStyle="stop" operator="between" showDropDown="false" showErrorMessage="true" showInputMessage="false" sqref="AV2" type="custom">
      <formula1>AV2 &lt;&gt; "_GWHM0MbtCCZ"</formula1>
      <formula2>0</formula2>
    </dataValidation>
    <dataValidation allowBlank="false" error="This cell cannot be changed" errorStyle="stop" operator="between" showDropDown="false" showErrorMessage="true" showInputMessage="false" sqref="AW2" type="custom">
      <formula1>AW2 &lt;&gt; "_AjvipLjpwZS"</formula1>
      <formula2>0</formula2>
    </dataValidation>
    <dataValidation allowBlank="false" error="This cell cannot be changed" errorStyle="stop" operator="between" showDropDown="false" showErrorMessage="true" showInputMessage="false" sqref="AX2" type="custom">
      <formula1>AX2 &lt;&gt; "_duJXGizG2aN"</formula1>
      <formula2>0</formula2>
    </dataValidation>
    <dataValidation allowBlank="false" error="This cell cannot be changed" errorStyle="stop" operator="between" showDropDown="false" showErrorMessage="true" showInputMessage="false" sqref="AY2" type="custom">
      <formula1>AY2 &lt;&gt; "_qc76H5gbguN"</formula1>
      <formula2>0</formula2>
    </dataValidation>
    <dataValidation allowBlank="false" error="This cell cannot be changed" errorStyle="stop" operator="between" showDropDown="false" showErrorMessage="true" showInputMessage="false" sqref="AZ2" type="custom">
      <formula1>AZ2 &lt;&gt; "_g4zcj42WGq4"</formula1>
      <formula2>0</formula2>
    </dataValidation>
    <dataValidation allowBlank="false" error="This cell cannot be changed" errorStyle="stop" operator="between" showDropDown="false" showErrorMessage="true" showInputMessage="false" sqref="BA2" type="custom">
      <formula1>BA2 &lt;&gt; "_pRbvX7Xhndr"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4" min="1" style="1" width="20"/>
    <col collapsed="false" customWidth="true" hidden="false" outlineLevel="0" max="5" min="5" style="1" width="14.4"/>
    <col collapsed="false" customWidth="true" hidden="false" outlineLevel="0" max="6" min="6" style="1" width="16.8"/>
    <col collapsed="false" customWidth="true" hidden="false" outlineLevel="0" max="7" min="7" style="1" width="14.8"/>
  </cols>
  <sheetData>
    <row r="1" customFormat="false" ht="30" hidden="false" customHeight="true" outlineLevel="0" collapsed="false">
      <c r="A1" s="4" t="str">
        <f aca="false">_bieV8uY908g</f>
        <v>Closure</v>
      </c>
      <c r="E1" s="5" t="str">
        <f aca="false">_Cv7nsu0ZQ6R</f>
        <v>Closure</v>
      </c>
      <c r="F1" s="5" t="str">
        <f aca="false">_Cv7nsu0ZQ6R</f>
        <v>Closure</v>
      </c>
      <c r="G1" s="3" t="str">
        <f aca="false">_WwR5OLTV3LE</f>
        <v>Automatically Calculated (Closure)</v>
      </c>
    </row>
    <row r="2" customFormat="false" ht="49.5" hidden="false" customHeight="true" outlineLevel="0" collapsed="false">
      <c r="A2" s="2" t="s">
        <v>5</v>
      </c>
      <c r="B2" s="2" t="s">
        <v>6</v>
      </c>
      <c r="C2" s="4" t="str">
        <f aca="false">_ZzAH6jf5jnB</f>
        <v>default *</v>
      </c>
      <c r="D2" s="2" t="s">
        <v>8</v>
      </c>
      <c r="E2" s="5" t="str">
        <f aca="false">_VBZULpS9vvG</f>
        <v>Current age</v>
      </c>
      <c r="F2" s="5" t="str">
        <f aca="false">_tpHqHXHoOXF</f>
        <v>Reason of closure *</v>
      </c>
      <c r="G2" s="3" t="str">
        <f aca="false">_mx7hlFFLqv4</f>
        <v>Closure date
(YYYY-MM-DD)</v>
      </c>
    </row>
  </sheetData>
  <mergeCells count="1">
    <mergeCell ref="E1:F1"/>
  </mergeCells>
  <conditionalFormatting sqref="B3:B1048576">
    <cfRule type="expression" priority="2" aboveAverage="0" equalAverage="0" bottom="0" percent="0" rank="0" text="" dxfId="0">
      <formula>ISERROR(MATCH(B3,'TEI Instances'!$A$6:$A$1024,0))</formula>
    </cfRule>
  </conditionalFormatting>
  <conditionalFormatting sqref="C3:C1048576">
    <cfRule type="expression" priority="3" aboveAverage="0" equalAverage="0" bottom="0" percent="0" rank="0" text="" dxfId="1">
      <formula>ISERROR(MATCH(C3,Validation!$E$3:$E$4,0))</formula>
    </cfRule>
  </conditionalFormatting>
  <conditionalFormatting sqref="F3:F1048576">
    <cfRule type="expression" priority="4" aboveAverage="0" equalAverage="0" bottom="0" percent="0" rank="0" text="" dxfId="2">
      <formula>ISERROR(MATCH(F3,Validation!$L$3:$L$6,0))</formula>
    </cfRule>
  </conditionalFormatting>
  <dataValidations count="10">
    <dataValidation allowBlank="false" error="This cell cannot be changed" errorStyle="stop" operator="between" showDropDown="false" showErrorMessage="true" showInputMessage="false" sqref="A2" type="custom">
      <formula1>A2 &lt;&gt; "Event id"</formula1>
      <formula2>0</formula2>
    </dataValidation>
    <dataValidation allowBlank="false" error="This cell cannot be changed" errorStyle="stop" operator="between" showDropDown="false" showErrorMessage="true" showInputMessage="false" sqref="B2" type="custom">
      <formula1>B2 &lt;&gt; "TEI Id"</formula1>
      <formula2>0</formula2>
    </dataValidation>
    <dataValidation allowBlank="true" error="Invalid choice was chosen" errorStyle="warning" operator="equal" showDropDown="false" showErrorMessage="true" showInputMessage="true" sqref="B3:B1002" type="list">
      <formula1>'TEI Instances'!$A$6:$A$1024</formula1>
      <formula2>0</formula2>
    </dataValidation>
    <dataValidation allowBlank="false" error="This cell cannot be changed" errorStyle="stop" operator="between" showDropDown="false" showErrorMessage="true" showInputMessage="false" sqref="C2" type="custom">
      <formula1>C2 &lt;&gt; "_ZzAH6jf5jnB"</formula1>
      <formula2>0</formula2>
    </dataValidation>
    <dataValidation allowBlank="true" error="Invalid choice was chosen" errorStyle="warning" operator="equal" showDropDown="false" showErrorMessage="true" showInputMessage="true" sqref="C3:C1002" type="list">
      <formula1>Validation!$E$3:$E$4</formula1>
      <formula2>0</formula2>
    </dataValidation>
    <dataValidation allowBlank="false" error="This cell cannot be changed" errorStyle="stop" operator="between" showDropDown="false" showErrorMessage="true" showInputMessage="false" sqref="D2" type="custom">
      <formula1>D2 &lt;&gt; "Closure date *
(YYYY-MM-DD)"</formula1>
      <formula2>0</formula2>
    </dataValidation>
    <dataValidation allowBlank="false" error="This cell cannot be changed" errorStyle="stop" operator="between" showDropDown="false" showErrorMessage="true" showInputMessage="false" sqref="E2" type="custom">
      <formula1>E2 &lt;&gt; "_VBZULpS9vvG"</formula1>
      <formula2>0</formula2>
    </dataValidation>
    <dataValidation allowBlank="false" error="This cell cannot be changed" errorStyle="stop" operator="between" showDropDown="false" showErrorMessage="true" showInputMessage="false" sqref="F2" type="custom">
      <formula1>F2 &lt;&gt; "_tpHqHXHoOXF"</formula1>
      <formula2>0</formula2>
    </dataValidation>
    <dataValidation allowBlank="true" error="Invalid choice was chosen" errorStyle="warning" operator="equal" showDropDown="false" showErrorMessage="true" showInputMessage="true" sqref="F3:F1002" type="list">
      <formula1>Validation!$L$3:$L$6</formula1>
      <formula2>0</formula2>
    </dataValidation>
    <dataValidation allowBlank="false" error="This cell cannot be changed" errorStyle="stop" operator="between" showDropDown="false" showErrorMessage="true" showInputMessage="false" sqref="G2" type="custom">
      <formula1>G2 &lt;&gt; "_mx7hlFFLqv4"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32"/>
    <col collapsed="false" customWidth="true" hidden="false" outlineLevel="0" max="2" min="2" style="1" width="28"/>
  </cols>
  <sheetData>
    <row r="1" customFormat="false" ht="13.8" hidden="false" customHeight="false" outlineLevel="0" collapsed="false">
      <c r="A1" s="4" t="str">
        <f aca="false">_vRx3NliXHhz</f>
        <v>HIV - Mother to child</v>
      </c>
    </row>
    <row r="2" customFormat="false" ht="13.8" hidden="false" customHeight="false" outlineLevel="0" collapsed="false">
      <c r="A2" s="2" t="s">
        <v>9</v>
      </c>
      <c r="B2" s="2" t="s">
        <v>10</v>
      </c>
    </row>
  </sheetData>
  <conditionalFormatting sqref="A3:A1048576">
    <cfRule type="expression" priority="2" aboveAverage="0" equalAverage="0" bottom="0" percent="0" rank="0" text="" dxfId="0">
      <formula>ISERROR(MATCH(A3,'TEI Instances'!$A$6:$A$1024,0))</formula>
    </cfRule>
  </conditionalFormatting>
  <conditionalFormatting sqref="B3:B1048576">
    <cfRule type="expression" priority="3" aboveAverage="0" equalAverage="0" bottom="0" percent="0" rank="0" text="" dxfId="1">
      <formula>ISERROR(MATCH(B3,Validation!$D$3:$D$17,0))</formula>
    </cfRule>
  </conditionalFormatting>
  <dataValidations count="4">
    <dataValidation allowBlank="false" error="This cell cannot be changed" errorStyle="stop" operator="between" showDropDown="false" showErrorMessage="true" showInputMessage="false" sqref="A2" type="custom">
      <formula1>A2 &lt;&gt; "From TEI (HIV Patient)"</formula1>
      <formula2>0</formula2>
    </dataValidation>
    <dataValidation allowBlank="true" error="Invalid choice was chosen" errorStyle="warning" operator="equal" showDropDown="false" showErrorMessage="true" showInputMessage="true" sqref="A3:A1002" type="list">
      <formula1>'TEI Instances'!$A$6:$A$1024</formula1>
      <formula2>0</formula2>
    </dataValidation>
    <dataValidation allowBlank="false" error="This cell cannot be changed" errorStyle="stop" operator="between" showDropDown="false" showErrorMessage="true" showInputMessage="false" sqref="B2" type="custom">
      <formula1>B2 &lt;&gt; "To TEI (HIV Child)"</formula1>
      <formula2>0</formula2>
    </dataValidation>
    <dataValidation allowBlank="true" error="Invalid choice was chosen" errorStyle="warning" operator="equal" showDropDown="false" showErrorMessage="true" showInputMessage="true" sqref="B3:B1002" type="list">
      <formula1>Validation!$D$3:$D$17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1" style="1" width="50"/>
    <col collapsed="false" customWidth="true" hidden="false" outlineLevel="0" max="4" min="3" style="1" width="20"/>
    <col collapsed="false" customWidth="true" hidden="false" outlineLevel="0" max="5" min="5" style="1" width="40"/>
  </cols>
  <sheetData>
    <row r="1" customFormat="false" ht="12.8" hidden="false" customHeight="tru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</row>
    <row r="3" customFormat="false" ht="13.8" hidden="false" customHeight="false" outlineLevel="0" collapsed="false">
      <c r="A3" s="1" t="s">
        <v>16</v>
      </c>
      <c r="C3" s="1" t="s">
        <v>17</v>
      </c>
    </row>
    <row r="4" customFormat="false" ht="13.8" hidden="false" customHeight="false" outlineLevel="0" collapsed="false">
      <c r="A4" s="1" t="s">
        <v>18</v>
      </c>
      <c r="C4" s="1" t="s">
        <v>19</v>
      </c>
      <c r="D4" s="1" t="s">
        <v>20</v>
      </c>
      <c r="E4" s="1" t="s">
        <v>21</v>
      </c>
    </row>
    <row r="5" customFormat="false" ht="13.8" hidden="false" customHeight="false" outlineLevel="0" collapsed="false">
      <c r="A5" s="1" t="s">
        <v>22</v>
      </c>
      <c r="C5" s="1" t="s">
        <v>23</v>
      </c>
    </row>
    <row r="6" customFormat="false" ht="13.8" hidden="false" customHeight="false" outlineLevel="0" collapsed="false">
      <c r="A6" s="1" t="s">
        <v>24</v>
      </c>
      <c r="C6" s="1" t="s">
        <v>25</v>
      </c>
    </row>
    <row r="7" customFormat="false" ht="13.8" hidden="false" customHeight="false" outlineLevel="0" collapsed="false">
      <c r="A7" s="1" t="s">
        <v>26</v>
      </c>
      <c r="C7" s="1" t="s">
        <v>25</v>
      </c>
    </row>
    <row r="8" customFormat="false" ht="13.8" hidden="false" customHeight="false" outlineLevel="0" collapsed="false">
      <c r="A8" s="1" t="s">
        <v>27</v>
      </c>
      <c r="C8" s="1" t="s">
        <v>28</v>
      </c>
      <c r="D8" s="1" t="s">
        <v>29</v>
      </c>
      <c r="E8" s="1" t="s">
        <v>30</v>
      </c>
    </row>
    <row r="9" customFormat="false" ht="13.8" hidden="false" customHeight="false" outlineLevel="0" collapsed="false">
      <c r="A9" s="1" t="s">
        <v>31</v>
      </c>
      <c r="C9" s="1" t="s">
        <v>19</v>
      </c>
      <c r="D9" s="1" t="s">
        <v>32</v>
      </c>
      <c r="E9" s="1" t="s">
        <v>33</v>
      </c>
    </row>
    <row r="10" customFormat="false" ht="13.8" hidden="false" customHeight="false" outlineLevel="0" collapsed="false">
      <c r="A10" s="1" t="s">
        <v>34</v>
      </c>
      <c r="C10" s="1" t="s">
        <v>19</v>
      </c>
      <c r="D10" s="1" t="s">
        <v>35</v>
      </c>
      <c r="E10" s="1" t="s">
        <v>36</v>
      </c>
    </row>
    <row r="11" customFormat="false" ht="13.8" hidden="false" customHeight="false" outlineLevel="0" collapsed="false">
      <c r="A11" s="1" t="s">
        <v>37</v>
      </c>
      <c r="C11" s="1" t="s">
        <v>23</v>
      </c>
    </row>
    <row r="12" customFormat="false" ht="13.8" hidden="false" customHeight="false" outlineLevel="0" collapsed="false">
      <c r="A12" s="1" t="s">
        <v>38</v>
      </c>
      <c r="C12" s="1" t="s">
        <v>23</v>
      </c>
    </row>
    <row r="13" customFormat="false" ht="13.8" hidden="false" customHeight="false" outlineLevel="0" collapsed="false">
      <c r="A13" s="1" t="s">
        <v>39</v>
      </c>
      <c r="C13" s="1" t="s">
        <v>25</v>
      </c>
    </row>
    <row r="14" customFormat="false" ht="13.8" hidden="false" customHeight="false" outlineLevel="0" collapsed="false">
      <c r="A14" s="1" t="s">
        <v>40</v>
      </c>
      <c r="C14" s="1" t="s">
        <v>19</v>
      </c>
      <c r="D14" s="1" t="s">
        <v>41</v>
      </c>
      <c r="E14" s="1" t="s">
        <v>42</v>
      </c>
    </row>
    <row r="15" customFormat="false" ht="13.8" hidden="false" customHeight="false" outlineLevel="0" collapsed="false">
      <c r="A15" s="1" t="s">
        <v>31</v>
      </c>
      <c r="C15" s="1" t="s">
        <v>19</v>
      </c>
      <c r="D15" s="1" t="s">
        <v>32</v>
      </c>
      <c r="E15" s="1" t="s">
        <v>33</v>
      </c>
    </row>
    <row r="16" customFormat="false" ht="13.8" hidden="false" customHeight="false" outlineLevel="0" collapsed="false">
      <c r="A16" s="1" t="s">
        <v>34</v>
      </c>
      <c r="C16" s="1" t="s">
        <v>19</v>
      </c>
      <c r="D16" s="1" t="s">
        <v>35</v>
      </c>
      <c r="E16" s="1" t="s">
        <v>36</v>
      </c>
    </row>
    <row r="17" customFormat="false" ht="13.8" hidden="false" customHeight="false" outlineLevel="0" collapsed="false">
      <c r="A17" s="1" t="s">
        <v>43</v>
      </c>
      <c r="C17" s="1" t="s">
        <v>25</v>
      </c>
    </row>
    <row r="18" customFormat="false" ht="13.8" hidden="false" customHeight="false" outlineLevel="0" collapsed="false">
      <c r="A18" s="1" t="s">
        <v>44</v>
      </c>
      <c r="C18" s="1" t="s">
        <v>19</v>
      </c>
      <c r="D18" s="1" t="s">
        <v>45</v>
      </c>
      <c r="E18" s="1" t="s">
        <v>46</v>
      </c>
    </row>
    <row r="19" customFormat="false" ht="13.8" hidden="false" customHeight="false" outlineLevel="0" collapsed="false">
      <c r="A19" s="1" t="s">
        <v>47</v>
      </c>
      <c r="C19" s="1" t="s">
        <v>19</v>
      </c>
      <c r="D19" s="1" t="s">
        <v>48</v>
      </c>
      <c r="E19" s="1" t="s">
        <v>49</v>
      </c>
    </row>
    <row r="20" customFormat="false" ht="13.8" hidden="false" customHeight="false" outlineLevel="0" collapsed="false">
      <c r="A20" s="1" t="s">
        <v>50</v>
      </c>
      <c r="C20" s="1" t="s">
        <v>19</v>
      </c>
      <c r="D20" s="1" t="s">
        <v>51</v>
      </c>
      <c r="E20" s="1" t="s">
        <v>52</v>
      </c>
    </row>
    <row r="21" customFormat="false" ht="13.8" hidden="false" customHeight="false" outlineLevel="0" collapsed="false">
      <c r="A21" s="1" t="s">
        <v>53</v>
      </c>
      <c r="C21" s="1" t="s">
        <v>19</v>
      </c>
      <c r="D21" s="1" t="s">
        <v>54</v>
      </c>
      <c r="E21" s="1" t="s">
        <v>55</v>
      </c>
    </row>
    <row r="22" customFormat="false" ht="13.8" hidden="false" customHeight="false" outlineLevel="0" collapsed="false">
      <c r="A22" s="1" t="s">
        <v>56</v>
      </c>
      <c r="C22" s="1" t="s">
        <v>19</v>
      </c>
      <c r="D22" s="1" t="s">
        <v>57</v>
      </c>
      <c r="E22" s="1" t="s">
        <v>58</v>
      </c>
    </row>
    <row r="23" customFormat="false" ht="13.8" hidden="false" customHeight="false" outlineLevel="0" collapsed="false">
      <c r="A23" s="1" t="s">
        <v>59</v>
      </c>
      <c r="C23" s="1" t="s">
        <v>19</v>
      </c>
      <c r="D23" s="1" t="s">
        <v>45</v>
      </c>
      <c r="E23" s="1" t="s">
        <v>46</v>
      </c>
    </row>
    <row r="24" customFormat="false" ht="13.8" hidden="false" customHeight="false" outlineLevel="0" collapsed="false">
      <c r="A24" s="1" t="s">
        <v>60</v>
      </c>
      <c r="C24" s="1" t="s">
        <v>23</v>
      </c>
    </row>
    <row r="25" customFormat="false" ht="13.8" hidden="false" customHeight="false" outlineLevel="0" collapsed="false">
      <c r="A25" s="1" t="s">
        <v>61</v>
      </c>
      <c r="C25" s="1" t="s">
        <v>23</v>
      </c>
    </row>
    <row r="26" customFormat="false" ht="13.8" hidden="false" customHeight="false" outlineLevel="0" collapsed="false">
      <c r="A26" s="1" t="s">
        <v>62</v>
      </c>
      <c r="C26" s="1" t="s">
        <v>23</v>
      </c>
    </row>
    <row r="27" customFormat="false" ht="13.8" hidden="false" customHeight="false" outlineLevel="0" collapsed="false">
      <c r="A27" s="1" t="s">
        <v>63</v>
      </c>
      <c r="C27" s="1" t="s">
        <v>23</v>
      </c>
    </row>
    <row r="28" customFormat="false" ht="13.8" hidden="false" customHeight="false" outlineLevel="0" collapsed="false">
      <c r="A28" s="1" t="s">
        <v>64</v>
      </c>
      <c r="C28" s="1" t="s">
        <v>23</v>
      </c>
    </row>
    <row r="29" customFormat="false" ht="13.8" hidden="false" customHeight="false" outlineLevel="0" collapsed="false">
      <c r="A29" s="1" t="s">
        <v>65</v>
      </c>
      <c r="C29" s="1" t="s">
        <v>25</v>
      </c>
    </row>
    <row r="30" customFormat="false" ht="13.8" hidden="false" customHeight="false" outlineLevel="0" collapsed="false">
      <c r="A30" s="1" t="s">
        <v>66</v>
      </c>
      <c r="B30" s="1" t="s">
        <v>67</v>
      </c>
      <c r="C30" s="1" t="s">
        <v>28</v>
      </c>
    </row>
    <row r="31" customFormat="false" ht="13.8" hidden="false" customHeight="false" outlineLevel="0" collapsed="false">
      <c r="A31" s="1" t="s">
        <v>68</v>
      </c>
      <c r="B31" s="1" t="s">
        <v>69</v>
      </c>
      <c r="C31" s="1" t="s">
        <v>28</v>
      </c>
      <c r="D31" s="1" t="s">
        <v>70</v>
      </c>
      <c r="E31" s="1" t="s">
        <v>71</v>
      </c>
    </row>
    <row r="32" customFormat="false" ht="13.8" hidden="false" customHeight="false" outlineLevel="0" collapsed="false">
      <c r="A32" s="1" t="s">
        <v>72</v>
      </c>
      <c r="C32" s="1" t="s">
        <v>23</v>
      </c>
    </row>
    <row r="33" customFormat="false" ht="13.8" hidden="false" customHeight="false" outlineLevel="0" collapsed="false">
      <c r="A33" s="1" t="s">
        <v>73</v>
      </c>
      <c r="B33" s="1" t="s">
        <v>74</v>
      </c>
      <c r="C33" s="1" t="s">
        <v>23</v>
      </c>
    </row>
    <row r="34" customFormat="false" ht="13.8" hidden="false" customHeight="false" outlineLevel="0" collapsed="false">
      <c r="A34" s="1" t="s">
        <v>75</v>
      </c>
      <c r="B34" s="1" t="s">
        <v>76</v>
      </c>
      <c r="C34" s="1" t="s">
        <v>19</v>
      </c>
      <c r="D34" s="1" t="s">
        <v>77</v>
      </c>
      <c r="E34" s="1" t="s">
        <v>78</v>
      </c>
    </row>
    <row r="35" customFormat="false" ht="13.8" hidden="false" customHeight="false" outlineLevel="0" collapsed="false">
      <c r="A35" s="1" t="s">
        <v>79</v>
      </c>
      <c r="C35" s="1" t="s">
        <v>25</v>
      </c>
    </row>
    <row r="36" customFormat="false" ht="13.8" hidden="false" customHeight="false" outlineLevel="0" collapsed="false">
      <c r="A36" s="1" t="s">
        <v>80</v>
      </c>
      <c r="C36" s="1" t="s">
        <v>28</v>
      </c>
    </row>
    <row r="37" customFormat="false" ht="13.8" hidden="false" customHeight="false" outlineLevel="0" collapsed="false">
      <c r="A37" s="1" t="s">
        <v>81</v>
      </c>
      <c r="C37" s="1" t="s">
        <v>25</v>
      </c>
    </row>
    <row r="38" customFormat="false" ht="13.8" hidden="false" customHeight="false" outlineLevel="0" collapsed="false">
      <c r="A38" s="1" t="s">
        <v>82</v>
      </c>
      <c r="C38" s="1" t="s">
        <v>25</v>
      </c>
    </row>
    <row r="39" customFormat="false" ht="13.8" hidden="false" customHeight="false" outlineLevel="0" collapsed="false">
      <c r="A39" s="1" t="s">
        <v>83</v>
      </c>
      <c r="B39" s="1" t="s">
        <v>84</v>
      </c>
      <c r="C39" s="1" t="s">
        <v>19</v>
      </c>
      <c r="D39" s="1" t="s">
        <v>85</v>
      </c>
      <c r="E39" s="1" t="s">
        <v>86</v>
      </c>
    </row>
    <row r="40" customFormat="false" ht="13.8" hidden="false" customHeight="false" outlineLevel="0" collapsed="false">
      <c r="A40" s="1" t="s">
        <v>87</v>
      </c>
      <c r="C40" s="1" t="s">
        <v>88</v>
      </c>
    </row>
    <row r="41" customFormat="false" ht="13.8" hidden="false" customHeight="false" outlineLevel="0" collapsed="false">
      <c r="A41" s="1" t="s">
        <v>89</v>
      </c>
      <c r="C41" s="1" t="s">
        <v>19</v>
      </c>
      <c r="D41" s="1" t="s">
        <v>90</v>
      </c>
      <c r="E41" s="1" t="s">
        <v>91</v>
      </c>
    </row>
    <row r="42" customFormat="false" ht="13.8" hidden="false" customHeight="false" outlineLevel="0" collapsed="false">
      <c r="A42" s="1" t="s">
        <v>92</v>
      </c>
      <c r="C42" s="1" t="s">
        <v>88</v>
      </c>
    </row>
    <row r="43" customFormat="false" ht="13.8" hidden="false" customHeight="false" outlineLevel="0" collapsed="false">
      <c r="A43" s="1" t="s">
        <v>93</v>
      </c>
      <c r="C43" s="1" t="s">
        <v>88</v>
      </c>
    </row>
    <row r="44" customFormat="false" ht="13.8" hidden="false" customHeight="false" outlineLevel="0" collapsed="false">
      <c r="A44" s="1" t="s">
        <v>94</v>
      </c>
      <c r="C44" s="1" t="s">
        <v>19</v>
      </c>
      <c r="D44" s="1" t="s">
        <v>90</v>
      </c>
      <c r="E44" s="1" t="s">
        <v>91</v>
      </c>
    </row>
    <row r="45" customFormat="false" ht="13.8" hidden="false" customHeight="false" outlineLevel="0" collapsed="false">
      <c r="A45" s="1" t="s">
        <v>95</v>
      </c>
      <c r="C45" s="1" t="s">
        <v>19</v>
      </c>
      <c r="D45" s="1" t="s">
        <v>90</v>
      </c>
      <c r="E45" s="1" t="s">
        <v>91</v>
      </c>
    </row>
    <row r="46" customFormat="false" ht="13.8" hidden="false" customHeight="false" outlineLevel="0" collapsed="false">
      <c r="A46" s="1" t="s">
        <v>96</v>
      </c>
      <c r="C46" s="1" t="s">
        <v>19</v>
      </c>
    </row>
    <row r="47" customFormat="false" ht="13.8" hidden="false" customHeight="false" outlineLevel="0" collapsed="false">
      <c r="A47" s="1" t="s">
        <v>97</v>
      </c>
      <c r="C47" s="1" t="s">
        <v>19</v>
      </c>
      <c r="D47" s="1" t="s">
        <v>90</v>
      </c>
      <c r="E47" s="1" t="s">
        <v>91</v>
      </c>
    </row>
    <row r="48" customFormat="false" ht="13.8" hidden="false" customHeight="false" outlineLevel="0" collapsed="false">
      <c r="A48" s="1" t="s">
        <v>98</v>
      </c>
      <c r="C48" s="1" t="s">
        <v>88</v>
      </c>
    </row>
    <row r="49" customFormat="false" ht="13.8" hidden="false" customHeight="false" outlineLevel="0" collapsed="false">
      <c r="A49" s="1" t="s">
        <v>99</v>
      </c>
      <c r="C49" s="1" t="s">
        <v>19</v>
      </c>
      <c r="D49" s="1" t="s">
        <v>100</v>
      </c>
      <c r="E49" s="1" t="s">
        <v>101</v>
      </c>
    </row>
    <row r="50" customFormat="false" ht="13.8" hidden="false" customHeight="false" outlineLevel="0" collapsed="false">
      <c r="A50" s="1" t="s">
        <v>102</v>
      </c>
      <c r="C50" s="1" t="s">
        <v>23</v>
      </c>
    </row>
    <row r="51" customFormat="false" ht="13.8" hidden="false" customHeight="false" outlineLevel="0" collapsed="false">
      <c r="A51" s="1" t="s">
        <v>103</v>
      </c>
      <c r="C51" s="1" t="s">
        <v>23</v>
      </c>
    </row>
    <row r="52" customFormat="false" ht="13.8" hidden="false" customHeight="false" outlineLevel="0" collapsed="false">
      <c r="A52" s="1" t="s">
        <v>104</v>
      </c>
      <c r="C52" s="1" t="s">
        <v>19</v>
      </c>
      <c r="D52" s="1" t="s">
        <v>105</v>
      </c>
      <c r="E52" s="1" t="s">
        <v>106</v>
      </c>
    </row>
    <row r="53" customFormat="false" ht="13.8" hidden="false" customHeight="false" outlineLevel="0" collapsed="false">
      <c r="A53" s="1" t="s">
        <v>107</v>
      </c>
      <c r="C53" s="1" t="s">
        <v>19</v>
      </c>
      <c r="D53" s="1" t="s">
        <v>108</v>
      </c>
      <c r="E53" s="1" t="s">
        <v>109</v>
      </c>
    </row>
  </sheetData>
  <sheetProtection algorithmName="SHA-512" hashValue="9pm5hfe9u/kzV4/Ij+CLF8c60I8zpaBowqqopAlMUO4dkEnBfACPDBSsomi803ONxrc/vh1yZlOkrEQNq+SDKw==" saltValue="DZYUT9InCcRIR47PPg/RiQ==" spinCount="100000" sheet="true" formatCells="false" formatColumns="false" formatRows="false" insertColumns="false" insertRows="false" insertHyperlinks="false" deleteColumns="false" deleteRows="false" sort="false" autoFilter="false" pivotTables="false"/>
  <mergeCells count="5">
    <mergeCell ref="A1:A2"/>
    <mergeCell ref="B1:B2"/>
    <mergeCell ref="C1:C2"/>
    <mergeCell ref="D1:D2"/>
    <mergeCell ref="E1:E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0390625" defaultRowHeight="12.8" zeroHeight="false" outlineLevelRow="0" outlineLevelCol="0"/>
  <sheetData>
    <row r="1" customFormat="false" ht="13.8" hidden="false" customHeight="false" outlineLevel="0" collapsed="false">
      <c r="A1" s="4" t="str">
        <f aca="false">_Cr8hTlGaAay</f>
        <v>HIV</v>
      </c>
      <c r="B1" s="4" t="str">
        <f aca="false">_Cr8hTlGaAay</f>
        <v>HIV</v>
      </c>
      <c r="C1" s="4" t="str">
        <f aca="false">_Cr8hTlGaAay</f>
        <v>HIV</v>
      </c>
      <c r="D1" s="4" t="str">
        <f aca="false">_Cr8hTlGaAay</f>
        <v>HIV</v>
      </c>
      <c r="E1" s="4" t="str">
        <f aca="false">_Cr8hTlGaAay</f>
        <v>HIV</v>
      </c>
      <c r="F1" s="4" t="str">
        <f aca="false">_Cr8hTlGaAay</f>
        <v>HIV</v>
      </c>
      <c r="G1" s="4" t="str">
        <f aca="false">_Cr8hTlGaAay</f>
        <v>HIV</v>
      </c>
      <c r="H1" s="4" t="str">
        <f aca="false">_Cr8hTlGaAay</f>
        <v>HIV</v>
      </c>
      <c r="I1" s="4" t="str">
        <f aca="false">_Cr8hTlGaAay</f>
        <v>HIV</v>
      </c>
      <c r="J1" s="4" t="str">
        <f aca="false">_Cr8hTlGaAay</f>
        <v>HIV</v>
      </c>
      <c r="K1" s="4" t="str">
        <f aca="false">_Cr8hTlGaAay</f>
        <v>HIV</v>
      </c>
      <c r="L1" s="4" t="str">
        <f aca="false">_Cr8hTlGaAay</f>
        <v>HIV</v>
      </c>
      <c r="M1" s="4" t="str">
        <f aca="false">_Cr8hTlGaAay</f>
        <v>HIV</v>
      </c>
      <c r="N1" s="4" t="str">
        <f aca="false">_Cr8hTlGaAay</f>
        <v>HIV</v>
      </c>
      <c r="O1" s="4" t="str">
        <f aca="false">_Cr8hTlGaAay</f>
        <v>HIV</v>
      </c>
      <c r="P1" s="4" t="str">
        <f aca="false">_Cr8hTlGaAay</f>
        <v>HIV</v>
      </c>
      <c r="Q1" s="4" t="str">
        <f aca="false">_Cr8hTlGaAay</f>
        <v>HIV</v>
      </c>
      <c r="R1" s="4" t="str">
        <f aca="false">_Cr8hTlGaAay</f>
        <v>HIV</v>
      </c>
      <c r="S1" s="4" t="str">
        <f aca="false">_Cr8hTlGaAay</f>
        <v>HIV</v>
      </c>
      <c r="T1" s="4" t="str">
        <f aca="false">_Cr8hTlGaAay</f>
        <v>HIV</v>
      </c>
      <c r="U1" s="4" t="str">
        <f aca="false">_Cr8hTlGaAay</f>
        <v>HIV</v>
      </c>
      <c r="V1" s="4" t="str">
        <f aca="false">_Cr8hTlGaAay</f>
        <v>HIV</v>
      </c>
      <c r="W1" s="4" t="str">
        <f aca="false">_Cr8hTlGaAay</f>
        <v>HIV</v>
      </c>
      <c r="X1" s="4" t="str">
        <f aca="false">_Cr8hTlGaAay</f>
        <v>HIV</v>
      </c>
      <c r="Y1" s="4" t="str">
        <f aca="false">_Cr8hTlGaAay</f>
        <v>HIV</v>
      </c>
      <c r="Z1" s="4" t="str">
        <f aca="false">_Cr8hTlGaAay</f>
        <v>HIV</v>
      </c>
      <c r="AA1" s="4" t="str">
        <f aca="false">_Cr8hTlGaAay</f>
        <v>HIV</v>
      </c>
      <c r="AB1" s="4" t="str">
        <f aca="false">_Cr8hTlGaAay</f>
        <v>HIV</v>
      </c>
      <c r="AC1" s="4" t="str">
        <f aca="false">_Cr8hTlGaAay</f>
        <v>HIV</v>
      </c>
      <c r="AD1" s="4" t="str">
        <f aca="false">_Cr8hTlGaAay</f>
        <v>HIV</v>
      </c>
    </row>
    <row r="2" customFormat="false" ht="13.8" hidden="false" customHeight="false" outlineLevel="0" collapsed="false">
      <c r="A2" s="1" t="s">
        <v>110</v>
      </c>
      <c r="B2" s="1" t="s">
        <v>111</v>
      </c>
      <c r="C2" s="1" t="s">
        <v>112</v>
      </c>
      <c r="D2" s="1" t="s">
        <v>113</v>
      </c>
      <c r="E2" s="1" t="s">
        <v>114</v>
      </c>
      <c r="F2" s="1" t="str">
        <f aca="false">_OJBrWQ1FNQK</f>
        <v>HIV - Address (Villages)</v>
      </c>
      <c r="G2" s="1" t="str">
        <f aca="false">_hGw4G2lIJpT</f>
        <v>HIV_Sex</v>
      </c>
      <c r="H2" s="1" t="str">
        <f aca="false">_aA7V9QwYN6v</f>
        <v>ARV History - ARV regimen first 2 drugs</v>
      </c>
      <c r="I2" s="1" t="str">
        <f aca="false">_uERq1bzFGYq</f>
        <v>ARV History - ARV regimen third drug</v>
      </c>
      <c r="J2" s="1" t="str">
        <f aca="false">_uERq1bzFGYq</f>
        <v>ARV History - ARV regimen third drug</v>
      </c>
      <c r="K2" s="1" t="str">
        <f aca="false">_Dfiy8CYJIhH</f>
        <v>HIV FUP_Advanced_HIV - Neurotoxoplasmosis</v>
      </c>
      <c r="L2" s="1" t="str">
        <f aca="false">_pBqNA0PyL96</f>
        <v>HIV CLO - Closure reason</v>
      </c>
      <c r="M2" s="1" t="str">
        <f aca="false">_hGw4G2lIJpT</f>
        <v>HIV_Sex</v>
      </c>
      <c r="N2" s="1" t="str">
        <f aca="false">_HsbXR8tSaA7</f>
        <v>HIV FUP_ARV - ARV line</v>
      </c>
      <c r="O2" s="1" t="str">
        <f aca="false">_T3BOsXQO9bB</f>
        <v>HIV FUP_PSEC - PSEC session</v>
      </c>
      <c r="P2" s="1" t="str">
        <f aca="false">_MY4ZyNQj5xm</f>
        <v>HIV FUP_Negative_Positive</v>
      </c>
      <c r="Q2" s="1" t="str">
        <f aca="false">_dY3JQn1wLfd</f>
        <v>HIV FUP_Advanced_HIV - Kaposi sarcoma</v>
      </c>
      <c r="R2" s="1" t="str">
        <f aca="false">_D3oUJLZ3UIi</f>
        <v>HIV FUP_ARV - Reason for substitution</v>
      </c>
      <c r="S2" s="1" t="str">
        <f aca="false">_dTpdTGrTwl3</f>
        <v>HIV FUP_Advanced_HIV - Cryptococcal meningitis</v>
      </c>
      <c r="T2" s="1" t="str">
        <f aca="false">_de9qzSg5sPJ</f>
        <v>HIV FUP_Advanced_HIV - Other</v>
      </c>
      <c r="U2" s="1" t="str">
        <f aca="false">_dd1XULYiF1x</f>
        <v>HIV FUP_Gen - Differentiated Model of Care</v>
      </c>
      <c r="V2" s="1" t="str">
        <f aca="false">_yxuVspvY3LW</f>
        <v>HIV FUP_Advanced_HIV - Kala Azar</v>
      </c>
      <c r="W2" s="1" t="str">
        <f aca="false">_iDdPp0NkWXK</f>
        <v>HIV FUP_Gen - Current WHO stage</v>
      </c>
      <c r="X2" s="1" t="str">
        <f aca="false">_OJBrWQ1FNQK</f>
        <v>HIV - Address (Villages)</v>
      </c>
      <c r="Y2" s="1" t="str">
        <f aca="false">_aA7V9QwYN6v</f>
        <v>ARV History - ARV regimen first 2 drugs</v>
      </c>
      <c r="Z2" s="1" t="str">
        <f aca="false">_huG3qoKuxnz</f>
        <v>HIV FUP_Gen - Type of visit</v>
      </c>
      <c r="AA2" s="1" t="str">
        <f aca="false">_BJYSZkuXFcl</f>
        <v>HIV FUP_TB - TB status (anytime since last review)</v>
      </c>
      <c r="AB2" s="1" t="str">
        <f aca="false">_ficG7gHWIKO</f>
        <v>HIV FUP_TB - Type of TB preventive treatment (TPT)</v>
      </c>
      <c r="AC2" s="1" t="s">
        <v>115</v>
      </c>
      <c r="AD2" s="1" t="s">
        <v>116</v>
      </c>
    </row>
    <row r="3" customFormat="false" ht="13.8" hidden="false" customHeight="false" outlineLevel="0" collapsed="false">
      <c r="A3" s="1" t="str">
        <f aca="false">_hGqan2xWIvL</f>
        <v>MALAKAL HIV - PoC - Linelist</v>
      </c>
      <c r="B3" s="1" t="str">
        <f aca="false">_vRx3NliXHhz</f>
        <v>HIV - Mother to child</v>
      </c>
      <c r="C3" s="1" t="s">
        <v>117</v>
      </c>
      <c r="D3" s="1" t="s">
        <v>118</v>
      </c>
      <c r="E3" s="1" t="str">
        <f aca="false">_AOPzxwWACxk</f>
        <v>default</v>
      </c>
      <c r="F3" s="1" t="str">
        <f aca="false">_jZtllm2WmYq</f>
        <v>SOUTH SUDAN / MALAKAL / POAM</v>
      </c>
      <c r="G3" s="1" t="str">
        <f aca="false">_tAs5bFsljxZ</f>
        <v>Female</v>
      </c>
      <c r="H3" s="1" t="str">
        <f aca="false">_d2F1PGhS6cw</f>
        <v>ABC/3TC</v>
      </c>
      <c r="I3" s="1" t="str">
        <f aca="false">_OXNUAKD40bP</f>
        <v>EFV</v>
      </c>
      <c r="J3" s="1" t="str">
        <f aca="false">_OXNUAKD40bP</f>
        <v>EFV</v>
      </c>
      <c r="K3" s="1" t="str">
        <f aca="false">_D8M887Ii3Fj</f>
        <v>No</v>
      </c>
      <c r="L3" s="1" t="str">
        <f aca="false">_DkhPxqYrz1s</f>
        <v>Lost to follow-up</v>
      </c>
      <c r="M3" s="1" t="str">
        <f aca="false">_tAs5bFsljxZ</f>
        <v>Female</v>
      </c>
      <c r="N3" s="1" t="n">
        <f aca="false">_pfCK8VUJbtU</f>
        <v>1</v>
      </c>
      <c r="O3" s="1" t="str">
        <f aca="false">_qxogWozxnt3</f>
        <v>Pre-ART session</v>
      </c>
      <c r="P3" s="1" t="str">
        <f aca="false">_EkjZX6sVfCY</f>
        <v>Negative</v>
      </c>
      <c r="Q3" s="1" t="str">
        <f aca="false">_Urvo7Cjt7mQ</f>
        <v>No</v>
      </c>
      <c r="R3" s="1" t="str">
        <f aca="false">_G3GJOYEluMH</f>
        <v>Toxicity/side effects</v>
      </c>
      <c r="S3" s="1" t="str">
        <f aca="false">_GwFBdU5tqVG</f>
        <v>No</v>
      </c>
      <c r="T3" s="1" t="str">
        <f aca="false">_gGMkpU4KV8s</f>
        <v>CMV</v>
      </c>
      <c r="U3" s="1" t="str">
        <f aca="false">_WQUgYe6cAhP</f>
        <v>GAG</v>
      </c>
      <c r="V3" s="1" t="str">
        <f aca="false">_MM5ZCUc2SC6</f>
        <v>No</v>
      </c>
      <c r="W3" s="1" t="n">
        <f aca="false">_aXxqW5G2j5o</f>
        <v>1</v>
      </c>
      <c r="X3" s="1" t="str">
        <f aca="false">_jZtllm2WmYq</f>
        <v>SOUTH SUDAN / MALAKAL / POAM</v>
      </c>
      <c r="Y3" s="1" t="str">
        <f aca="false">_d2F1PGhS6cw</f>
        <v>ABC/3TC</v>
      </c>
      <c r="Z3" s="1" t="str">
        <f aca="false">_sAJW3h8UqGE</f>
        <v>Visit – Starts ART</v>
      </c>
      <c r="AA3" s="1" t="str">
        <f aca="false">_tnTWHyFn88U</f>
        <v>Active TB, not on treatment</v>
      </c>
      <c r="AB3" s="1" t="str">
        <f aca="false">_UVjguSMrGtY</f>
        <v>INH 6-9 months</v>
      </c>
      <c r="AC3" s="1" t="str">
        <f aca="false">_true</f>
        <v>Yes</v>
      </c>
      <c r="AD3" s="1" t="str">
        <f aca="false">_true</f>
        <v>Yes</v>
      </c>
    </row>
    <row r="4" customFormat="false" ht="13.8" hidden="false" customHeight="false" outlineLevel="0" collapsed="false">
      <c r="C4" s="1" t="s">
        <v>119</v>
      </c>
      <c r="D4" s="1" t="s">
        <v>120</v>
      </c>
      <c r="F4" s="1" t="str">
        <f aca="false">_C4pAX2GTpwZ</f>
        <v>SOUTH SUDAN / MALAKAL / GELACHEL</v>
      </c>
      <c r="G4" s="1" t="str">
        <f aca="false">_qHcKdKC3I3n</f>
        <v>Male</v>
      </c>
      <c r="H4" s="1" t="str">
        <f aca="false">_kHBkX6aPZsz</f>
        <v>AZT/3TC</v>
      </c>
      <c r="I4" s="1" t="str">
        <f aca="false">_ty1BS9FHPIp</f>
        <v>NVP</v>
      </c>
      <c r="J4" s="1" t="str">
        <f aca="false">_ty1BS9FHPIp</f>
        <v>NVP</v>
      </c>
      <c r="K4" s="1" t="str">
        <f aca="false">_rPMhGhzqB9c</f>
        <v>Yes, not on treatment</v>
      </c>
      <c r="L4" s="1" t="str">
        <f aca="false">_O0mVqVOpTJf</f>
        <v>Transferred OUT</v>
      </c>
      <c r="M4" s="1" t="str">
        <f aca="false">_qHcKdKC3I3n</f>
        <v>Male</v>
      </c>
      <c r="N4" s="1" t="n">
        <f aca="false">_yMxC26j0FhV</f>
        <v>2</v>
      </c>
      <c r="O4" s="1" t="str">
        <f aca="false">_QXa56nDbRyr</f>
        <v>Adherence session</v>
      </c>
      <c r="P4" s="1" t="str">
        <f aca="false">_gd4280rYkWO</f>
        <v>Positive</v>
      </c>
      <c r="Q4" s="1" t="str">
        <f aca="false">_TvVVcjwgOhc</f>
        <v>Yes, not on treatment</v>
      </c>
      <c r="R4" s="1" t="str">
        <f aca="false">_AVMFWk7wNx0</f>
        <v>Pregnancy</v>
      </c>
      <c r="S4" s="1" t="str">
        <f aca="false">_PYW0gw8gpXG</f>
        <v>Yes, not on treatment</v>
      </c>
      <c r="T4" s="1" t="str">
        <f aca="false">_G3DYbk5KeOE</f>
        <v>MAC</v>
      </c>
      <c r="U4" s="1" t="str">
        <f aca="false">_SX8Tk2LjoM6</f>
        <v>PODIs</v>
      </c>
      <c r="V4" s="1" t="str">
        <f aca="false">_KiGOmtPIItR</f>
        <v>Yes, not on treatment</v>
      </c>
      <c r="W4" s="1" t="n">
        <f aca="false">_jMS6QFMvW0Q</f>
        <v>2</v>
      </c>
      <c r="X4" s="1" t="str">
        <f aca="false">_C4pAX2GTpwZ</f>
        <v>SOUTH SUDAN / MALAKAL / GELACHEL</v>
      </c>
      <c r="Y4" s="1" t="str">
        <f aca="false">_kHBkX6aPZsz</f>
        <v>AZT/3TC</v>
      </c>
      <c r="Z4" s="1" t="str">
        <f aca="false">_ZqXbo8Da4PP</f>
        <v>Visit – Continue ART</v>
      </c>
      <c r="AA4" s="1" t="str">
        <f aca="false">_PlEO6GVVVad</f>
        <v>Screened, not TB and on TPT</v>
      </c>
      <c r="AB4" s="1" t="str">
        <f aca="false">_veRbfh7jDRW</f>
        <v>INH 36 months</v>
      </c>
      <c r="AC4" s="1" t="str">
        <f aca="false">_false</f>
        <v>No</v>
      </c>
    </row>
    <row r="5" customFormat="false" ht="13.8" hidden="false" customHeight="false" outlineLevel="0" collapsed="false">
      <c r="C5" s="1" t="s">
        <v>121</v>
      </c>
      <c r="D5" s="1" t="s">
        <v>122</v>
      </c>
      <c r="F5" s="1" t="str">
        <f aca="false">_v8ga2uo0nDV</f>
        <v>SOUTH SUDAN / MALAKAL / CANAL</v>
      </c>
      <c r="H5" s="1" t="str">
        <f aca="false">_ZTAa2qDNYeE</f>
        <v>ETV/DRV/r</v>
      </c>
      <c r="I5" s="1" t="str">
        <f aca="false">_cCNh1aOa2EA</f>
        <v>LPV/r</v>
      </c>
      <c r="J5" s="1" t="str">
        <f aca="false">_cCNh1aOa2EA</f>
        <v>LPV/r</v>
      </c>
      <c r="K5" s="1" t="str">
        <f aca="false">_D6HIuv3Y2Xa</f>
        <v>Yes, on Amphotericin + Flucytosine</v>
      </c>
      <c r="L5" s="1" t="str">
        <f aca="false">_zTD8J01zDXW</f>
        <v>Dead</v>
      </c>
      <c r="N5" s="1" t="n">
        <f aca="false">_dQVvgGLrkpp</f>
        <v>3</v>
      </c>
      <c r="O5" s="1" t="str">
        <f aca="false">_wJLv59p0qsq</f>
        <v>Enhanced adherence session</v>
      </c>
      <c r="Q5" s="1" t="str">
        <f aca="false">_AkqjAlZTv9R</f>
        <v>Yes, on chemotherapy</v>
      </c>
      <c r="R5" s="1" t="str">
        <f aca="false">_EUkT574DUEQ</f>
        <v>New TB</v>
      </c>
      <c r="S5" s="1" t="str">
        <f aca="false">_FVmH7H8Dtv3</f>
        <v>Yes, on Cotrimoxazole</v>
      </c>
      <c r="T5" s="1" t="str">
        <f aca="false">_pxHSDepxtWi</f>
        <v>PML</v>
      </c>
      <c r="U5" s="1" t="str">
        <f aca="false">_zpqqG6rErpt</f>
        <v>Adherence Club</v>
      </c>
      <c r="V5" s="1" t="str">
        <f aca="false">_qS59gekEkGo</f>
        <v>Yes, on Amphotericin</v>
      </c>
      <c r="W5" s="1" t="n">
        <f aca="false">_qmYwRAlTVOv</f>
        <v>3</v>
      </c>
      <c r="X5" s="1" t="str">
        <f aca="false">_v8ga2uo0nDV</f>
        <v>SOUTH SUDAN / MALAKAL / CANAL</v>
      </c>
      <c r="Y5" s="1" t="str">
        <f aca="false">_ZTAa2qDNYeE</f>
        <v>ETV/DRV/r</v>
      </c>
      <c r="Z5" s="1" t="str">
        <f aca="false">_EtxL24hA7xh</f>
        <v>Visit – stop ART</v>
      </c>
      <c r="AA5" s="1" t="str">
        <f aca="false">_n3wKMU4idmV</f>
        <v>Screened, not TB not on TPT</v>
      </c>
      <c r="AB5" s="1" t="str">
        <f aca="false">_fYs01SySD4v</f>
        <v>INH-RP 3 months</v>
      </c>
    </row>
    <row r="6" customFormat="false" ht="13.8" hidden="false" customHeight="false" outlineLevel="0" collapsed="false">
      <c r="C6" s="1" t="s">
        <v>123</v>
      </c>
      <c r="D6" s="1" t="s">
        <v>124</v>
      </c>
      <c r="F6" s="1" t="str">
        <f aca="false">_S9ezVJuy257</f>
        <v>SOUTH SUDAN / MALAKAL / ULANG</v>
      </c>
      <c r="H6" s="1" t="str">
        <f aca="false">_UgYlzlquiFg</f>
        <v>TDF/3TC</v>
      </c>
      <c r="I6" s="1" t="str">
        <f aca="false">_pFiFDMI6tjf</f>
        <v>ATV/r</v>
      </c>
      <c r="J6" s="1" t="str">
        <f aca="false">_pFiFDMI6tjf</f>
        <v>ATV/r</v>
      </c>
      <c r="K6" s="1" t="str">
        <f aca="false">_fcAFn3wJ2tD</f>
        <v>Yes, on Amphotericin + Fluconazole</v>
      </c>
      <c r="O6" s="1" t="str">
        <f aca="false">_SEIraiNNHDu</f>
        <v>No session</v>
      </c>
      <c r="R6" s="1" t="str">
        <f aca="false">_vdjmbmlsBUi</f>
        <v>Updated recommendations</v>
      </c>
      <c r="T6" s="1" t="str">
        <f aca="false">_hs8Vx0sA8NR</f>
        <v>TB</v>
      </c>
      <c r="U6" s="1" t="str">
        <f aca="false">_FzGCaHqrOuJ</f>
        <v>Return to regular consultation</v>
      </c>
      <c r="V6" s="1" t="str">
        <f aca="false">_ZzhBo8XqxHt</f>
        <v>Yes, on Amphotericin + Miltefosine</v>
      </c>
      <c r="W6" s="1" t="n">
        <f aca="false">_oIDp0Anc9zt</f>
        <v>4</v>
      </c>
      <c r="X6" s="1" t="str">
        <f aca="false">_S9ezVJuy257</f>
        <v>SOUTH SUDAN / MALAKAL / ULANG</v>
      </c>
      <c r="Y6" s="1" t="str">
        <f aca="false">_UgYlzlquiFg</f>
        <v>TDF/3TC</v>
      </c>
      <c r="Z6" s="1" t="str">
        <f aca="false">_Z0bLFX8Nw0b</f>
        <v>Visit – restart ART</v>
      </c>
      <c r="AA6" s="1" t="str">
        <f aca="false">_uBliXuo46XY</f>
        <v>Yes, on DSTB treatment</v>
      </c>
      <c r="AB6" s="1" t="str">
        <f aca="false">_UlY34NSJFCs</f>
        <v>INH-RP 1 month</v>
      </c>
    </row>
    <row r="7" customFormat="false" ht="13.8" hidden="false" customHeight="false" outlineLevel="0" collapsed="false">
      <c r="C7" s="1" t="s">
        <v>125</v>
      </c>
      <c r="D7" s="1" t="s">
        <v>126</v>
      </c>
      <c r="F7" s="1" t="str">
        <f aca="false">_E7WQB8SejFR</f>
        <v>SOUTH SUDAN / MALAKAL / KHORWAI</v>
      </c>
      <c r="H7" s="1" t="str">
        <f aca="false">_n4OjomXqVVr</f>
        <v>d4T/3TC</v>
      </c>
      <c r="I7" s="1" t="str">
        <f aca="false">_s1MeRKwCm7P</f>
        <v>DTG</v>
      </c>
      <c r="J7" s="1" t="str">
        <f aca="false">_s1MeRKwCm7P</f>
        <v>DTG</v>
      </c>
      <c r="K7" s="1" t="str">
        <f aca="false">_DUlOgT1mlxY</f>
        <v>Yes, on Flucytosine + Fluconazole</v>
      </c>
      <c r="R7" s="1" t="str">
        <f aca="false">_GVYTpgstkf7</f>
        <v>Virological failure</v>
      </c>
      <c r="T7" s="1" t="str">
        <f aca="false">_qI09vmmELTs</f>
        <v>Others</v>
      </c>
      <c r="U7" s="1" t="str">
        <f aca="false">_jgQmIG0Spwp</f>
        <v>Others</v>
      </c>
      <c r="X7" s="1" t="str">
        <f aca="false">_E7WQB8SejFR</f>
        <v>SOUTH SUDAN / MALAKAL / KHORWAI</v>
      </c>
      <c r="Y7" s="1" t="str">
        <f aca="false">_n4OjomXqVVr</f>
        <v>d4T/3TC</v>
      </c>
      <c r="Z7" s="1" t="str">
        <f aca="false">_D28am938KLx</f>
        <v>No scheduled visit</v>
      </c>
      <c r="AA7" s="1" t="str">
        <f aca="false">_kNorZFAS3sf</f>
        <v>Yes, on DRTB treatment</v>
      </c>
      <c r="AB7" s="1" t="str">
        <f aca="false">_c9qm83nUs20</f>
        <v>Others</v>
      </c>
    </row>
    <row r="8" customFormat="false" ht="13.8" hidden="false" customHeight="false" outlineLevel="0" collapsed="false">
      <c r="C8" s="1" t="s">
        <v>127</v>
      </c>
      <c r="D8" s="1" t="s">
        <v>128</v>
      </c>
      <c r="F8" s="1" t="str">
        <f aca="false">_xiu4wWAUpzX</f>
        <v>SOUTH SUDAN / MALAKAL / BALIET</v>
      </c>
      <c r="I8" s="1" t="str">
        <f aca="false">_ty0KWYLxQPT</f>
        <v>RAL</v>
      </c>
      <c r="J8" s="1" t="str">
        <f aca="false">_ty0KWYLxQPT</f>
        <v>RAL</v>
      </c>
      <c r="K8" s="1" t="str">
        <f aca="false">_pw5j2aLCri8</f>
        <v>Yes, on Fluconazole</v>
      </c>
      <c r="R8" s="1" t="str">
        <f aca="false">_PLPbRcn6oqg</f>
        <v>Immunological failure</v>
      </c>
      <c r="X8" s="1" t="str">
        <f aca="false">_xiu4wWAUpzX</f>
        <v>SOUTH SUDAN / MALAKAL / BALIET</v>
      </c>
      <c r="Z8" s="1" t="str">
        <f aca="false">_EKpXswFtzui</f>
        <v>Lost to follow-up</v>
      </c>
    </row>
    <row r="9" customFormat="false" ht="13.8" hidden="false" customHeight="false" outlineLevel="0" collapsed="false">
      <c r="C9" s="1" t="s">
        <v>129</v>
      </c>
      <c r="D9" s="1" t="s">
        <v>130</v>
      </c>
      <c r="F9" s="1" t="str">
        <f aca="false">_aF9eLrQHHNo</f>
        <v>SOUTH SUDAN / MALAKAL / MAAT</v>
      </c>
      <c r="R9" s="1" t="str">
        <f aca="false">_wE4Q2KiBPDC</f>
        <v>Clinical failure</v>
      </c>
      <c r="X9" s="1" t="str">
        <f aca="false">_aF9eLrQHHNo</f>
        <v>SOUTH SUDAN / MALAKAL / MAAT</v>
      </c>
      <c r="Z9" s="1" t="str">
        <f aca="false">_fnKxxEaYNUN</f>
        <v>Transferred OUT</v>
      </c>
    </row>
    <row r="10" customFormat="false" ht="13.8" hidden="false" customHeight="false" outlineLevel="0" collapsed="false">
      <c r="C10" s="1" t="s">
        <v>131</v>
      </c>
      <c r="D10" s="1" t="s">
        <v>132</v>
      </c>
      <c r="F10" s="1" t="str">
        <f aca="false">_EfgyXFTK8n6</f>
        <v>SOUTH SUDAN / MALAKAL / POC</v>
      </c>
      <c r="R10" s="1" t="str">
        <f aca="false">_Z3KOBtqakZj</f>
        <v>Others</v>
      </c>
      <c r="X10" s="1" t="str">
        <f aca="false">_EfgyXFTK8n6</f>
        <v>SOUTH SUDAN / MALAKAL / POC</v>
      </c>
      <c r="Z10" s="1" t="str">
        <f aca="false">_BxbLxeH1k2h</f>
        <v>Dead</v>
      </c>
    </row>
    <row r="11" customFormat="false" ht="13.8" hidden="false" customHeight="false" outlineLevel="0" collapsed="false">
      <c r="C11" s="1" t="s">
        <v>133</v>
      </c>
      <c r="D11" s="1" t="s">
        <v>134</v>
      </c>
      <c r="F11" s="1" t="str">
        <f aca="false">_eXuhhBj1R97</f>
        <v>SOUTH SUDAN / MALAKAL / MUDERIA</v>
      </c>
      <c r="R11" s="1" t="str">
        <f aca="false">_DjLr5dCcNn6</f>
        <v>Rupture</v>
      </c>
      <c r="X11" s="1" t="str">
        <f aca="false">_eXuhhBj1R97</f>
        <v>SOUTH SUDAN / MALAKAL / MUDERIA</v>
      </c>
      <c r="Z11" s="1" t="str">
        <f aca="false">_CveNuRojGQw</f>
        <v>Other (eg. Hospitalized)</v>
      </c>
    </row>
    <row r="12" customFormat="false" ht="13.8" hidden="false" customHeight="false" outlineLevel="0" collapsed="false">
      <c r="C12" s="1" t="s">
        <v>135</v>
      </c>
      <c r="D12" s="1" t="s">
        <v>136</v>
      </c>
      <c r="F12" s="1" t="str">
        <f aca="false">_XtIx49xjSml</f>
        <v>SOUTH SUDAN / MALAKAL / KOLIET</v>
      </c>
      <c r="X12" s="1" t="str">
        <f aca="false">_XtIx49xjSml</f>
        <v>SOUTH SUDAN / MALAKAL / KOLIET</v>
      </c>
      <c r="Z12" s="1" t="str">
        <f aca="false">_C1X8mk28JRJ</f>
        <v>Differentiated models of care</v>
      </c>
    </row>
    <row r="13" customFormat="false" ht="13.8" hidden="false" customHeight="false" outlineLevel="0" collapsed="false">
      <c r="C13" s="1" t="s">
        <v>137</v>
      </c>
      <c r="D13" s="1" t="s">
        <v>138</v>
      </c>
      <c r="F13" s="1" t="str">
        <f aca="false">_N1LPD9dBA9L</f>
        <v>SOUTH SUDAN / ULANG / VILLAGE 1</v>
      </c>
      <c r="X13" s="1" t="str">
        <f aca="false">_N1LPD9dBA9L</f>
        <v>SOUTH SUDAN / ULANG / VILLAGE 1</v>
      </c>
      <c r="Z13" s="1" t="str">
        <f aca="false">_emz8sBolgVz</f>
        <v>Transferred IN</v>
      </c>
    </row>
    <row r="14" customFormat="false" ht="13.8" hidden="false" customHeight="false" outlineLevel="0" collapsed="false">
      <c r="C14" s="1" t="s">
        <v>139</v>
      </c>
      <c r="D14" s="1" t="s">
        <v>140</v>
      </c>
      <c r="F14" s="1" t="str">
        <f aca="false">_mSBTPyxYK6r</f>
        <v>SOUTH SUDAN / ULANG / VILLAGE 2</v>
      </c>
      <c r="X14" s="1" t="str">
        <f aca="false">_mSBTPyxYK6r</f>
        <v>SOUTH SUDAN / ULANG / VILLAGE 2</v>
      </c>
    </row>
    <row r="15" customFormat="false" ht="13.8" hidden="false" customHeight="false" outlineLevel="0" collapsed="false">
      <c r="C15" s="1" t="s">
        <v>141</v>
      </c>
      <c r="D15" s="1" t="s">
        <v>142</v>
      </c>
      <c r="F15" s="1" t="str">
        <f aca="false">_GxTcF1x89rz</f>
        <v>SOUTH SUDAN / ULANG / VILLAGE 3</v>
      </c>
      <c r="X15" s="1" t="str">
        <f aca="false">_GxTcF1x89rz</f>
        <v>SOUTH SUDAN / ULANG / VILLAGE 3</v>
      </c>
    </row>
    <row r="16" customFormat="false" ht="13.8" hidden="false" customHeight="false" outlineLevel="0" collapsed="false">
      <c r="C16" s="1" t="s">
        <v>143</v>
      </c>
      <c r="D16" s="1" t="s">
        <v>144</v>
      </c>
    </row>
    <row r="17" customFormat="false" ht="13.8" hidden="false" customHeight="false" outlineLevel="0" collapsed="false">
      <c r="C17" s="1" t="s">
        <v>145</v>
      </c>
    </row>
    <row r="18" customFormat="false" ht="13.8" hidden="false" customHeight="false" outlineLevel="0" collapsed="false">
      <c r="C18" s="1" t="s">
        <v>146</v>
      </c>
    </row>
    <row r="19" customFormat="false" ht="13.8" hidden="false" customHeight="false" outlineLevel="0" collapsed="false">
      <c r="C19" s="1" t="s">
        <v>147</v>
      </c>
    </row>
    <row r="20" customFormat="false" ht="13.8" hidden="false" customHeight="false" outlineLevel="0" collapsed="false">
      <c r="C20" s="1" t="s">
        <v>148</v>
      </c>
    </row>
    <row r="21" customFormat="false" ht="13.8" hidden="false" customHeight="false" outlineLevel="0" collapsed="false">
      <c r="C21" s="1" t="s">
        <v>149</v>
      </c>
    </row>
    <row r="22" customFormat="false" ht="13.8" hidden="false" customHeight="false" outlineLevel="0" collapsed="false">
      <c r="C22" s="1" t="s">
        <v>150</v>
      </c>
    </row>
    <row r="23" customFormat="false" ht="13.8" hidden="false" customHeight="false" outlineLevel="0" collapsed="false">
      <c r="C23" s="1" t="s">
        <v>151</v>
      </c>
    </row>
    <row r="24" customFormat="false" ht="13.8" hidden="false" customHeight="false" outlineLevel="0" collapsed="false">
      <c r="C24" s="1" t="s">
        <v>152</v>
      </c>
    </row>
    <row r="25" customFormat="false" ht="13.8" hidden="false" customHeight="false" outlineLevel="0" collapsed="false">
      <c r="C25" s="1" t="s">
        <v>153</v>
      </c>
    </row>
    <row r="26" customFormat="false" ht="13.8" hidden="false" customHeight="false" outlineLevel="0" collapsed="false">
      <c r="C26" s="1" t="s">
        <v>154</v>
      </c>
    </row>
    <row r="27" customFormat="false" ht="13.8" hidden="false" customHeight="false" outlineLevel="0" collapsed="false">
      <c r="C27" s="1" t="s">
        <v>155</v>
      </c>
    </row>
    <row r="28" customFormat="false" ht="13.8" hidden="false" customHeight="false" outlineLevel="0" collapsed="false">
      <c r="C28" s="1" t="s">
        <v>156</v>
      </c>
    </row>
    <row r="29" customFormat="false" ht="13.8" hidden="false" customHeight="false" outlineLevel="0" collapsed="false">
      <c r="C29" s="1" t="s">
        <v>157</v>
      </c>
    </row>
  </sheetData>
  <sheetProtection algorithmName="SHA-512" hashValue="XO0inAQ/i5jyGZw2gDLzGS4qTUKbtCILo/p0nc4p4SuDZqaSBljsVWas5BHzEgMGDu8bVzR7sI4hU6q7o9ymYA==" saltValue="lGLcvzKwn7M/CxNMaXrhQg==" spinCount="100000" sheet="true" formatCells="false" formatColumns="false" formatRows="false" insertColumns="false" insertRows="false" insertHyperlinks="false" deleteColumns="false" deleteRows="false" sort="false" autoFilter="false" pivotTables="false"/>
  <mergeCells count="1">
    <mergeCell ref="A1:AD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1" style="1" width="30"/>
    <col collapsed="false" customWidth="true" hidden="false" outlineLevel="0" max="3" min="3" style="1" width="70"/>
  </cols>
  <sheetData>
    <row r="1" customFormat="false" ht="12.8" hidden="false" customHeight="true" outlineLevel="0" collapsed="false">
      <c r="A1" s="2" t="s">
        <v>158</v>
      </c>
      <c r="B1" s="2" t="s">
        <v>159</v>
      </c>
      <c r="C1" s="2" t="s">
        <v>11</v>
      </c>
      <c r="D1" s="2" t="s">
        <v>13</v>
      </c>
      <c r="E1" s="2" t="s">
        <v>14</v>
      </c>
      <c r="F1" s="2" t="s">
        <v>15</v>
      </c>
      <c r="G1" s="2" t="s">
        <v>160</v>
      </c>
    </row>
    <row r="2" customFormat="false" ht="12.8" hidden="false" customHeight="false" outlineLevel="0" collapsed="false">
      <c r="A2" s="2" t="s">
        <v>158</v>
      </c>
      <c r="B2" s="2" t="s">
        <v>159</v>
      </c>
      <c r="C2" s="2" t="s">
        <v>11</v>
      </c>
      <c r="D2" s="2" t="s">
        <v>13</v>
      </c>
      <c r="E2" s="2" t="s">
        <v>14</v>
      </c>
      <c r="F2" s="2" t="s">
        <v>15</v>
      </c>
      <c r="G2" s="2" t="s">
        <v>160</v>
      </c>
    </row>
    <row r="3" customFormat="false" ht="13.8" hidden="false" customHeight="false" outlineLevel="0" collapsed="false">
      <c r="A3" s="1" t="s">
        <v>161</v>
      </c>
      <c r="B3" s="1" t="s">
        <v>162</v>
      </c>
      <c r="C3" s="1" t="s">
        <v>50</v>
      </c>
      <c r="D3" s="1" t="s">
        <v>19</v>
      </c>
      <c r="E3" s="1" t="s">
        <v>51</v>
      </c>
      <c r="F3" s="1" t="s">
        <v>52</v>
      </c>
    </row>
    <row r="4" customFormat="false" ht="13.8" hidden="false" customHeight="false" outlineLevel="0" collapsed="false">
      <c r="A4" s="1" t="s">
        <v>163</v>
      </c>
      <c r="B4" s="1" t="s">
        <v>162</v>
      </c>
      <c r="C4" s="1" t="s">
        <v>79</v>
      </c>
      <c r="D4" s="1" t="s">
        <v>25</v>
      </c>
    </row>
    <row r="5" customFormat="false" ht="30.1" hidden="false" customHeight="false" outlineLevel="0" collapsed="false">
      <c r="A5" s="1" t="s">
        <v>164</v>
      </c>
      <c r="B5" s="1" t="s">
        <v>162</v>
      </c>
      <c r="C5" s="13" t="s">
        <v>165</v>
      </c>
      <c r="D5" s="1" t="s">
        <v>23</v>
      </c>
    </row>
    <row r="6" customFormat="false" ht="13.8" hidden="false" customHeight="false" outlineLevel="0" collapsed="false">
      <c r="A6" s="1" t="s">
        <v>166</v>
      </c>
      <c r="B6" s="1" t="s">
        <v>162</v>
      </c>
      <c r="C6" s="1" t="s">
        <v>66</v>
      </c>
      <c r="D6" s="1" t="s">
        <v>28</v>
      </c>
    </row>
    <row r="7" customFormat="false" ht="13.8" hidden="false" customHeight="false" outlineLevel="0" collapsed="false">
      <c r="A7" s="1" t="s">
        <v>167</v>
      </c>
      <c r="B7" s="1" t="s">
        <v>162</v>
      </c>
      <c r="C7" s="1" t="s">
        <v>26</v>
      </c>
      <c r="D7" s="1" t="s">
        <v>25</v>
      </c>
    </row>
    <row r="8" customFormat="false" ht="13.8" hidden="false" customHeight="false" outlineLevel="0" collapsed="false">
      <c r="A8" s="1" t="s">
        <v>168</v>
      </c>
      <c r="B8" s="1" t="s">
        <v>162</v>
      </c>
      <c r="C8" s="1" t="s">
        <v>44</v>
      </c>
      <c r="D8" s="1" t="s">
        <v>19</v>
      </c>
      <c r="E8" s="1" t="s">
        <v>45</v>
      </c>
      <c r="F8" s="1" t="s">
        <v>46</v>
      </c>
    </row>
    <row r="9" customFormat="false" ht="13.8" hidden="false" customHeight="false" outlineLevel="0" collapsed="false">
      <c r="A9" s="1" t="s">
        <v>169</v>
      </c>
      <c r="B9" s="1" t="s">
        <v>162</v>
      </c>
      <c r="C9" s="1" t="s">
        <v>107</v>
      </c>
      <c r="D9" s="1" t="s">
        <v>19</v>
      </c>
      <c r="E9" s="1" t="s">
        <v>108</v>
      </c>
      <c r="F9" s="1" t="s">
        <v>109</v>
      </c>
    </row>
    <row r="10" customFormat="false" ht="30.1" hidden="false" customHeight="false" outlineLevel="0" collapsed="false">
      <c r="A10" s="1" t="s">
        <v>170</v>
      </c>
      <c r="B10" s="1" t="s">
        <v>162</v>
      </c>
      <c r="C10" s="13" t="s">
        <v>171</v>
      </c>
      <c r="D10" s="1" t="s">
        <v>23</v>
      </c>
    </row>
    <row r="11" customFormat="false" ht="13.8" hidden="false" customHeight="false" outlineLevel="0" collapsed="false">
      <c r="A11" s="1" t="s">
        <v>172</v>
      </c>
      <c r="B11" s="1" t="s">
        <v>162</v>
      </c>
      <c r="C11" s="1" t="s">
        <v>31</v>
      </c>
      <c r="D11" s="1" t="s">
        <v>19</v>
      </c>
      <c r="E11" s="1" t="s">
        <v>32</v>
      </c>
      <c r="F11" s="1" t="s">
        <v>33</v>
      </c>
    </row>
    <row r="12" customFormat="false" ht="13.8" hidden="false" customHeight="false" outlineLevel="0" collapsed="false">
      <c r="A12" s="1" t="s">
        <v>173</v>
      </c>
      <c r="B12" s="1" t="s">
        <v>162</v>
      </c>
      <c r="C12" s="1" t="s">
        <v>47</v>
      </c>
      <c r="D12" s="1" t="s">
        <v>19</v>
      </c>
      <c r="E12" s="1" t="s">
        <v>48</v>
      </c>
      <c r="F12" s="1" t="s">
        <v>49</v>
      </c>
    </row>
    <row r="13" customFormat="false" ht="13.8" hidden="false" customHeight="false" outlineLevel="0" collapsed="false">
      <c r="A13" s="1" t="s">
        <v>174</v>
      </c>
      <c r="B13" s="1" t="s">
        <v>162</v>
      </c>
      <c r="C13" s="1" t="s">
        <v>99</v>
      </c>
      <c r="D13" s="1" t="s">
        <v>19</v>
      </c>
      <c r="E13" s="1" t="s">
        <v>100</v>
      </c>
      <c r="F13" s="1" t="s">
        <v>101</v>
      </c>
    </row>
    <row r="14" customFormat="false" ht="13.8" hidden="false" customHeight="false" outlineLevel="0" collapsed="false">
      <c r="A14" s="1" t="s">
        <v>175</v>
      </c>
      <c r="B14" s="1" t="s">
        <v>162</v>
      </c>
      <c r="C14" s="1" t="s">
        <v>56</v>
      </c>
      <c r="D14" s="1" t="s">
        <v>19</v>
      </c>
      <c r="E14" s="1" t="s">
        <v>57</v>
      </c>
      <c r="F14" s="1" t="s">
        <v>58</v>
      </c>
    </row>
    <row r="15" customFormat="false" ht="13.8" hidden="false" customHeight="false" outlineLevel="0" collapsed="false">
      <c r="A15" s="1" t="s">
        <v>176</v>
      </c>
      <c r="B15" s="1" t="s">
        <v>162</v>
      </c>
      <c r="C15" s="1" t="s">
        <v>87</v>
      </c>
      <c r="D15" s="1" t="s">
        <v>88</v>
      </c>
    </row>
    <row r="16" customFormat="false" ht="13.8" hidden="false" customHeight="false" outlineLevel="0" collapsed="false">
      <c r="A16" s="1" t="s">
        <v>177</v>
      </c>
      <c r="B16" s="1" t="s">
        <v>162</v>
      </c>
      <c r="C16" s="1" t="s">
        <v>89</v>
      </c>
      <c r="D16" s="1" t="s">
        <v>19</v>
      </c>
      <c r="E16" s="1" t="s">
        <v>90</v>
      </c>
      <c r="F16" s="1" t="s">
        <v>91</v>
      </c>
    </row>
    <row r="17" customFormat="false" ht="13.8" hidden="false" customHeight="false" outlineLevel="0" collapsed="false">
      <c r="A17" s="1" t="s">
        <v>178</v>
      </c>
      <c r="B17" s="1" t="s">
        <v>162</v>
      </c>
      <c r="C17" s="1" t="s">
        <v>81</v>
      </c>
      <c r="D17" s="1" t="s">
        <v>25</v>
      </c>
    </row>
    <row r="18" customFormat="false" ht="13.8" hidden="false" customHeight="false" outlineLevel="0" collapsed="false">
      <c r="A18" s="1" t="s">
        <v>179</v>
      </c>
      <c r="B18" s="1" t="s">
        <v>162</v>
      </c>
      <c r="C18" s="1" t="s">
        <v>104</v>
      </c>
      <c r="D18" s="1" t="s">
        <v>19</v>
      </c>
      <c r="E18" s="1" t="s">
        <v>105</v>
      </c>
      <c r="F18" s="1" t="s">
        <v>106</v>
      </c>
    </row>
    <row r="19" customFormat="false" ht="13.8" hidden="false" customHeight="false" outlineLevel="0" collapsed="false">
      <c r="A19" s="1" t="s">
        <v>180</v>
      </c>
      <c r="B19" s="1" t="s">
        <v>162</v>
      </c>
      <c r="C19" s="1" t="s">
        <v>65</v>
      </c>
      <c r="D19" s="1" t="s">
        <v>25</v>
      </c>
    </row>
    <row r="20" customFormat="false" ht="13.8" hidden="false" customHeight="false" outlineLevel="0" collapsed="false">
      <c r="A20" s="1" t="s">
        <v>181</v>
      </c>
      <c r="B20" s="1" t="s">
        <v>162</v>
      </c>
      <c r="C20" s="1" t="s">
        <v>182</v>
      </c>
      <c r="D20" s="1" t="s">
        <v>28</v>
      </c>
      <c r="E20" s="1" t="s">
        <v>70</v>
      </c>
      <c r="F20" s="1" t="s">
        <v>71</v>
      </c>
    </row>
    <row r="21" customFormat="false" ht="13.8" hidden="false" customHeight="false" outlineLevel="0" collapsed="false">
      <c r="A21" s="1" t="s">
        <v>183</v>
      </c>
      <c r="B21" s="1" t="s">
        <v>162</v>
      </c>
      <c r="C21" s="1" t="s">
        <v>80</v>
      </c>
      <c r="D21" s="1" t="s">
        <v>28</v>
      </c>
    </row>
    <row r="22" customFormat="false" ht="30.1" hidden="false" customHeight="false" outlineLevel="0" collapsed="false">
      <c r="A22" s="1" t="s">
        <v>184</v>
      </c>
      <c r="B22" s="1" t="s">
        <v>162</v>
      </c>
      <c r="C22" s="13" t="s">
        <v>185</v>
      </c>
      <c r="D22" s="1" t="s">
        <v>23</v>
      </c>
    </row>
    <row r="23" customFormat="false" ht="13.8" hidden="false" customHeight="false" outlineLevel="0" collapsed="false">
      <c r="A23" s="1" t="s">
        <v>186</v>
      </c>
      <c r="B23" s="1" t="s">
        <v>162</v>
      </c>
      <c r="C23" s="1" t="s">
        <v>94</v>
      </c>
      <c r="D23" s="1" t="s">
        <v>19</v>
      </c>
      <c r="E23" s="1" t="s">
        <v>90</v>
      </c>
      <c r="F23" s="1" t="s">
        <v>91</v>
      </c>
    </row>
    <row r="24" customFormat="false" ht="13.8" hidden="false" customHeight="false" outlineLevel="0" collapsed="false">
      <c r="A24" s="1" t="s">
        <v>187</v>
      </c>
      <c r="B24" s="1" t="s">
        <v>162</v>
      </c>
      <c r="C24" s="1" t="s">
        <v>39</v>
      </c>
      <c r="D24" s="1" t="s">
        <v>25</v>
      </c>
    </row>
    <row r="25" customFormat="false" ht="13.8" hidden="false" customHeight="false" outlineLevel="0" collapsed="false">
      <c r="A25" s="1" t="s">
        <v>188</v>
      </c>
      <c r="B25" s="1" t="s">
        <v>162</v>
      </c>
      <c r="C25" s="1" t="s">
        <v>34</v>
      </c>
      <c r="D25" s="1" t="s">
        <v>19</v>
      </c>
      <c r="E25" s="1" t="s">
        <v>35</v>
      </c>
      <c r="F25" s="1" t="s">
        <v>36</v>
      </c>
    </row>
    <row r="26" customFormat="false" ht="13.8" hidden="false" customHeight="false" outlineLevel="0" collapsed="false">
      <c r="A26" s="1" t="s">
        <v>189</v>
      </c>
      <c r="B26" s="1" t="s">
        <v>162</v>
      </c>
      <c r="C26" s="1" t="s">
        <v>16</v>
      </c>
      <c r="D26" s="1" t="s">
        <v>17</v>
      </c>
    </row>
    <row r="27" customFormat="false" ht="30.1" hidden="false" customHeight="false" outlineLevel="0" collapsed="false">
      <c r="A27" s="1" t="s">
        <v>190</v>
      </c>
      <c r="B27" s="1" t="s">
        <v>162</v>
      </c>
      <c r="C27" s="13" t="s">
        <v>191</v>
      </c>
      <c r="D27" s="1" t="s">
        <v>23</v>
      </c>
    </row>
    <row r="28" customFormat="false" ht="13.8" hidden="false" customHeight="false" outlineLevel="0" collapsed="false">
      <c r="A28" s="1" t="s">
        <v>192</v>
      </c>
      <c r="B28" s="1" t="s">
        <v>162</v>
      </c>
      <c r="C28" s="1" t="s">
        <v>92</v>
      </c>
      <c r="D28" s="1" t="s">
        <v>88</v>
      </c>
    </row>
    <row r="29" customFormat="false" ht="13.8" hidden="false" customHeight="false" outlineLevel="0" collapsed="false">
      <c r="A29" s="1" t="s">
        <v>193</v>
      </c>
      <c r="B29" s="1" t="s">
        <v>162</v>
      </c>
      <c r="C29" s="1" t="s">
        <v>97</v>
      </c>
      <c r="D29" s="1" t="s">
        <v>19</v>
      </c>
      <c r="E29" s="1" t="s">
        <v>90</v>
      </c>
      <c r="F29" s="1" t="s">
        <v>91</v>
      </c>
    </row>
    <row r="30" customFormat="false" ht="30.1" hidden="false" customHeight="false" outlineLevel="0" collapsed="false">
      <c r="A30" s="1" t="s">
        <v>194</v>
      </c>
      <c r="B30" s="1" t="s">
        <v>162</v>
      </c>
      <c r="C30" s="13" t="s">
        <v>195</v>
      </c>
      <c r="D30" s="1" t="s">
        <v>23</v>
      </c>
    </row>
    <row r="31" customFormat="false" ht="13.8" hidden="false" customHeight="false" outlineLevel="0" collapsed="false">
      <c r="A31" s="1" t="s">
        <v>196</v>
      </c>
      <c r="B31" s="1" t="s">
        <v>162</v>
      </c>
      <c r="C31" s="1" t="s">
        <v>75</v>
      </c>
      <c r="D31" s="1" t="s">
        <v>19</v>
      </c>
      <c r="E31" s="1" t="s">
        <v>77</v>
      </c>
      <c r="F31" s="1" t="s">
        <v>78</v>
      </c>
    </row>
    <row r="32" customFormat="false" ht="13.8" hidden="false" customHeight="false" outlineLevel="0" collapsed="false">
      <c r="A32" s="1" t="s">
        <v>197</v>
      </c>
      <c r="B32" s="1" t="s">
        <v>162</v>
      </c>
      <c r="C32" s="1" t="s">
        <v>53</v>
      </c>
      <c r="D32" s="1" t="s">
        <v>19</v>
      </c>
      <c r="E32" s="1" t="s">
        <v>54</v>
      </c>
      <c r="F32" s="1" t="s">
        <v>55</v>
      </c>
    </row>
    <row r="33" customFormat="false" ht="13.8" hidden="false" customHeight="false" outlineLevel="0" collapsed="false">
      <c r="A33" s="1" t="s">
        <v>198</v>
      </c>
      <c r="B33" s="1" t="s">
        <v>162</v>
      </c>
      <c r="C33" s="1" t="s">
        <v>34</v>
      </c>
      <c r="D33" s="1" t="s">
        <v>19</v>
      </c>
      <c r="E33" s="1" t="s">
        <v>35</v>
      </c>
      <c r="F33" s="1" t="s">
        <v>36</v>
      </c>
    </row>
    <row r="34" customFormat="false" ht="13.8" hidden="false" customHeight="false" outlineLevel="0" collapsed="false">
      <c r="A34" s="1" t="s">
        <v>199</v>
      </c>
      <c r="B34" s="1" t="s">
        <v>162</v>
      </c>
      <c r="C34" s="1" t="s">
        <v>31</v>
      </c>
      <c r="D34" s="1" t="s">
        <v>19</v>
      </c>
      <c r="E34" s="1" t="s">
        <v>32</v>
      </c>
      <c r="F34" s="1" t="s">
        <v>33</v>
      </c>
    </row>
    <row r="35" customFormat="false" ht="30.1" hidden="false" customHeight="false" outlineLevel="0" collapsed="false">
      <c r="A35" s="1" t="s">
        <v>200</v>
      </c>
      <c r="B35" s="1" t="s">
        <v>162</v>
      </c>
      <c r="C35" s="13" t="s">
        <v>201</v>
      </c>
      <c r="D35" s="1" t="s">
        <v>23</v>
      </c>
    </row>
    <row r="36" customFormat="false" ht="13.8" hidden="false" customHeight="false" outlineLevel="0" collapsed="false">
      <c r="A36" s="1" t="s">
        <v>202</v>
      </c>
      <c r="B36" s="1" t="s">
        <v>162</v>
      </c>
      <c r="C36" s="1" t="s">
        <v>96</v>
      </c>
      <c r="D36" s="1" t="s">
        <v>19</v>
      </c>
    </row>
    <row r="37" customFormat="false" ht="13.8" hidden="false" customHeight="false" outlineLevel="0" collapsed="false">
      <c r="A37" s="1" t="s">
        <v>203</v>
      </c>
      <c r="B37" s="1" t="s">
        <v>162</v>
      </c>
      <c r="C37" s="1" t="s">
        <v>24</v>
      </c>
      <c r="D37" s="1" t="s">
        <v>25</v>
      </c>
    </row>
    <row r="38" customFormat="false" ht="13.8" hidden="false" customHeight="false" outlineLevel="0" collapsed="false">
      <c r="A38" s="1" t="s">
        <v>204</v>
      </c>
      <c r="B38" s="1" t="s">
        <v>162</v>
      </c>
      <c r="C38" s="1" t="s">
        <v>98</v>
      </c>
      <c r="D38" s="1" t="s">
        <v>88</v>
      </c>
    </row>
    <row r="39" customFormat="false" ht="13.8" hidden="false" customHeight="false" outlineLevel="0" collapsed="false">
      <c r="A39" s="1" t="s">
        <v>205</v>
      </c>
      <c r="B39" s="1" t="s">
        <v>162</v>
      </c>
      <c r="C39" s="1" t="s">
        <v>82</v>
      </c>
      <c r="D39" s="1" t="s">
        <v>25</v>
      </c>
    </row>
    <row r="40" customFormat="false" ht="30.1" hidden="false" customHeight="false" outlineLevel="0" collapsed="false">
      <c r="A40" s="1" t="s">
        <v>206</v>
      </c>
      <c r="B40" s="1" t="s">
        <v>162</v>
      </c>
      <c r="C40" s="13" t="s">
        <v>207</v>
      </c>
      <c r="D40" s="1" t="s">
        <v>23</v>
      </c>
    </row>
    <row r="41" customFormat="false" ht="30.1" hidden="false" customHeight="false" outlineLevel="0" collapsed="false">
      <c r="A41" s="1" t="s">
        <v>208</v>
      </c>
      <c r="B41" s="1" t="s">
        <v>162</v>
      </c>
      <c r="C41" s="13" t="s">
        <v>209</v>
      </c>
      <c r="D41" s="1" t="s">
        <v>23</v>
      </c>
    </row>
    <row r="42" customFormat="false" ht="30.1" hidden="false" customHeight="false" outlineLevel="0" collapsed="false">
      <c r="A42" s="1" t="s">
        <v>210</v>
      </c>
      <c r="B42" s="1" t="s">
        <v>162</v>
      </c>
      <c r="C42" s="13" t="s">
        <v>211</v>
      </c>
      <c r="D42" s="1" t="s">
        <v>23</v>
      </c>
    </row>
    <row r="43" customFormat="false" ht="30.1" hidden="false" customHeight="false" outlineLevel="0" collapsed="false">
      <c r="A43" s="1" t="s">
        <v>212</v>
      </c>
      <c r="B43" s="1" t="s">
        <v>162</v>
      </c>
      <c r="C43" s="13" t="s">
        <v>213</v>
      </c>
      <c r="D43" s="1" t="s">
        <v>23</v>
      </c>
    </row>
    <row r="44" customFormat="false" ht="13.8" hidden="false" customHeight="false" outlineLevel="0" collapsed="false">
      <c r="A44" s="1" t="s">
        <v>214</v>
      </c>
      <c r="B44" s="1" t="s">
        <v>162</v>
      </c>
      <c r="C44" s="1" t="s">
        <v>59</v>
      </c>
      <c r="D44" s="1" t="s">
        <v>19</v>
      </c>
      <c r="E44" s="1" t="s">
        <v>45</v>
      </c>
      <c r="F44" s="1" t="s">
        <v>46</v>
      </c>
    </row>
    <row r="45" customFormat="false" ht="13.8" hidden="false" customHeight="false" outlineLevel="0" collapsed="false">
      <c r="A45" s="1" t="s">
        <v>215</v>
      </c>
      <c r="B45" s="1" t="s">
        <v>162</v>
      </c>
      <c r="C45" s="1" t="s">
        <v>93</v>
      </c>
      <c r="D45" s="1" t="s">
        <v>88</v>
      </c>
    </row>
    <row r="46" customFormat="false" ht="30.1" hidden="false" customHeight="false" outlineLevel="0" collapsed="false">
      <c r="A46" s="1" t="s">
        <v>216</v>
      </c>
      <c r="B46" s="1" t="s">
        <v>162</v>
      </c>
      <c r="C46" s="13" t="s">
        <v>217</v>
      </c>
      <c r="D46" s="1" t="s">
        <v>23</v>
      </c>
    </row>
    <row r="47" customFormat="false" ht="13.8" hidden="false" customHeight="false" outlineLevel="0" collapsed="false">
      <c r="A47" s="1" t="s">
        <v>218</v>
      </c>
      <c r="B47" s="1" t="s">
        <v>162</v>
      </c>
      <c r="C47" s="1" t="s">
        <v>219</v>
      </c>
      <c r="D47" s="1" t="s">
        <v>25</v>
      </c>
    </row>
    <row r="48" customFormat="false" ht="13.8" hidden="false" customHeight="false" outlineLevel="0" collapsed="false">
      <c r="A48" s="1" t="s">
        <v>220</v>
      </c>
      <c r="B48" s="1" t="s">
        <v>162</v>
      </c>
      <c r="C48" s="1" t="s">
        <v>221</v>
      </c>
      <c r="D48" s="1" t="s">
        <v>19</v>
      </c>
      <c r="E48" s="1" t="s">
        <v>20</v>
      </c>
      <c r="F48" s="1" t="s">
        <v>21</v>
      </c>
    </row>
    <row r="49" customFormat="false" ht="13.8" hidden="false" customHeight="false" outlineLevel="0" collapsed="false">
      <c r="A49" s="1" t="s">
        <v>222</v>
      </c>
      <c r="B49" s="1" t="s">
        <v>162</v>
      </c>
      <c r="C49" s="1" t="s">
        <v>95</v>
      </c>
      <c r="D49" s="1" t="s">
        <v>19</v>
      </c>
      <c r="E49" s="1" t="s">
        <v>90</v>
      </c>
      <c r="F49" s="1" t="s">
        <v>91</v>
      </c>
    </row>
    <row r="50" customFormat="false" ht="30.1" hidden="false" customHeight="false" outlineLevel="0" collapsed="false">
      <c r="A50" s="1" t="s">
        <v>223</v>
      </c>
      <c r="B50" s="1" t="s">
        <v>162</v>
      </c>
      <c r="C50" s="13" t="s">
        <v>224</v>
      </c>
      <c r="D50" s="1" t="s">
        <v>23</v>
      </c>
    </row>
    <row r="51" customFormat="false" ht="13.8" hidden="false" customHeight="false" outlineLevel="0" collapsed="false">
      <c r="A51" s="1" t="s">
        <v>225</v>
      </c>
      <c r="B51" s="1" t="s">
        <v>162</v>
      </c>
      <c r="C51" s="1" t="s">
        <v>27</v>
      </c>
      <c r="D51" s="1" t="s">
        <v>28</v>
      </c>
      <c r="E51" s="1" t="s">
        <v>29</v>
      </c>
      <c r="F51" s="1" t="s">
        <v>30</v>
      </c>
    </row>
    <row r="52" customFormat="false" ht="13.8" hidden="false" customHeight="false" outlineLevel="0" collapsed="false">
      <c r="A52" s="1" t="s">
        <v>226</v>
      </c>
      <c r="B52" s="1" t="s">
        <v>162</v>
      </c>
      <c r="C52" s="1" t="s">
        <v>227</v>
      </c>
      <c r="D52" s="1" t="s">
        <v>19</v>
      </c>
      <c r="E52" s="1" t="s">
        <v>85</v>
      </c>
      <c r="F52" s="1" t="s">
        <v>86</v>
      </c>
    </row>
    <row r="53" customFormat="false" ht="13.8" hidden="false" customHeight="false" outlineLevel="0" collapsed="false">
      <c r="A53" s="1" t="s">
        <v>228</v>
      </c>
      <c r="B53" s="1" t="s">
        <v>162</v>
      </c>
      <c r="C53" s="1" t="s">
        <v>40</v>
      </c>
      <c r="D53" s="1" t="s">
        <v>19</v>
      </c>
      <c r="E53" s="1" t="s">
        <v>41</v>
      </c>
      <c r="F53" s="1" t="s">
        <v>42</v>
      </c>
    </row>
    <row r="54" customFormat="false" ht="13.8" hidden="false" customHeight="false" outlineLevel="0" collapsed="false">
      <c r="A54" s="1" t="s">
        <v>229</v>
      </c>
      <c r="B54" s="1" t="s">
        <v>230</v>
      </c>
      <c r="C54" s="1" t="s">
        <v>231</v>
      </c>
    </row>
    <row r="55" customFormat="false" ht="13.8" hidden="false" customHeight="false" outlineLevel="0" collapsed="false">
      <c r="A55" s="1" t="s">
        <v>232</v>
      </c>
      <c r="B55" s="1" t="s">
        <v>230</v>
      </c>
      <c r="C55" s="1" t="s">
        <v>233</v>
      </c>
    </row>
    <row r="56" customFormat="false" ht="13.8" hidden="false" customHeight="false" outlineLevel="0" collapsed="false">
      <c r="A56" s="1" t="s">
        <v>234</v>
      </c>
      <c r="B56" s="1" t="s">
        <v>230</v>
      </c>
      <c r="C56" s="1" t="s">
        <v>235</v>
      </c>
    </row>
    <row r="57" customFormat="false" ht="13.8" hidden="false" customHeight="false" outlineLevel="0" collapsed="false">
      <c r="A57" s="1" t="s">
        <v>236</v>
      </c>
      <c r="B57" s="1" t="s">
        <v>237</v>
      </c>
    </row>
    <row r="58" customFormat="false" ht="13.8" hidden="false" customHeight="false" outlineLevel="0" collapsed="false">
      <c r="A58" s="1" t="s">
        <v>238</v>
      </c>
      <c r="B58" s="1" t="s">
        <v>237</v>
      </c>
    </row>
    <row r="59" customFormat="false" ht="13.8" hidden="false" customHeight="false" outlineLevel="0" collapsed="false">
      <c r="A59" s="1" t="s">
        <v>239</v>
      </c>
      <c r="B59" s="1" t="s">
        <v>237</v>
      </c>
    </row>
    <row r="60" customFormat="false" ht="13.8" hidden="false" customHeight="false" outlineLevel="0" collapsed="false">
      <c r="A60" s="1" t="s">
        <v>240</v>
      </c>
      <c r="B60" s="1" t="s">
        <v>237</v>
      </c>
    </row>
    <row r="61" customFormat="false" ht="13.8" hidden="false" customHeight="false" outlineLevel="0" collapsed="false">
      <c r="A61" s="1" t="s">
        <v>241</v>
      </c>
      <c r="B61" s="1" t="s">
        <v>237</v>
      </c>
    </row>
    <row r="62" customFormat="false" ht="13.8" hidden="false" customHeight="false" outlineLevel="0" collapsed="false">
      <c r="A62" s="1" t="s">
        <v>242</v>
      </c>
      <c r="B62" s="1" t="s">
        <v>237</v>
      </c>
    </row>
    <row r="63" customFormat="false" ht="13.8" hidden="false" customHeight="false" outlineLevel="0" collapsed="false">
      <c r="A63" s="1" t="s">
        <v>243</v>
      </c>
      <c r="B63" s="1" t="s">
        <v>237</v>
      </c>
    </row>
    <row r="64" customFormat="false" ht="13.8" hidden="false" customHeight="false" outlineLevel="0" collapsed="false">
      <c r="A64" s="1" t="s">
        <v>244</v>
      </c>
      <c r="B64" s="1" t="s">
        <v>237</v>
      </c>
    </row>
    <row r="65" customFormat="false" ht="13.8" hidden="false" customHeight="false" outlineLevel="0" collapsed="false">
      <c r="A65" s="1" t="s">
        <v>245</v>
      </c>
      <c r="B65" s="1" t="s">
        <v>237</v>
      </c>
    </row>
    <row r="66" customFormat="false" ht="13.8" hidden="false" customHeight="false" outlineLevel="0" collapsed="false">
      <c r="A66" s="1" t="s">
        <v>246</v>
      </c>
      <c r="B66" s="1" t="s">
        <v>237</v>
      </c>
    </row>
    <row r="67" customFormat="false" ht="13.8" hidden="false" customHeight="false" outlineLevel="0" collapsed="false">
      <c r="A67" s="1" t="s">
        <v>247</v>
      </c>
      <c r="B67" s="1" t="s">
        <v>237</v>
      </c>
    </row>
    <row r="68" customFormat="false" ht="13.8" hidden="false" customHeight="false" outlineLevel="0" collapsed="false">
      <c r="A68" s="1" t="s">
        <v>248</v>
      </c>
      <c r="B68" s="1" t="s">
        <v>237</v>
      </c>
    </row>
    <row r="69" customFormat="false" ht="13.8" hidden="false" customHeight="false" outlineLevel="0" collapsed="false">
      <c r="A69" s="1" t="s">
        <v>249</v>
      </c>
      <c r="B69" s="1" t="s">
        <v>237</v>
      </c>
    </row>
    <row r="70" customFormat="false" ht="13.8" hidden="false" customHeight="false" outlineLevel="0" collapsed="false">
      <c r="A70" s="1" t="s">
        <v>250</v>
      </c>
      <c r="B70" s="1" t="s">
        <v>237</v>
      </c>
    </row>
    <row r="71" customFormat="false" ht="13.8" hidden="false" customHeight="false" outlineLevel="0" collapsed="false">
      <c r="A71" s="1" t="s">
        <v>251</v>
      </c>
      <c r="B71" s="1" t="s">
        <v>237</v>
      </c>
    </row>
    <row r="72" customFormat="false" ht="13.8" hidden="false" customHeight="false" outlineLevel="0" collapsed="false">
      <c r="A72" s="1" t="s">
        <v>252</v>
      </c>
      <c r="B72" s="1" t="s">
        <v>237</v>
      </c>
    </row>
    <row r="73" customFormat="false" ht="13.8" hidden="false" customHeight="false" outlineLevel="0" collapsed="false">
      <c r="A73" s="1" t="s">
        <v>253</v>
      </c>
      <c r="B73" s="1" t="s">
        <v>237</v>
      </c>
    </row>
    <row r="74" customFormat="false" ht="13.8" hidden="false" customHeight="false" outlineLevel="0" collapsed="false">
      <c r="A74" s="1" t="s">
        <v>254</v>
      </c>
      <c r="B74" s="1" t="s">
        <v>237</v>
      </c>
    </row>
    <row r="75" customFormat="false" ht="13.8" hidden="false" customHeight="false" outlineLevel="0" collapsed="false">
      <c r="A75" s="1" t="s">
        <v>255</v>
      </c>
      <c r="B75" s="1" t="s">
        <v>237</v>
      </c>
    </row>
    <row r="76" customFormat="false" ht="13.8" hidden="false" customHeight="false" outlineLevel="0" collapsed="false">
      <c r="A76" s="1" t="s">
        <v>256</v>
      </c>
      <c r="B76" s="1" t="s">
        <v>237</v>
      </c>
    </row>
    <row r="77" customFormat="false" ht="13.8" hidden="false" customHeight="false" outlineLevel="0" collapsed="false">
      <c r="A77" s="1" t="s">
        <v>257</v>
      </c>
      <c r="B77" s="1" t="s">
        <v>237</v>
      </c>
    </row>
    <row r="78" customFormat="false" ht="13.8" hidden="false" customHeight="false" outlineLevel="0" collapsed="false">
      <c r="A78" s="1" t="s">
        <v>258</v>
      </c>
      <c r="B78" s="1" t="s">
        <v>237</v>
      </c>
    </row>
    <row r="79" customFormat="false" ht="13.8" hidden="false" customHeight="false" outlineLevel="0" collapsed="false">
      <c r="A79" s="1" t="s">
        <v>259</v>
      </c>
      <c r="B79" s="1" t="s">
        <v>237</v>
      </c>
    </row>
    <row r="80" customFormat="false" ht="13.8" hidden="false" customHeight="false" outlineLevel="0" collapsed="false">
      <c r="A80" s="1" t="s">
        <v>260</v>
      </c>
      <c r="B80" s="1" t="s">
        <v>237</v>
      </c>
    </row>
    <row r="81" customFormat="false" ht="13.8" hidden="false" customHeight="false" outlineLevel="0" collapsed="false">
      <c r="A81" s="1" t="s">
        <v>261</v>
      </c>
      <c r="B81" s="1" t="s">
        <v>237</v>
      </c>
    </row>
    <row r="82" customFormat="false" ht="13.8" hidden="false" customHeight="false" outlineLevel="0" collapsed="false">
      <c r="A82" s="1" t="s">
        <v>262</v>
      </c>
      <c r="B82" s="1" t="s">
        <v>237</v>
      </c>
    </row>
    <row r="83" customFormat="false" ht="13.8" hidden="false" customHeight="false" outlineLevel="0" collapsed="false">
      <c r="A83" s="1" t="s">
        <v>263</v>
      </c>
      <c r="B83" s="1" t="s">
        <v>237</v>
      </c>
    </row>
    <row r="84" customFormat="false" ht="13.8" hidden="false" customHeight="false" outlineLevel="0" collapsed="false">
      <c r="A84" s="1" t="s">
        <v>264</v>
      </c>
      <c r="B84" s="1" t="s">
        <v>237</v>
      </c>
    </row>
    <row r="85" customFormat="false" ht="13.8" hidden="false" customHeight="false" outlineLevel="0" collapsed="false">
      <c r="A85" s="1" t="s">
        <v>265</v>
      </c>
      <c r="B85" s="1" t="s">
        <v>237</v>
      </c>
    </row>
    <row r="86" customFormat="false" ht="13.8" hidden="false" customHeight="false" outlineLevel="0" collapsed="false">
      <c r="A86" s="1" t="s">
        <v>266</v>
      </c>
      <c r="B86" s="1" t="s">
        <v>237</v>
      </c>
    </row>
    <row r="87" customFormat="false" ht="13.8" hidden="false" customHeight="false" outlineLevel="0" collapsed="false">
      <c r="A87" s="1" t="s">
        <v>267</v>
      </c>
      <c r="B87" s="1" t="s">
        <v>237</v>
      </c>
    </row>
    <row r="88" customFormat="false" ht="13.8" hidden="false" customHeight="false" outlineLevel="0" collapsed="false">
      <c r="A88" s="1" t="s">
        <v>268</v>
      </c>
      <c r="B88" s="1" t="s">
        <v>237</v>
      </c>
    </row>
    <row r="89" customFormat="false" ht="13.8" hidden="false" customHeight="false" outlineLevel="0" collapsed="false">
      <c r="A89" s="1" t="s">
        <v>269</v>
      </c>
      <c r="B89" s="1" t="s">
        <v>237</v>
      </c>
    </row>
    <row r="90" customFormat="false" ht="13.8" hidden="false" customHeight="false" outlineLevel="0" collapsed="false">
      <c r="A90" s="1" t="s">
        <v>270</v>
      </c>
      <c r="B90" s="1" t="s">
        <v>237</v>
      </c>
    </row>
    <row r="91" customFormat="false" ht="13.8" hidden="false" customHeight="false" outlineLevel="0" collapsed="false">
      <c r="A91" s="1" t="s">
        <v>271</v>
      </c>
      <c r="B91" s="1" t="s">
        <v>237</v>
      </c>
    </row>
    <row r="92" customFormat="false" ht="13.8" hidden="false" customHeight="false" outlineLevel="0" collapsed="false">
      <c r="A92" s="1" t="s">
        <v>272</v>
      </c>
      <c r="B92" s="1" t="s">
        <v>237</v>
      </c>
    </row>
    <row r="93" customFormat="false" ht="13.8" hidden="false" customHeight="false" outlineLevel="0" collapsed="false">
      <c r="A93" s="1" t="s">
        <v>273</v>
      </c>
      <c r="B93" s="1" t="s">
        <v>237</v>
      </c>
    </row>
    <row r="94" customFormat="false" ht="13.8" hidden="false" customHeight="false" outlineLevel="0" collapsed="false">
      <c r="A94" s="1" t="s">
        <v>274</v>
      </c>
      <c r="B94" s="1" t="s">
        <v>237</v>
      </c>
    </row>
    <row r="95" customFormat="false" ht="13.8" hidden="false" customHeight="false" outlineLevel="0" collapsed="false">
      <c r="A95" s="1" t="s">
        <v>275</v>
      </c>
      <c r="B95" s="1" t="s">
        <v>237</v>
      </c>
    </row>
    <row r="96" customFormat="false" ht="13.8" hidden="false" customHeight="false" outlineLevel="0" collapsed="false">
      <c r="A96" s="1" t="s">
        <v>276</v>
      </c>
      <c r="B96" s="1" t="s">
        <v>237</v>
      </c>
    </row>
    <row r="97" customFormat="false" ht="13.8" hidden="false" customHeight="false" outlineLevel="0" collapsed="false">
      <c r="A97" s="1" t="s">
        <v>277</v>
      </c>
      <c r="B97" s="1" t="s">
        <v>237</v>
      </c>
    </row>
    <row r="98" customFormat="false" ht="13.8" hidden="false" customHeight="false" outlineLevel="0" collapsed="false">
      <c r="A98" s="1" t="s">
        <v>278</v>
      </c>
      <c r="B98" s="1" t="s">
        <v>237</v>
      </c>
    </row>
    <row r="99" customFormat="false" ht="13.8" hidden="false" customHeight="false" outlineLevel="0" collapsed="false">
      <c r="A99" s="1" t="s">
        <v>279</v>
      </c>
      <c r="B99" s="1" t="s">
        <v>280</v>
      </c>
      <c r="C99" s="1" t="s">
        <v>281</v>
      </c>
    </row>
    <row r="100" customFormat="false" ht="13.8" hidden="false" customHeight="false" outlineLevel="0" collapsed="false">
      <c r="A100" s="1" t="s">
        <v>282</v>
      </c>
      <c r="B100" s="1" t="s">
        <v>280</v>
      </c>
      <c r="C100" s="1" t="s">
        <v>283</v>
      </c>
    </row>
    <row r="101" customFormat="false" ht="13.8" hidden="false" customHeight="false" outlineLevel="0" collapsed="false">
      <c r="A101" s="1" t="s">
        <v>284</v>
      </c>
      <c r="B101" s="1" t="s">
        <v>280</v>
      </c>
      <c r="C101" s="1" t="s">
        <v>285</v>
      </c>
    </row>
    <row r="102" customFormat="false" ht="13.8" hidden="false" customHeight="false" outlineLevel="0" collapsed="false">
      <c r="A102" s="1" t="s">
        <v>286</v>
      </c>
      <c r="B102" s="1" t="s">
        <v>280</v>
      </c>
      <c r="C102" s="1" t="s">
        <v>287</v>
      </c>
    </row>
    <row r="103" customFormat="false" ht="13.8" hidden="false" customHeight="false" outlineLevel="0" collapsed="false">
      <c r="A103" s="1" t="s">
        <v>288</v>
      </c>
      <c r="B103" s="1" t="s">
        <v>280</v>
      </c>
      <c r="C103" s="1" t="s">
        <v>289</v>
      </c>
    </row>
    <row r="104" customFormat="false" ht="13.8" hidden="false" customHeight="false" outlineLevel="0" collapsed="false">
      <c r="A104" s="1" t="s">
        <v>290</v>
      </c>
      <c r="B104" s="1" t="s">
        <v>280</v>
      </c>
      <c r="C104" s="1" t="s">
        <v>291</v>
      </c>
    </row>
    <row r="105" customFormat="false" ht="13.8" hidden="false" customHeight="false" outlineLevel="0" collapsed="false">
      <c r="A105" s="1" t="s">
        <v>292</v>
      </c>
      <c r="B105" s="1" t="s">
        <v>280</v>
      </c>
      <c r="C105" s="1" t="s">
        <v>293</v>
      </c>
    </row>
    <row r="106" customFormat="false" ht="13.8" hidden="false" customHeight="false" outlineLevel="0" collapsed="false">
      <c r="A106" s="1" t="s">
        <v>294</v>
      </c>
      <c r="B106" s="1" t="s">
        <v>280</v>
      </c>
      <c r="C106" s="1" t="s">
        <v>295</v>
      </c>
    </row>
    <row r="107" customFormat="false" ht="13.8" hidden="false" customHeight="false" outlineLevel="0" collapsed="false">
      <c r="A107" s="1" t="s">
        <v>296</v>
      </c>
      <c r="B107" s="1" t="s">
        <v>280</v>
      </c>
      <c r="C107" s="1" t="s">
        <v>297</v>
      </c>
    </row>
    <row r="108" customFormat="false" ht="13.8" hidden="false" customHeight="false" outlineLevel="0" collapsed="false">
      <c r="A108" s="1" t="s">
        <v>298</v>
      </c>
      <c r="B108" s="1" t="s">
        <v>280</v>
      </c>
      <c r="C108" s="1" t="s">
        <v>299</v>
      </c>
    </row>
    <row r="109" customFormat="false" ht="13.8" hidden="false" customHeight="false" outlineLevel="0" collapsed="false">
      <c r="A109" s="1" t="s">
        <v>300</v>
      </c>
      <c r="B109" s="1" t="s">
        <v>280</v>
      </c>
      <c r="C109" s="1" t="s">
        <v>301</v>
      </c>
    </row>
    <row r="110" customFormat="false" ht="13.8" hidden="false" customHeight="false" outlineLevel="0" collapsed="false">
      <c r="A110" s="1" t="s">
        <v>302</v>
      </c>
      <c r="B110" s="1" t="s">
        <v>303</v>
      </c>
      <c r="C110" s="1" t="s">
        <v>304</v>
      </c>
      <c r="G110" s="1" t="n">
        <v>20</v>
      </c>
    </row>
    <row r="111" customFormat="false" ht="13.8" hidden="false" customHeight="false" outlineLevel="0" collapsed="false">
      <c r="A111" s="1" t="s">
        <v>305</v>
      </c>
      <c r="B111" s="1" t="s">
        <v>306</v>
      </c>
      <c r="C111" s="1" t="s">
        <v>307</v>
      </c>
    </row>
    <row r="112" customFormat="false" ht="13.8" hidden="false" customHeight="false" outlineLevel="0" collapsed="false">
      <c r="A112" s="1" t="s">
        <v>308</v>
      </c>
      <c r="B112" s="1" t="s">
        <v>309</v>
      </c>
      <c r="C112" s="1" t="s">
        <v>310</v>
      </c>
    </row>
    <row r="113" customFormat="false" ht="13.8" hidden="false" customHeight="false" outlineLevel="0" collapsed="false">
      <c r="A113" s="1" t="s">
        <v>311</v>
      </c>
      <c r="B113" s="1" t="s">
        <v>309</v>
      </c>
      <c r="C113" s="1" t="s">
        <v>312</v>
      </c>
    </row>
    <row r="114" customFormat="false" ht="13.8" hidden="false" customHeight="false" outlineLevel="0" collapsed="false">
      <c r="A114" s="1" t="s">
        <v>313</v>
      </c>
      <c r="B114" s="1" t="s">
        <v>309</v>
      </c>
      <c r="C114" s="1" t="s">
        <v>314</v>
      </c>
    </row>
    <row r="115" customFormat="false" ht="13.8" hidden="false" customHeight="false" outlineLevel="0" collapsed="false">
      <c r="A115" s="1" t="s">
        <v>315</v>
      </c>
      <c r="B115" s="1" t="s">
        <v>309</v>
      </c>
      <c r="C115" s="1" t="s">
        <v>316</v>
      </c>
    </row>
    <row r="116" customFormat="false" ht="13.8" hidden="false" customHeight="false" outlineLevel="0" collapsed="false">
      <c r="A116" s="1" t="s">
        <v>317</v>
      </c>
      <c r="B116" s="1" t="s">
        <v>309</v>
      </c>
      <c r="C116" s="1" t="s">
        <v>318</v>
      </c>
    </row>
    <row r="117" customFormat="false" ht="13.8" hidden="false" customHeight="false" outlineLevel="0" collapsed="false">
      <c r="A117" s="1" t="s">
        <v>319</v>
      </c>
      <c r="B117" s="1" t="s">
        <v>309</v>
      </c>
      <c r="C117" s="1" t="s">
        <v>320</v>
      </c>
    </row>
    <row r="118" customFormat="false" ht="13.8" hidden="false" customHeight="false" outlineLevel="0" collapsed="false">
      <c r="A118" s="1" t="s">
        <v>321</v>
      </c>
      <c r="B118" s="1" t="s">
        <v>309</v>
      </c>
      <c r="C118" s="1" t="s">
        <v>322</v>
      </c>
    </row>
    <row r="119" customFormat="false" ht="13.8" hidden="false" customHeight="false" outlineLevel="0" collapsed="false">
      <c r="A119" s="1" t="s">
        <v>323</v>
      </c>
      <c r="B119" s="1" t="s">
        <v>309</v>
      </c>
      <c r="C119" s="1" t="s">
        <v>324</v>
      </c>
    </row>
    <row r="120" customFormat="false" ht="13.8" hidden="false" customHeight="false" outlineLevel="0" collapsed="false">
      <c r="A120" s="1" t="s">
        <v>325</v>
      </c>
      <c r="B120" s="1" t="s">
        <v>309</v>
      </c>
      <c r="C120" s="1" t="s">
        <v>326</v>
      </c>
    </row>
    <row r="121" customFormat="false" ht="13.8" hidden="false" customHeight="false" outlineLevel="0" collapsed="false">
      <c r="A121" s="1" t="s">
        <v>327</v>
      </c>
      <c r="B121" s="1" t="s">
        <v>309</v>
      </c>
      <c r="C121" s="1" t="s">
        <v>328</v>
      </c>
    </row>
    <row r="122" customFormat="false" ht="13.8" hidden="false" customHeight="false" outlineLevel="0" collapsed="false">
      <c r="A122" s="1" t="s">
        <v>329</v>
      </c>
      <c r="B122" s="1" t="s">
        <v>309</v>
      </c>
      <c r="C122" s="1" t="s">
        <v>330</v>
      </c>
    </row>
    <row r="123" customFormat="false" ht="13.8" hidden="false" customHeight="false" outlineLevel="0" collapsed="false">
      <c r="A123" s="1" t="s">
        <v>331</v>
      </c>
      <c r="B123" s="1" t="s">
        <v>309</v>
      </c>
      <c r="C123" s="1" t="s">
        <v>332</v>
      </c>
    </row>
    <row r="124" customFormat="false" ht="13.8" hidden="false" customHeight="false" outlineLevel="0" collapsed="false">
      <c r="A124" s="1" t="s">
        <v>333</v>
      </c>
      <c r="B124" s="1" t="s">
        <v>309</v>
      </c>
      <c r="C124" s="1" t="s">
        <v>334</v>
      </c>
    </row>
    <row r="125" customFormat="false" ht="13.8" hidden="false" customHeight="false" outlineLevel="0" collapsed="false">
      <c r="A125" s="1" t="s">
        <v>335</v>
      </c>
      <c r="B125" s="1" t="s">
        <v>309</v>
      </c>
      <c r="C125" s="1" t="s">
        <v>336</v>
      </c>
    </row>
    <row r="126" customFormat="false" ht="13.8" hidden="false" customHeight="false" outlineLevel="0" collapsed="false">
      <c r="A126" s="1" t="s">
        <v>337</v>
      </c>
      <c r="B126" s="1" t="s">
        <v>309</v>
      </c>
      <c r="C126" s="1" t="s">
        <v>338</v>
      </c>
    </row>
    <row r="127" customFormat="false" ht="13.8" hidden="false" customHeight="false" outlineLevel="0" collapsed="false">
      <c r="A127" s="1" t="s">
        <v>339</v>
      </c>
      <c r="B127" s="1" t="s">
        <v>309</v>
      </c>
      <c r="C127" s="1" t="s">
        <v>340</v>
      </c>
    </row>
    <row r="128" customFormat="false" ht="13.8" hidden="false" customHeight="false" outlineLevel="0" collapsed="false">
      <c r="A128" s="1" t="s">
        <v>341</v>
      </c>
      <c r="B128" s="1" t="s">
        <v>309</v>
      </c>
      <c r="C128" s="1" t="s">
        <v>342</v>
      </c>
    </row>
    <row r="129" customFormat="false" ht="13.8" hidden="false" customHeight="false" outlineLevel="0" collapsed="false">
      <c r="A129" s="1" t="s">
        <v>343</v>
      </c>
      <c r="B129" s="1" t="s">
        <v>309</v>
      </c>
      <c r="C129" s="1" t="s">
        <v>344</v>
      </c>
    </row>
    <row r="130" customFormat="false" ht="13.8" hidden="false" customHeight="false" outlineLevel="0" collapsed="false">
      <c r="A130" s="1" t="s">
        <v>345</v>
      </c>
      <c r="B130" s="1" t="s">
        <v>309</v>
      </c>
      <c r="C130" s="1" t="s">
        <v>346</v>
      </c>
    </row>
    <row r="131" customFormat="false" ht="13.8" hidden="false" customHeight="false" outlineLevel="0" collapsed="false">
      <c r="A131" s="1" t="s">
        <v>347</v>
      </c>
      <c r="B131" s="1" t="s">
        <v>309</v>
      </c>
      <c r="C131" s="1" t="s">
        <v>348</v>
      </c>
    </row>
    <row r="132" customFormat="false" ht="13.8" hidden="false" customHeight="false" outlineLevel="0" collapsed="false">
      <c r="A132" s="1" t="s">
        <v>349</v>
      </c>
      <c r="B132" s="1" t="s">
        <v>309</v>
      </c>
      <c r="C132" s="1" t="s">
        <v>350</v>
      </c>
    </row>
    <row r="133" customFormat="false" ht="13.8" hidden="false" customHeight="false" outlineLevel="0" collapsed="false">
      <c r="A133" s="1" t="s">
        <v>351</v>
      </c>
      <c r="B133" s="1" t="s">
        <v>309</v>
      </c>
      <c r="C133" s="1" t="s">
        <v>352</v>
      </c>
    </row>
    <row r="134" customFormat="false" ht="13.8" hidden="false" customHeight="false" outlineLevel="0" collapsed="false">
      <c r="A134" s="1" t="s">
        <v>353</v>
      </c>
      <c r="B134" s="1" t="s">
        <v>309</v>
      </c>
      <c r="C134" s="1" t="s">
        <v>354</v>
      </c>
    </row>
    <row r="135" customFormat="false" ht="13.8" hidden="false" customHeight="false" outlineLevel="0" collapsed="false">
      <c r="A135" s="1" t="s">
        <v>355</v>
      </c>
      <c r="B135" s="1" t="s">
        <v>309</v>
      </c>
      <c r="C135" s="1" t="s">
        <v>356</v>
      </c>
    </row>
    <row r="136" customFormat="false" ht="13.8" hidden="false" customHeight="false" outlineLevel="0" collapsed="false">
      <c r="A136" s="1" t="s">
        <v>357</v>
      </c>
      <c r="B136" s="1" t="s">
        <v>309</v>
      </c>
      <c r="C136" s="1" t="s">
        <v>358</v>
      </c>
    </row>
    <row r="137" customFormat="false" ht="13.8" hidden="false" customHeight="false" outlineLevel="0" collapsed="false">
      <c r="A137" s="1" t="s">
        <v>359</v>
      </c>
      <c r="B137" s="1" t="s">
        <v>309</v>
      </c>
      <c r="C137" s="1" t="s">
        <v>360</v>
      </c>
    </row>
    <row r="138" customFormat="false" ht="13.8" hidden="false" customHeight="false" outlineLevel="0" collapsed="false">
      <c r="A138" s="1" t="s">
        <v>361</v>
      </c>
      <c r="B138" s="1" t="s">
        <v>309</v>
      </c>
      <c r="C138" s="1" t="s">
        <v>362</v>
      </c>
    </row>
    <row r="139" customFormat="false" ht="13.8" hidden="false" customHeight="false" outlineLevel="0" collapsed="false">
      <c r="A139" s="1" t="s">
        <v>363</v>
      </c>
      <c r="B139" s="1" t="s">
        <v>309</v>
      </c>
      <c r="C139" s="1" t="s">
        <v>364</v>
      </c>
    </row>
    <row r="140" customFormat="false" ht="13.8" hidden="false" customHeight="false" outlineLevel="0" collapsed="false">
      <c r="A140" s="1" t="s">
        <v>365</v>
      </c>
      <c r="B140" s="1" t="s">
        <v>309</v>
      </c>
      <c r="C140" s="1" t="s">
        <v>366</v>
      </c>
    </row>
    <row r="141" customFormat="false" ht="13.8" hidden="false" customHeight="false" outlineLevel="0" collapsed="false">
      <c r="A141" s="1" t="s">
        <v>367</v>
      </c>
      <c r="B141" s="1" t="s">
        <v>368</v>
      </c>
      <c r="C141" s="1" t="s">
        <v>369</v>
      </c>
    </row>
    <row r="142" customFormat="false" ht="13.8" hidden="false" customHeight="false" outlineLevel="0" collapsed="false">
      <c r="A142" s="1" t="s">
        <v>370</v>
      </c>
      <c r="B142" s="1" t="s">
        <v>371</v>
      </c>
      <c r="C142" s="1" t="s">
        <v>372</v>
      </c>
    </row>
    <row r="143" customFormat="false" ht="13.8" hidden="false" customHeight="false" outlineLevel="0" collapsed="false">
      <c r="A143" s="1" t="s">
        <v>373</v>
      </c>
      <c r="B143" s="1" t="s">
        <v>371</v>
      </c>
      <c r="C143" s="1" t="s">
        <v>299</v>
      </c>
    </row>
    <row r="144" customFormat="false" ht="13.8" hidden="false" customHeight="false" outlineLevel="0" collapsed="false">
      <c r="A144" s="1" t="s">
        <v>374</v>
      </c>
      <c r="B144" s="1" t="s">
        <v>375</v>
      </c>
      <c r="C144" s="1" t="s">
        <v>376</v>
      </c>
      <c r="D144" s="1" t="s">
        <v>88</v>
      </c>
    </row>
    <row r="145" customFormat="false" ht="13.8" hidden="false" customHeight="false" outlineLevel="0" collapsed="false">
      <c r="A145" s="1" t="s">
        <v>377</v>
      </c>
      <c r="B145" s="1" t="s">
        <v>375</v>
      </c>
      <c r="C145" s="1" t="s">
        <v>378</v>
      </c>
      <c r="D145" s="1" t="s">
        <v>88</v>
      </c>
    </row>
    <row r="146" customFormat="false" ht="13.8" hidden="false" customHeight="false" outlineLevel="0" collapsed="false">
      <c r="A146" s="1" t="s">
        <v>379</v>
      </c>
      <c r="B146" s="1" t="s">
        <v>375</v>
      </c>
      <c r="C146" s="1" t="s">
        <v>380</v>
      </c>
      <c r="D146" s="1" t="s">
        <v>25</v>
      </c>
    </row>
    <row r="147" customFormat="false" ht="30.1" hidden="false" customHeight="false" outlineLevel="0" collapsed="false">
      <c r="A147" s="1" t="s">
        <v>381</v>
      </c>
      <c r="B147" s="1" t="s">
        <v>375</v>
      </c>
      <c r="C147" s="13" t="s">
        <v>382</v>
      </c>
      <c r="D147" s="1" t="s">
        <v>23</v>
      </c>
    </row>
    <row r="148" customFormat="false" ht="30.1" hidden="false" customHeight="false" outlineLevel="0" collapsed="false">
      <c r="A148" s="1" t="s">
        <v>383</v>
      </c>
      <c r="B148" s="1" t="s">
        <v>375</v>
      </c>
      <c r="C148" s="13" t="s">
        <v>384</v>
      </c>
      <c r="D148" s="1" t="s">
        <v>23</v>
      </c>
    </row>
    <row r="149" customFormat="false" ht="13.8" hidden="false" customHeight="false" outlineLevel="0" collapsed="false">
      <c r="A149" s="1" t="s">
        <v>385</v>
      </c>
      <c r="B149" s="1" t="s">
        <v>375</v>
      </c>
      <c r="C149" s="1" t="s">
        <v>386</v>
      </c>
      <c r="D149" s="1" t="s">
        <v>88</v>
      </c>
    </row>
    <row r="150" customFormat="false" ht="13.8" hidden="false" customHeight="false" outlineLevel="0" collapsed="false">
      <c r="A150" s="1" t="s">
        <v>387</v>
      </c>
      <c r="B150" s="1" t="s">
        <v>375</v>
      </c>
      <c r="C150" s="1" t="s">
        <v>388</v>
      </c>
      <c r="D150" s="1" t="s">
        <v>19</v>
      </c>
    </row>
    <row r="151" customFormat="false" ht="30.1" hidden="false" customHeight="false" outlineLevel="0" collapsed="false">
      <c r="A151" s="1" t="s">
        <v>389</v>
      </c>
      <c r="B151" s="1" t="s">
        <v>375</v>
      </c>
      <c r="C151" s="13" t="s">
        <v>390</v>
      </c>
      <c r="D151" s="1" t="s">
        <v>23</v>
      </c>
    </row>
    <row r="152" customFormat="false" ht="13.8" hidden="false" customHeight="false" outlineLevel="0" collapsed="false">
      <c r="A152" s="1" t="s">
        <v>391</v>
      </c>
      <c r="B152" s="1" t="s">
        <v>375</v>
      </c>
      <c r="C152" s="1" t="s">
        <v>392</v>
      </c>
      <c r="D152" s="1" t="s">
        <v>28</v>
      </c>
    </row>
    <row r="153" customFormat="false" ht="30.1" hidden="false" customHeight="false" outlineLevel="0" collapsed="false">
      <c r="A153" s="1" t="s">
        <v>393</v>
      </c>
      <c r="B153" s="1" t="s">
        <v>375</v>
      </c>
      <c r="C153" s="13" t="s">
        <v>394</v>
      </c>
      <c r="D153" s="1" t="s">
        <v>23</v>
      </c>
    </row>
    <row r="154" customFormat="false" ht="13.8" hidden="false" customHeight="false" outlineLevel="0" collapsed="false">
      <c r="A154" s="1" t="s">
        <v>395</v>
      </c>
      <c r="B154" s="1" t="s">
        <v>375</v>
      </c>
      <c r="C154" s="1" t="s">
        <v>396</v>
      </c>
      <c r="D154" s="1" t="s">
        <v>28</v>
      </c>
    </row>
    <row r="155" customFormat="false" ht="13.8" hidden="false" customHeight="false" outlineLevel="0" collapsed="false">
      <c r="A155" s="1" t="s">
        <v>397</v>
      </c>
      <c r="B155" s="1" t="s">
        <v>375</v>
      </c>
      <c r="C155" s="1" t="s">
        <v>398</v>
      </c>
      <c r="D155" s="1" t="s">
        <v>28</v>
      </c>
    </row>
    <row r="156" customFormat="false" ht="13.8" hidden="false" customHeight="false" outlineLevel="0" collapsed="false">
      <c r="A156" s="1" t="s">
        <v>399</v>
      </c>
      <c r="B156" s="1" t="s">
        <v>375</v>
      </c>
      <c r="C156" s="1" t="s">
        <v>400</v>
      </c>
      <c r="D156" s="1" t="s">
        <v>28</v>
      </c>
    </row>
    <row r="157" customFormat="false" ht="13.8" hidden="false" customHeight="false" outlineLevel="0" collapsed="false">
      <c r="A157" s="1" t="s">
        <v>401</v>
      </c>
      <c r="B157" s="1" t="s">
        <v>375</v>
      </c>
      <c r="C157" s="1" t="s">
        <v>402</v>
      </c>
      <c r="D157" s="1" t="s">
        <v>28</v>
      </c>
    </row>
    <row r="158" customFormat="false" ht="13.8" hidden="false" customHeight="false" outlineLevel="0" collapsed="false">
      <c r="A158" s="1" t="s">
        <v>403</v>
      </c>
      <c r="B158" s="1" t="s">
        <v>375</v>
      </c>
      <c r="C158" s="1" t="s">
        <v>404</v>
      </c>
      <c r="D158" s="1" t="s">
        <v>19</v>
      </c>
    </row>
    <row r="159" customFormat="false" ht="30.1" hidden="false" customHeight="false" outlineLevel="0" collapsed="false">
      <c r="A159" s="1" t="s">
        <v>405</v>
      </c>
      <c r="B159" s="1" t="s">
        <v>375</v>
      </c>
      <c r="C159" s="13" t="s">
        <v>406</v>
      </c>
      <c r="D159" s="1" t="s">
        <v>23</v>
      </c>
    </row>
    <row r="160" customFormat="false" ht="13.8" hidden="false" customHeight="false" outlineLevel="0" collapsed="false">
      <c r="A160" s="1" t="s">
        <v>407</v>
      </c>
      <c r="B160" s="1" t="s">
        <v>375</v>
      </c>
      <c r="C160" s="1" t="s">
        <v>408</v>
      </c>
      <c r="D160" s="1" t="s">
        <v>88</v>
      </c>
    </row>
    <row r="161" customFormat="false" ht="13.8" hidden="false" customHeight="false" outlineLevel="0" collapsed="false">
      <c r="A161" s="1" t="s">
        <v>409</v>
      </c>
      <c r="B161" s="1" t="s">
        <v>375</v>
      </c>
      <c r="C161" s="1" t="s">
        <v>410</v>
      </c>
      <c r="D161" s="1" t="s">
        <v>28</v>
      </c>
    </row>
    <row r="162" customFormat="false" ht="13.8" hidden="false" customHeight="false" outlineLevel="0" collapsed="false">
      <c r="A162" s="1" t="s">
        <v>411</v>
      </c>
      <c r="B162" s="1" t="s">
        <v>375</v>
      </c>
      <c r="C162" s="1" t="s">
        <v>412</v>
      </c>
      <c r="D162" s="1" t="s">
        <v>88</v>
      </c>
    </row>
    <row r="163" customFormat="false" ht="13.8" hidden="false" customHeight="false" outlineLevel="0" collapsed="false">
      <c r="A163" s="1" t="s">
        <v>413</v>
      </c>
      <c r="B163" s="1" t="s">
        <v>375</v>
      </c>
      <c r="C163" s="1" t="s">
        <v>414</v>
      </c>
      <c r="D163" s="1" t="s">
        <v>25</v>
      </c>
    </row>
    <row r="164" customFormat="false" ht="13.8" hidden="false" customHeight="false" outlineLevel="0" collapsed="false">
      <c r="A164" s="1" t="s">
        <v>415</v>
      </c>
      <c r="B164" s="1" t="s">
        <v>416</v>
      </c>
      <c r="C164" s="1" t="s">
        <v>417</v>
      </c>
      <c r="D164" s="1" t="s">
        <v>19</v>
      </c>
      <c r="E164" s="1" t="s">
        <v>418</v>
      </c>
      <c r="F164" s="1" t="s">
        <v>419</v>
      </c>
    </row>
    <row r="165" customFormat="false" ht="13.8" hidden="false" customHeight="false" outlineLevel="0" collapsed="false">
      <c r="A165" s="1" t="s">
        <v>420</v>
      </c>
      <c r="B165" s="1" t="s">
        <v>416</v>
      </c>
      <c r="C165" s="1" t="s">
        <v>421</v>
      </c>
      <c r="D165" s="1" t="s">
        <v>25</v>
      </c>
    </row>
    <row r="166" customFormat="false" ht="30.1" hidden="false" customHeight="false" outlineLevel="0" collapsed="false">
      <c r="A166" s="1" t="s">
        <v>422</v>
      </c>
      <c r="B166" s="1" t="s">
        <v>416</v>
      </c>
      <c r="C166" s="13" t="s">
        <v>423</v>
      </c>
      <c r="D166" s="1" t="s">
        <v>23</v>
      </c>
    </row>
    <row r="167" customFormat="false" ht="13.8" hidden="false" customHeight="false" outlineLevel="0" collapsed="false">
      <c r="A167" s="1" t="s">
        <v>424</v>
      </c>
      <c r="B167" s="1" t="s">
        <v>416</v>
      </c>
      <c r="C167" s="1" t="s">
        <v>425</v>
      </c>
      <c r="D167" s="1" t="s">
        <v>25</v>
      </c>
    </row>
    <row r="168" customFormat="false" ht="13.8" hidden="false" customHeight="false" outlineLevel="0" collapsed="false">
      <c r="A168" s="1" t="s">
        <v>426</v>
      </c>
      <c r="B168" s="1" t="s">
        <v>416</v>
      </c>
      <c r="C168" s="1" t="s">
        <v>427</v>
      </c>
      <c r="D168" s="1" t="s">
        <v>28</v>
      </c>
    </row>
    <row r="169" customFormat="false" ht="13.8" hidden="false" customHeight="false" outlineLevel="0" collapsed="false">
      <c r="A169" s="1" t="s">
        <v>428</v>
      </c>
      <c r="B169" s="1" t="s">
        <v>416</v>
      </c>
      <c r="C169" s="1" t="s">
        <v>429</v>
      </c>
      <c r="D169" s="1" t="s">
        <v>88</v>
      </c>
    </row>
    <row r="170" customFormat="false" ht="13.8" hidden="false" customHeight="false" outlineLevel="0" collapsed="false">
      <c r="A170" s="1" t="s">
        <v>430</v>
      </c>
      <c r="B170" s="1" t="s">
        <v>416</v>
      </c>
      <c r="C170" s="1" t="s">
        <v>431</v>
      </c>
      <c r="D170" s="1" t="s">
        <v>88</v>
      </c>
    </row>
    <row r="171" customFormat="false" ht="30.1" hidden="false" customHeight="false" outlineLevel="0" collapsed="false">
      <c r="A171" s="1" t="s">
        <v>432</v>
      </c>
      <c r="B171" s="1" t="s">
        <v>416</v>
      </c>
      <c r="C171" s="13" t="s">
        <v>433</v>
      </c>
      <c r="D171" s="1" t="s">
        <v>23</v>
      </c>
    </row>
    <row r="172" customFormat="false" ht="13.8" hidden="false" customHeight="false" outlineLevel="0" collapsed="false">
      <c r="A172" s="1" t="s">
        <v>434</v>
      </c>
      <c r="B172" s="1" t="s">
        <v>416</v>
      </c>
      <c r="C172" s="1" t="s">
        <v>31</v>
      </c>
      <c r="D172" s="1" t="s">
        <v>19</v>
      </c>
      <c r="E172" s="1" t="s">
        <v>32</v>
      </c>
      <c r="F172" s="1" t="s">
        <v>33</v>
      </c>
    </row>
    <row r="173" customFormat="false" ht="13.8" hidden="false" customHeight="false" outlineLevel="0" collapsed="false">
      <c r="A173" s="1" t="s">
        <v>435</v>
      </c>
      <c r="B173" s="1" t="s">
        <v>416</v>
      </c>
      <c r="C173" s="1" t="s">
        <v>436</v>
      </c>
      <c r="D173" s="1" t="s">
        <v>19</v>
      </c>
      <c r="E173" s="1" t="s">
        <v>437</v>
      </c>
      <c r="F173" s="1" t="s">
        <v>438</v>
      </c>
    </row>
    <row r="174" customFormat="false" ht="13.8" hidden="false" customHeight="false" outlineLevel="0" collapsed="false">
      <c r="A174" s="1" t="s">
        <v>439</v>
      </c>
      <c r="B174" s="1" t="s">
        <v>416</v>
      </c>
      <c r="C174" s="1" t="s">
        <v>440</v>
      </c>
      <c r="D174" s="1" t="s">
        <v>28</v>
      </c>
    </row>
    <row r="175" customFormat="false" ht="13.8" hidden="false" customHeight="false" outlineLevel="0" collapsed="false">
      <c r="A175" s="1" t="s">
        <v>441</v>
      </c>
      <c r="B175" s="1" t="s">
        <v>416</v>
      </c>
      <c r="C175" s="1" t="s">
        <v>442</v>
      </c>
      <c r="D175" s="1" t="s">
        <v>28</v>
      </c>
    </row>
    <row r="176" customFormat="false" ht="13.8" hidden="false" customHeight="false" outlineLevel="0" collapsed="false">
      <c r="A176" s="1" t="s">
        <v>443</v>
      </c>
      <c r="B176" s="1" t="s">
        <v>416</v>
      </c>
      <c r="C176" s="1" t="s">
        <v>34</v>
      </c>
      <c r="D176" s="1" t="s">
        <v>19</v>
      </c>
      <c r="E176" s="1" t="s">
        <v>35</v>
      </c>
      <c r="F176" s="1" t="s">
        <v>36</v>
      </c>
    </row>
    <row r="177" customFormat="false" ht="13.8" hidden="false" customHeight="false" outlineLevel="0" collapsed="false">
      <c r="A177" s="1" t="s">
        <v>444</v>
      </c>
      <c r="B177" s="1" t="s">
        <v>416</v>
      </c>
      <c r="C177" s="1" t="s">
        <v>445</v>
      </c>
      <c r="D177" s="1" t="s">
        <v>19</v>
      </c>
    </row>
    <row r="178" customFormat="false" ht="13.8" hidden="false" customHeight="false" outlineLevel="0" collapsed="false">
      <c r="A178" s="1" t="s">
        <v>446</v>
      </c>
      <c r="B178" s="1" t="s">
        <v>447</v>
      </c>
    </row>
    <row r="179" customFormat="false" ht="13.8" hidden="false" customHeight="false" outlineLevel="0" collapsed="false">
      <c r="A179" s="1" t="s">
        <v>448</v>
      </c>
      <c r="B179" s="1" t="s">
        <v>447</v>
      </c>
    </row>
    <row r="180" customFormat="false" ht="13.8" hidden="false" customHeight="false" outlineLevel="0" collapsed="false">
      <c r="A180" s="1" t="s">
        <v>449</v>
      </c>
      <c r="B180" s="1" t="s">
        <v>447</v>
      </c>
    </row>
    <row r="181" customFormat="false" ht="13.8" hidden="false" customHeight="false" outlineLevel="0" collapsed="false">
      <c r="A181" s="1" t="s">
        <v>450</v>
      </c>
      <c r="B181" s="1" t="s">
        <v>447</v>
      </c>
    </row>
    <row r="182" customFormat="false" ht="13.8" hidden="false" customHeight="false" outlineLevel="0" collapsed="false">
      <c r="A182" s="1" t="s">
        <v>451</v>
      </c>
      <c r="B182" s="1" t="s">
        <v>447</v>
      </c>
    </row>
    <row r="183" customFormat="false" ht="13.8" hidden="false" customHeight="false" outlineLevel="0" collapsed="false">
      <c r="A183" s="1" t="s">
        <v>452</v>
      </c>
      <c r="B183" s="1" t="s">
        <v>447</v>
      </c>
    </row>
    <row r="184" customFormat="false" ht="13.8" hidden="false" customHeight="false" outlineLevel="0" collapsed="false">
      <c r="A184" s="1" t="s">
        <v>453</v>
      </c>
      <c r="B184" s="1" t="s">
        <v>447</v>
      </c>
    </row>
    <row r="185" customFormat="false" ht="13.8" hidden="false" customHeight="false" outlineLevel="0" collapsed="false">
      <c r="A185" s="1" t="s">
        <v>454</v>
      </c>
      <c r="B185" s="1" t="s">
        <v>447</v>
      </c>
    </row>
    <row r="186" customFormat="false" ht="13.8" hidden="false" customHeight="false" outlineLevel="0" collapsed="false">
      <c r="A186" s="1" t="s">
        <v>455</v>
      </c>
      <c r="B186" s="1" t="s">
        <v>447</v>
      </c>
    </row>
    <row r="187" customFormat="false" ht="13.8" hidden="false" customHeight="false" outlineLevel="0" collapsed="false">
      <c r="A187" s="1" t="s">
        <v>456</v>
      </c>
      <c r="B187" s="1" t="s">
        <v>447</v>
      </c>
    </row>
    <row r="188" customFormat="false" ht="13.8" hidden="false" customHeight="false" outlineLevel="0" collapsed="false">
      <c r="A188" s="1" t="s">
        <v>457</v>
      </c>
      <c r="B188" s="1" t="s">
        <v>447</v>
      </c>
    </row>
    <row r="189" customFormat="false" ht="13.8" hidden="false" customHeight="false" outlineLevel="0" collapsed="false">
      <c r="A189" s="1" t="s">
        <v>458</v>
      </c>
      <c r="B189" s="1" t="s">
        <v>447</v>
      </c>
    </row>
    <row r="190" customFormat="false" ht="13.8" hidden="false" customHeight="false" outlineLevel="0" collapsed="false">
      <c r="A190" s="1" t="s">
        <v>459</v>
      </c>
      <c r="B190" s="1" t="s">
        <v>447</v>
      </c>
    </row>
    <row r="191" customFormat="false" ht="13.8" hidden="false" customHeight="false" outlineLevel="0" collapsed="false">
      <c r="A191" s="1" t="s">
        <v>460</v>
      </c>
      <c r="B191" s="1" t="s">
        <v>447</v>
      </c>
    </row>
    <row r="192" customFormat="false" ht="13.8" hidden="false" customHeight="false" outlineLevel="0" collapsed="false">
      <c r="A192" s="1" t="s">
        <v>461</v>
      </c>
      <c r="B192" s="1" t="s">
        <v>462</v>
      </c>
      <c r="C192" s="1" t="s">
        <v>307</v>
      </c>
    </row>
    <row r="193" customFormat="false" ht="13.8" hidden="false" customHeight="false" outlineLevel="0" collapsed="false">
      <c r="A193" s="1" t="s">
        <v>463</v>
      </c>
      <c r="B193" s="1" t="s">
        <v>464</v>
      </c>
      <c r="C193" s="1" t="s">
        <v>307</v>
      </c>
    </row>
    <row r="194" customFormat="false" ht="13.8" hidden="false" customHeight="false" outlineLevel="0" collapsed="false">
      <c r="A194" s="1" t="s">
        <v>465</v>
      </c>
      <c r="B194" s="1" t="s">
        <v>466</v>
      </c>
      <c r="C194" s="1" t="s">
        <v>467</v>
      </c>
    </row>
    <row r="195" customFormat="false" ht="13.8" hidden="false" customHeight="false" outlineLevel="0" collapsed="false">
      <c r="A195" s="1" t="s">
        <v>468</v>
      </c>
      <c r="B195" s="1" t="s">
        <v>469</v>
      </c>
      <c r="C195" s="1" t="s">
        <v>470</v>
      </c>
    </row>
    <row r="196" customFormat="false" ht="13.8" hidden="false" customHeight="false" outlineLevel="0" collapsed="false">
      <c r="A196" s="1" t="s">
        <v>471</v>
      </c>
      <c r="B196" s="1" t="s">
        <v>469</v>
      </c>
      <c r="C196" s="1" t="s">
        <v>472</v>
      </c>
    </row>
    <row r="197" customFormat="false" ht="13.8" hidden="false" customHeight="false" outlineLevel="0" collapsed="false">
      <c r="A197" s="1" t="s">
        <v>473</v>
      </c>
      <c r="B197" s="1" t="s">
        <v>469</v>
      </c>
      <c r="C197" s="1" t="s">
        <v>474</v>
      </c>
    </row>
    <row r="198" customFormat="false" ht="13.8" hidden="false" customHeight="false" outlineLevel="0" collapsed="false">
      <c r="A198" s="1" t="s">
        <v>475</v>
      </c>
      <c r="B198" s="1" t="s">
        <v>469</v>
      </c>
      <c r="C198" s="1" t="s">
        <v>476</v>
      </c>
    </row>
    <row r="199" customFormat="false" ht="13.8" hidden="false" customHeight="false" outlineLevel="0" collapsed="false">
      <c r="A199" s="1" t="s">
        <v>477</v>
      </c>
      <c r="B199" s="1" t="s">
        <v>469</v>
      </c>
      <c r="C199" s="1" t="s">
        <v>478</v>
      </c>
    </row>
    <row r="200" customFormat="false" ht="13.8" hidden="false" customHeight="false" outlineLevel="0" collapsed="false">
      <c r="A200" s="1" t="s">
        <v>479</v>
      </c>
      <c r="B200" s="1" t="s">
        <v>469</v>
      </c>
      <c r="C200" s="1" t="s">
        <v>480</v>
      </c>
    </row>
    <row r="201" customFormat="false" ht="13.8" hidden="false" customHeight="false" outlineLevel="0" collapsed="false">
      <c r="A201" s="1" t="s">
        <v>481</v>
      </c>
      <c r="B201" s="1" t="s">
        <v>469</v>
      </c>
      <c r="C201" s="1" t="s">
        <v>482</v>
      </c>
    </row>
    <row r="202" customFormat="false" ht="13.8" hidden="false" customHeight="false" outlineLevel="0" collapsed="false">
      <c r="A202" s="1" t="s">
        <v>483</v>
      </c>
      <c r="B202" s="1" t="s">
        <v>469</v>
      </c>
      <c r="C202" s="1" t="s">
        <v>484</v>
      </c>
    </row>
    <row r="203" customFormat="false" ht="13.8" hidden="false" customHeight="false" outlineLevel="0" collapsed="false">
      <c r="A203" s="1" t="s">
        <v>485</v>
      </c>
      <c r="B203" s="1" t="s">
        <v>469</v>
      </c>
      <c r="C203" s="1" t="s">
        <v>486</v>
      </c>
    </row>
    <row r="204" customFormat="false" ht="13.8" hidden="false" customHeight="false" outlineLevel="0" collapsed="false">
      <c r="A204" s="1" t="s">
        <v>487</v>
      </c>
      <c r="B204" s="1" t="s">
        <v>469</v>
      </c>
      <c r="C204" s="1" t="s">
        <v>488</v>
      </c>
    </row>
    <row r="205" customFormat="false" ht="13.8" hidden="false" customHeight="false" outlineLevel="0" collapsed="false">
      <c r="A205" s="1" t="s">
        <v>489</v>
      </c>
      <c r="B205" s="1" t="s">
        <v>469</v>
      </c>
      <c r="C205" s="1" t="s">
        <v>490</v>
      </c>
    </row>
    <row r="206" customFormat="false" ht="13.8" hidden="false" customHeight="false" outlineLevel="0" collapsed="false">
      <c r="A206" s="1" t="s">
        <v>491</v>
      </c>
      <c r="B206" s="1" t="s">
        <v>469</v>
      </c>
      <c r="C206" s="1" t="s">
        <v>492</v>
      </c>
    </row>
    <row r="207" customFormat="false" ht="13.8" hidden="false" customHeight="false" outlineLevel="0" collapsed="false">
      <c r="A207" s="1" t="s">
        <v>493</v>
      </c>
      <c r="B207" s="1" t="s">
        <v>469</v>
      </c>
      <c r="C207" s="1" t="s">
        <v>494</v>
      </c>
    </row>
    <row r="208" customFormat="false" ht="13.8" hidden="false" customHeight="false" outlineLevel="0" collapsed="false">
      <c r="A208" s="1" t="s">
        <v>495</v>
      </c>
      <c r="B208" s="1" t="s">
        <v>469</v>
      </c>
      <c r="C208" s="1" t="s">
        <v>496</v>
      </c>
    </row>
    <row r="209" customFormat="false" ht="13.8" hidden="false" customHeight="false" outlineLevel="0" collapsed="false">
      <c r="A209" s="1" t="s">
        <v>497</v>
      </c>
      <c r="B209" s="1" t="s">
        <v>469</v>
      </c>
      <c r="C209" s="1" t="s">
        <v>498</v>
      </c>
    </row>
    <row r="210" customFormat="false" ht="13.8" hidden="false" customHeight="false" outlineLevel="0" collapsed="false">
      <c r="A210" s="1" t="s">
        <v>499</v>
      </c>
      <c r="B210" s="1" t="s">
        <v>469</v>
      </c>
      <c r="C210" s="1" t="s">
        <v>500</v>
      </c>
    </row>
    <row r="211" customFormat="false" ht="13.8" hidden="false" customHeight="false" outlineLevel="0" collapsed="false">
      <c r="A211" s="1" t="s">
        <v>501</v>
      </c>
      <c r="B211" s="1" t="s">
        <v>469</v>
      </c>
      <c r="C211" s="1" t="s">
        <v>502</v>
      </c>
    </row>
    <row r="212" customFormat="false" ht="13.8" hidden="false" customHeight="false" outlineLevel="0" collapsed="false">
      <c r="A212" s="1" t="s">
        <v>503</v>
      </c>
      <c r="B212" s="1" t="s">
        <v>469</v>
      </c>
      <c r="C212" s="1" t="s">
        <v>504</v>
      </c>
    </row>
    <row r="213" customFormat="false" ht="13.8" hidden="false" customHeight="false" outlineLevel="0" collapsed="false">
      <c r="A213" s="1" t="s">
        <v>505</v>
      </c>
      <c r="B213" s="1" t="s">
        <v>469</v>
      </c>
      <c r="C213" s="1" t="s">
        <v>506</v>
      </c>
    </row>
    <row r="214" customFormat="false" ht="13.8" hidden="false" customHeight="false" outlineLevel="0" collapsed="false">
      <c r="A214" s="1" t="s">
        <v>507</v>
      </c>
      <c r="B214" s="1" t="s">
        <v>469</v>
      </c>
      <c r="C214" s="1" t="s">
        <v>508</v>
      </c>
    </row>
    <row r="215" customFormat="false" ht="13.8" hidden="false" customHeight="false" outlineLevel="0" collapsed="false">
      <c r="A215" s="1" t="s">
        <v>509</v>
      </c>
      <c r="B215" s="1" t="s">
        <v>469</v>
      </c>
      <c r="C215" s="1" t="s">
        <v>510</v>
      </c>
    </row>
    <row r="216" customFormat="false" ht="13.8" hidden="false" customHeight="false" outlineLevel="0" collapsed="false">
      <c r="A216" s="1" t="s">
        <v>511</v>
      </c>
      <c r="B216" s="1" t="s">
        <v>469</v>
      </c>
      <c r="C216" s="1" t="s">
        <v>512</v>
      </c>
    </row>
    <row r="217" customFormat="false" ht="13.8" hidden="false" customHeight="false" outlineLevel="0" collapsed="false">
      <c r="A217" s="1" t="s">
        <v>513</v>
      </c>
      <c r="B217" s="1" t="s">
        <v>469</v>
      </c>
      <c r="C217" s="1" t="s">
        <v>514</v>
      </c>
    </row>
    <row r="218" customFormat="false" ht="13.8" hidden="false" customHeight="false" outlineLevel="0" collapsed="false">
      <c r="A218" s="1" t="s">
        <v>515</v>
      </c>
      <c r="B218" s="1" t="s">
        <v>469</v>
      </c>
      <c r="C218" s="1" t="s">
        <v>516</v>
      </c>
    </row>
    <row r="219" customFormat="false" ht="13.8" hidden="false" customHeight="false" outlineLevel="0" collapsed="false">
      <c r="A219" s="1" t="s">
        <v>517</v>
      </c>
      <c r="B219" s="1" t="s">
        <v>469</v>
      </c>
      <c r="C219" s="1" t="s">
        <v>518</v>
      </c>
    </row>
    <row r="220" customFormat="false" ht="13.8" hidden="false" customHeight="false" outlineLevel="0" collapsed="false">
      <c r="A220" s="1" t="s">
        <v>519</v>
      </c>
      <c r="B220" s="1" t="s">
        <v>469</v>
      </c>
      <c r="C220" s="1" t="s">
        <v>520</v>
      </c>
    </row>
    <row r="221" customFormat="false" ht="13.8" hidden="false" customHeight="false" outlineLevel="0" collapsed="false">
      <c r="A221" s="1" t="s">
        <v>521</v>
      </c>
      <c r="B221" s="1" t="s">
        <v>469</v>
      </c>
      <c r="C221" s="1" t="s">
        <v>522</v>
      </c>
    </row>
    <row r="222" customFormat="false" ht="13.8" hidden="false" customHeight="false" outlineLevel="0" collapsed="false">
      <c r="A222" s="1" t="s">
        <v>523</v>
      </c>
      <c r="B222" s="1" t="s">
        <v>469</v>
      </c>
      <c r="C222" s="1" t="s">
        <v>524</v>
      </c>
    </row>
    <row r="223" customFormat="false" ht="13.8" hidden="false" customHeight="false" outlineLevel="0" collapsed="false">
      <c r="A223" s="1" t="s">
        <v>525</v>
      </c>
      <c r="B223" s="1" t="s">
        <v>469</v>
      </c>
      <c r="C223" s="1" t="s">
        <v>526</v>
      </c>
    </row>
    <row r="224" customFormat="false" ht="13.8" hidden="false" customHeight="false" outlineLevel="0" collapsed="false">
      <c r="A224" s="1" t="s">
        <v>527</v>
      </c>
      <c r="B224" s="1" t="s">
        <v>469</v>
      </c>
      <c r="C224" s="1" t="s">
        <v>528</v>
      </c>
    </row>
    <row r="225" customFormat="false" ht="13.8" hidden="false" customHeight="false" outlineLevel="0" collapsed="false">
      <c r="A225" s="1" t="s">
        <v>529</v>
      </c>
      <c r="B225" s="1" t="s">
        <v>469</v>
      </c>
      <c r="C225" s="1" t="s">
        <v>530</v>
      </c>
    </row>
    <row r="226" customFormat="false" ht="13.8" hidden="false" customHeight="false" outlineLevel="0" collapsed="false">
      <c r="A226" s="1" t="s">
        <v>531</v>
      </c>
      <c r="B226" s="1" t="s">
        <v>469</v>
      </c>
      <c r="C226" s="1" t="s">
        <v>532</v>
      </c>
    </row>
    <row r="227" customFormat="false" ht="13.8" hidden="false" customHeight="false" outlineLevel="0" collapsed="false">
      <c r="A227" s="1" t="s">
        <v>533</v>
      </c>
      <c r="B227" s="1" t="s">
        <v>469</v>
      </c>
      <c r="C227" s="1" t="s">
        <v>534</v>
      </c>
    </row>
    <row r="228" customFormat="false" ht="13.8" hidden="false" customHeight="false" outlineLevel="0" collapsed="false">
      <c r="A228" s="1" t="s">
        <v>535</v>
      </c>
      <c r="B228" s="1" t="s">
        <v>469</v>
      </c>
      <c r="C228" s="1" t="s">
        <v>536</v>
      </c>
    </row>
    <row r="229" customFormat="false" ht="13.8" hidden="false" customHeight="false" outlineLevel="0" collapsed="false">
      <c r="A229" s="1" t="s">
        <v>537</v>
      </c>
      <c r="B229" s="1" t="s">
        <v>538</v>
      </c>
      <c r="C229" s="1" t="s">
        <v>35</v>
      </c>
      <c r="D229" s="1" t="s">
        <v>19</v>
      </c>
      <c r="G229" s="1" t="n">
        <v>5</v>
      </c>
    </row>
    <row r="230" customFormat="false" ht="13.8" hidden="false" customHeight="false" outlineLevel="0" collapsed="false">
      <c r="A230" s="1" t="s">
        <v>539</v>
      </c>
      <c r="B230" s="1" t="s">
        <v>538</v>
      </c>
      <c r="C230" s="1" t="s">
        <v>54</v>
      </c>
      <c r="D230" s="1" t="s">
        <v>19</v>
      </c>
      <c r="G230" s="1" t="n">
        <v>9</v>
      </c>
    </row>
    <row r="231" customFormat="false" ht="13.8" hidden="false" customHeight="false" outlineLevel="0" collapsed="false">
      <c r="A231" s="1" t="s">
        <v>540</v>
      </c>
      <c r="B231" s="1" t="s">
        <v>538</v>
      </c>
      <c r="C231" s="1" t="s">
        <v>20</v>
      </c>
      <c r="D231" s="1" t="s">
        <v>19</v>
      </c>
      <c r="G231" s="1" t="n">
        <v>7</v>
      </c>
    </row>
    <row r="232" customFormat="false" ht="13.8" hidden="false" customHeight="false" outlineLevel="0" collapsed="false">
      <c r="A232" s="1" t="s">
        <v>541</v>
      </c>
      <c r="B232" s="1" t="s">
        <v>538</v>
      </c>
      <c r="C232" s="1" t="s">
        <v>418</v>
      </c>
      <c r="D232" s="1" t="s">
        <v>19</v>
      </c>
      <c r="G232" s="1" t="n">
        <v>6</v>
      </c>
    </row>
    <row r="233" customFormat="false" ht="13.8" hidden="false" customHeight="false" outlineLevel="0" collapsed="false">
      <c r="A233" s="1" t="s">
        <v>542</v>
      </c>
      <c r="B233" s="1" t="s">
        <v>538</v>
      </c>
      <c r="C233" s="1" t="s">
        <v>29</v>
      </c>
      <c r="D233" s="1" t="s">
        <v>28</v>
      </c>
      <c r="G233" s="1" t="n">
        <v>6</v>
      </c>
    </row>
    <row r="234" customFormat="false" ht="13.8" hidden="false" customHeight="false" outlineLevel="0" collapsed="false">
      <c r="A234" s="1" t="s">
        <v>543</v>
      </c>
      <c r="B234" s="1" t="s">
        <v>538</v>
      </c>
      <c r="C234" s="1" t="s">
        <v>100</v>
      </c>
      <c r="D234" s="1" t="s">
        <v>19</v>
      </c>
      <c r="G234" s="1" t="n">
        <v>7</v>
      </c>
    </row>
    <row r="235" customFormat="false" ht="13.8" hidden="false" customHeight="false" outlineLevel="0" collapsed="false">
      <c r="A235" s="1" t="s">
        <v>544</v>
      </c>
      <c r="B235" s="1" t="s">
        <v>538</v>
      </c>
      <c r="C235" s="1" t="s">
        <v>90</v>
      </c>
      <c r="D235" s="1" t="s">
        <v>19</v>
      </c>
      <c r="G235" s="1" t="n">
        <v>5</v>
      </c>
    </row>
    <row r="236" customFormat="false" ht="13.8" hidden="false" customHeight="false" outlineLevel="0" collapsed="false">
      <c r="A236" s="1" t="s">
        <v>545</v>
      </c>
      <c r="B236" s="1" t="s">
        <v>538</v>
      </c>
      <c r="C236" s="1" t="s">
        <v>51</v>
      </c>
      <c r="D236" s="1" t="s">
        <v>19</v>
      </c>
      <c r="G236" s="1" t="n">
        <v>6</v>
      </c>
    </row>
    <row r="237" customFormat="false" ht="13.8" hidden="false" customHeight="false" outlineLevel="0" collapsed="false">
      <c r="A237" s="1" t="s">
        <v>546</v>
      </c>
      <c r="B237" s="1" t="s">
        <v>538</v>
      </c>
      <c r="C237" s="1" t="s">
        <v>41</v>
      </c>
      <c r="D237" s="1" t="s">
        <v>19</v>
      </c>
      <c r="G237" s="1" t="n">
        <v>12</v>
      </c>
    </row>
    <row r="238" customFormat="false" ht="13.8" hidden="false" customHeight="false" outlineLevel="0" collapsed="false">
      <c r="A238" s="1" t="s">
        <v>547</v>
      </c>
      <c r="B238" s="1" t="s">
        <v>538</v>
      </c>
      <c r="C238" s="1" t="s">
        <v>45</v>
      </c>
      <c r="D238" s="1" t="s">
        <v>19</v>
      </c>
      <c r="G238" s="1" t="n">
        <v>6</v>
      </c>
    </row>
    <row r="239" customFormat="false" ht="13.8" hidden="false" customHeight="false" outlineLevel="0" collapsed="false">
      <c r="A239" s="1" t="s">
        <v>548</v>
      </c>
      <c r="B239" s="1" t="s">
        <v>538</v>
      </c>
      <c r="C239" s="1" t="s">
        <v>57</v>
      </c>
      <c r="D239" s="1" t="s">
        <v>19</v>
      </c>
      <c r="G239" s="1" t="n">
        <v>8</v>
      </c>
    </row>
    <row r="240" customFormat="false" ht="13.8" hidden="false" customHeight="false" outlineLevel="0" collapsed="false">
      <c r="A240" s="1" t="s">
        <v>549</v>
      </c>
      <c r="B240" s="1" t="s">
        <v>538</v>
      </c>
      <c r="C240" s="1" t="s">
        <v>77</v>
      </c>
      <c r="D240" s="1" t="s">
        <v>19</v>
      </c>
      <c r="G240" s="1" t="n">
        <v>8</v>
      </c>
    </row>
    <row r="241" customFormat="false" ht="13.8" hidden="false" customHeight="false" outlineLevel="0" collapsed="false">
      <c r="A241" s="1" t="s">
        <v>550</v>
      </c>
      <c r="B241" s="1" t="s">
        <v>538</v>
      </c>
      <c r="C241" s="1" t="s">
        <v>48</v>
      </c>
      <c r="D241" s="1" t="s">
        <v>19</v>
      </c>
      <c r="G241" s="1" t="n">
        <v>7</v>
      </c>
    </row>
    <row r="242" customFormat="false" ht="13.8" hidden="false" customHeight="false" outlineLevel="0" collapsed="false">
      <c r="A242" s="1" t="s">
        <v>551</v>
      </c>
      <c r="B242" s="1" t="s">
        <v>538</v>
      </c>
      <c r="C242" s="1" t="s">
        <v>70</v>
      </c>
      <c r="D242" s="1" t="s">
        <v>28</v>
      </c>
      <c r="G242" s="1" t="n">
        <v>7</v>
      </c>
    </row>
    <row r="243" customFormat="false" ht="13.8" hidden="false" customHeight="false" outlineLevel="0" collapsed="false">
      <c r="A243" s="1" t="s">
        <v>552</v>
      </c>
      <c r="B243" s="1" t="s">
        <v>538</v>
      </c>
      <c r="C243" s="1" t="s">
        <v>437</v>
      </c>
      <c r="D243" s="1" t="s">
        <v>19</v>
      </c>
      <c r="G243" s="1" t="n">
        <v>28</v>
      </c>
    </row>
    <row r="244" customFormat="false" ht="13.8" hidden="false" customHeight="false" outlineLevel="0" collapsed="false">
      <c r="A244" s="1" t="s">
        <v>553</v>
      </c>
      <c r="B244" s="1" t="s">
        <v>538</v>
      </c>
      <c r="C244" s="1" t="s">
        <v>32</v>
      </c>
      <c r="D244" s="1" t="s">
        <v>19</v>
      </c>
      <c r="G244" s="1" t="n">
        <v>8</v>
      </c>
    </row>
    <row r="245" customFormat="false" ht="13.8" hidden="false" customHeight="false" outlineLevel="0" collapsed="false">
      <c r="A245" s="1" t="s">
        <v>554</v>
      </c>
      <c r="B245" s="1" t="s">
        <v>538</v>
      </c>
      <c r="C245" s="1" t="s">
        <v>85</v>
      </c>
      <c r="D245" s="1" t="s">
        <v>19</v>
      </c>
      <c r="G245" s="1" t="n">
        <v>14</v>
      </c>
    </row>
    <row r="246" customFormat="false" ht="13.8" hidden="false" customHeight="false" outlineLevel="0" collapsed="false">
      <c r="A246" s="1" t="s">
        <v>555</v>
      </c>
      <c r="B246" s="1" t="s">
        <v>538</v>
      </c>
      <c r="C246" s="1" t="s">
        <v>105</v>
      </c>
      <c r="D246" s="1" t="s">
        <v>19</v>
      </c>
      <c r="G246" s="1" t="n">
        <v>8</v>
      </c>
    </row>
    <row r="247" customFormat="false" ht="13.8" hidden="false" customHeight="false" outlineLevel="0" collapsed="false">
      <c r="A247" s="1" t="s">
        <v>556</v>
      </c>
      <c r="B247" s="1" t="s">
        <v>538</v>
      </c>
      <c r="C247" s="1" t="s">
        <v>108</v>
      </c>
      <c r="D247" s="1" t="s">
        <v>19</v>
      </c>
      <c r="G247" s="1" t="n">
        <v>8</v>
      </c>
    </row>
    <row r="248" customFormat="false" ht="13.8" hidden="false" customHeight="false" outlineLevel="0" collapsed="false">
      <c r="A248" s="1" t="s">
        <v>557</v>
      </c>
      <c r="B248" s="1" t="s">
        <v>558</v>
      </c>
      <c r="C248" s="1" t="n">
        <v>2</v>
      </c>
      <c r="E248" s="1" t="s">
        <v>29</v>
      </c>
      <c r="F248" s="1" t="s">
        <v>30</v>
      </c>
    </row>
    <row r="249" customFormat="false" ht="13.8" hidden="false" customHeight="false" outlineLevel="0" collapsed="false">
      <c r="A249" s="1" t="s">
        <v>559</v>
      </c>
      <c r="B249" s="1" t="s">
        <v>558</v>
      </c>
      <c r="C249" s="1" t="s">
        <v>560</v>
      </c>
      <c r="E249" s="1" t="s">
        <v>437</v>
      </c>
      <c r="F249" s="1" t="s">
        <v>438</v>
      </c>
    </row>
    <row r="250" customFormat="false" ht="13.8" hidden="false" customHeight="false" outlineLevel="0" collapsed="false">
      <c r="A250" s="1" t="s">
        <v>561</v>
      </c>
      <c r="B250" s="1" t="s">
        <v>558</v>
      </c>
      <c r="C250" s="1" t="s">
        <v>562</v>
      </c>
      <c r="E250" s="1" t="s">
        <v>85</v>
      </c>
      <c r="F250" s="1" t="s">
        <v>86</v>
      </c>
    </row>
    <row r="251" customFormat="false" ht="13.8" hidden="false" customHeight="false" outlineLevel="0" collapsed="false">
      <c r="A251" s="1" t="s">
        <v>563</v>
      </c>
      <c r="B251" s="1" t="s">
        <v>558</v>
      </c>
      <c r="C251" s="1" t="s">
        <v>564</v>
      </c>
      <c r="E251" s="1" t="s">
        <v>437</v>
      </c>
      <c r="F251" s="1" t="s">
        <v>438</v>
      </c>
    </row>
    <row r="252" customFormat="false" ht="13.8" hidden="false" customHeight="false" outlineLevel="0" collapsed="false">
      <c r="A252" s="1" t="s">
        <v>565</v>
      </c>
      <c r="B252" s="1" t="s">
        <v>558</v>
      </c>
      <c r="C252" s="1" t="s">
        <v>566</v>
      </c>
      <c r="E252" s="1" t="s">
        <v>437</v>
      </c>
      <c r="F252" s="1" t="s">
        <v>438</v>
      </c>
    </row>
    <row r="253" customFormat="false" ht="13.8" hidden="false" customHeight="false" outlineLevel="0" collapsed="false">
      <c r="A253" s="1" t="s">
        <v>567</v>
      </c>
      <c r="B253" s="1" t="s">
        <v>558</v>
      </c>
      <c r="C253" s="1" t="s">
        <v>568</v>
      </c>
      <c r="E253" s="1" t="s">
        <v>45</v>
      </c>
      <c r="F253" s="1" t="s">
        <v>46</v>
      </c>
    </row>
    <row r="254" customFormat="false" ht="13.8" hidden="false" customHeight="false" outlineLevel="0" collapsed="false">
      <c r="A254" s="1" t="s">
        <v>569</v>
      </c>
      <c r="B254" s="1" t="s">
        <v>558</v>
      </c>
      <c r="C254" s="1" t="s">
        <v>570</v>
      </c>
      <c r="E254" s="1" t="s">
        <v>35</v>
      </c>
      <c r="F254" s="1" t="s">
        <v>36</v>
      </c>
    </row>
    <row r="255" customFormat="false" ht="13.8" hidden="false" customHeight="false" outlineLevel="0" collapsed="false">
      <c r="A255" s="1" t="s">
        <v>571</v>
      </c>
      <c r="B255" s="1" t="s">
        <v>558</v>
      </c>
      <c r="C255" s="1" t="s">
        <v>572</v>
      </c>
      <c r="E255" s="1" t="s">
        <v>77</v>
      </c>
      <c r="F255" s="1" t="s">
        <v>78</v>
      </c>
    </row>
    <row r="256" customFormat="false" ht="13.8" hidden="false" customHeight="false" outlineLevel="0" collapsed="false">
      <c r="A256" s="1" t="s">
        <v>573</v>
      </c>
      <c r="B256" s="1" t="s">
        <v>558</v>
      </c>
      <c r="C256" s="1" t="s">
        <v>574</v>
      </c>
      <c r="E256" s="1" t="s">
        <v>57</v>
      </c>
      <c r="F256" s="1" t="s">
        <v>58</v>
      </c>
    </row>
    <row r="257" customFormat="false" ht="13.8" hidden="false" customHeight="false" outlineLevel="0" collapsed="false">
      <c r="A257" s="1" t="s">
        <v>575</v>
      </c>
      <c r="B257" s="1" t="s">
        <v>558</v>
      </c>
      <c r="C257" s="1" t="s">
        <v>576</v>
      </c>
      <c r="E257" s="1" t="s">
        <v>54</v>
      </c>
      <c r="F257" s="1" t="s">
        <v>55</v>
      </c>
    </row>
    <row r="258" customFormat="false" ht="13.8" hidden="false" customHeight="false" outlineLevel="0" collapsed="false">
      <c r="A258" s="1" t="s">
        <v>577</v>
      </c>
      <c r="B258" s="1" t="s">
        <v>558</v>
      </c>
      <c r="C258" s="1" t="s">
        <v>578</v>
      </c>
      <c r="E258" s="1" t="s">
        <v>85</v>
      </c>
      <c r="F258" s="1" t="s">
        <v>86</v>
      </c>
    </row>
    <row r="259" customFormat="false" ht="13.8" hidden="false" customHeight="false" outlineLevel="0" collapsed="false">
      <c r="A259" s="1" t="s">
        <v>579</v>
      </c>
      <c r="B259" s="1" t="s">
        <v>558</v>
      </c>
      <c r="C259" s="1" t="s">
        <v>580</v>
      </c>
      <c r="E259" s="1" t="s">
        <v>41</v>
      </c>
      <c r="F259" s="1" t="s">
        <v>42</v>
      </c>
    </row>
    <row r="260" customFormat="false" ht="13.8" hidden="false" customHeight="false" outlineLevel="0" collapsed="false">
      <c r="A260" s="1" t="s">
        <v>581</v>
      </c>
      <c r="B260" s="1" t="s">
        <v>558</v>
      </c>
      <c r="C260" s="1" t="s">
        <v>582</v>
      </c>
      <c r="E260" s="1" t="s">
        <v>41</v>
      </c>
      <c r="F260" s="1" t="s">
        <v>42</v>
      </c>
    </row>
    <row r="261" customFormat="false" ht="13.8" hidden="false" customHeight="false" outlineLevel="0" collapsed="false">
      <c r="A261" s="1" t="s">
        <v>583</v>
      </c>
      <c r="B261" s="1" t="s">
        <v>558</v>
      </c>
      <c r="C261" s="1" t="s">
        <v>584</v>
      </c>
      <c r="E261" s="1" t="s">
        <v>100</v>
      </c>
      <c r="F261" s="1" t="s">
        <v>101</v>
      </c>
    </row>
    <row r="262" customFormat="false" ht="13.8" hidden="false" customHeight="false" outlineLevel="0" collapsed="false">
      <c r="A262" s="1" t="s">
        <v>585</v>
      </c>
      <c r="B262" s="1" t="s">
        <v>558</v>
      </c>
      <c r="C262" s="1" t="s">
        <v>586</v>
      </c>
      <c r="E262" s="1" t="s">
        <v>437</v>
      </c>
      <c r="F262" s="1" t="s">
        <v>438</v>
      </c>
    </row>
    <row r="263" customFormat="false" ht="13.8" hidden="false" customHeight="false" outlineLevel="0" collapsed="false">
      <c r="A263" s="1" t="s">
        <v>587</v>
      </c>
      <c r="B263" s="1" t="s">
        <v>558</v>
      </c>
      <c r="C263" s="1" t="s">
        <v>588</v>
      </c>
      <c r="E263" s="1" t="s">
        <v>437</v>
      </c>
      <c r="F263" s="1" t="s">
        <v>438</v>
      </c>
    </row>
    <row r="264" customFormat="false" ht="13.8" hidden="false" customHeight="false" outlineLevel="0" collapsed="false">
      <c r="A264" s="1" t="s">
        <v>589</v>
      </c>
      <c r="B264" s="1" t="s">
        <v>558</v>
      </c>
      <c r="C264" s="1" t="s">
        <v>590</v>
      </c>
      <c r="E264" s="1" t="s">
        <v>418</v>
      </c>
      <c r="F264" s="1" t="s">
        <v>419</v>
      </c>
    </row>
    <row r="265" customFormat="false" ht="13.8" hidden="false" customHeight="false" outlineLevel="0" collapsed="false">
      <c r="A265" s="1" t="s">
        <v>591</v>
      </c>
      <c r="B265" s="1" t="s">
        <v>558</v>
      </c>
      <c r="C265" s="1" t="s">
        <v>592</v>
      </c>
      <c r="E265" s="1" t="s">
        <v>85</v>
      </c>
      <c r="F265" s="1" t="s">
        <v>86</v>
      </c>
    </row>
    <row r="266" customFormat="false" ht="13.8" hidden="false" customHeight="false" outlineLevel="0" collapsed="false">
      <c r="A266" s="1" t="s">
        <v>593</v>
      </c>
      <c r="B266" s="1" t="s">
        <v>558</v>
      </c>
      <c r="C266" s="1" t="s">
        <v>594</v>
      </c>
      <c r="E266" s="1" t="s">
        <v>77</v>
      </c>
      <c r="F266" s="1" t="s">
        <v>78</v>
      </c>
    </row>
    <row r="267" customFormat="false" ht="13.8" hidden="false" customHeight="false" outlineLevel="0" collapsed="false">
      <c r="A267" s="1" t="s">
        <v>595</v>
      </c>
      <c r="B267" s="1" t="s">
        <v>558</v>
      </c>
      <c r="C267" s="1" t="s">
        <v>592</v>
      </c>
      <c r="E267" s="1" t="s">
        <v>20</v>
      </c>
      <c r="F267" s="1" t="s">
        <v>21</v>
      </c>
    </row>
    <row r="268" customFormat="false" ht="13.8" hidden="false" customHeight="false" outlineLevel="0" collapsed="false">
      <c r="A268" s="1" t="s">
        <v>596</v>
      </c>
      <c r="B268" s="1" t="s">
        <v>558</v>
      </c>
      <c r="C268" s="1" t="s">
        <v>597</v>
      </c>
      <c r="E268" s="1" t="s">
        <v>437</v>
      </c>
      <c r="F268" s="1" t="s">
        <v>438</v>
      </c>
    </row>
    <row r="269" customFormat="false" ht="13.8" hidden="false" customHeight="false" outlineLevel="0" collapsed="false">
      <c r="A269" s="1" t="s">
        <v>598</v>
      </c>
      <c r="B269" s="1" t="s">
        <v>558</v>
      </c>
      <c r="C269" s="1" t="s">
        <v>594</v>
      </c>
      <c r="E269" s="1" t="s">
        <v>57</v>
      </c>
      <c r="F269" s="1" t="s">
        <v>58</v>
      </c>
    </row>
    <row r="270" customFormat="false" ht="13.8" hidden="false" customHeight="false" outlineLevel="0" collapsed="false">
      <c r="A270" s="1" t="s">
        <v>599</v>
      </c>
      <c r="B270" s="1" t="s">
        <v>558</v>
      </c>
      <c r="C270" s="1" t="s">
        <v>576</v>
      </c>
      <c r="E270" s="1" t="s">
        <v>48</v>
      </c>
      <c r="F270" s="1" t="s">
        <v>49</v>
      </c>
    </row>
    <row r="271" customFormat="false" ht="13.8" hidden="false" customHeight="false" outlineLevel="0" collapsed="false">
      <c r="A271" s="1" t="s">
        <v>600</v>
      </c>
      <c r="B271" s="1" t="s">
        <v>558</v>
      </c>
      <c r="C271" s="1" t="s">
        <v>601</v>
      </c>
      <c r="E271" s="1" t="s">
        <v>85</v>
      </c>
      <c r="F271" s="1" t="s">
        <v>86</v>
      </c>
    </row>
    <row r="272" customFormat="false" ht="13.8" hidden="false" customHeight="false" outlineLevel="0" collapsed="false">
      <c r="A272" s="1" t="s">
        <v>602</v>
      </c>
      <c r="B272" s="1" t="s">
        <v>558</v>
      </c>
      <c r="C272" s="1" t="s">
        <v>603</v>
      </c>
      <c r="E272" s="1" t="s">
        <v>32</v>
      </c>
      <c r="F272" s="1" t="s">
        <v>33</v>
      </c>
    </row>
    <row r="273" customFormat="false" ht="13.8" hidden="false" customHeight="false" outlineLevel="0" collapsed="false">
      <c r="A273" s="1" t="s">
        <v>604</v>
      </c>
      <c r="B273" s="1" t="s">
        <v>558</v>
      </c>
      <c r="C273" s="1" t="n">
        <v>2</v>
      </c>
      <c r="E273" s="1" t="s">
        <v>70</v>
      </c>
      <c r="F273" s="1" t="s">
        <v>71</v>
      </c>
    </row>
    <row r="274" customFormat="false" ht="13.8" hidden="false" customHeight="false" outlineLevel="0" collapsed="false">
      <c r="A274" s="1" t="s">
        <v>605</v>
      </c>
      <c r="B274" s="1" t="s">
        <v>558</v>
      </c>
      <c r="C274" s="1" t="s">
        <v>606</v>
      </c>
      <c r="E274" s="1" t="s">
        <v>32</v>
      </c>
      <c r="F274" s="1" t="s">
        <v>33</v>
      </c>
    </row>
    <row r="275" customFormat="false" ht="13.8" hidden="false" customHeight="false" outlineLevel="0" collapsed="false">
      <c r="A275" s="1" t="s">
        <v>607</v>
      </c>
      <c r="B275" s="1" t="s">
        <v>558</v>
      </c>
      <c r="C275" s="1" t="s">
        <v>608</v>
      </c>
      <c r="E275" s="1" t="s">
        <v>85</v>
      </c>
      <c r="F275" s="1" t="s">
        <v>86</v>
      </c>
    </row>
    <row r="276" customFormat="false" ht="13.8" hidden="false" customHeight="false" outlineLevel="0" collapsed="false">
      <c r="A276" s="1" t="s">
        <v>609</v>
      </c>
      <c r="B276" s="1" t="s">
        <v>558</v>
      </c>
      <c r="C276" s="1" t="s">
        <v>610</v>
      </c>
      <c r="E276" s="1" t="s">
        <v>90</v>
      </c>
      <c r="F276" s="1" t="s">
        <v>91</v>
      </c>
    </row>
    <row r="277" customFormat="false" ht="13.8" hidden="false" customHeight="false" outlineLevel="0" collapsed="false">
      <c r="A277" s="1" t="s">
        <v>611</v>
      </c>
      <c r="B277" s="1" t="s">
        <v>558</v>
      </c>
      <c r="C277" s="1" t="s">
        <v>612</v>
      </c>
      <c r="E277" s="1" t="s">
        <v>35</v>
      </c>
      <c r="F277" s="1" t="s">
        <v>36</v>
      </c>
    </row>
    <row r="278" customFormat="false" ht="13.8" hidden="false" customHeight="false" outlineLevel="0" collapsed="false">
      <c r="A278" s="1" t="s">
        <v>613</v>
      </c>
      <c r="B278" s="1" t="s">
        <v>558</v>
      </c>
      <c r="C278" s="1" t="s">
        <v>594</v>
      </c>
      <c r="E278" s="1" t="s">
        <v>41</v>
      </c>
      <c r="F278" s="1" t="s">
        <v>42</v>
      </c>
    </row>
    <row r="279" customFormat="false" ht="13.8" hidden="false" customHeight="false" outlineLevel="0" collapsed="false">
      <c r="A279" s="1" t="s">
        <v>614</v>
      </c>
      <c r="B279" s="1" t="s">
        <v>558</v>
      </c>
      <c r="C279" s="1" t="s">
        <v>615</v>
      </c>
      <c r="E279" s="1" t="s">
        <v>41</v>
      </c>
      <c r="F279" s="1" t="s">
        <v>42</v>
      </c>
    </row>
    <row r="280" customFormat="false" ht="13.8" hidden="false" customHeight="false" outlineLevel="0" collapsed="false">
      <c r="A280" s="1" t="s">
        <v>616</v>
      </c>
      <c r="B280" s="1" t="s">
        <v>558</v>
      </c>
      <c r="C280" s="1" t="s">
        <v>617</v>
      </c>
      <c r="E280" s="1" t="s">
        <v>54</v>
      </c>
      <c r="F280" s="1" t="s">
        <v>55</v>
      </c>
    </row>
    <row r="281" customFormat="false" ht="13.8" hidden="false" customHeight="false" outlineLevel="0" collapsed="false">
      <c r="A281" s="1" t="s">
        <v>618</v>
      </c>
      <c r="B281" s="1" t="s">
        <v>558</v>
      </c>
      <c r="C281" s="1" t="s">
        <v>619</v>
      </c>
      <c r="E281" s="1" t="s">
        <v>35</v>
      </c>
      <c r="F281" s="1" t="s">
        <v>36</v>
      </c>
    </row>
    <row r="282" customFormat="false" ht="13.8" hidden="false" customHeight="false" outlineLevel="0" collapsed="false">
      <c r="A282" s="1" t="s">
        <v>620</v>
      </c>
      <c r="B282" s="1" t="s">
        <v>558</v>
      </c>
      <c r="C282" s="1" t="s">
        <v>621</v>
      </c>
      <c r="E282" s="1" t="s">
        <v>41</v>
      </c>
      <c r="F282" s="1" t="s">
        <v>42</v>
      </c>
    </row>
    <row r="283" customFormat="false" ht="13.8" hidden="false" customHeight="false" outlineLevel="0" collapsed="false">
      <c r="A283" s="1" t="s">
        <v>622</v>
      </c>
      <c r="B283" s="1" t="s">
        <v>558</v>
      </c>
      <c r="C283" s="1" t="s">
        <v>623</v>
      </c>
      <c r="E283" s="1" t="s">
        <v>85</v>
      </c>
      <c r="F283" s="1" t="s">
        <v>86</v>
      </c>
    </row>
    <row r="284" customFormat="false" ht="13.8" hidden="false" customHeight="false" outlineLevel="0" collapsed="false">
      <c r="A284" s="1" t="s">
        <v>624</v>
      </c>
      <c r="B284" s="1" t="s">
        <v>558</v>
      </c>
      <c r="C284" s="1" t="s">
        <v>568</v>
      </c>
      <c r="E284" s="1" t="s">
        <v>51</v>
      </c>
      <c r="F284" s="1" t="s">
        <v>52</v>
      </c>
    </row>
    <row r="285" customFormat="false" ht="13.8" hidden="false" customHeight="false" outlineLevel="0" collapsed="false">
      <c r="A285" s="1" t="s">
        <v>625</v>
      </c>
      <c r="B285" s="1" t="s">
        <v>558</v>
      </c>
      <c r="C285" s="1" t="s">
        <v>562</v>
      </c>
      <c r="E285" s="1" t="s">
        <v>20</v>
      </c>
      <c r="F285" s="1" t="s">
        <v>21</v>
      </c>
    </row>
    <row r="286" customFormat="false" ht="13.8" hidden="false" customHeight="false" outlineLevel="0" collapsed="false">
      <c r="A286" s="1" t="s">
        <v>626</v>
      </c>
      <c r="B286" s="1" t="s">
        <v>558</v>
      </c>
      <c r="C286" s="1" t="s">
        <v>627</v>
      </c>
      <c r="E286" s="1" t="s">
        <v>85</v>
      </c>
      <c r="F286" s="1" t="s">
        <v>86</v>
      </c>
    </row>
    <row r="287" customFormat="false" ht="13.8" hidden="false" customHeight="false" outlineLevel="0" collapsed="false">
      <c r="A287" s="1" t="s">
        <v>628</v>
      </c>
      <c r="B287" s="1" t="s">
        <v>558</v>
      </c>
      <c r="C287" s="1" t="n">
        <v>3</v>
      </c>
      <c r="E287" s="1" t="s">
        <v>29</v>
      </c>
      <c r="F287" s="1" t="s">
        <v>30</v>
      </c>
    </row>
    <row r="288" customFormat="false" ht="13.8" hidden="false" customHeight="false" outlineLevel="0" collapsed="false">
      <c r="A288" s="1" t="s">
        <v>629</v>
      </c>
      <c r="B288" s="1" t="s">
        <v>558</v>
      </c>
      <c r="C288" s="1" t="s">
        <v>568</v>
      </c>
      <c r="E288" s="1" t="s">
        <v>54</v>
      </c>
      <c r="F288" s="1" t="s">
        <v>55</v>
      </c>
    </row>
    <row r="289" customFormat="false" ht="13.8" hidden="false" customHeight="false" outlineLevel="0" collapsed="false">
      <c r="A289" s="1" t="s">
        <v>630</v>
      </c>
      <c r="B289" s="1" t="s">
        <v>558</v>
      </c>
      <c r="C289" s="1" t="s">
        <v>631</v>
      </c>
      <c r="E289" s="1" t="s">
        <v>90</v>
      </c>
      <c r="F289" s="1" t="s">
        <v>91</v>
      </c>
    </row>
    <row r="290" customFormat="false" ht="13.8" hidden="false" customHeight="false" outlineLevel="0" collapsed="false">
      <c r="A290" s="1" t="s">
        <v>632</v>
      </c>
      <c r="B290" s="1" t="s">
        <v>558</v>
      </c>
      <c r="C290" s="1" t="s">
        <v>633</v>
      </c>
      <c r="E290" s="1" t="s">
        <v>105</v>
      </c>
      <c r="F290" s="1" t="s">
        <v>106</v>
      </c>
    </row>
    <row r="291" customFormat="false" ht="13.8" hidden="false" customHeight="false" outlineLevel="0" collapsed="false">
      <c r="A291" s="1" t="s">
        <v>634</v>
      </c>
      <c r="B291" s="1" t="s">
        <v>558</v>
      </c>
      <c r="C291" s="1" t="s">
        <v>635</v>
      </c>
      <c r="E291" s="1" t="s">
        <v>105</v>
      </c>
      <c r="F291" s="1" t="s">
        <v>106</v>
      </c>
    </row>
    <row r="292" customFormat="false" ht="13.8" hidden="false" customHeight="false" outlineLevel="0" collapsed="false">
      <c r="A292" s="1" t="s">
        <v>636</v>
      </c>
      <c r="B292" s="1" t="s">
        <v>558</v>
      </c>
      <c r="C292" s="1" t="s">
        <v>637</v>
      </c>
      <c r="E292" s="1" t="s">
        <v>77</v>
      </c>
      <c r="F292" s="1" t="s">
        <v>78</v>
      </c>
    </row>
    <row r="293" customFormat="false" ht="13.8" hidden="false" customHeight="false" outlineLevel="0" collapsed="false">
      <c r="A293" s="1" t="s">
        <v>638</v>
      </c>
      <c r="B293" s="1" t="s">
        <v>558</v>
      </c>
      <c r="C293" s="1" t="s">
        <v>639</v>
      </c>
      <c r="E293" s="1" t="s">
        <v>41</v>
      </c>
      <c r="F293" s="1" t="s">
        <v>42</v>
      </c>
    </row>
    <row r="294" customFormat="false" ht="13.8" hidden="false" customHeight="false" outlineLevel="0" collapsed="false">
      <c r="A294" s="1" t="s">
        <v>640</v>
      </c>
      <c r="B294" s="1" t="s">
        <v>558</v>
      </c>
      <c r="C294" s="1" t="s">
        <v>641</v>
      </c>
      <c r="E294" s="1" t="s">
        <v>32</v>
      </c>
      <c r="F294" s="1" t="s">
        <v>33</v>
      </c>
    </row>
    <row r="295" customFormat="false" ht="13.8" hidden="false" customHeight="false" outlineLevel="0" collapsed="false">
      <c r="A295" s="1" t="s">
        <v>642</v>
      </c>
      <c r="B295" s="1" t="s">
        <v>558</v>
      </c>
      <c r="C295" s="1" t="s">
        <v>643</v>
      </c>
      <c r="E295" s="1" t="s">
        <v>85</v>
      </c>
      <c r="F295" s="1" t="s">
        <v>86</v>
      </c>
    </row>
    <row r="296" customFormat="false" ht="13.8" hidden="false" customHeight="false" outlineLevel="0" collapsed="false">
      <c r="A296" s="1" t="s">
        <v>644</v>
      </c>
      <c r="B296" s="1" t="s">
        <v>558</v>
      </c>
      <c r="C296" s="1" t="s">
        <v>645</v>
      </c>
      <c r="E296" s="1" t="s">
        <v>48</v>
      </c>
      <c r="F296" s="1" t="s">
        <v>49</v>
      </c>
    </row>
    <row r="297" customFormat="false" ht="13.8" hidden="false" customHeight="false" outlineLevel="0" collapsed="false">
      <c r="A297" s="1" t="s">
        <v>646</v>
      </c>
      <c r="B297" s="1" t="s">
        <v>558</v>
      </c>
      <c r="C297" s="1" t="s">
        <v>647</v>
      </c>
      <c r="E297" s="1" t="s">
        <v>32</v>
      </c>
      <c r="F297" s="1" t="s">
        <v>33</v>
      </c>
    </row>
    <row r="298" customFormat="false" ht="13.8" hidden="false" customHeight="false" outlineLevel="0" collapsed="false">
      <c r="A298" s="1" t="s">
        <v>648</v>
      </c>
      <c r="B298" s="1" t="s">
        <v>558</v>
      </c>
      <c r="C298" s="1" t="s">
        <v>649</v>
      </c>
      <c r="E298" s="1" t="s">
        <v>77</v>
      </c>
      <c r="F298" s="1" t="s">
        <v>78</v>
      </c>
    </row>
    <row r="299" customFormat="false" ht="13.8" hidden="false" customHeight="false" outlineLevel="0" collapsed="false">
      <c r="A299" s="1" t="s">
        <v>650</v>
      </c>
      <c r="B299" s="1" t="s">
        <v>558</v>
      </c>
      <c r="C299" s="1" t="s">
        <v>651</v>
      </c>
      <c r="E299" s="1" t="s">
        <v>51</v>
      </c>
      <c r="F299" s="1" t="s">
        <v>52</v>
      </c>
    </row>
    <row r="300" customFormat="false" ht="13.8" hidden="false" customHeight="false" outlineLevel="0" collapsed="false">
      <c r="A300" s="1" t="s">
        <v>652</v>
      </c>
      <c r="B300" s="1" t="s">
        <v>558</v>
      </c>
      <c r="C300" s="1" t="n">
        <v>1</v>
      </c>
      <c r="E300" s="1" t="s">
        <v>70</v>
      </c>
      <c r="F300" s="1" t="s">
        <v>71</v>
      </c>
    </row>
    <row r="301" customFormat="false" ht="13.8" hidden="false" customHeight="false" outlineLevel="0" collapsed="false">
      <c r="A301" s="1" t="s">
        <v>653</v>
      </c>
      <c r="B301" s="1" t="s">
        <v>558</v>
      </c>
      <c r="C301" s="1" t="s">
        <v>654</v>
      </c>
      <c r="E301" s="1" t="s">
        <v>85</v>
      </c>
      <c r="F301" s="1" t="s">
        <v>86</v>
      </c>
    </row>
    <row r="302" customFormat="false" ht="13.8" hidden="false" customHeight="false" outlineLevel="0" collapsed="false">
      <c r="A302" s="1" t="s">
        <v>655</v>
      </c>
      <c r="B302" s="1" t="s">
        <v>558</v>
      </c>
      <c r="C302" s="1" t="s">
        <v>656</v>
      </c>
      <c r="E302" s="1" t="s">
        <v>105</v>
      </c>
      <c r="F302" s="1" t="s">
        <v>106</v>
      </c>
    </row>
    <row r="303" customFormat="false" ht="13.8" hidden="false" customHeight="false" outlineLevel="0" collapsed="false">
      <c r="A303" s="1" t="s">
        <v>657</v>
      </c>
      <c r="B303" s="1" t="s">
        <v>558</v>
      </c>
      <c r="C303" s="1" t="s">
        <v>658</v>
      </c>
      <c r="E303" s="1" t="s">
        <v>85</v>
      </c>
      <c r="F303" s="1" t="s">
        <v>86</v>
      </c>
    </row>
    <row r="304" customFormat="false" ht="13.8" hidden="false" customHeight="false" outlineLevel="0" collapsed="false">
      <c r="A304" s="1" t="s">
        <v>659</v>
      </c>
      <c r="B304" s="1" t="s">
        <v>558</v>
      </c>
      <c r="C304" s="1" t="s">
        <v>660</v>
      </c>
      <c r="E304" s="1" t="s">
        <v>437</v>
      </c>
      <c r="F304" s="1" t="s">
        <v>438</v>
      </c>
    </row>
    <row r="305" customFormat="false" ht="13.8" hidden="false" customHeight="false" outlineLevel="0" collapsed="false">
      <c r="A305" s="1" t="s">
        <v>661</v>
      </c>
      <c r="B305" s="1" t="s">
        <v>558</v>
      </c>
      <c r="C305" s="1" t="s">
        <v>662</v>
      </c>
      <c r="E305" s="1" t="s">
        <v>100</v>
      </c>
      <c r="F305" s="1" t="s">
        <v>101</v>
      </c>
    </row>
    <row r="306" customFormat="false" ht="13.8" hidden="false" customHeight="false" outlineLevel="0" collapsed="false">
      <c r="A306" s="1" t="s">
        <v>663</v>
      </c>
      <c r="B306" s="1" t="s">
        <v>558</v>
      </c>
      <c r="C306" s="1" t="s">
        <v>568</v>
      </c>
      <c r="E306" s="1" t="s">
        <v>48</v>
      </c>
      <c r="F306" s="1" t="s">
        <v>49</v>
      </c>
    </row>
    <row r="307" customFormat="false" ht="13.8" hidden="false" customHeight="false" outlineLevel="0" collapsed="false">
      <c r="A307" s="1" t="s">
        <v>664</v>
      </c>
      <c r="B307" s="1" t="s">
        <v>558</v>
      </c>
      <c r="C307" s="1" t="s">
        <v>665</v>
      </c>
      <c r="E307" s="1" t="s">
        <v>418</v>
      </c>
      <c r="F307" s="1" t="s">
        <v>419</v>
      </c>
    </row>
    <row r="308" customFormat="false" ht="13.8" hidden="false" customHeight="false" outlineLevel="0" collapsed="false">
      <c r="A308" s="1" t="s">
        <v>666</v>
      </c>
      <c r="B308" s="1" t="s">
        <v>558</v>
      </c>
      <c r="C308" s="1" t="s">
        <v>667</v>
      </c>
      <c r="E308" s="1" t="s">
        <v>41</v>
      </c>
      <c r="F308" s="1" t="s">
        <v>42</v>
      </c>
    </row>
    <row r="309" customFormat="false" ht="13.8" hidden="false" customHeight="false" outlineLevel="0" collapsed="false">
      <c r="A309" s="1" t="s">
        <v>668</v>
      </c>
      <c r="B309" s="1" t="s">
        <v>558</v>
      </c>
      <c r="C309" s="1" t="s">
        <v>669</v>
      </c>
      <c r="E309" s="1" t="s">
        <v>35</v>
      </c>
      <c r="F309" s="1" t="s">
        <v>36</v>
      </c>
    </row>
    <row r="310" customFormat="false" ht="13.8" hidden="false" customHeight="false" outlineLevel="0" collapsed="false">
      <c r="A310" s="1" t="s">
        <v>670</v>
      </c>
      <c r="B310" s="1" t="s">
        <v>558</v>
      </c>
      <c r="C310" s="1" t="n">
        <v>4</v>
      </c>
      <c r="E310" s="1" t="s">
        <v>70</v>
      </c>
      <c r="F310" s="1" t="s">
        <v>71</v>
      </c>
    </row>
    <row r="311" customFormat="false" ht="13.8" hidden="false" customHeight="false" outlineLevel="0" collapsed="false">
      <c r="A311" s="1" t="s">
        <v>671</v>
      </c>
      <c r="B311" s="1" t="s">
        <v>558</v>
      </c>
      <c r="C311" s="1" t="s">
        <v>672</v>
      </c>
      <c r="E311" s="1" t="s">
        <v>57</v>
      </c>
      <c r="F311" s="1" t="s">
        <v>58</v>
      </c>
    </row>
    <row r="312" customFormat="false" ht="13.8" hidden="false" customHeight="false" outlineLevel="0" collapsed="false">
      <c r="A312" s="1" t="s">
        <v>673</v>
      </c>
      <c r="B312" s="1" t="s">
        <v>558</v>
      </c>
      <c r="C312" s="1" t="n">
        <v>3</v>
      </c>
      <c r="E312" s="1" t="s">
        <v>70</v>
      </c>
      <c r="F312" s="1" t="s">
        <v>71</v>
      </c>
    </row>
    <row r="313" customFormat="false" ht="13.8" hidden="false" customHeight="false" outlineLevel="0" collapsed="false">
      <c r="A313" s="1" t="s">
        <v>674</v>
      </c>
      <c r="B313" s="1" t="s">
        <v>558</v>
      </c>
      <c r="C313" s="1" t="s">
        <v>675</v>
      </c>
      <c r="E313" s="1" t="s">
        <v>57</v>
      </c>
      <c r="F313" s="1" t="s">
        <v>58</v>
      </c>
    </row>
    <row r="314" customFormat="false" ht="13.8" hidden="false" customHeight="false" outlineLevel="0" collapsed="false">
      <c r="A314" s="1" t="s">
        <v>676</v>
      </c>
      <c r="B314" s="1" t="s">
        <v>558</v>
      </c>
      <c r="C314" s="1" t="s">
        <v>601</v>
      </c>
      <c r="E314" s="1" t="s">
        <v>20</v>
      </c>
      <c r="F314" s="1" t="s">
        <v>21</v>
      </c>
    </row>
    <row r="315" customFormat="false" ht="13.8" hidden="false" customHeight="false" outlineLevel="0" collapsed="false">
      <c r="A315" s="1" t="s">
        <v>677</v>
      </c>
      <c r="B315" s="1" t="s">
        <v>558</v>
      </c>
      <c r="C315" s="1" t="s">
        <v>678</v>
      </c>
      <c r="E315" s="1" t="s">
        <v>35</v>
      </c>
      <c r="F315" s="1" t="s">
        <v>36</v>
      </c>
    </row>
    <row r="316" customFormat="false" ht="13.8" hidden="false" customHeight="false" outlineLevel="0" collapsed="false">
      <c r="A316" s="1" t="s">
        <v>679</v>
      </c>
      <c r="B316" s="1" t="s">
        <v>558</v>
      </c>
      <c r="C316" s="1" t="s">
        <v>680</v>
      </c>
      <c r="E316" s="1" t="s">
        <v>54</v>
      </c>
      <c r="F316" s="1" t="s">
        <v>55</v>
      </c>
    </row>
    <row r="317" customFormat="false" ht="13.8" hidden="false" customHeight="false" outlineLevel="0" collapsed="false">
      <c r="A317" s="1" t="s">
        <v>681</v>
      </c>
      <c r="B317" s="1" t="s">
        <v>558</v>
      </c>
      <c r="C317" s="1" t="s">
        <v>682</v>
      </c>
      <c r="E317" s="1" t="s">
        <v>54</v>
      </c>
      <c r="F317" s="1" t="s">
        <v>55</v>
      </c>
    </row>
    <row r="318" customFormat="false" ht="13.8" hidden="false" customHeight="false" outlineLevel="0" collapsed="false">
      <c r="A318" s="1" t="s">
        <v>683</v>
      </c>
      <c r="B318" s="1" t="s">
        <v>558</v>
      </c>
      <c r="C318" s="1" t="s">
        <v>684</v>
      </c>
      <c r="E318" s="1" t="s">
        <v>437</v>
      </c>
      <c r="F318" s="1" t="s">
        <v>438</v>
      </c>
    </row>
    <row r="319" customFormat="false" ht="13.8" hidden="false" customHeight="false" outlineLevel="0" collapsed="false">
      <c r="A319" s="1" t="s">
        <v>685</v>
      </c>
      <c r="B319" s="1" t="s">
        <v>558</v>
      </c>
      <c r="C319" s="1" t="s">
        <v>686</v>
      </c>
      <c r="E319" s="1" t="s">
        <v>77</v>
      </c>
      <c r="F319" s="1" t="s">
        <v>78</v>
      </c>
    </row>
    <row r="320" customFormat="false" ht="13.8" hidden="false" customHeight="false" outlineLevel="0" collapsed="false">
      <c r="A320" s="1" t="s">
        <v>687</v>
      </c>
      <c r="B320" s="1" t="s">
        <v>558</v>
      </c>
      <c r="C320" s="1" t="s">
        <v>688</v>
      </c>
      <c r="E320" s="1" t="s">
        <v>54</v>
      </c>
      <c r="F320" s="1" t="s">
        <v>55</v>
      </c>
    </row>
    <row r="321" customFormat="false" ht="13.8" hidden="false" customHeight="false" outlineLevel="0" collapsed="false">
      <c r="A321" s="1" t="s">
        <v>689</v>
      </c>
      <c r="B321" s="1" t="s">
        <v>558</v>
      </c>
      <c r="C321" s="1" t="s">
        <v>594</v>
      </c>
      <c r="E321" s="1" t="s">
        <v>108</v>
      </c>
      <c r="F321" s="1" t="s">
        <v>109</v>
      </c>
    </row>
    <row r="322" customFormat="false" ht="13.8" hidden="false" customHeight="false" outlineLevel="0" collapsed="false">
      <c r="A322" s="1" t="s">
        <v>690</v>
      </c>
      <c r="B322" s="1" t="s">
        <v>558</v>
      </c>
      <c r="C322" s="1" t="s">
        <v>691</v>
      </c>
      <c r="E322" s="1" t="s">
        <v>45</v>
      </c>
      <c r="F322" s="1" t="s">
        <v>46</v>
      </c>
    </row>
    <row r="323" customFormat="false" ht="13.8" hidden="false" customHeight="false" outlineLevel="0" collapsed="false">
      <c r="A323" s="1" t="s">
        <v>692</v>
      </c>
      <c r="B323" s="1" t="s">
        <v>558</v>
      </c>
      <c r="C323" s="1" t="n">
        <v>1</v>
      </c>
      <c r="E323" s="1" t="s">
        <v>29</v>
      </c>
      <c r="F323" s="1" t="s">
        <v>30</v>
      </c>
    </row>
    <row r="324" customFormat="false" ht="13.8" hidden="false" customHeight="false" outlineLevel="0" collapsed="false">
      <c r="A324" s="1" t="s">
        <v>693</v>
      </c>
      <c r="B324" s="1" t="s">
        <v>558</v>
      </c>
      <c r="C324" s="1" t="s">
        <v>694</v>
      </c>
      <c r="E324" s="1" t="s">
        <v>437</v>
      </c>
      <c r="F324" s="1" t="s">
        <v>438</v>
      </c>
    </row>
    <row r="325" customFormat="false" ht="13.8" hidden="false" customHeight="false" outlineLevel="0" collapsed="false">
      <c r="A325" s="1" t="s">
        <v>695</v>
      </c>
      <c r="B325" s="1" t="s">
        <v>558</v>
      </c>
      <c r="C325" s="1" t="s">
        <v>696</v>
      </c>
      <c r="E325" s="1" t="s">
        <v>108</v>
      </c>
      <c r="F325" s="1" t="s">
        <v>109</v>
      </c>
    </row>
    <row r="326" customFormat="false" ht="13.8" hidden="false" customHeight="false" outlineLevel="0" collapsed="false">
      <c r="A326" s="1" t="s">
        <v>697</v>
      </c>
      <c r="B326" s="1" t="s">
        <v>558</v>
      </c>
      <c r="C326" s="1" t="s">
        <v>698</v>
      </c>
      <c r="E326" s="1" t="s">
        <v>108</v>
      </c>
      <c r="F326" s="1" t="s">
        <v>109</v>
      </c>
    </row>
    <row r="327" customFormat="false" ht="13.8" hidden="false" customHeight="false" outlineLevel="0" collapsed="false">
      <c r="A327" s="1" t="s">
        <v>699</v>
      </c>
      <c r="B327" s="1" t="s">
        <v>558</v>
      </c>
      <c r="C327" s="1" t="s">
        <v>700</v>
      </c>
      <c r="E327" s="1" t="s">
        <v>105</v>
      </c>
      <c r="F327" s="1" t="s">
        <v>106</v>
      </c>
    </row>
    <row r="328" customFormat="false" ht="13.8" hidden="false" customHeight="false" outlineLevel="0" collapsed="false">
      <c r="A328" s="1" t="s">
        <v>701</v>
      </c>
      <c r="B328" s="1" t="s">
        <v>558</v>
      </c>
      <c r="C328" s="1" t="s">
        <v>702</v>
      </c>
      <c r="E328" s="1" t="s">
        <v>57</v>
      </c>
      <c r="F328" s="1" t="s">
        <v>58</v>
      </c>
    </row>
    <row r="329" customFormat="false" ht="13.8" hidden="false" customHeight="false" outlineLevel="0" collapsed="false">
      <c r="A329" s="1" t="s">
        <v>703</v>
      </c>
      <c r="B329" s="1" t="s">
        <v>558</v>
      </c>
      <c r="C329" s="1" t="s">
        <v>704</v>
      </c>
      <c r="E329" s="1" t="s">
        <v>48</v>
      </c>
      <c r="F329" s="1" t="s">
        <v>49</v>
      </c>
    </row>
    <row r="330" customFormat="false" ht="13.8" hidden="false" customHeight="false" outlineLevel="0" collapsed="false">
      <c r="A330" s="1" t="s">
        <v>705</v>
      </c>
      <c r="B330" s="1" t="s">
        <v>558</v>
      </c>
      <c r="C330" s="1" t="s">
        <v>706</v>
      </c>
      <c r="E330" s="1" t="s">
        <v>437</v>
      </c>
      <c r="F330" s="1" t="s">
        <v>438</v>
      </c>
    </row>
    <row r="331" customFormat="false" ht="13.8" hidden="false" customHeight="false" outlineLevel="0" collapsed="false">
      <c r="A331" s="1" t="s">
        <v>707</v>
      </c>
      <c r="B331" s="1" t="s">
        <v>558</v>
      </c>
      <c r="C331" s="1" t="s">
        <v>708</v>
      </c>
      <c r="E331" s="1" t="s">
        <v>41</v>
      </c>
      <c r="F331" s="1" t="s">
        <v>42</v>
      </c>
    </row>
    <row r="332" customFormat="false" ht="13.8" hidden="false" customHeight="false" outlineLevel="0" collapsed="false">
      <c r="A332" s="1" t="s">
        <v>709</v>
      </c>
      <c r="B332" s="1" t="s">
        <v>558</v>
      </c>
      <c r="C332" s="1" t="s">
        <v>710</v>
      </c>
      <c r="E332" s="1" t="s">
        <v>100</v>
      </c>
      <c r="F332" s="1" t="s">
        <v>101</v>
      </c>
    </row>
    <row r="333" customFormat="false" ht="13.8" hidden="false" customHeight="false" outlineLevel="0" collapsed="false">
      <c r="A333" s="1" t="s">
        <v>711</v>
      </c>
      <c r="B333" s="1" t="s">
        <v>558</v>
      </c>
      <c r="C333" s="1" t="s">
        <v>712</v>
      </c>
      <c r="E333" s="1" t="s">
        <v>437</v>
      </c>
      <c r="F333" s="1" t="s">
        <v>438</v>
      </c>
    </row>
    <row r="334" customFormat="false" ht="13.8" hidden="false" customHeight="false" outlineLevel="0" collapsed="false">
      <c r="A334" s="1" t="s">
        <v>713</v>
      </c>
      <c r="B334" s="1" t="s">
        <v>558</v>
      </c>
      <c r="C334" s="1" t="s">
        <v>714</v>
      </c>
      <c r="E334" s="1" t="s">
        <v>32</v>
      </c>
      <c r="F334" s="1" t="s">
        <v>33</v>
      </c>
    </row>
    <row r="335" customFormat="false" ht="13.8" hidden="false" customHeight="false" outlineLevel="0" collapsed="false">
      <c r="A335" s="1" t="s">
        <v>715</v>
      </c>
      <c r="B335" s="1" t="s">
        <v>558</v>
      </c>
      <c r="C335" s="1" t="s">
        <v>576</v>
      </c>
      <c r="E335" s="1" t="s">
        <v>51</v>
      </c>
      <c r="F335" s="1" t="s">
        <v>52</v>
      </c>
    </row>
    <row r="336" customFormat="false" ht="13.8" hidden="false" customHeight="false" outlineLevel="0" collapsed="false">
      <c r="A336" s="1" t="s">
        <v>716</v>
      </c>
      <c r="B336" s="1" t="s">
        <v>558</v>
      </c>
      <c r="C336" s="1" t="s">
        <v>717</v>
      </c>
      <c r="E336" s="1" t="s">
        <v>108</v>
      </c>
      <c r="F336" s="1" t="s">
        <v>109</v>
      </c>
    </row>
    <row r="337" customFormat="false" ht="13.8" hidden="false" customHeight="false" outlineLevel="0" collapsed="false">
      <c r="A337" s="1" t="s">
        <v>718</v>
      </c>
      <c r="B337" s="1" t="s">
        <v>558</v>
      </c>
      <c r="C337" s="1" t="s">
        <v>719</v>
      </c>
      <c r="E337" s="1" t="s">
        <v>437</v>
      </c>
      <c r="F337" s="1" t="s">
        <v>438</v>
      </c>
    </row>
    <row r="338" customFormat="false" ht="13.8" hidden="false" customHeight="false" outlineLevel="0" collapsed="false">
      <c r="A338" s="1" t="s">
        <v>720</v>
      </c>
      <c r="B338" s="1" t="s">
        <v>558</v>
      </c>
      <c r="C338" s="1" t="s">
        <v>721</v>
      </c>
      <c r="E338" s="1" t="s">
        <v>100</v>
      </c>
      <c r="F338" s="1" t="s">
        <v>101</v>
      </c>
    </row>
    <row r="339" customFormat="false" ht="13.8" hidden="false" customHeight="false" outlineLevel="0" collapsed="false">
      <c r="A339" s="1" t="s">
        <v>722</v>
      </c>
      <c r="B339" s="1" t="s">
        <v>558</v>
      </c>
      <c r="C339" s="1" t="s">
        <v>723</v>
      </c>
      <c r="E339" s="1" t="s">
        <v>35</v>
      </c>
      <c r="F339" s="1" t="s">
        <v>36</v>
      </c>
    </row>
    <row r="340" customFormat="false" ht="13.8" hidden="false" customHeight="false" outlineLevel="0" collapsed="false">
      <c r="A340" s="1" t="s">
        <v>724</v>
      </c>
      <c r="B340" s="1" t="s">
        <v>558</v>
      </c>
      <c r="C340" s="1" t="s">
        <v>725</v>
      </c>
      <c r="E340" s="1" t="s">
        <v>41</v>
      </c>
      <c r="F340" s="1" t="s">
        <v>42</v>
      </c>
    </row>
    <row r="341" customFormat="false" ht="13.8" hidden="false" customHeight="false" outlineLevel="0" collapsed="false">
      <c r="A341" s="1" t="s">
        <v>726</v>
      </c>
      <c r="B341" s="1" t="s">
        <v>558</v>
      </c>
      <c r="C341" s="1" t="s">
        <v>727</v>
      </c>
      <c r="E341" s="1" t="s">
        <v>437</v>
      </c>
      <c r="F341" s="1" t="s">
        <v>438</v>
      </c>
    </row>
    <row r="342" customFormat="false" ht="13.8" hidden="false" customHeight="false" outlineLevel="0" collapsed="false">
      <c r="A342" s="1" t="s">
        <v>728</v>
      </c>
      <c r="B342" s="1" t="s">
        <v>558</v>
      </c>
      <c r="C342" s="1" t="s">
        <v>576</v>
      </c>
      <c r="E342" s="1" t="s">
        <v>45</v>
      </c>
      <c r="F342" s="1" t="s">
        <v>46</v>
      </c>
    </row>
    <row r="343" customFormat="false" ht="13.8" hidden="false" customHeight="false" outlineLevel="0" collapsed="false">
      <c r="A343" s="1" t="s">
        <v>729</v>
      </c>
      <c r="B343" s="1" t="s">
        <v>558</v>
      </c>
      <c r="C343" s="1" t="s">
        <v>730</v>
      </c>
      <c r="E343" s="1" t="s">
        <v>108</v>
      </c>
      <c r="F343" s="1" t="s">
        <v>109</v>
      </c>
    </row>
    <row r="344" customFormat="false" ht="13.8" hidden="false" customHeight="false" outlineLevel="0" collapsed="false">
      <c r="A344" s="1" t="s">
        <v>731</v>
      </c>
      <c r="B344" s="1" t="s">
        <v>558</v>
      </c>
      <c r="C344" s="1" t="s">
        <v>732</v>
      </c>
      <c r="E344" s="1" t="s">
        <v>105</v>
      </c>
      <c r="F344" s="1" t="s">
        <v>106</v>
      </c>
    </row>
    <row r="345" customFormat="false" ht="13.8" hidden="false" customHeight="false" outlineLevel="0" collapsed="false">
      <c r="A345" s="1" t="s">
        <v>733</v>
      </c>
      <c r="B345" s="1" t="s">
        <v>558</v>
      </c>
      <c r="C345" s="1" t="s">
        <v>734</v>
      </c>
      <c r="E345" s="1" t="s">
        <v>85</v>
      </c>
      <c r="F345" s="1" t="s">
        <v>86</v>
      </c>
    </row>
    <row r="346" customFormat="false" ht="13.8" hidden="false" customHeight="false" outlineLevel="0" collapsed="false">
      <c r="A346" s="1" t="s">
        <v>735</v>
      </c>
      <c r="B346" s="1" t="s">
        <v>736</v>
      </c>
    </row>
    <row r="347" customFormat="false" ht="13.8" hidden="false" customHeight="false" outlineLevel="0" collapsed="false">
      <c r="A347" s="1" t="s">
        <v>737</v>
      </c>
      <c r="B347" s="1" t="s">
        <v>736</v>
      </c>
    </row>
    <row r="348" customFormat="false" ht="13.8" hidden="false" customHeight="false" outlineLevel="0" collapsed="false">
      <c r="A348" s="1" t="s">
        <v>738</v>
      </c>
      <c r="B348" s="1" t="s">
        <v>736</v>
      </c>
    </row>
    <row r="349" customFormat="false" ht="13.8" hidden="false" customHeight="false" outlineLevel="0" collapsed="false">
      <c r="A349" s="1" t="s">
        <v>739</v>
      </c>
      <c r="B349" s="1" t="s">
        <v>736</v>
      </c>
    </row>
    <row r="350" customFormat="false" ht="13.8" hidden="false" customHeight="false" outlineLevel="0" collapsed="false">
      <c r="A350" s="1" t="s">
        <v>740</v>
      </c>
      <c r="B350" s="1" t="s">
        <v>736</v>
      </c>
    </row>
    <row r="351" customFormat="false" ht="13.8" hidden="false" customHeight="false" outlineLevel="0" collapsed="false">
      <c r="A351" s="1" t="s">
        <v>741</v>
      </c>
      <c r="B351" s="1" t="s">
        <v>736</v>
      </c>
    </row>
    <row r="352" customFormat="false" ht="13.8" hidden="false" customHeight="false" outlineLevel="0" collapsed="false">
      <c r="A352" s="1" t="s">
        <v>742</v>
      </c>
      <c r="B352" s="1" t="s">
        <v>736</v>
      </c>
    </row>
    <row r="353" customFormat="false" ht="13.8" hidden="false" customHeight="false" outlineLevel="0" collapsed="false">
      <c r="A353" s="1" t="s">
        <v>743</v>
      </c>
      <c r="B353" s="1" t="s">
        <v>736</v>
      </c>
    </row>
    <row r="354" customFormat="false" ht="13.8" hidden="false" customHeight="false" outlineLevel="0" collapsed="false">
      <c r="A354" s="1" t="s">
        <v>744</v>
      </c>
      <c r="B354" s="1" t="s">
        <v>736</v>
      </c>
    </row>
    <row r="355" customFormat="false" ht="13.8" hidden="false" customHeight="false" outlineLevel="0" collapsed="false">
      <c r="A355" s="1" t="s">
        <v>745</v>
      </c>
      <c r="B355" s="1" t="s">
        <v>736</v>
      </c>
    </row>
    <row r="356" customFormat="false" ht="13.8" hidden="false" customHeight="false" outlineLevel="0" collapsed="false">
      <c r="A356" s="1" t="s">
        <v>746</v>
      </c>
      <c r="B356" s="1" t="s">
        <v>736</v>
      </c>
    </row>
    <row r="357" customFormat="false" ht="13.8" hidden="false" customHeight="false" outlineLevel="0" collapsed="false">
      <c r="A357" s="1" t="s">
        <v>747</v>
      </c>
      <c r="B357" s="1" t="s">
        <v>736</v>
      </c>
    </row>
    <row r="358" customFormat="false" ht="13.8" hidden="false" customHeight="false" outlineLevel="0" collapsed="false">
      <c r="A358" s="1" t="s">
        <v>748</v>
      </c>
      <c r="B358" s="1" t="s">
        <v>736</v>
      </c>
    </row>
    <row r="359" customFormat="false" ht="13.8" hidden="false" customHeight="false" outlineLevel="0" collapsed="false">
      <c r="A359" s="1" t="s">
        <v>749</v>
      </c>
      <c r="B359" s="1" t="s">
        <v>736</v>
      </c>
    </row>
    <row r="360" customFormat="false" ht="13.8" hidden="false" customHeight="false" outlineLevel="0" collapsed="false">
      <c r="A360" s="1" t="s">
        <v>750</v>
      </c>
      <c r="B360" s="1" t="s">
        <v>736</v>
      </c>
    </row>
    <row r="361" customFormat="false" ht="13.8" hidden="false" customHeight="false" outlineLevel="0" collapsed="false">
      <c r="A361" s="1" t="s">
        <v>751</v>
      </c>
      <c r="B361" s="1" t="s">
        <v>736</v>
      </c>
    </row>
    <row r="362" customFormat="false" ht="13.8" hidden="false" customHeight="false" outlineLevel="0" collapsed="false">
      <c r="A362" s="1" t="s">
        <v>752</v>
      </c>
      <c r="B362" s="1" t="s">
        <v>736</v>
      </c>
    </row>
    <row r="363" customFormat="false" ht="13.8" hidden="false" customHeight="false" outlineLevel="0" collapsed="false">
      <c r="A363" s="1" t="s">
        <v>753</v>
      </c>
      <c r="B363" s="1" t="s">
        <v>736</v>
      </c>
    </row>
    <row r="364" customFormat="false" ht="13.8" hidden="false" customHeight="false" outlineLevel="0" collapsed="false">
      <c r="A364" s="1" t="s">
        <v>754</v>
      </c>
      <c r="B364" s="1" t="s">
        <v>736</v>
      </c>
    </row>
    <row r="365" customFormat="false" ht="13.8" hidden="false" customHeight="false" outlineLevel="0" collapsed="false">
      <c r="A365" s="1" t="s">
        <v>755</v>
      </c>
      <c r="B365" s="1" t="s">
        <v>736</v>
      </c>
    </row>
    <row r="366" customFormat="false" ht="13.8" hidden="false" customHeight="false" outlineLevel="0" collapsed="false">
      <c r="A366" s="1" t="s">
        <v>756</v>
      </c>
      <c r="B366" s="1" t="s">
        <v>736</v>
      </c>
    </row>
    <row r="367" customFormat="false" ht="13.8" hidden="false" customHeight="false" outlineLevel="0" collapsed="false">
      <c r="A367" s="1" t="s">
        <v>757</v>
      </c>
      <c r="B367" s="1" t="s">
        <v>736</v>
      </c>
    </row>
    <row r="368" customFormat="false" ht="13.8" hidden="false" customHeight="false" outlineLevel="0" collapsed="false">
      <c r="A368" s="1" t="s">
        <v>758</v>
      </c>
      <c r="B368" s="1" t="s">
        <v>736</v>
      </c>
    </row>
    <row r="369" customFormat="false" ht="13.8" hidden="false" customHeight="false" outlineLevel="0" collapsed="false">
      <c r="A369" s="1" t="s">
        <v>759</v>
      </c>
      <c r="B369" s="1" t="s">
        <v>736</v>
      </c>
    </row>
    <row r="370" customFormat="false" ht="13.8" hidden="false" customHeight="false" outlineLevel="0" collapsed="false">
      <c r="A370" s="1" t="s">
        <v>760</v>
      </c>
      <c r="B370" s="1" t="s">
        <v>736</v>
      </c>
    </row>
    <row r="371" customFormat="false" ht="13.8" hidden="false" customHeight="false" outlineLevel="0" collapsed="false">
      <c r="A371" s="1" t="s">
        <v>761</v>
      </c>
      <c r="B371" s="1" t="s">
        <v>736</v>
      </c>
    </row>
    <row r="372" customFormat="false" ht="13.8" hidden="false" customHeight="false" outlineLevel="0" collapsed="false">
      <c r="A372" s="1" t="s">
        <v>762</v>
      </c>
      <c r="B372" s="1" t="s">
        <v>736</v>
      </c>
    </row>
    <row r="373" customFormat="false" ht="13.8" hidden="false" customHeight="false" outlineLevel="0" collapsed="false">
      <c r="A373" s="1" t="s">
        <v>763</v>
      </c>
      <c r="B373" s="1" t="s">
        <v>736</v>
      </c>
    </row>
    <row r="374" customFormat="false" ht="13.8" hidden="false" customHeight="false" outlineLevel="0" collapsed="false">
      <c r="A374" s="1" t="s">
        <v>764</v>
      </c>
      <c r="B374" s="1" t="s">
        <v>736</v>
      </c>
    </row>
    <row r="375" customFormat="false" ht="13.8" hidden="false" customHeight="false" outlineLevel="0" collapsed="false">
      <c r="A375" s="1" t="s">
        <v>765</v>
      </c>
      <c r="B375" s="1" t="s">
        <v>736</v>
      </c>
    </row>
    <row r="376" customFormat="false" ht="13.8" hidden="false" customHeight="false" outlineLevel="0" collapsed="false">
      <c r="A376" s="1" t="s">
        <v>766</v>
      </c>
      <c r="B376" s="1" t="s">
        <v>736</v>
      </c>
    </row>
    <row r="377" customFormat="false" ht="13.8" hidden="false" customHeight="false" outlineLevel="0" collapsed="false">
      <c r="A377" s="1" t="s">
        <v>767</v>
      </c>
      <c r="B377" s="1" t="s">
        <v>736</v>
      </c>
    </row>
    <row r="378" customFormat="false" ht="13.8" hidden="false" customHeight="false" outlineLevel="0" collapsed="false">
      <c r="A378" s="1" t="s">
        <v>768</v>
      </c>
      <c r="B378" s="1" t="s">
        <v>736</v>
      </c>
    </row>
    <row r="379" customFormat="false" ht="13.8" hidden="false" customHeight="false" outlineLevel="0" collapsed="false">
      <c r="A379" s="1" t="s">
        <v>769</v>
      </c>
      <c r="B379" s="1" t="s">
        <v>736</v>
      </c>
    </row>
    <row r="380" customFormat="false" ht="13.8" hidden="false" customHeight="false" outlineLevel="0" collapsed="false">
      <c r="A380" s="1" t="s">
        <v>770</v>
      </c>
      <c r="B380" s="1" t="s">
        <v>736</v>
      </c>
    </row>
    <row r="381" customFormat="false" ht="13.8" hidden="false" customHeight="false" outlineLevel="0" collapsed="false">
      <c r="A381" s="1" t="s">
        <v>771</v>
      </c>
      <c r="B381" s="1" t="s">
        <v>736</v>
      </c>
    </row>
    <row r="382" customFormat="false" ht="13.8" hidden="false" customHeight="false" outlineLevel="0" collapsed="false">
      <c r="A382" s="1" t="s">
        <v>772</v>
      </c>
      <c r="B382" s="1" t="s">
        <v>736</v>
      </c>
    </row>
    <row r="383" customFormat="false" ht="13.8" hidden="false" customHeight="false" outlineLevel="0" collapsed="false">
      <c r="A383" s="1" t="s">
        <v>773</v>
      </c>
      <c r="B383" s="1" t="s">
        <v>736</v>
      </c>
    </row>
    <row r="384" customFormat="false" ht="13.8" hidden="false" customHeight="false" outlineLevel="0" collapsed="false">
      <c r="A384" s="1" t="s">
        <v>774</v>
      </c>
      <c r="B384" s="1" t="s">
        <v>736</v>
      </c>
    </row>
    <row r="385" customFormat="false" ht="13.8" hidden="false" customHeight="false" outlineLevel="0" collapsed="false">
      <c r="A385" s="1" t="s">
        <v>775</v>
      </c>
      <c r="B385" s="1" t="s">
        <v>736</v>
      </c>
    </row>
    <row r="386" customFormat="false" ht="13.8" hidden="false" customHeight="false" outlineLevel="0" collapsed="false">
      <c r="A386" s="1" t="s">
        <v>776</v>
      </c>
      <c r="B386" s="1" t="s">
        <v>736</v>
      </c>
    </row>
    <row r="387" customFormat="false" ht="13.8" hidden="false" customHeight="false" outlineLevel="0" collapsed="false">
      <c r="A387" s="1" t="s">
        <v>777</v>
      </c>
      <c r="B387" s="1" t="s">
        <v>736</v>
      </c>
    </row>
    <row r="388" customFormat="false" ht="13.8" hidden="false" customHeight="false" outlineLevel="0" collapsed="false">
      <c r="A388" s="1" t="s">
        <v>778</v>
      </c>
      <c r="B388" s="1" t="s">
        <v>736</v>
      </c>
    </row>
    <row r="389" customFormat="false" ht="13.8" hidden="false" customHeight="false" outlineLevel="0" collapsed="false">
      <c r="A389" s="1" t="s">
        <v>779</v>
      </c>
      <c r="B389" s="1" t="s">
        <v>736</v>
      </c>
    </row>
    <row r="390" customFormat="false" ht="13.8" hidden="false" customHeight="false" outlineLevel="0" collapsed="false">
      <c r="A390" s="1" t="s">
        <v>780</v>
      </c>
      <c r="B390" s="1" t="s">
        <v>736</v>
      </c>
    </row>
    <row r="391" customFormat="false" ht="13.8" hidden="false" customHeight="false" outlineLevel="0" collapsed="false">
      <c r="A391" s="1" t="s">
        <v>781</v>
      </c>
      <c r="B391" s="1" t="s">
        <v>736</v>
      </c>
    </row>
    <row r="392" customFormat="false" ht="13.8" hidden="false" customHeight="false" outlineLevel="0" collapsed="false">
      <c r="A392" s="1" t="s">
        <v>782</v>
      </c>
      <c r="B392" s="1" t="s">
        <v>736</v>
      </c>
    </row>
    <row r="393" customFormat="false" ht="13.8" hidden="false" customHeight="false" outlineLevel="0" collapsed="false">
      <c r="A393" s="1" t="s">
        <v>783</v>
      </c>
      <c r="B393" s="1" t="s">
        <v>736</v>
      </c>
    </row>
    <row r="394" customFormat="false" ht="13.8" hidden="false" customHeight="false" outlineLevel="0" collapsed="false">
      <c r="A394" s="1" t="s">
        <v>784</v>
      </c>
      <c r="B394" s="1" t="s">
        <v>736</v>
      </c>
    </row>
    <row r="395" customFormat="false" ht="13.8" hidden="false" customHeight="false" outlineLevel="0" collapsed="false">
      <c r="A395" s="1" t="s">
        <v>785</v>
      </c>
      <c r="B395" s="1" t="s">
        <v>736</v>
      </c>
    </row>
    <row r="396" customFormat="false" ht="13.8" hidden="false" customHeight="false" outlineLevel="0" collapsed="false">
      <c r="A396" s="1" t="s">
        <v>786</v>
      </c>
      <c r="B396" s="1" t="s">
        <v>736</v>
      </c>
    </row>
    <row r="397" customFormat="false" ht="13.8" hidden="false" customHeight="false" outlineLevel="0" collapsed="false">
      <c r="A397" s="1" t="s">
        <v>787</v>
      </c>
      <c r="B397" s="1" t="s">
        <v>736</v>
      </c>
    </row>
    <row r="398" customFormat="false" ht="13.8" hidden="false" customHeight="false" outlineLevel="0" collapsed="false">
      <c r="A398" s="1" t="s">
        <v>788</v>
      </c>
      <c r="B398" s="1" t="s">
        <v>789</v>
      </c>
      <c r="C398" s="1" t="s">
        <v>790</v>
      </c>
      <c r="E398" s="1" t="s">
        <v>437</v>
      </c>
      <c r="F398" s="1" t="s">
        <v>438</v>
      </c>
    </row>
    <row r="399" customFormat="false" ht="13.8" hidden="false" customHeight="false" outlineLevel="0" collapsed="false">
      <c r="A399" s="1" t="s">
        <v>791</v>
      </c>
      <c r="B399" s="1" t="s">
        <v>789</v>
      </c>
      <c r="C399" s="1" t="s">
        <v>792</v>
      </c>
      <c r="E399" s="1" t="s">
        <v>437</v>
      </c>
      <c r="F399" s="1" t="s">
        <v>438</v>
      </c>
    </row>
    <row r="400" customFormat="false" ht="13.8" hidden="false" customHeight="false" outlineLevel="0" collapsed="false">
      <c r="A400" s="1" t="s">
        <v>793</v>
      </c>
      <c r="B400" s="1" t="s">
        <v>794</v>
      </c>
      <c r="C400" s="1" t="s">
        <v>795</v>
      </c>
    </row>
    <row r="401" customFormat="false" ht="13.8" hidden="false" customHeight="false" outlineLevel="0" collapsed="false">
      <c r="A401" s="1" t="s">
        <v>796</v>
      </c>
      <c r="B401" s="1" t="s">
        <v>797</v>
      </c>
      <c r="C401" s="1" t="s">
        <v>798</v>
      </c>
    </row>
    <row r="402" customFormat="false" ht="13.8" hidden="false" customHeight="false" outlineLevel="0" collapsed="false">
      <c r="A402" s="1" t="s">
        <v>799</v>
      </c>
      <c r="B402" s="1" t="s">
        <v>800</v>
      </c>
      <c r="C402" s="1" t="s">
        <v>801</v>
      </c>
    </row>
    <row r="403" customFormat="false" ht="13.8" hidden="false" customHeight="false" outlineLevel="0" collapsed="false">
      <c r="A403" s="1" t="s">
        <v>802</v>
      </c>
      <c r="B403" s="1" t="s">
        <v>800</v>
      </c>
      <c r="C403" s="1" t="s">
        <v>576</v>
      </c>
    </row>
  </sheetData>
  <sheetProtection algorithmName="SHA-512" hashValue="m2dl1cXd7uw0GTn0bPdQ5UCQIyO58Oe5CshNr/eOB3DrJbsWqyYsQ53LwvIDAy7CdwGw2oRKhCa1SEBGxAhTGw==" saltValue="A7bxCL5Uuih8leS4bNVckQ==" spinCount="100000" sheet="true" formatCells="false" formatColumns="false" formatRows="false" insertColumns="false" insertRows="false" insertHyperlinks="false" deleteColumns="false" deleteRows="false" sort="false" autoFilter="false" pivotTables="false"/>
  <mergeCells count="7">
    <mergeCell ref="A1:A2"/>
    <mergeCell ref="B1:B2"/>
    <mergeCell ref="C1:C2"/>
    <mergeCell ref="D1:D2"/>
    <mergeCell ref="E1:E2"/>
    <mergeCell ref="F1:F2"/>
    <mergeCell ref="G1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2025-02-25T10:00:12Z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