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ahstanton/Documents/UW classes/info491/"/>
    </mc:Choice>
  </mc:AlternateContent>
  <bookViews>
    <workbookView xWindow="0" yWindow="460" windowWidth="28800" windowHeight="17460" tabRatio="702" activeTab="1"/>
  </bookViews>
  <sheets>
    <sheet name="Population Numbers 2017-2021" sheetId="1" r:id="rId1"/>
    <sheet name="HCRP &amp; MN Potential Donors " sheetId="2" r:id="rId2"/>
    <sheet name="HCRP &amp; MN Tx" sheetId="8" r:id="rId3"/>
    <sheet name="Policy Implementation Tx " sheetId="9" r:id="rId4"/>
    <sheet name="data check" sheetId="11" r:id="rId5"/>
    <sheet name="Sheet1" sheetId="10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1" l="1"/>
  <c r="B38" i="1"/>
  <c r="F38" i="1"/>
  <c r="I38" i="1"/>
  <c r="L38" i="1"/>
  <c r="N38" i="1"/>
  <c r="N38" i="2"/>
  <c r="H38" i="8"/>
  <c r="O38" i="2"/>
  <c r="I38" i="8"/>
  <c r="F38" i="9"/>
  <c r="M37" i="1"/>
  <c r="B37" i="1"/>
  <c r="F37" i="1"/>
  <c r="I37" i="1"/>
  <c r="L37" i="1"/>
  <c r="N37" i="1"/>
  <c r="N37" i="2"/>
  <c r="H37" i="8"/>
  <c r="O37" i="2"/>
  <c r="I37" i="8"/>
  <c r="F37" i="9"/>
  <c r="M36" i="1"/>
  <c r="B36" i="1"/>
  <c r="F36" i="1"/>
  <c r="I36" i="1"/>
  <c r="L36" i="1"/>
  <c r="N36" i="1"/>
  <c r="N36" i="2"/>
  <c r="H36" i="8"/>
  <c r="O36" i="2"/>
  <c r="I36" i="8"/>
  <c r="F36" i="9"/>
  <c r="M35" i="1"/>
  <c r="B35" i="1"/>
  <c r="F35" i="1"/>
  <c r="I35" i="1"/>
  <c r="L35" i="1"/>
  <c r="N35" i="1"/>
  <c r="N35" i="2"/>
  <c r="H35" i="8"/>
  <c r="O35" i="2"/>
  <c r="I35" i="8"/>
  <c r="F35" i="9"/>
  <c r="M26" i="1"/>
  <c r="B26" i="1"/>
  <c r="F26" i="1"/>
  <c r="I26" i="1"/>
  <c r="L26" i="1"/>
  <c r="N26" i="1"/>
  <c r="N26" i="2"/>
  <c r="H26" i="8"/>
  <c r="O26" i="2"/>
  <c r="I26" i="8"/>
  <c r="F34" i="9"/>
  <c r="M23" i="1"/>
  <c r="B23" i="1"/>
  <c r="F23" i="1"/>
  <c r="I23" i="1"/>
  <c r="L23" i="1"/>
  <c r="N23" i="1"/>
  <c r="N23" i="2"/>
  <c r="H23" i="8"/>
  <c r="O23" i="2"/>
  <c r="I23" i="8"/>
  <c r="F33" i="9"/>
  <c r="M34" i="1"/>
  <c r="B34" i="1"/>
  <c r="F34" i="1"/>
  <c r="I34" i="1"/>
  <c r="L34" i="1"/>
  <c r="N34" i="1"/>
  <c r="N34" i="2"/>
  <c r="H34" i="8"/>
  <c r="O34" i="2"/>
  <c r="I34" i="8"/>
  <c r="F32" i="9"/>
  <c r="M32" i="1"/>
  <c r="B32" i="1"/>
  <c r="F32" i="1"/>
  <c r="I32" i="1"/>
  <c r="L32" i="1"/>
  <c r="N32" i="1"/>
  <c r="N32" i="2"/>
  <c r="H32" i="8"/>
  <c r="O32" i="2"/>
  <c r="I32" i="8"/>
  <c r="F31" i="9"/>
  <c r="M30" i="1"/>
  <c r="B30" i="1"/>
  <c r="F30" i="1"/>
  <c r="I30" i="1"/>
  <c r="L30" i="1"/>
  <c r="N30" i="1"/>
  <c r="N30" i="2"/>
  <c r="H30" i="8"/>
  <c r="O30" i="2"/>
  <c r="I30" i="8"/>
  <c r="F30" i="9"/>
  <c r="M28" i="1"/>
  <c r="B28" i="1"/>
  <c r="F28" i="1"/>
  <c r="I28" i="1"/>
  <c r="L28" i="1"/>
  <c r="N28" i="1"/>
  <c r="N28" i="2"/>
  <c r="H28" i="8"/>
  <c r="O28" i="2"/>
  <c r="I28" i="8"/>
  <c r="F29" i="9"/>
  <c r="M25" i="1"/>
  <c r="B25" i="1"/>
  <c r="F25" i="1"/>
  <c r="I25" i="1"/>
  <c r="L25" i="1"/>
  <c r="N25" i="1"/>
  <c r="N25" i="2"/>
  <c r="H25" i="8"/>
  <c r="O25" i="2"/>
  <c r="I25" i="8"/>
  <c r="F28" i="9"/>
  <c r="M19" i="1"/>
  <c r="B19" i="1"/>
  <c r="F19" i="1"/>
  <c r="I19" i="1"/>
  <c r="L19" i="1"/>
  <c r="N19" i="1"/>
  <c r="N19" i="2"/>
  <c r="H19" i="8"/>
  <c r="O19" i="2"/>
  <c r="I19" i="8"/>
  <c r="F27" i="9"/>
  <c r="M27" i="1"/>
  <c r="B27" i="1"/>
  <c r="F27" i="1"/>
  <c r="I27" i="1"/>
  <c r="L27" i="1"/>
  <c r="N27" i="1"/>
  <c r="N27" i="2"/>
  <c r="H27" i="8"/>
  <c r="O27" i="2"/>
  <c r="I27" i="8"/>
  <c r="F26" i="9"/>
  <c r="M22" i="1"/>
  <c r="B22" i="1"/>
  <c r="F22" i="1"/>
  <c r="I22" i="1"/>
  <c r="L22" i="1"/>
  <c r="N22" i="1"/>
  <c r="N22" i="2"/>
  <c r="H22" i="8"/>
  <c r="O22" i="2"/>
  <c r="I22" i="8"/>
  <c r="F25" i="9"/>
  <c r="M24" i="1"/>
  <c r="B24" i="1"/>
  <c r="F24" i="1"/>
  <c r="I24" i="1"/>
  <c r="L24" i="1"/>
  <c r="N24" i="1"/>
  <c r="N24" i="2"/>
  <c r="H24" i="8"/>
  <c r="O24" i="2"/>
  <c r="I24" i="8"/>
  <c r="F24" i="9"/>
  <c r="M29" i="1"/>
  <c r="B29" i="1"/>
  <c r="F29" i="1"/>
  <c r="I29" i="1"/>
  <c r="L29" i="1"/>
  <c r="N29" i="1"/>
  <c r="N29" i="2"/>
  <c r="H29" i="8"/>
  <c r="O29" i="2"/>
  <c r="I29" i="8"/>
  <c r="F23" i="9"/>
  <c r="M20" i="1"/>
  <c r="B20" i="1"/>
  <c r="F20" i="1"/>
  <c r="I20" i="1"/>
  <c r="L20" i="1"/>
  <c r="N20" i="1"/>
  <c r="N20" i="2"/>
  <c r="H20" i="8"/>
  <c r="O20" i="2"/>
  <c r="I20" i="8"/>
  <c r="F22" i="9"/>
  <c r="M18" i="1"/>
  <c r="B18" i="1"/>
  <c r="F18" i="1"/>
  <c r="I18" i="1"/>
  <c r="L18" i="1"/>
  <c r="N18" i="1"/>
  <c r="N18" i="2"/>
  <c r="H18" i="8"/>
  <c r="O18" i="2"/>
  <c r="I18" i="8"/>
  <c r="F21" i="9"/>
  <c r="M15" i="1"/>
  <c r="B15" i="1"/>
  <c r="F15" i="1"/>
  <c r="I15" i="1"/>
  <c r="L15" i="1"/>
  <c r="N15" i="1"/>
  <c r="N15" i="2"/>
  <c r="H15" i="8"/>
  <c r="O15" i="2"/>
  <c r="I15" i="8"/>
  <c r="F20" i="9"/>
  <c r="M14" i="1"/>
  <c r="B14" i="1"/>
  <c r="F14" i="1"/>
  <c r="I14" i="1"/>
  <c r="L14" i="1"/>
  <c r="N14" i="1"/>
  <c r="N14" i="2"/>
  <c r="H14" i="8"/>
  <c r="O14" i="2"/>
  <c r="I14" i="8"/>
  <c r="F19" i="9"/>
  <c r="M17" i="1"/>
  <c r="B17" i="1"/>
  <c r="F17" i="1"/>
  <c r="I17" i="1"/>
  <c r="L17" i="1"/>
  <c r="N17" i="1"/>
  <c r="N17" i="2"/>
  <c r="H17" i="8"/>
  <c r="O17" i="2"/>
  <c r="I17" i="8"/>
  <c r="F18" i="9"/>
  <c r="M16" i="1"/>
  <c r="B16" i="1"/>
  <c r="F16" i="1"/>
  <c r="I16" i="1"/>
  <c r="L16" i="1"/>
  <c r="N16" i="1"/>
  <c r="N16" i="2"/>
  <c r="H16" i="8"/>
  <c r="O16" i="2"/>
  <c r="I16" i="8"/>
  <c r="F17" i="9"/>
  <c r="M31" i="1"/>
  <c r="B31" i="1"/>
  <c r="F31" i="1"/>
  <c r="I31" i="1"/>
  <c r="L31" i="1"/>
  <c r="N31" i="1"/>
  <c r="N31" i="2"/>
  <c r="H31" i="8"/>
  <c r="O31" i="2"/>
  <c r="I31" i="8"/>
  <c r="F16" i="9"/>
  <c r="M5" i="1"/>
  <c r="B5" i="1"/>
  <c r="F5" i="1"/>
  <c r="I5" i="1"/>
  <c r="L5" i="1"/>
  <c r="N5" i="1"/>
  <c r="N5" i="2"/>
  <c r="H5" i="8"/>
  <c r="O5" i="2"/>
  <c r="I5" i="8"/>
  <c r="F15" i="9"/>
  <c r="M4" i="1"/>
  <c r="B4" i="1"/>
  <c r="F4" i="1"/>
  <c r="I4" i="1"/>
  <c r="L4" i="1"/>
  <c r="N4" i="1"/>
  <c r="N4" i="2"/>
  <c r="H4" i="8"/>
  <c r="O4" i="2"/>
  <c r="I4" i="8"/>
  <c r="F14" i="9"/>
  <c r="M3" i="1"/>
  <c r="B3" i="1"/>
  <c r="F3" i="1"/>
  <c r="I3" i="1"/>
  <c r="L3" i="1"/>
  <c r="N3" i="1"/>
  <c r="N3" i="2"/>
  <c r="H3" i="8"/>
  <c r="O3" i="2"/>
  <c r="I3" i="8"/>
  <c r="F13" i="9"/>
  <c r="B33" i="1"/>
  <c r="F33" i="1"/>
  <c r="I33" i="1"/>
  <c r="L33" i="1"/>
  <c r="N33" i="1"/>
  <c r="N33" i="2"/>
  <c r="H33" i="8"/>
  <c r="O33" i="2"/>
  <c r="I33" i="8"/>
  <c r="F12" i="9"/>
  <c r="M13" i="1"/>
  <c r="B13" i="1"/>
  <c r="F13" i="1"/>
  <c r="I13" i="1"/>
  <c r="L13" i="1"/>
  <c r="N13" i="1"/>
  <c r="N13" i="2"/>
  <c r="H13" i="8"/>
  <c r="O13" i="2"/>
  <c r="I13" i="8"/>
  <c r="F11" i="9"/>
  <c r="M11" i="1"/>
  <c r="B11" i="1"/>
  <c r="F11" i="1"/>
  <c r="I11" i="1"/>
  <c r="L11" i="1"/>
  <c r="N11" i="1"/>
  <c r="N11" i="2"/>
  <c r="H11" i="8"/>
  <c r="O11" i="2"/>
  <c r="I11" i="8"/>
  <c r="F10" i="9"/>
  <c r="M10" i="1"/>
  <c r="B10" i="1"/>
  <c r="F10" i="1"/>
  <c r="I10" i="1"/>
  <c r="L10" i="1"/>
  <c r="N10" i="1"/>
  <c r="N10" i="2"/>
  <c r="H10" i="8"/>
  <c r="O10" i="2"/>
  <c r="I10" i="8"/>
  <c r="F9" i="9"/>
  <c r="M12" i="1"/>
  <c r="B12" i="1"/>
  <c r="F12" i="1"/>
  <c r="I12" i="1"/>
  <c r="L12" i="1"/>
  <c r="N12" i="1"/>
  <c r="N12" i="2"/>
  <c r="H12" i="8"/>
  <c r="O12" i="2"/>
  <c r="I12" i="8"/>
  <c r="F8" i="9"/>
  <c r="M7" i="1"/>
  <c r="U7" i="1"/>
  <c r="B7" i="1"/>
  <c r="F7" i="1"/>
  <c r="I7" i="1"/>
  <c r="L7" i="1"/>
  <c r="N7" i="1"/>
  <c r="N7" i="2"/>
  <c r="H7" i="8"/>
  <c r="O7" i="2"/>
  <c r="I7" i="8"/>
  <c r="F7" i="9"/>
  <c r="M6" i="1"/>
  <c r="U6" i="1"/>
  <c r="B6" i="1"/>
  <c r="F6" i="1"/>
  <c r="I6" i="1"/>
  <c r="L6" i="1"/>
  <c r="N6" i="1"/>
  <c r="N6" i="2"/>
  <c r="H6" i="8"/>
  <c r="O6" i="2"/>
  <c r="I6" i="8"/>
  <c r="F6" i="9"/>
  <c r="M9" i="1"/>
  <c r="B9" i="1"/>
  <c r="F9" i="1"/>
  <c r="I9" i="1"/>
  <c r="L9" i="1"/>
  <c r="N9" i="1"/>
  <c r="N9" i="2"/>
  <c r="H9" i="8"/>
  <c r="O9" i="2"/>
  <c r="I9" i="8"/>
  <c r="F5" i="9"/>
  <c r="M8" i="1"/>
  <c r="U8" i="1"/>
  <c r="B8" i="1"/>
  <c r="F8" i="1"/>
  <c r="I8" i="1"/>
  <c r="L8" i="1"/>
  <c r="N8" i="1"/>
  <c r="N8" i="2"/>
  <c r="H8" i="8"/>
  <c r="O8" i="2"/>
  <c r="I8" i="8"/>
  <c r="F4" i="9"/>
  <c r="B21" i="1"/>
  <c r="F21" i="1"/>
  <c r="I21" i="1"/>
  <c r="L21" i="1"/>
  <c r="N21" i="1"/>
  <c r="N21" i="2"/>
  <c r="H21" i="8"/>
  <c r="O21" i="2"/>
  <c r="I21" i="8"/>
  <c r="F3" i="9"/>
  <c r="J38" i="1"/>
  <c r="K38" i="1"/>
  <c r="K38" i="2"/>
  <c r="F38" i="8"/>
  <c r="L38" i="2"/>
  <c r="G38" i="8"/>
  <c r="E38" i="9"/>
  <c r="J37" i="1"/>
  <c r="K37" i="1"/>
  <c r="K37" i="2"/>
  <c r="F37" i="8"/>
  <c r="L37" i="2"/>
  <c r="G37" i="8"/>
  <c r="E37" i="9"/>
  <c r="J36" i="1"/>
  <c r="K36" i="1"/>
  <c r="K36" i="2"/>
  <c r="F36" i="8"/>
  <c r="L36" i="2"/>
  <c r="G36" i="8"/>
  <c r="E36" i="9"/>
  <c r="J35" i="1"/>
  <c r="K35" i="1"/>
  <c r="K35" i="2"/>
  <c r="F35" i="8"/>
  <c r="L35" i="2"/>
  <c r="G35" i="8"/>
  <c r="E35" i="9"/>
  <c r="J26" i="1"/>
  <c r="K26" i="1"/>
  <c r="K26" i="2"/>
  <c r="F26" i="8"/>
  <c r="L26" i="2"/>
  <c r="G26" i="8"/>
  <c r="E34" i="9"/>
  <c r="J23" i="1"/>
  <c r="K23" i="1"/>
  <c r="K23" i="2"/>
  <c r="F23" i="8"/>
  <c r="L23" i="2"/>
  <c r="G23" i="8"/>
  <c r="E33" i="9"/>
  <c r="J34" i="1"/>
  <c r="K34" i="1"/>
  <c r="K34" i="2"/>
  <c r="F34" i="8"/>
  <c r="L34" i="2"/>
  <c r="G34" i="8"/>
  <c r="E32" i="9"/>
  <c r="J32" i="1"/>
  <c r="K32" i="1"/>
  <c r="K32" i="2"/>
  <c r="F32" i="8"/>
  <c r="L32" i="2"/>
  <c r="G32" i="8"/>
  <c r="E31" i="9"/>
  <c r="J30" i="1"/>
  <c r="K30" i="1"/>
  <c r="K30" i="2"/>
  <c r="F30" i="8"/>
  <c r="L30" i="2"/>
  <c r="G30" i="8"/>
  <c r="E30" i="9"/>
  <c r="J28" i="1"/>
  <c r="K28" i="1"/>
  <c r="K28" i="2"/>
  <c r="F28" i="8"/>
  <c r="L28" i="2"/>
  <c r="G28" i="8"/>
  <c r="E29" i="9"/>
  <c r="J25" i="1"/>
  <c r="K25" i="1"/>
  <c r="K25" i="2"/>
  <c r="F25" i="8"/>
  <c r="L25" i="2"/>
  <c r="G25" i="8"/>
  <c r="E28" i="9"/>
  <c r="J19" i="1"/>
  <c r="K19" i="1"/>
  <c r="K19" i="2"/>
  <c r="F19" i="8"/>
  <c r="L19" i="2"/>
  <c r="G19" i="8"/>
  <c r="E27" i="9"/>
  <c r="J27" i="1"/>
  <c r="K27" i="1"/>
  <c r="K27" i="2"/>
  <c r="F27" i="8"/>
  <c r="L27" i="2"/>
  <c r="G27" i="8"/>
  <c r="E26" i="9"/>
  <c r="J22" i="1"/>
  <c r="K22" i="1"/>
  <c r="K22" i="2"/>
  <c r="F22" i="8"/>
  <c r="L22" i="2"/>
  <c r="G22" i="8"/>
  <c r="E25" i="9"/>
  <c r="J24" i="1"/>
  <c r="K24" i="1"/>
  <c r="K24" i="2"/>
  <c r="F24" i="8"/>
  <c r="L24" i="2"/>
  <c r="G24" i="8"/>
  <c r="E24" i="9"/>
  <c r="J29" i="1"/>
  <c r="K29" i="1"/>
  <c r="K29" i="2"/>
  <c r="F29" i="8"/>
  <c r="L29" i="2"/>
  <c r="G29" i="8"/>
  <c r="E23" i="9"/>
  <c r="J20" i="1"/>
  <c r="K20" i="1"/>
  <c r="K20" i="2"/>
  <c r="F20" i="8"/>
  <c r="L20" i="2"/>
  <c r="G20" i="8"/>
  <c r="E22" i="9"/>
  <c r="J18" i="1"/>
  <c r="K18" i="1"/>
  <c r="K18" i="2"/>
  <c r="F18" i="8"/>
  <c r="L18" i="2"/>
  <c r="G18" i="8"/>
  <c r="E21" i="9"/>
  <c r="J15" i="1"/>
  <c r="K15" i="1"/>
  <c r="K15" i="2"/>
  <c r="F15" i="8"/>
  <c r="L15" i="2"/>
  <c r="G15" i="8"/>
  <c r="E20" i="9"/>
  <c r="J14" i="1"/>
  <c r="K14" i="1"/>
  <c r="K14" i="2"/>
  <c r="F14" i="8"/>
  <c r="L14" i="2"/>
  <c r="G14" i="8"/>
  <c r="E19" i="9"/>
  <c r="J17" i="1"/>
  <c r="K17" i="1"/>
  <c r="K17" i="2"/>
  <c r="F17" i="8"/>
  <c r="L17" i="2"/>
  <c r="G17" i="8"/>
  <c r="E18" i="9"/>
  <c r="J16" i="1"/>
  <c r="K16" i="1"/>
  <c r="K16" i="2"/>
  <c r="F16" i="8"/>
  <c r="L16" i="2"/>
  <c r="G16" i="8"/>
  <c r="E17" i="9"/>
  <c r="J31" i="1"/>
  <c r="K31" i="1"/>
  <c r="K31" i="2"/>
  <c r="F31" i="8"/>
  <c r="L31" i="2"/>
  <c r="G31" i="8"/>
  <c r="E16" i="9"/>
  <c r="J5" i="1"/>
  <c r="K5" i="1"/>
  <c r="K5" i="2"/>
  <c r="F5" i="8"/>
  <c r="L5" i="2"/>
  <c r="G5" i="8"/>
  <c r="E15" i="9"/>
  <c r="J4" i="1"/>
  <c r="K4" i="1"/>
  <c r="K4" i="2"/>
  <c r="F4" i="8"/>
  <c r="L4" i="2"/>
  <c r="G4" i="8"/>
  <c r="E14" i="9"/>
  <c r="J3" i="1"/>
  <c r="K3" i="1"/>
  <c r="K3" i="2"/>
  <c r="F3" i="8"/>
  <c r="L3" i="2"/>
  <c r="G3" i="8"/>
  <c r="E13" i="9"/>
  <c r="K33" i="1"/>
  <c r="K33" i="2"/>
  <c r="F33" i="8"/>
  <c r="L33" i="2"/>
  <c r="G33" i="8"/>
  <c r="E12" i="9"/>
  <c r="J13" i="1"/>
  <c r="K13" i="1"/>
  <c r="K13" i="2"/>
  <c r="F13" i="8"/>
  <c r="L13" i="2"/>
  <c r="G13" i="8"/>
  <c r="E11" i="9"/>
  <c r="E10" i="9"/>
  <c r="J10" i="1"/>
  <c r="K10" i="1"/>
  <c r="K10" i="2"/>
  <c r="F10" i="8"/>
  <c r="L10" i="2"/>
  <c r="G10" i="8"/>
  <c r="E9" i="9"/>
  <c r="J12" i="1"/>
  <c r="K12" i="1"/>
  <c r="K12" i="2"/>
  <c r="F12" i="8"/>
  <c r="L12" i="2"/>
  <c r="G12" i="8"/>
  <c r="E8" i="9"/>
  <c r="J7" i="1"/>
  <c r="K7" i="1"/>
  <c r="K7" i="2"/>
  <c r="F7" i="8"/>
  <c r="L7" i="2"/>
  <c r="G7" i="8"/>
  <c r="E7" i="9"/>
  <c r="J6" i="1"/>
  <c r="K6" i="1"/>
  <c r="K6" i="2"/>
  <c r="F6" i="8"/>
  <c r="L6" i="2"/>
  <c r="G6" i="8"/>
  <c r="E6" i="9"/>
  <c r="J9" i="1"/>
  <c r="K9" i="1"/>
  <c r="K9" i="2"/>
  <c r="F9" i="8"/>
  <c r="L9" i="2"/>
  <c r="G9" i="8"/>
  <c r="E5" i="9"/>
  <c r="J8" i="1"/>
  <c r="K8" i="1"/>
  <c r="K8" i="2"/>
  <c r="F8" i="8"/>
  <c r="L8" i="2"/>
  <c r="G8" i="8"/>
  <c r="E4" i="9"/>
  <c r="K21" i="1"/>
  <c r="K21" i="2"/>
  <c r="F21" i="8"/>
  <c r="L21" i="2"/>
  <c r="G21" i="8"/>
  <c r="E3" i="9"/>
  <c r="AI34" i="1"/>
  <c r="X34" i="1"/>
  <c r="Y34" i="1"/>
  <c r="AB34" i="1"/>
  <c r="AE34" i="1"/>
  <c r="AH34" i="1"/>
  <c r="AJ34" i="1"/>
  <c r="AI34" i="2"/>
  <c r="V34" i="8"/>
  <c r="AJ34" i="2"/>
  <c r="W34" i="8"/>
  <c r="M32" i="9"/>
  <c r="AI32" i="1"/>
  <c r="X32" i="1"/>
  <c r="Y32" i="1"/>
  <c r="AB32" i="1"/>
  <c r="AE32" i="1"/>
  <c r="AH32" i="1"/>
  <c r="AJ32" i="1"/>
  <c r="AI32" i="2"/>
  <c r="V32" i="8"/>
  <c r="AJ32" i="2"/>
  <c r="W32" i="8"/>
  <c r="M31" i="9"/>
  <c r="AI30" i="1"/>
  <c r="X30" i="1"/>
  <c r="Y30" i="1"/>
  <c r="AB30" i="1"/>
  <c r="AE30" i="1"/>
  <c r="AH30" i="1"/>
  <c r="AJ30" i="1"/>
  <c r="AI30" i="2"/>
  <c r="V30" i="8"/>
  <c r="AJ30" i="2"/>
  <c r="W30" i="8"/>
  <c r="M30" i="9"/>
  <c r="AI28" i="1"/>
  <c r="X28" i="1"/>
  <c r="Y28" i="1"/>
  <c r="AB28" i="1"/>
  <c r="AE28" i="1"/>
  <c r="AH28" i="1"/>
  <c r="AJ28" i="1"/>
  <c r="AI28" i="2"/>
  <c r="V28" i="8"/>
  <c r="AJ28" i="2"/>
  <c r="W28" i="8"/>
  <c r="M29" i="9"/>
  <c r="AI25" i="1"/>
  <c r="X25" i="1"/>
  <c r="Y25" i="1"/>
  <c r="AB25" i="1"/>
  <c r="AE25" i="1"/>
  <c r="AH25" i="1"/>
  <c r="AJ25" i="1"/>
  <c r="AI25" i="2"/>
  <c r="V25" i="8"/>
  <c r="AJ25" i="2"/>
  <c r="W25" i="8"/>
  <c r="M28" i="9"/>
  <c r="AI19" i="1"/>
  <c r="X19" i="1"/>
  <c r="Y19" i="1"/>
  <c r="AB19" i="1"/>
  <c r="AE19" i="1"/>
  <c r="AH19" i="1"/>
  <c r="AJ19" i="1"/>
  <c r="AI19" i="2"/>
  <c r="V19" i="8"/>
  <c r="AJ19" i="2"/>
  <c r="W19" i="8"/>
  <c r="M27" i="9"/>
  <c r="AF34" i="1"/>
  <c r="AG34" i="1"/>
  <c r="AF34" i="2"/>
  <c r="T34" i="8"/>
  <c r="AG34" i="2"/>
  <c r="U34" i="8"/>
  <c r="L32" i="9"/>
  <c r="AF30" i="1"/>
  <c r="AG30" i="1"/>
  <c r="AF30" i="2"/>
  <c r="T30" i="8"/>
  <c r="AG30" i="2"/>
  <c r="U30" i="8"/>
  <c r="L30" i="9"/>
  <c r="AF28" i="1"/>
  <c r="AG28" i="1"/>
  <c r="AF28" i="2"/>
  <c r="T28" i="8"/>
  <c r="AG28" i="2"/>
  <c r="U28" i="8"/>
  <c r="L29" i="9"/>
  <c r="AF25" i="1"/>
  <c r="AG25" i="1"/>
  <c r="AF25" i="2"/>
  <c r="T25" i="8"/>
  <c r="AG25" i="2"/>
  <c r="U25" i="8"/>
  <c r="L28" i="9"/>
  <c r="AF19" i="1"/>
  <c r="AG19" i="1"/>
  <c r="AF19" i="2"/>
  <c r="T19" i="8"/>
  <c r="AG19" i="2"/>
  <c r="U19" i="8"/>
  <c r="L27" i="9"/>
  <c r="AF32" i="1"/>
  <c r="AG32" i="1"/>
  <c r="AF32" i="2"/>
  <c r="T32" i="8"/>
  <c r="AG32" i="2"/>
  <c r="U32" i="8"/>
  <c r="L31" i="9"/>
  <c r="AC34" i="1"/>
  <c r="AD34" i="1"/>
  <c r="AC34" i="2"/>
  <c r="R34" i="8"/>
  <c r="AD34" i="2"/>
  <c r="S34" i="8"/>
  <c r="K32" i="9"/>
  <c r="AC32" i="1"/>
  <c r="AD32" i="1"/>
  <c r="AC32" i="2"/>
  <c r="R32" i="8"/>
  <c r="AD32" i="2"/>
  <c r="S32" i="8"/>
  <c r="K31" i="9"/>
  <c r="AC28" i="1"/>
  <c r="AD28" i="1"/>
  <c r="AC28" i="2"/>
  <c r="R28" i="8"/>
  <c r="AD28" i="2"/>
  <c r="S28" i="8"/>
  <c r="K29" i="9"/>
  <c r="AC25" i="1"/>
  <c r="AD25" i="1"/>
  <c r="AC25" i="2"/>
  <c r="R25" i="8"/>
  <c r="AD25" i="2"/>
  <c r="S25" i="8"/>
  <c r="K28" i="9"/>
  <c r="AC19" i="1"/>
  <c r="AD19" i="1"/>
  <c r="AC19" i="2"/>
  <c r="R19" i="8"/>
  <c r="AD19" i="2"/>
  <c r="S19" i="8"/>
  <c r="K27" i="9"/>
  <c r="AC27" i="1"/>
  <c r="X27" i="1"/>
  <c r="Y27" i="1"/>
  <c r="AB27" i="1"/>
  <c r="AD27" i="1"/>
  <c r="AC27" i="2"/>
  <c r="R27" i="8"/>
  <c r="AD27" i="2"/>
  <c r="S27" i="8"/>
  <c r="K26" i="9"/>
  <c r="AC22" i="1"/>
  <c r="X22" i="1"/>
  <c r="Y22" i="1"/>
  <c r="AB22" i="1"/>
  <c r="AD22" i="1"/>
  <c r="AC22" i="2"/>
  <c r="R22" i="8"/>
  <c r="AD22" i="2"/>
  <c r="S22" i="8"/>
  <c r="K25" i="9"/>
  <c r="AC30" i="1"/>
  <c r="AD30" i="1"/>
  <c r="AC30" i="2"/>
  <c r="R30" i="8"/>
  <c r="AD30" i="2"/>
  <c r="S30" i="8"/>
  <c r="K30" i="9"/>
  <c r="Z34" i="1"/>
  <c r="AA34" i="1"/>
  <c r="Z34" i="2"/>
  <c r="P34" i="8"/>
  <c r="AA34" i="2"/>
  <c r="Q34" i="8"/>
  <c r="J32" i="9"/>
  <c r="Z32" i="1"/>
  <c r="AA32" i="1"/>
  <c r="Z32" i="2"/>
  <c r="P32" i="8"/>
  <c r="AA32" i="2"/>
  <c r="Q32" i="8"/>
  <c r="J31" i="9"/>
  <c r="Z30" i="1"/>
  <c r="AA30" i="1"/>
  <c r="Z30" i="2"/>
  <c r="P30" i="8"/>
  <c r="AA30" i="2"/>
  <c r="Q30" i="8"/>
  <c r="J30" i="9"/>
  <c r="Z28" i="1"/>
  <c r="AA28" i="1"/>
  <c r="Z28" i="2"/>
  <c r="P28" i="8"/>
  <c r="AA28" i="2"/>
  <c r="Q28" i="8"/>
  <c r="J29" i="9"/>
  <c r="Z25" i="1"/>
  <c r="AA25" i="1"/>
  <c r="Z25" i="2"/>
  <c r="P25" i="8"/>
  <c r="AA25" i="2"/>
  <c r="Q25" i="8"/>
  <c r="J28" i="9"/>
  <c r="Z19" i="1"/>
  <c r="AA19" i="1"/>
  <c r="Z19" i="2"/>
  <c r="P19" i="8"/>
  <c r="AA19" i="2"/>
  <c r="Q19" i="8"/>
  <c r="J27" i="9"/>
  <c r="Z27" i="1"/>
  <c r="AA27" i="1"/>
  <c r="Z27" i="2"/>
  <c r="P27" i="8"/>
  <c r="AA27" i="2"/>
  <c r="Q27" i="8"/>
  <c r="J26" i="9"/>
  <c r="Z22" i="1"/>
  <c r="AA22" i="1"/>
  <c r="Z22" i="2"/>
  <c r="P22" i="8"/>
  <c r="AA22" i="2"/>
  <c r="Q22" i="8"/>
  <c r="J25" i="9"/>
  <c r="X24" i="1"/>
  <c r="Y24" i="1"/>
  <c r="Z24" i="1"/>
  <c r="AA24" i="1"/>
  <c r="Z24" i="2"/>
  <c r="P24" i="8"/>
  <c r="AA24" i="2"/>
  <c r="Q24" i="8"/>
  <c r="J24" i="9"/>
  <c r="X29" i="1"/>
  <c r="Y29" i="1"/>
  <c r="Z29" i="1"/>
  <c r="AA29" i="1"/>
  <c r="Z29" i="2"/>
  <c r="P29" i="8"/>
  <c r="AA29" i="2"/>
  <c r="Q29" i="8"/>
  <c r="J23" i="9"/>
  <c r="X20" i="1"/>
  <c r="Y20" i="1"/>
  <c r="Z20" i="1"/>
  <c r="AA20" i="1"/>
  <c r="Z20" i="2"/>
  <c r="P20" i="8"/>
  <c r="AA20" i="2"/>
  <c r="Q20" i="8"/>
  <c r="J22" i="9"/>
  <c r="X18" i="1"/>
  <c r="Y18" i="1"/>
  <c r="Z18" i="1"/>
  <c r="AA18" i="1"/>
  <c r="Z18" i="2"/>
  <c r="P18" i="8"/>
  <c r="AA18" i="2"/>
  <c r="Q18" i="8"/>
  <c r="J21" i="9"/>
  <c r="X15" i="1"/>
  <c r="Y15" i="1"/>
  <c r="Z15" i="1"/>
  <c r="AA15" i="1"/>
  <c r="Z15" i="2"/>
  <c r="P15" i="8"/>
  <c r="AA15" i="2"/>
  <c r="Q15" i="8"/>
  <c r="J20" i="9"/>
  <c r="V34" i="1"/>
  <c r="W34" i="1"/>
  <c r="W34" i="2"/>
  <c r="N34" i="8"/>
  <c r="X34" i="2"/>
  <c r="O34" i="8"/>
  <c r="I32" i="9"/>
  <c r="V32" i="1"/>
  <c r="W32" i="1"/>
  <c r="W32" i="2"/>
  <c r="N32" i="8"/>
  <c r="X32" i="2"/>
  <c r="O32" i="8"/>
  <c r="I31" i="9"/>
  <c r="V30" i="1"/>
  <c r="W30" i="1"/>
  <c r="W30" i="2"/>
  <c r="N30" i="8"/>
  <c r="X30" i="2"/>
  <c r="O30" i="8"/>
  <c r="I30" i="9"/>
  <c r="V25" i="1"/>
  <c r="W25" i="1"/>
  <c r="W25" i="2"/>
  <c r="N25" i="8"/>
  <c r="X25" i="2"/>
  <c r="O25" i="8"/>
  <c r="I28" i="9"/>
  <c r="V19" i="1"/>
  <c r="W19" i="1"/>
  <c r="W19" i="2"/>
  <c r="N19" i="8"/>
  <c r="X19" i="2"/>
  <c r="O19" i="8"/>
  <c r="I27" i="9"/>
  <c r="V27" i="1"/>
  <c r="W27" i="1"/>
  <c r="W27" i="2"/>
  <c r="N27" i="8"/>
  <c r="X27" i="2"/>
  <c r="O27" i="8"/>
  <c r="I26" i="9"/>
  <c r="V22" i="1"/>
  <c r="W22" i="1"/>
  <c r="W22" i="2"/>
  <c r="N22" i="8"/>
  <c r="X22" i="2"/>
  <c r="O22" i="8"/>
  <c r="I25" i="9"/>
  <c r="V24" i="1"/>
  <c r="W24" i="1"/>
  <c r="W24" i="2"/>
  <c r="N24" i="8"/>
  <c r="X24" i="2"/>
  <c r="O24" i="8"/>
  <c r="I24" i="9"/>
  <c r="V29" i="1"/>
  <c r="W29" i="1"/>
  <c r="W29" i="2"/>
  <c r="N29" i="8"/>
  <c r="X29" i="2"/>
  <c r="O29" i="8"/>
  <c r="I23" i="9"/>
  <c r="V20" i="1"/>
  <c r="W20" i="1"/>
  <c r="W20" i="2"/>
  <c r="N20" i="8"/>
  <c r="X20" i="2"/>
  <c r="O20" i="8"/>
  <c r="I22" i="9"/>
  <c r="V18" i="1"/>
  <c r="W18" i="1"/>
  <c r="W18" i="2"/>
  <c r="N18" i="8"/>
  <c r="X18" i="2"/>
  <c r="O18" i="8"/>
  <c r="I21" i="9"/>
  <c r="V15" i="1"/>
  <c r="W15" i="1"/>
  <c r="W15" i="2"/>
  <c r="N15" i="8"/>
  <c r="X15" i="2"/>
  <c r="O15" i="8"/>
  <c r="I20" i="9"/>
  <c r="V14" i="1"/>
  <c r="W14" i="1"/>
  <c r="W14" i="2"/>
  <c r="N14" i="8"/>
  <c r="X14" i="2"/>
  <c r="O14" i="8"/>
  <c r="I19" i="9"/>
  <c r="V28" i="1"/>
  <c r="W28" i="1"/>
  <c r="W28" i="2"/>
  <c r="N28" i="8"/>
  <c r="X28" i="2"/>
  <c r="O28" i="8"/>
  <c r="I29" i="9"/>
  <c r="S34" i="1"/>
  <c r="O34" i="1"/>
  <c r="R34" i="1"/>
  <c r="T34" i="1"/>
  <c r="T34" i="2"/>
  <c r="L34" i="8"/>
  <c r="U34" i="2"/>
  <c r="M34" i="8"/>
  <c r="H32" i="9"/>
  <c r="S32" i="1"/>
  <c r="O32" i="1"/>
  <c r="R32" i="1"/>
  <c r="T32" i="1"/>
  <c r="T32" i="2"/>
  <c r="L32" i="8"/>
  <c r="U32" i="2"/>
  <c r="M32" i="8"/>
  <c r="H31" i="9"/>
  <c r="S30" i="1"/>
  <c r="O30" i="1"/>
  <c r="R30" i="1"/>
  <c r="T30" i="1"/>
  <c r="T30" i="2"/>
  <c r="L30" i="8"/>
  <c r="U30" i="2"/>
  <c r="M30" i="8"/>
  <c r="H30" i="9"/>
  <c r="S25" i="1"/>
  <c r="O25" i="1"/>
  <c r="R25" i="1"/>
  <c r="T25" i="1"/>
  <c r="T25" i="2"/>
  <c r="L25" i="8"/>
  <c r="U25" i="2"/>
  <c r="M25" i="8"/>
  <c r="H28" i="9"/>
  <c r="S19" i="1"/>
  <c r="O19" i="1"/>
  <c r="R19" i="1"/>
  <c r="T19" i="1"/>
  <c r="T19" i="2"/>
  <c r="L19" i="8"/>
  <c r="U19" i="2"/>
  <c r="M19" i="8"/>
  <c r="H27" i="9"/>
  <c r="S27" i="1"/>
  <c r="O27" i="1"/>
  <c r="R27" i="1"/>
  <c r="T27" i="1"/>
  <c r="T27" i="2"/>
  <c r="L27" i="8"/>
  <c r="U27" i="2"/>
  <c r="M27" i="8"/>
  <c r="H26" i="9"/>
  <c r="S22" i="1"/>
  <c r="O22" i="1"/>
  <c r="R22" i="1"/>
  <c r="T22" i="1"/>
  <c r="T22" i="2"/>
  <c r="L22" i="8"/>
  <c r="U22" i="2"/>
  <c r="M22" i="8"/>
  <c r="H25" i="9"/>
  <c r="S24" i="1"/>
  <c r="O24" i="1"/>
  <c r="R24" i="1"/>
  <c r="T24" i="1"/>
  <c r="T24" i="2"/>
  <c r="L24" i="8"/>
  <c r="U24" i="2"/>
  <c r="M24" i="8"/>
  <c r="H24" i="9"/>
  <c r="S29" i="1"/>
  <c r="O29" i="1"/>
  <c r="R29" i="1"/>
  <c r="T29" i="1"/>
  <c r="T29" i="2"/>
  <c r="L29" i="8"/>
  <c r="U29" i="2"/>
  <c r="M29" i="8"/>
  <c r="H23" i="9"/>
  <c r="S20" i="1"/>
  <c r="O20" i="1"/>
  <c r="R20" i="1"/>
  <c r="T20" i="1"/>
  <c r="T20" i="2"/>
  <c r="L20" i="8"/>
  <c r="U20" i="2"/>
  <c r="M20" i="8"/>
  <c r="H22" i="9"/>
  <c r="S18" i="1"/>
  <c r="O18" i="1"/>
  <c r="R18" i="1"/>
  <c r="T18" i="1"/>
  <c r="T18" i="2"/>
  <c r="L18" i="8"/>
  <c r="U18" i="2"/>
  <c r="M18" i="8"/>
  <c r="H21" i="9"/>
  <c r="S15" i="1"/>
  <c r="O15" i="1"/>
  <c r="R15" i="1"/>
  <c r="T15" i="1"/>
  <c r="T15" i="2"/>
  <c r="L15" i="8"/>
  <c r="U15" i="2"/>
  <c r="M15" i="8"/>
  <c r="H20" i="9"/>
  <c r="S14" i="1"/>
  <c r="O14" i="1"/>
  <c r="R14" i="1"/>
  <c r="T14" i="1"/>
  <c r="T14" i="2"/>
  <c r="L14" i="8"/>
  <c r="U14" i="2"/>
  <c r="M14" i="8"/>
  <c r="H19" i="9"/>
  <c r="S17" i="1"/>
  <c r="O17" i="1"/>
  <c r="R17" i="1"/>
  <c r="T17" i="1"/>
  <c r="T17" i="2"/>
  <c r="L17" i="8"/>
  <c r="U17" i="2"/>
  <c r="M17" i="8"/>
  <c r="H18" i="9"/>
  <c r="S28" i="1"/>
  <c r="O28" i="1"/>
  <c r="R28" i="1"/>
  <c r="T28" i="1"/>
  <c r="T28" i="2"/>
  <c r="L28" i="8"/>
  <c r="U28" i="2"/>
  <c r="M28" i="8"/>
  <c r="H29" i="9"/>
  <c r="P34" i="1"/>
  <c r="Q34" i="1"/>
  <c r="Q34" i="2"/>
  <c r="J34" i="8"/>
  <c r="R34" i="2"/>
  <c r="K34" i="8"/>
  <c r="G32" i="9"/>
  <c r="P32" i="1"/>
  <c r="Q32" i="1"/>
  <c r="Q32" i="2"/>
  <c r="J32" i="8"/>
  <c r="R32" i="2"/>
  <c r="K32" i="8"/>
  <c r="G31" i="9"/>
  <c r="P30" i="1"/>
  <c r="Q30" i="1"/>
  <c r="Q30" i="2"/>
  <c r="J30" i="8"/>
  <c r="R30" i="2"/>
  <c r="K30" i="8"/>
  <c r="G30" i="9"/>
  <c r="P25" i="1"/>
  <c r="Q25" i="1"/>
  <c r="Q25" i="2"/>
  <c r="J25" i="8"/>
  <c r="R25" i="2"/>
  <c r="K25" i="8"/>
  <c r="G28" i="9"/>
  <c r="P19" i="1"/>
  <c r="Q19" i="1"/>
  <c r="Q19" i="2"/>
  <c r="J19" i="8"/>
  <c r="R19" i="2"/>
  <c r="K19" i="8"/>
  <c r="G27" i="9"/>
  <c r="P27" i="1"/>
  <c r="Q27" i="1"/>
  <c r="Q27" i="2"/>
  <c r="J27" i="8"/>
  <c r="R27" i="2"/>
  <c r="K27" i="8"/>
  <c r="G26" i="9"/>
  <c r="P22" i="1"/>
  <c r="Q22" i="1"/>
  <c r="Q22" i="2"/>
  <c r="J22" i="8"/>
  <c r="R22" i="2"/>
  <c r="K22" i="8"/>
  <c r="G25" i="9"/>
  <c r="P24" i="1"/>
  <c r="Q24" i="1"/>
  <c r="Q24" i="2"/>
  <c r="J24" i="8"/>
  <c r="R24" i="2"/>
  <c r="K24" i="8"/>
  <c r="G24" i="9"/>
  <c r="P29" i="1"/>
  <c r="Q29" i="1"/>
  <c r="Q29" i="2"/>
  <c r="J29" i="8"/>
  <c r="R29" i="2"/>
  <c r="K29" i="8"/>
  <c r="G23" i="9"/>
  <c r="P20" i="1"/>
  <c r="Q20" i="1"/>
  <c r="Q20" i="2"/>
  <c r="J20" i="8"/>
  <c r="R20" i="2"/>
  <c r="K20" i="8"/>
  <c r="G22" i="9"/>
  <c r="P18" i="1"/>
  <c r="Q18" i="1"/>
  <c r="Q18" i="2"/>
  <c r="J18" i="8"/>
  <c r="R18" i="2"/>
  <c r="K18" i="8"/>
  <c r="G21" i="9"/>
  <c r="P15" i="1"/>
  <c r="Q15" i="1"/>
  <c r="Q15" i="2"/>
  <c r="J15" i="8"/>
  <c r="R15" i="2"/>
  <c r="K15" i="8"/>
  <c r="G20" i="9"/>
  <c r="P14" i="1"/>
  <c r="Q14" i="1"/>
  <c r="Q14" i="2"/>
  <c r="J14" i="8"/>
  <c r="R14" i="2"/>
  <c r="K14" i="8"/>
  <c r="G19" i="9"/>
  <c r="P17" i="1"/>
  <c r="Q17" i="1"/>
  <c r="Q17" i="2"/>
  <c r="J17" i="8"/>
  <c r="R17" i="2"/>
  <c r="K17" i="8"/>
  <c r="G18" i="9"/>
  <c r="P28" i="1"/>
  <c r="Q28" i="1"/>
  <c r="Q28" i="2"/>
  <c r="J28" i="8"/>
  <c r="R28" i="2"/>
  <c r="K28" i="8"/>
  <c r="G29" i="9"/>
  <c r="BA38" i="1"/>
  <c r="BB38" i="1"/>
  <c r="BA38" i="2"/>
  <c r="AH38" i="8"/>
  <c r="BB38" i="2"/>
  <c r="AI38" i="8"/>
  <c r="S38" i="9"/>
  <c r="BA37" i="1"/>
  <c r="BB37" i="1"/>
  <c r="BA37" i="2"/>
  <c r="AH37" i="8"/>
  <c r="BB37" i="2"/>
  <c r="AI37" i="8"/>
  <c r="S37" i="9"/>
  <c r="BA36" i="1"/>
  <c r="BB36" i="1"/>
  <c r="BA36" i="2"/>
  <c r="AH36" i="8"/>
  <c r="BB36" i="2"/>
  <c r="AI36" i="8"/>
  <c r="S36" i="9"/>
  <c r="BA35" i="1"/>
  <c r="BB35" i="1"/>
  <c r="BA35" i="2"/>
  <c r="AH35" i="8"/>
  <c r="BB35" i="2"/>
  <c r="AI35" i="8"/>
  <c r="S35" i="9"/>
  <c r="BA26" i="1"/>
  <c r="BB26" i="1"/>
  <c r="BA26" i="2"/>
  <c r="AH26" i="8"/>
  <c r="BB26" i="2"/>
  <c r="AI26" i="8"/>
  <c r="S34" i="9"/>
  <c r="BA23" i="1"/>
  <c r="BB23" i="1"/>
  <c r="BA23" i="2"/>
  <c r="AH23" i="8"/>
  <c r="BB23" i="2"/>
  <c r="AI23" i="8"/>
  <c r="S33" i="9"/>
  <c r="X38" i="1"/>
  <c r="Y38" i="1"/>
  <c r="AB38" i="1"/>
  <c r="AE38" i="1"/>
  <c r="AH38" i="1"/>
  <c r="AK38" i="1"/>
  <c r="AN38" i="1"/>
  <c r="AQ38" i="1"/>
  <c r="AT38" i="1"/>
  <c r="AW38" i="1"/>
  <c r="AX38" i="1"/>
  <c r="AY38" i="1"/>
  <c r="AX38" i="2"/>
  <c r="AF38" i="8"/>
  <c r="AY38" i="2"/>
  <c r="AG38" i="8"/>
  <c r="R38" i="9"/>
  <c r="X37" i="1"/>
  <c r="Y37" i="1"/>
  <c r="AB37" i="1"/>
  <c r="AE37" i="1"/>
  <c r="AH37" i="1"/>
  <c r="AK37" i="1"/>
  <c r="AN37" i="1"/>
  <c r="AQ37" i="1"/>
  <c r="AT37" i="1"/>
  <c r="AW37" i="1"/>
  <c r="AX37" i="1"/>
  <c r="AY37" i="1"/>
  <c r="AX37" i="2"/>
  <c r="AF37" i="8"/>
  <c r="AY37" i="2"/>
  <c r="AG37" i="8"/>
  <c r="R37" i="9"/>
  <c r="X36" i="1"/>
  <c r="Y36" i="1"/>
  <c r="AB36" i="1"/>
  <c r="AE36" i="1"/>
  <c r="AH36" i="1"/>
  <c r="AK36" i="1"/>
  <c r="AN36" i="1"/>
  <c r="AQ36" i="1"/>
  <c r="AT36" i="1"/>
  <c r="AW36" i="1"/>
  <c r="AX36" i="1"/>
  <c r="AY36" i="1"/>
  <c r="AX36" i="2"/>
  <c r="AF36" i="8"/>
  <c r="AY36" i="2"/>
  <c r="AG36" i="8"/>
  <c r="R36" i="9"/>
  <c r="X35" i="1"/>
  <c r="Y35" i="1"/>
  <c r="AB35" i="1"/>
  <c r="AE35" i="1"/>
  <c r="AH35" i="1"/>
  <c r="AK35" i="1"/>
  <c r="AN35" i="1"/>
  <c r="AQ35" i="1"/>
  <c r="AT35" i="1"/>
  <c r="AW35" i="1"/>
  <c r="AX35" i="1"/>
  <c r="AY35" i="1"/>
  <c r="AX35" i="2"/>
  <c r="AF35" i="8"/>
  <c r="AY35" i="2"/>
  <c r="AG35" i="8"/>
  <c r="R35" i="9"/>
  <c r="X26" i="1"/>
  <c r="Y26" i="1"/>
  <c r="AB26" i="1"/>
  <c r="AE26" i="1"/>
  <c r="AH26" i="1"/>
  <c r="AK26" i="1"/>
  <c r="AN26" i="1"/>
  <c r="AQ26" i="1"/>
  <c r="AT26" i="1"/>
  <c r="AW26" i="1"/>
  <c r="AX26" i="1"/>
  <c r="AY26" i="1"/>
  <c r="AX26" i="2"/>
  <c r="AF26" i="8"/>
  <c r="AY26" i="2"/>
  <c r="AG26" i="8"/>
  <c r="R34" i="9"/>
  <c r="X23" i="1"/>
  <c r="Y23" i="1"/>
  <c r="AB23" i="1"/>
  <c r="AE23" i="1"/>
  <c r="AH23" i="1"/>
  <c r="AK23" i="1"/>
  <c r="AN23" i="1"/>
  <c r="AQ23" i="1"/>
  <c r="AT23" i="1"/>
  <c r="AW23" i="1"/>
  <c r="AX23" i="1"/>
  <c r="AY23" i="1"/>
  <c r="AX23" i="2"/>
  <c r="AF23" i="8"/>
  <c r="AY23" i="2"/>
  <c r="AG23" i="8"/>
  <c r="R33" i="9"/>
  <c r="AU38" i="1"/>
  <c r="AV38" i="1"/>
  <c r="AU38" i="2"/>
  <c r="AD38" i="8"/>
  <c r="AV38" i="2"/>
  <c r="AE38" i="8"/>
  <c r="Q38" i="9"/>
  <c r="AU37" i="1"/>
  <c r="AV37" i="1"/>
  <c r="AU37" i="2"/>
  <c r="AD37" i="8"/>
  <c r="AV37" i="2"/>
  <c r="AE37" i="8"/>
  <c r="Q37" i="9"/>
  <c r="AU36" i="1"/>
  <c r="AV36" i="1"/>
  <c r="AU36" i="2"/>
  <c r="AD36" i="8"/>
  <c r="AV36" i="2"/>
  <c r="AE36" i="8"/>
  <c r="Q36" i="9"/>
  <c r="AU35" i="1"/>
  <c r="AV35" i="1"/>
  <c r="AU35" i="2"/>
  <c r="AD35" i="8"/>
  <c r="AV35" i="2"/>
  <c r="AE35" i="8"/>
  <c r="Q35" i="9"/>
  <c r="AU26" i="1"/>
  <c r="AV26" i="1"/>
  <c r="AU26" i="2"/>
  <c r="AD26" i="8"/>
  <c r="AV26" i="2"/>
  <c r="AE26" i="8"/>
  <c r="Q34" i="9"/>
  <c r="AU23" i="1"/>
  <c r="AV23" i="1"/>
  <c r="AU23" i="2"/>
  <c r="AD23" i="8"/>
  <c r="AV23" i="2"/>
  <c r="AE23" i="8"/>
  <c r="Q33" i="9"/>
  <c r="AR38" i="1"/>
  <c r="AS38" i="1"/>
  <c r="AR38" i="2"/>
  <c r="AB38" i="8"/>
  <c r="AS38" i="2"/>
  <c r="AC38" i="8"/>
  <c r="P38" i="9"/>
  <c r="AR37" i="1"/>
  <c r="AS37" i="1"/>
  <c r="AR37" i="2"/>
  <c r="AB37" i="8"/>
  <c r="AS37" i="2"/>
  <c r="AC37" i="8"/>
  <c r="P37" i="9"/>
  <c r="AR36" i="1"/>
  <c r="AS36" i="1"/>
  <c r="AR36" i="2"/>
  <c r="AB36" i="8"/>
  <c r="AS36" i="2"/>
  <c r="AC36" i="8"/>
  <c r="P36" i="9"/>
  <c r="AR35" i="1"/>
  <c r="AS35" i="1"/>
  <c r="AR35" i="2"/>
  <c r="AB35" i="8"/>
  <c r="AS35" i="2"/>
  <c r="AC35" i="8"/>
  <c r="P35" i="9"/>
  <c r="AR26" i="1"/>
  <c r="AS26" i="1"/>
  <c r="AR26" i="2"/>
  <c r="AB26" i="8"/>
  <c r="AS26" i="2"/>
  <c r="AC26" i="8"/>
  <c r="P34" i="9"/>
  <c r="AR23" i="1"/>
  <c r="AS23" i="1"/>
  <c r="AR23" i="2"/>
  <c r="AB23" i="8"/>
  <c r="AS23" i="2"/>
  <c r="AC23" i="8"/>
  <c r="P33" i="9"/>
  <c r="AO38" i="1"/>
  <c r="AP38" i="1"/>
  <c r="AO38" i="2"/>
  <c r="Z38" i="8"/>
  <c r="AP38" i="2"/>
  <c r="AA38" i="8"/>
  <c r="O38" i="9"/>
  <c r="AO37" i="1"/>
  <c r="AP37" i="1"/>
  <c r="AO37" i="2"/>
  <c r="Z37" i="8"/>
  <c r="AP37" i="2"/>
  <c r="AA37" i="8"/>
  <c r="O37" i="9"/>
  <c r="AO36" i="1"/>
  <c r="AP36" i="1"/>
  <c r="AO36" i="2"/>
  <c r="Z36" i="8"/>
  <c r="AP36" i="2"/>
  <c r="AA36" i="8"/>
  <c r="O36" i="9"/>
  <c r="AO35" i="1"/>
  <c r="AP35" i="1"/>
  <c r="AO35" i="2"/>
  <c r="Z35" i="8"/>
  <c r="AP35" i="2"/>
  <c r="AA35" i="8"/>
  <c r="O35" i="9"/>
  <c r="AO26" i="1"/>
  <c r="AP26" i="1"/>
  <c r="AO26" i="2"/>
  <c r="Z26" i="8"/>
  <c r="AP26" i="2"/>
  <c r="AA26" i="8"/>
  <c r="O34" i="9"/>
  <c r="AO23" i="1"/>
  <c r="AP23" i="1"/>
  <c r="AO23" i="2"/>
  <c r="Z23" i="8"/>
  <c r="AP23" i="2"/>
  <c r="AA23" i="8"/>
  <c r="O33" i="9"/>
  <c r="AL38" i="1"/>
  <c r="AM38" i="1"/>
  <c r="AL38" i="2"/>
  <c r="X38" i="8"/>
  <c r="AM38" i="2"/>
  <c r="Y38" i="8"/>
  <c r="N38" i="9"/>
  <c r="AL37" i="1"/>
  <c r="AM37" i="1"/>
  <c r="AL37" i="2"/>
  <c r="X37" i="8"/>
  <c r="AM37" i="2"/>
  <c r="Y37" i="8"/>
  <c r="N37" i="9"/>
  <c r="AL36" i="1"/>
  <c r="AM36" i="1"/>
  <c r="AL36" i="2"/>
  <c r="X36" i="8"/>
  <c r="AM36" i="2"/>
  <c r="Y36" i="8"/>
  <c r="N36" i="9"/>
  <c r="AL35" i="1"/>
  <c r="AM35" i="1"/>
  <c r="AL35" i="2"/>
  <c r="X35" i="8"/>
  <c r="AM35" i="2"/>
  <c r="Y35" i="8"/>
  <c r="N35" i="9"/>
  <c r="AL26" i="1"/>
  <c r="AM26" i="1"/>
  <c r="AL26" i="2"/>
  <c r="X26" i="8"/>
  <c r="AM26" i="2"/>
  <c r="Y26" i="8"/>
  <c r="N34" i="9"/>
  <c r="AL23" i="1"/>
  <c r="AM23" i="1"/>
  <c r="AL23" i="2"/>
  <c r="X23" i="8"/>
  <c r="AM23" i="2"/>
  <c r="Y23" i="8"/>
  <c r="N33" i="9"/>
  <c r="AI38" i="1"/>
  <c r="AJ38" i="1"/>
  <c r="AI38" i="2"/>
  <c r="V38" i="8"/>
  <c r="AJ38" i="2"/>
  <c r="W38" i="8"/>
  <c r="M38" i="9"/>
  <c r="AI37" i="1"/>
  <c r="AJ37" i="1"/>
  <c r="AI37" i="2"/>
  <c r="V37" i="8"/>
  <c r="AJ37" i="2"/>
  <c r="W37" i="8"/>
  <c r="M37" i="9"/>
  <c r="AI36" i="1"/>
  <c r="AJ36" i="1"/>
  <c r="AI36" i="2"/>
  <c r="V36" i="8"/>
  <c r="AJ36" i="2"/>
  <c r="W36" i="8"/>
  <c r="M36" i="9"/>
  <c r="AI35" i="1"/>
  <c r="AJ35" i="1"/>
  <c r="AI35" i="2"/>
  <c r="V35" i="8"/>
  <c r="AJ35" i="2"/>
  <c r="W35" i="8"/>
  <c r="M35" i="9"/>
  <c r="AI26" i="1"/>
  <c r="AJ26" i="1"/>
  <c r="AI26" i="2"/>
  <c r="V26" i="8"/>
  <c r="AJ26" i="2"/>
  <c r="W26" i="8"/>
  <c r="M34" i="9"/>
  <c r="AI23" i="1"/>
  <c r="AJ23" i="1"/>
  <c r="AI23" i="2"/>
  <c r="V23" i="8"/>
  <c r="AJ23" i="2"/>
  <c r="W23" i="8"/>
  <c r="M33" i="9"/>
  <c r="AF38" i="1"/>
  <c r="AG38" i="1"/>
  <c r="AF38" i="2"/>
  <c r="T38" i="8"/>
  <c r="AG38" i="2"/>
  <c r="U38" i="8"/>
  <c r="L38" i="9"/>
  <c r="AF37" i="1"/>
  <c r="AG37" i="1"/>
  <c r="AF37" i="2"/>
  <c r="T37" i="8"/>
  <c r="AG37" i="2"/>
  <c r="U37" i="8"/>
  <c r="L37" i="9"/>
  <c r="AF36" i="1"/>
  <c r="AG36" i="1"/>
  <c r="AF36" i="2"/>
  <c r="T36" i="8"/>
  <c r="AG36" i="2"/>
  <c r="U36" i="8"/>
  <c r="L36" i="9"/>
  <c r="AF35" i="1"/>
  <c r="AG35" i="1"/>
  <c r="AF35" i="2"/>
  <c r="T35" i="8"/>
  <c r="AG35" i="2"/>
  <c r="U35" i="8"/>
  <c r="L35" i="9"/>
  <c r="AF26" i="1"/>
  <c r="AG26" i="1"/>
  <c r="AF26" i="2"/>
  <c r="T26" i="8"/>
  <c r="AG26" i="2"/>
  <c r="U26" i="8"/>
  <c r="L34" i="9"/>
  <c r="AF23" i="1"/>
  <c r="AG23" i="1"/>
  <c r="AF23" i="2"/>
  <c r="T23" i="8"/>
  <c r="AG23" i="2"/>
  <c r="U23" i="8"/>
  <c r="L33" i="9"/>
  <c r="AE27" i="1"/>
  <c r="AF27" i="1"/>
  <c r="AG27" i="1"/>
  <c r="AF27" i="2"/>
  <c r="T27" i="8"/>
  <c r="AG27" i="2"/>
  <c r="U27" i="8"/>
  <c r="L26" i="9"/>
  <c r="AE22" i="1"/>
  <c r="AF22" i="1"/>
  <c r="AG22" i="1"/>
  <c r="AF22" i="2"/>
  <c r="T22" i="8"/>
  <c r="AG22" i="2"/>
  <c r="U22" i="8"/>
  <c r="L25" i="9"/>
  <c r="AB24" i="1"/>
  <c r="AE24" i="1"/>
  <c r="AF24" i="1"/>
  <c r="AG24" i="1"/>
  <c r="AF24" i="2"/>
  <c r="T24" i="8"/>
  <c r="AG24" i="2"/>
  <c r="U24" i="8"/>
  <c r="L24" i="9"/>
  <c r="AB29" i="1"/>
  <c r="AE29" i="1"/>
  <c r="AF29" i="1"/>
  <c r="AG29" i="1"/>
  <c r="AF29" i="2"/>
  <c r="T29" i="8"/>
  <c r="AG29" i="2"/>
  <c r="U29" i="8"/>
  <c r="L23" i="9"/>
  <c r="AB20" i="1"/>
  <c r="AE20" i="1"/>
  <c r="AF20" i="1"/>
  <c r="AG20" i="1"/>
  <c r="AF20" i="2"/>
  <c r="T20" i="8"/>
  <c r="AG20" i="2"/>
  <c r="U20" i="8"/>
  <c r="L22" i="9"/>
  <c r="AB18" i="1"/>
  <c r="AE18" i="1"/>
  <c r="AF18" i="1"/>
  <c r="AG18" i="1"/>
  <c r="AF18" i="2"/>
  <c r="T18" i="8"/>
  <c r="AG18" i="2"/>
  <c r="U18" i="8"/>
  <c r="L21" i="9"/>
  <c r="AB15" i="1"/>
  <c r="AE15" i="1"/>
  <c r="AF15" i="1"/>
  <c r="AG15" i="1"/>
  <c r="AF15" i="2"/>
  <c r="T15" i="8"/>
  <c r="AG15" i="2"/>
  <c r="U15" i="8"/>
  <c r="L20" i="9"/>
  <c r="AC38" i="1"/>
  <c r="AD38" i="1"/>
  <c r="AC38" i="2"/>
  <c r="R38" i="8"/>
  <c r="AD38" i="2"/>
  <c r="S38" i="8"/>
  <c r="K38" i="9"/>
  <c r="AC37" i="1"/>
  <c r="AD37" i="1"/>
  <c r="AC37" i="2"/>
  <c r="R37" i="8"/>
  <c r="AD37" i="2"/>
  <c r="S37" i="8"/>
  <c r="K37" i="9"/>
  <c r="AC36" i="1"/>
  <c r="AD36" i="1"/>
  <c r="AC36" i="2"/>
  <c r="R36" i="8"/>
  <c r="AD36" i="2"/>
  <c r="S36" i="8"/>
  <c r="K36" i="9"/>
  <c r="AC35" i="1"/>
  <c r="AD35" i="1"/>
  <c r="AC35" i="2"/>
  <c r="R35" i="8"/>
  <c r="AD35" i="2"/>
  <c r="S35" i="8"/>
  <c r="K35" i="9"/>
  <c r="AC26" i="1"/>
  <c r="AD26" i="1"/>
  <c r="AC26" i="2"/>
  <c r="R26" i="8"/>
  <c r="AD26" i="2"/>
  <c r="S26" i="8"/>
  <c r="K34" i="9"/>
  <c r="AC23" i="1"/>
  <c r="AD23" i="1"/>
  <c r="AC23" i="2"/>
  <c r="R23" i="8"/>
  <c r="AD23" i="2"/>
  <c r="S23" i="8"/>
  <c r="K33" i="9"/>
  <c r="Z37" i="1"/>
  <c r="AA37" i="1"/>
  <c r="Z37" i="2"/>
  <c r="P37" i="8"/>
  <c r="AA37" i="2"/>
  <c r="Q37" i="8"/>
  <c r="J37" i="9"/>
  <c r="Z36" i="1"/>
  <c r="AA36" i="1"/>
  <c r="Z36" i="2"/>
  <c r="P36" i="8"/>
  <c r="AA36" i="2"/>
  <c r="Q36" i="8"/>
  <c r="J36" i="9"/>
  <c r="Z35" i="1"/>
  <c r="AA35" i="1"/>
  <c r="Z35" i="2"/>
  <c r="P35" i="8"/>
  <c r="AA35" i="2"/>
  <c r="Q35" i="8"/>
  <c r="J35" i="9"/>
  <c r="Z26" i="1"/>
  <c r="AA26" i="1"/>
  <c r="Z26" i="2"/>
  <c r="P26" i="8"/>
  <c r="AA26" i="2"/>
  <c r="Q26" i="8"/>
  <c r="J34" i="9"/>
  <c r="Z23" i="1"/>
  <c r="AA23" i="1"/>
  <c r="Z23" i="2"/>
  <c r="P23" i="8"/>
  <c r="AA23" i="2"/>
  <c r="Q23" i="8"/>
  <c r="J33" i="9"/>
  <c r="V38" i="1"/>
  <c r="W38" i="1"/>
  <c r="W38" i="2"/>
  <c r="N38" i="8"/>
  <c r="X38" i="2"/>
  <c r="O38" i="8"/>
  <c r="I38" i="9"/>
  <c r="V37" i="1"/>
  <c r="W37" i="1"/>
  <c r="W37" i="2"/>
  <c r="N37" i="8"/>
  <c r="X37" i="2"/>
  <c r="O37" i="8"/>
  <c r="I37" i="9"/>
  <c r="V36" i="1"/>
  <c r="W36" i="1"/>
  <c r="W36" i="2"/>
  <c r="N36" i="8"/>
  <c r="X36" i="2"/>
  <c r="O36" i="8"/>
  <c r="I36" i="9"/>
  <c r="V35" i="1"/>
  <c r="W35" i="1"/>
  <c r="W35" i="2"/>
  <c r="N35" i="8"/>
  <c r="X35" i="2"/>
  <c r="O35" i="8"/>
  <c r="I35" i="9"/>
  <c r="V26" i="1"/>
  <c r="W26" i="1"/>
  <c r="W26" i="2"/>
  <c r="N26" i="8"/>
  <c r="X26" i="2"/>
  <c r="O26" i="8"/>
  <c r="I34" i="9"/>
  <c r="V23" i="1"/>
  <c r="W23" i="1"/>
  <c r="W23" i="2"/>
  <c r="N23" i="8"/>
  <c r="X23" i="2"/>
  <c r="O23" i="8"/>
  <c r="I33" i="9"/>
  <c r="V17" i="1"/>
  <c r="W17" i="1"/>
  <c r="W17" i="2"/>
  <c r="N17" i="8"/>
  <c r="X17" i="2"/>
  <c r="O17" i="8"/>
  <c r="I18" i="9"/>
  <c r="V16" i="1"/>
  <c r="W16" i="1"/>
  <c r="W16" i="2"/>
  <c r="N16" i="8"/>
  <c r="X16" i="2"/>
  <c r="O16" i="8"/>
  <c r="I17" i="9"/>
  <c r="S38" i="1"/>
  <c r="O38" i="1"/>
  <c r="R38" i="1"/>
  <c r="T38" i="1"/>
  <c r="T38" i="2"/>
  <c r="L38" i="8"/>
  <c r="U38" i="2"/>
  <c r="M38" i="8"/>
  <c r="H38" i="9"/>
  <c r="S37" i="1"/>
  <c r="O37" i="1"/>
  <c r="R37" i="1"/>
  <c r="T37" i="1"/>
  <c r="T37" i="2"/>
  <c r="L37" i="8"/>
  <c r="U37" i="2"/>
  <c r="M37" i="8"/>
  <c r="H37" i="9"/>
  <c r="S36" i="1"/>
  <c r="O36" i="1"/>
  <c r="R36" i="1"/>
  <c r="T36" i="1"/>
  <c r="T36" i="2"/>
  <c r="L36" i="8"/>
  <c r="U36" i="2"/>
  <c r="M36" i="8"/>
  <c r="H36" i="9"/>
  <c r="S35" i="1"/>
  <c r="O35" i="1"/>
  <c r="R35" i="1"/>
  <c r="T35" i="1"/>
  <c r="T35" i="2"/>
  <c r="L35" i="8"/>
  <c r="U35" i="2"/>
  <c r="M35" i="8"/>
  <c r="H35" i="9"/>
  <c r="S26" i="1"/>
  <c r="O26" i="1"/>
  <c r="R26" i="1"/>
  <c r="T26" i="1"/>
  <c r="T26" i="2"/>
  <c r="L26" i="8"/>
  <c r="U26" i="2"/>
  <c r="M26" i="8"/>
  <c r="H34" i="9"/>
  <c r="S23" i="1"/>
  <c r="O23" i="1"/>
  <c r="R23" i="1"/>
  <c r="T23" i="1"/>
  <c r="T23" i="2"/>
  <c r="L23" i="8"/>
  <c r="U23" i="2"/>
  <c r="M23" i="8"/>
  <c r="H33" i="9"/>
  <c r="P38" i="1"/>
  <c r="Q38" i="1"/>
  <c r="Q38" i="2"/>
  <c r="J38" i="8"/>
  <c r="R38" i="2"/>
  <c r="K38" i="8"/>
  <c r="G38" i="9"/>
  <c r="P37" i="1"/>
  <c r="Q37" i="1"/>
  <c r="Q37" i="2"/>
  <c r="J37" i="8"/>
  <c r="R37" i="2"/>
  <c r="K37" i="8"/>
  <c r="G37" i="9"/>
  <c r="P36" i="1"/>
  <c r="Q36" i="1"/>
  <c r="Q36" i="2"/>
  <c r="J36" i="8"/>
  <c r="R36" i="2"/>
  <c r="K36" i="8"/>
  <c r="G36" i="9"/>
  <c r="P35" i="1"/>
  <c r="Q35" i="1"/>
  <c r="Q35" i="2"/>
  <c r="J35" i="8"/>
  <c r="R35" i="2"/>
  <c r="K35" i="8"/>
  <c r="G35" i="9"/>
  <c r="P26" i="1"/>
  <c r="Q26" i="1"/>
  <c r="Q26" i="2"/>
  <c r="J26" i="8"/>
  <c r="R26" i="2"/>
  <c r="K26" i="8"/>
  <c r="G34" i="9"/>
  <c r="P23" i="1"/>
  <c r="Q23" i="1"/>
  <c r="Q23" i="2"/>
  <c r="J23" i="8"/>
  <c r="R23" i="2"/>
  <c r="K23" i="8"/>
  <c r="G33" i="9"/>
  <c r="J38" i="9"/>
  <c r="S16" i="1"/>
  <c r="O16" i="1"/>
  <c r="R16" i="1"/>
  <c r="T16" i="1"/>
  <c r="T16" i="2"/>
  <c r="L16" i="8"/>
  <c r="U16" i="2"/>
  <c r="M16" i="8"/>
  <c r="H17" i="9"/>
  <c r="P16" i="1"/>
  <c r="Q16" i="1"/>
  <c r="Q16" i="2"/>
  <c r="J16" i="8"/>
  <c r="R16" i="2"/>
  <c r="K16" i="8"/>
  <c r="G17" i="9"/>
  <c r="P31" i="1"/>
  <c r="O31" i="1"/>
  <c r="Q31" i="1"/>
  <c r="Q31" i="2"/>
  <c r="J31" i="8"/>
  <c r="R31" i="2"/>
  <c r="K31" i="8"/>
  <c r="G16" i="9"/>
  <c r="P5" i="1"/>
  <c r="O5" i="1"/>
  <c r="Q5" i="1"/>
  <c r="Q5" i="2"/>
  <c r="J5" i="8"/>
  <c r="R5" i="2"/>
  <c r="K5" i="8"/>
  <c r="G15" i="9"/>
  <c r="P4" i="1"/>
  <c r="O4" i="1"/>
  <c r="Q4" i="1"/>
  <c r="Q4" i="2"/>
  <c r="J4" i="8"/>
  <c r="R4" i="2"/>
  <c r="K4" i="8"/>
  <c r="G14" i="9"/>
  <c r="P3" i="1"/>
  <c r="O3" i="1"/>
  <c r="Q3" i="1"/>
  <c r="Q3" i="2"/>
  <c r="J3" i="8"/>
  <c r="R3" i="2"/>
  <c r="K3" i="8"/>
  <c r="G13" i="9"/>
  <c r="AO34" i="1"/>
  <c r="AK34" i="1"/>
  <c r="AN34" i="1"/>
  <c r="AP34" i="1"/>
  <c r="AO34" i="2"/>
  <c r="Z34" i="8"/>
  <c r="AP34" i="2"/>
  <c r="AA34" i="8"/>
  <c r="O32" i="9"/>
  <c r="AO32" i="1"/>
  <c r="AK32" i="1"/>
  <c r="AN32" i="1"/>
  <c r="AP32" i="1"/>
  <c r="AO32" i="2"/>
  <c r="Z32" i="8"/>
  <c r="AP32" i="2"/>
  <c r="AA32" i="8"/>
  <c r="O31" i="9"/>
  <c r="AO30" i="1"/>
  <c r="AK30" i="1"/>
  <c r="AN30" i="1"/>
  <c r="AP30" i="1"/>
  <c r="AO30" i="2"/>
  <c r="Z30" i="8"/>
  <c r="AP30" i="2"/>
  <c r="AA30" i="8"/>
  <c r="O30" i="9"/>
  <c r="AO28" i="1"/>
  <c r="AK28" i="1"/>
  <c r="AN28" i="1"/>
  <c r="AP28" i="1"/>
  <c r="AO28" i="2"/>
  <c r="Z28" i="8"/>
  <c r="AP28" i="2"/>
  <c r="AA28" i="8"/>
  <c r="O29" i="9"/>
  <c r="AO25" i="1"/>
  <c r="AK25" i="1"/>
  <c r="AN25" i="1"/>
  <c r="AP25" i="1"/>
  <c r="AO25" i="2"/>
  <c r="Z25" i="8"/>
  <c r="AP25" i="2"/>
  <c r="AA25" i="8"/>
  <c r="O28" i="9"/>
  <c r="AO19" i="1"/>
  <c r="AK19" i="1"/>
  <c r="AN19" i="1"/>
  <c r="AP19" i="1"/>
  <c r="AO19" i="2"/>
  <c r="Z19" i="8"/>
  <c r="AP19" i="2"/>
  <c r="AA19" i="8"/>
  <c r="O27" i="9"/>
  <c r="AL34" i="1"/>
  <c r="AM34" i="1"/>
  <c r="AL34" i="2"/>
  <c r="X34" i="8"/>
  <c r="AM34" i="2"/>
  <c r="Y34" i="8"/>
  <c r="N32" i="9"/>
  <c r="AL32" i="1"/>
  <c r="AM32" i="1"/>
  <c r="AL32" i="2"/>
  <c r="X32" i="8"/>
  <c r="AM32" i="2"/>
  <c r="Y32" i="8"/>
  <c r="N31" i="9"/>
  <c r="AL30" i="1"/>
  <c r="AM30" i="1"/>
  <c r="AL30" i="2"/>
  <c r="X30" i="8"/>
  <c r="AM30" i="2"/>
  <c r="Y30" i="8"/>
  <c r="N30" i="9"/>
  <c r="AL28" i="1"/>
  <c r="AM28" i="1"/>
  <c r="AL28" i="2"/>
  <c r="X28" i="8"/>
  <c r="AM28" i="2"/>
  <c r="Y28" i="8"/>
  <c r="N29" i="9"/>
  <c r="AL25" i="1"/>
  <c r="AM25" i="1"/>
  <c r="AL25" i="2"/>
  <c r="X25" i="8"/>
  <c r="AM25" i="2"/>
  <c r="Y25" i="8"/>
  <c r="N28" i="9"/>
  <c r="AL19" i="1"/>
  <c r="AM19" i="1"/>
  <c r="AL19" i="2"/>
  <c r="X19" i="8"/>
  <c r="AM19" i="2"/>
  <c r="Y19" i="8"/>
  <c r="N27" i="9"/>
  <c r="AI27" i="1"/>
  <c r="AH27" i="1"/>
  <c r="AJ27" i="1"/>
  <c r="AI27" i="2"/>
  <c r="V27" i="8"/>
  <c r="AJ27" i="2"/>
  <c r="W27" i="8"/>
  <c r="M26" i="9"/>
  <c r="AI22" i="1"/>
  <c r="AH22" i="1"/>
  <c r="AJ22" i="1"/>
  <c r="AI22" i="2"/>
  <c r="V22" i="8"/>
  <c r="AJ22" i="2"/>
  <c r="W22" i="8"/>
  <c r="M25" i="9"/>
  <c r="AC24" i="1"/>
  <c r="AD24" i="1"/>
  <c r="AC24" i="2"/>
  <c r="R24" i="8"/>
  <c r="AD24" i="2"/>
  <c r="S24" i="8"/>
  <c r="K24" i="9"/>
  <c r="AC29" i="1"/>
  <c r="AD29" i="1"/>
  <c r="AC29" i="2"/>
  <c r="R29" i="8"/>
  <c r="AD29" i="2"/>
  <c r="S29" i="8"/>
  <c r="K23" i="9"/>
  <c r="AC20" i="1"/>
  <c r="AD20" i="1"/>
  <c r="AC20" i="2"/>
  <c r="R20" i="8"/>
  <c r="AD20" i="2"/>
  <c r="S20" i="8"/>
  <c r="K22" i="9"/>
  <c r="AC18" i="1"/>
  <c r="AD18" i="1"/>
  <c r="AC18" i="2"/>
  <c r="R18" i="8"/>
  <c r="AD18" i="2"/>
  <c r="S18" i="8"/>
  <c r="K21" i="9"/>
  <c r="AC15" i="1"/>
  <c r="AD15" i="1"/>
  <c r="AC15" i="2"/>
  <c r="R15" i="8"/>
  <c r="AD15" i="2"/>
  <c r="S15" i="8"/>
  <c r="K20" i="9"/>
  <c r="AC14" i="1"/>
  <c r="X14" i="1"/>
  <c r="Y14" i="1"/>
  <c r="AB14" i="1"/>
  <c r="AD14" i="1"/>
  <c r="AC14" i="2"/>
  <c r="R14" i="8"/>
  <c r="AD14" i="2"/>
  <c r="S14" i="8"/>
  <c r="K19" i="9"/>
  <c r="Z14" i="1"/>
  <c r="AA14" i="1"/>
  <c r="Z14" i="2"/>
  <c r="P14" i="8"/>
  <c r="AA14" i="2"/>
  <c r="Q14" i="8"/>
  <c r="J19" i="9"/>
  <c r="X17" i="1"/>
  <c r="Y17" i="1"/>
  <c r="Z17" i="1"/>
  <c r="AA17" i="1"/>
  <c r="Z17" i="2"/>
  <c r="P17" i="8"/>
  <c r="AA17" i="2"/>
  <c r="Q17" i="8"/>
  <c r="J18" i="9"/>
  <c r="X16" i="1"/>
  <c r="Y16" i="1"/>
  <c r="Z16" i="1"/>
  <c r="AA16" i="1"/>
  <c r="Z16" i="2"/>
  <c r="P16" i="8"/>
  <c r="AA16" i="2"/>
  <c r="Q16" i="8"/>
  <c r="J17" i="9"/>
  <c r="V31" i="1"/>
  <c r="W31" i="1"/>
  <c r="W31" i="2"/>
  <c r="N31" i="8"/>
  <c r="X31" i="2"/>
  <c r="O31" i="8"/>
  <c r="I16" i="9"/>
  <c r="V5" i="1"/>
  <c r="W5" i="1"/>
  <c r="W5" i="2"/>
  <c r="N5" i="8"/>
  <c r="X5" i="2"/>
  <c r="O5" i="8"/>
  <c r="I15" i="9"/>
  <c r="V4" i="1"/>
  <c r="W4" i="1"/>
  <c r="W4" i="2"/>
  <c r="N4" i="8"/>
  <c r="X4" i="2"/>
  <c r="O4" i="8"/>
  <c r="I14" i="9"/>
  <c r="V3" i="1"/>
  <c r="W3" i="1"/>
  <c r="W3" i="2"/>
  <c r="N3" i="8"/>
  <c r="X3" i="2"/>
  <c r="O3" i="8"/>
  <c r="I13" i="9"/>
  <c r="S31" i="1"/>
  <c r="R31" i="1"/>
  <c r="T31" i="1"/>
  <c r="T31" i="2"/>
  <c r="L31" i="8"/>
  <c r="U31" i="2"/>
  <c r="M31" i="8"/>
  <c r="H16" i="9"/>
  <c r="S5" i="1"/>
  <c r="R5" i="1"/>
  <c r="T5" i="1"/>
  <c r="T5" i="2"/>
  <c r="L5" i="8"/>
  <c r="U5" i="2"/>
  <c r="M5" i="8"/>
  <c r="H15" i="9"/>
  <c r="S4" i="1"/>
  <c r="R4" i="1"/>
  <c r="T4" i="1"/>
  <c r="T4" i="2"/>
  <c r="L4" i="8"/>
  <c r="U4" i="2"/>
  <c r="M4" i="8"/>
  <c r="H14" i="9"/>
  <c r="S3" i="1"/>
  <c r="R3" i="1"/>
  <c r="T3" i="1"/>
  <c r="T3" i="2"/>
  <c r="L3" i="8"/>
  <c r="U3" i="2"/>
  <c r="M3" i="8"/>
  <c r="H13" i="9"/>
  <c r="O33" i="1"/>
  <c r="R33" i="1"/>
  <c r="T33" i="1"/>
  <c r="T33" i="2"/>
  <c r="L33" i="8"/>
  <c r="U33" i="2"/>
  <c r="M33" i="8"/>
  <c r="H12" i="9"/>
  <c r="S13" i="1"/>
  <c r="O13" i="1"/>
  <c r="R13" i="1"/>
  <c r="T13" i="1"/>
  <c r="T13" i="2"/>
  <c r="L13" i="8"/>
  <c r="U13" i="2"/>
  <c r="M13" i="8"/>
  <c r="H11" i="9"/>
  <c r="S11" i="1"/>
  <c r="O11" i="1"/>
  <c r="R11" i="1"/>
  <c r="T11" i="1"/>
  <c r="T11" i="2"/>
  <c r="L11" i="8"/>
  <c r="U11" i="2"/>
  <c r="M11" i="8"/>
  <c r="H10" i="9"/>
  <c r="S10" i="1"/>
  <c r="O10" i="1"/>
  <c r="R10" i="1"/>
  <c r="T10" i="1"/>
  <c r="T10" i="2"/>
  <c r="L10" i="8"/>
  <c r="U10" i="2"/>
  <c r="M10" i="8"/>
  <c r="H9" i="9"/>
  <c r="Q33" i="1"/>
  <c r="Q33" i="2"/>
  <c r="J33" i="8"/>
  <c r="R33" i="2"/>
  <c r="K33" i="8"/>
  <c r="G12" i="9"/>
  <c r="P13" i="1"/>
  <c r="Q13" i="1"/>
  <c r="Q13" i="2"/>
  <c r="J13" i="8"/>
  <c r="R13" i="2"/>
  <c r="K13" i="8"/>
  <c r="G11" i="9"/>
  <c r="P11" i="1"/>
  <c r="Q11" i="1"/>
  <c r="Q11" i="2"/>
  <c r="J11" i="8"/>
  <c r="R11" i="2"/>
  <c r="K11" i="8"/>
  <c r="G10" i="9"/>
  <c r="P10" i="1"/>
  <c r="Q10" i="1"/>
  <c r="Q10" i="2"/>
  <c r="J10" i="8"/>
  <c r="R10" i="2"/>
  <c r="K10" i="8"/>
  <c r="G9" i="9"/>
  <c r="P12" i="1"/>
  <c r="O12" i="1"/>
  <c r="Q12" i="1"/>
  <c r="Q12" i="2"/>
  <c r="J12" i="8"/>
  <c r="R12" i="2"/>
  <c r="K12" i="8"/>
  <c r="G8" i="9"/>
  <c r="P7" i="1"/>
  <c r="O7" i="1"/>
  <c r="Q7" i="1"/>
  <c r="Q7" i="2"/>
  <c r="J7" i="8"/>
  <c r="R7" i="2"/>
  <c r="K7" i="8"/>
  <c r="G7" i="9"/>
  <c r="P6" i="1"/>
  <c r="O6" i="1"/>
  <c r="Q6" i="1"/>
  <c r="Q6" i="2"/>
  <c r="J6" i="8"/>
  <c r="R6" i="2"/>
  <c r="K6" i="8"/>
  <c r="G6" i="9"/>
  <c r="P9" i="1"/>
  <c r="O9" i="1"/>
  <c r="Q9" i="1"/>
  <c r="Q9" i="2"/>
  <c r="J9" i="8"/>
  <c r="R9" i="2"/>
  <c r="K9" i="8"/>
  <c r="G5" i="9"/>
  <c r="P8" i="1"/>
  <c r="O8" i="1"/>
  <c r="Q8" i="1"/>
  <c r="Q8" i="2"/>
  <c r="J8" i="8"/>
  <c r="R8" i="2"/>
  <c r="K8" i="8"/>
  <c r="G4" i="9"/>
  <c r="O21" i="1"/>
  <c r="Q21" i="1"/>
  <c r="Q21" i="2"/>
  <c r="J21" i="8"/>
  <c r="R21" i="2"/>
  <c r="K21" i="8"/>
  <c r="G3" i="9"/>
  <c r="R21" i="1"/>
  <c r="T21" i="1"/>
  <c r="T21" i="2"/>
  <c r="L21" i="8"/>
  <c r="U21" i="2"/>
  <c r="M21" i="8"/>
  <c r="H3" i="9"/>
  <c r="F5" i="11"/>
  <c r="BB21" i="1"/>
  <c r="BA21" i="2"/>
  <c r="AH21" i="8"/>
  <c r="BB21" i="2"/>
  <c r="AI21" i="8"/>
  <c r="S3" i="11"/>
  <c r="BA8" i="1"/>
  <c r="BB8" i="1"/>
  <c r="BA8" i="2"/>
  <c r="AH8" i="8"/>
  <c r="BB8" i="2"/>
  <c r="AI8" i="8"/>
  <c r="S4" i="11"/>
  <c r="BA9" i="1"/>
  <c r="BB9" i="1"/>
  <c r="BA9" i="2"/>
  <c r="AH9" i="8"/>
  <c r="BB9" i="2"/>
  <c r="AI9" i="8"/>
  <c r="S5" i="11"/>
  <c r="AZ6" i="1"/>
  <c r="BA6" i="1"/>
  <c r="BB6" i="1"/>
  <c r="BA6" i="2"/>
  <c r="AH6" i="8"/>
  <c r="BB6" i="2"/>
  <c r="AI6" i="8"/>
  <c r="S6" i="11"/>
  <c r="AZ7" i="1"/>
  <c r="BA7" i="1"/>
  <c r="BB7" i="1"/>
  <c r="BA7" i="2"/>
  <c r="AH7" i="8"/>
  <c r="BB7" i="2"/>
  <c r="AI7" i="8"/>
  <c r="S7" i="11"/>
  <c r="BA12" i="1"/>
  <c r="BB12" i="1"/>
  <c r="BA12" i="2"/>
  <c r="AH12" i="8"/>
  <c r="BB12" i="2"/>
  <c r="AI12" i="8"/>
  <c r="S8" i="11"/>
  <c r="BA10" i="1"/>
  <c r="BB10" i="1"/>
  <c r="BA10" i="2"/>
  <c r="AH10" i="8"/>
  <c r="BB10" i="2"/>
  <c r="AI10" i="8"/>
  <c r="R9" i="11"/>
  <c r="BA11" i="1"/>
  <c r="BB11" i="1"/>
  <c r="BA11" i="2"/>
  <c r="AH11" i="8"/>
  <c r="BB11" i="2"/>
  <c r="AI11" i="8"/>
  <c r="R10" i="11"/>
  <c r="BA13" i="1"/>
  <c r="BB13" i="1"/>
  <c r="BA13" i="2"/>
  <c r="AH13" i="8"/>
  <c r="BB13" i="2"/>
  <c r="AI13" i="8"/>
  <c r="R11" i="11"/>
  <c r="BB33" i="1"/>
  <c r="BA33" i="2"/>
  <c r="AH33" i="8"/>
  <c r="BB33" i="2"/>
  <c r="AI33" i="8"/>
  <c r="R12" i="11"/>
  <c r="BA3" i="1"/>
  <c r="BB3" i="1"/>
  <c r="BA3" i="2"/>
  <c r="AH3" i="8"/>
  <c r="BB3" i="2"/>
  <c r="AI3" i="8"/>
  <c r="Q13" i="11"/>
  <c r="BA4" i="1"/>
  <c r="BB4" i="1"/>
  <c r="BA4" i="2"/>
  <c r="AH4" i="8"/>
  <c r="BB4" i="2"/>
  <c r="AI4" i="8"/>
  <c r="Q14" i="11"/>
  <c r="BA5" i="1"/>
  <c r="BB5" i="1"/>
  <c r="BA5" i="2"/>
  <c r="AH5" i="8"/>
  <c r="BB5" i="2"/>
  <c r="AI5" i="8"/>
  <c r="Q15" i="11"/>
  <c r="BA31" i="1"/>
  <c r="BB31" i="1"/>
  <c r="BA31" i="2"/>
  <c r="AH31" i="8"/>
  <c r="BB31" i="2"/>
  <c r="AI31" i="8"/>
  <c r="Q16" i="11"/>
  <c r="BA16" i="1"/>
  <c r="BB16" i="1"/>
  <c r="BA16" i="2"/>
  <c r="AH16" i="8"/>
  <c r="BB16" i="2"/>
  <c r="AI16" i="8"/>
  <c r="P17" i="11"/>
  <c r="BA17" i="1"/>
  <c r="BB17" i="1"/>
  <c r="BA17" i="2"/>
  <c r="AH17" i="8"/>
  <c r="BB17" i="2"/>
  <c r="AI17" i="8"/>
  <c r="P18" i="11"/>
  <c r="BA14" i="1"/>
  <c r="BB14" i="1"/>
  <c r="BA14" i="2"/>
  <c r="AH14" i="8"/>
  <c r="BB14" i="2"/>
  <c r="AI14" i="8"/>
  <c r="O19" i="11"/>
  <c r="BA15" i="1"/>
  <c r="BB15" i="1"/>
  <c r="BA15" i="2"/>
  <c r="AH15" i="8"/>
  <c r="BB15" i="2"/>
  <c r="AI15" i="8"/>
  <c r="N20" i="11"/>
  <c r="BA18" i="1"/>
  <c r="BB18" i="1"/>
  <c r="BA18" i="2"/>
  <c r="AH18" i="8"/>
  <c r="BB18" i="2"/>
  <c r="AI18" i="8"/>
  <c r="N21" i="11"/>
  <c r="BA20" i="1"/>
  <c r="BB20" i="1"/>
  <c r="BA20" i="2"/>
  <c r="AH20" i="8"/>
  <c r="BB20" i="2"/>
  <c r="AI20" i="8"/>
  <c r="N22" i="11"/>
  <c r="BA29" i="1"/>
  <c r="BB29" i="1"/>
  <c r="BA29" i="2"/>
  <c r="AH29" i="8"/>
  <c r="BB29" i="2"/>
  <c r="AI29" i="8"/>
  <c r="N23" i="11"/>
  <c r="BA24" i="1"/>
  <c r="BB24" i="1"/>
  <c r="BA24" i="2"/>
  <c r="AH24" i="8"/>
  <c r="BB24" i="2"/>
  <c r="AI24" i="8"/>
  <c r="N24" i="11"/>
  <c r="BA22" i="1"/>
  <c r="BB22" i="1"/>
  <c r="BA22" i="2"/>
  <c r="AH22" i="8"/>
  <c r="BB22" i="2"/>
  <c r="AI22" i="8"/>
  <c r="M25" i="11"/>
  <c r="BA27" i="1"/>
  <c r="BB27" i="1"/>
  <c r="BA27" i="2"/>
  <c r="AH27" i="8"/>
  <c r="BB27" i="2"/>
  <c r="AI27" i="8"/>
  <c r="M26" i="11"/>
  <c r="BA19" i="1"/>
  <c r="BB19" i="1"/>
  <c r="BA19" i="2"/>
  <c r="AH19" i="8"/>
  <c r="BB19" i="2"/>
  <c r="AI19" i="8"/>
  <c r="K27" i="11"/>
  <c r="BA25" i="1"/>
  <c r="BB25" i="1"/>
  <c r="BA25" i="2"/>
  <c r="AH25" i="8"/>
  <c r="BB25" i="2"/>
  <c r="AI25" i="8"/>
  <c r="K28" i="11"/>
  <c r="BA28" i="1"/>
  <c r="BB28" i="1"/>
  <c r="BA28" i="2"/>
  <c r="AH28" i="8"/>
  <c r="BB28" i="2"/>
  <c r="AI28" i="8"/>
  <c r="K29" i="11"/>
  <c r="BA30" i="1"/>
  <c r="BB30" i="1"/>
  <c r="BA30" i="2"/>
  <c r="AH30" i="8"/>
  <c r="BB30" i="2"/>
  <c r="AI30" i="8"/>
  <c r="K30" i="11"/>
  <c r="BA32" i="1"/>
  <c r="BB32" i="1"/>
  <c r="BA32" i="2"/>
  <c r="AH32" i="8"/>
  <c r="BB32" i="2"/>
  <c r="AI32" i="8"/>
  <c r="K31" i="11"/>
  <c r="BA34" i="1"/>
  <c r="BB34" i="1"/>
  <c r="BA34" i="2"/>
  <c r="AH34" i="8"/>
  <c r="BB34" i="2"/>
  <c r="AI34" i="8"/>
  <c r="K32" i="11"/>
  <c r="S40" i="11"/>
  <c r="X21" i="1"/>
  <c r="Y21" i="1"/>
  <c r="AB21" i="1"/>
  <c r="AE21" i="1"/>
  <c r="AH21" i="1"/>
  <c r="AK21" i="1"/>
  <c r="AN21" i="1"/>
  <c r="AQ21" i="1"/>
  <c r="AT21" i="1"/>
  <c r="AW21" i="1"/>
  <c r="AY21" i="1"/>
  <c r="AX21" i="2"/>
  <c r="AF21" i="8"/>
  <c r="AY21" i="2"/>
  <c r="AG21" i="8"/>
  <c r="R3" i="11"/>
  <c r="X8" i="1"/>
  <c r="Y8" i="1"/>
  <c r="AB8" i="1"/>
  <c r="AE8" i="1"/>
  <c r="AH8" i="1"/>
  <c r="AK8" i="1"/>
  <c r="AN8" i="1"/>
  <c r="AQ8" i="1"/>
  <c r="AT8" i="1"/>
  <c r="AW8" i="1"/>
  <c r="AX8" i="1"/>
  <c r="AY8" i="1"/>
  <c r="AX8" i="2"/>
  <c r="AF8" i="8"/>
  <c r="AY8" i="2"/>
  <c r="AG8" i="8"/>
  <c r="R4" i="11"/>
  <c r="X9" i="1"/>
  <c r="Y9" i="1"/>
  <c r="AB9" i="1"/>
  <c r="AE9" i="1"/>
  <c r="AH9" i="1"/>
  <c r="AK9" i="1"/>
  <c r="AN9" i="1"/>
  <c r="AQ9" i="1"/>
  <c r="AT9" i="1"/>
  <c r="AW9" i="1"/>
  <c r="AX9" i="1"/>
  <c r="AY9" i="1"/>
  <c r="AX9" i="2"/>
  <c r="AF9" i="8"/>
  <c r="AY9" i="2"/>
  <c r="AG9" i="8"/>
  <c r="R5" i="11"/>
  <c r="X6" i="1"/>
  <c r="Y6" i="1"/>
  <c r="AB6" i="1"/>
  <c r="AE6" i="1"/>
  <c r="AH6" i="1"/>
  <c r="AK6" i="1"/>
  <c r="AN6" i="1"/>
  <c r="AQ6" i="1"/>
  <c r="AT6" i="1"/>
  <c r="AW6" i="1"/>
  <c r="AX6" i="1"/>
  <c r="AY6" i="1"/>
  <c r="AX6" i="2"/>
  <c r="AF6" i="8"/>
  <c r="AY6" i="2"/>
  <c r="AG6" i="8"/>
  <c r="R6" i="11"/>
  <c r="X7" i="1"/>
  <c r="Y7" i="1"/>
  <c r="AB7" i="1"/>
  <c r="AE7" i="1"/>
  <c r="AH7" i="1"/>
  <c r="AK7" i="1"/>
  <c r="AN7" i="1"/>
  <c r="AQ7" i="1"/>
  <c r="AT7" i="1"/>
  <c r="AW7" i="1"/>
  <c r="AX7" i="1"/>
  <c r="AY7" i="1"/>
  <c r="AX7" i="2"/>
  <c r="AF7" i="8"/>
  <c r="AY7" i="2"/>
  <c r="AG7" i="8"/>
  <c r="R7" i="11"/>
  <c r="X12" i="1"/>
  <c r="Y12" i="1"/>
  <c r="AB12" i="1"/>
  <c r="AE12" i="1"/>
  <c r="AH12" i="1"/>
  <c r="AK12" i="1"/>
  <c r="AN12" i="1"/>
  <c r="AQ12" i="1"/>
  <c r="AT12" i="1"/>
  <c r="AW12" i="1"/>
  <c r="AX12" i="1"/>
  <c r="AY12" i="1"/>
  <c r="AX12" i="2"/>
  <c r="AF12" i="8"/>
  <c r="AY12" i="2"/>
  <c r="AG12" i="8"/>
  <c r="R8" i="11"/>
  <c r="X10" i="1"/>
  <c r="Y10" i="1"/>
  <c r="AB10" i="1"/>
  <c r="AE10" i="1"/>
  <c r="AH10" i="1"/>
  <c r="AK10" i="1"/>
  <c r="AN10" i="1"/>
  <c r="AQ10" i="1"/>
  <c r="AT10" i="1"/>
  <c r="AW10" i="1"/>
  <c r="AX10" i="1"/>
  <c r="AY10" i="1"/>
  <c r="AX10" i="2"/>
  <c r="AF10" i="8"/>
  <c r="AY10" i="2"/>
  <c r="AG10" i="8"/>
  <c r="Q9" i="11"/>
  <c r="X11" i="1"/>
  <c r="Y11" i="1"/>
  <c r="AB11" i="1"/>
  <c r="AE11" i="1"/>
  <c r="AH11" i="1"/>
  <c r="AK11" i="1"/>
  <c r="AN11" i="1"/>
  <c r="AQ11" i="1"/>
  <c r="AT11" i="1"/>
  <c r="AW11" i="1"/>
  <c r="AX11" i="1"/>
  <c r="AY11" i="1"/>
  <c r="AX11" i="2"/>
  <c r="AF11" i="8"/>
  <c r="AY11" i="2"/>
  <c r="AG11" i="8"/>
  <c r="Q10" i="11"/>
  <c r="X13" i="1"/>
  <c r="Y13" i="1"/>
  <c r="AB13" i="1"/>
  <c r="AE13" i="1"/>
  <c r="AH13" i="1"/>
  <c r="AK13" i="1"/>
  <c r="AN13" i="1"/>
  <c r="AQ13" i="1"/>
  <c r="AT13" i="1"/>
  <c r="AW13" i="1"/>
  <c r="AX13" i="1"/>
  <c r="AY13" i="1"/>
  <c r="AX13" i="2"/>
  <c r="AF13" i="8"/>
  <c r="AY13" i="2"/>
  <c r="AG13" i="8"/>
  <c r="Q11" i="11"/>
  <c r="X33" i="1"/>
  <c r="Y33" i="1"/>
  <c r="AB33" i="1"/>
  <c r="AE33" i="1"/>
  <c r="AH33" i="1"/>
  <c r="AK33" i="1"/>
  <c r="AN33" i="1"/>
  <c r="AQ33" i="1"/>
  <c r="AT33" i="1"/>
  <c r="AW33" i="1"/>
  <c r="AY33" i="1"/>
  <c r="AX33" i="2"/>
  <c r="AF33" i="8"/>
  <c r="AY33" i="2"/>
  <c r="AG33" i="8"/>
  <c r="Q12" i="11"/>
  <c r="X3" i="1"/>
  <c r="Y3" i="1"/>
  <c r="AB3" i="1"/>
  <c r="AE3" i="1"/>
  <c r="AH3" i="1"/>
  <c r="AK3" i="1"/>
  <c r="AN3" i="1"/>
  <c r="AQ3" i="1"/>
  <c r="AT3" i="1"/>
  <c r="AW3" i="1"/>
  <c r="AX3" i="1"/>
  <c r="AY3" i="1"/>
  <c r="AX3" i="2"/>
  <c r="AF3" i="8"/>
  <c r="AY3" i="2"/>
  <c r="AG3" i="8"/>
  <c r="P13" i="11"/>
  <c r="X4" i="1"/>
  <c r="Y4" i="1"/>
  <c r="AB4" i="1"/>
  <c r="AE4" i="1"/>
  <c r="AH4" i="1"/>
  <c r="AK4" i="1"/>
  <c r="AN4" i="1"/>
  <c r="AQ4" i="1"/>
  <c r="AT4" i="1"/>
  <c r="AW4" i="1"/>
  <c r="AX4" i="1"/>
  <c r="AY4" i="1"/>
  <c r="AX4" i="2"/>
  <c r="AF4" i="8"/>
  <c r="AY4" i="2"/>
  <c r="AG4" i="8"/>
  <c r="P14" i="11"/>
  <c r="X5" i="1"/>
  <c r="Y5" i="1"/>
  <c r="AB5" i="1"/>
  <c r="AE5" i="1"/>
  <c r="AH5" i="1"/>
  <c r="AK5" i="1"/>
  <c r="AN5" i="1"/>
  <c r="AQ5" i="1"/>
  <c r="AT5" i="1"/>
  <c r="AW5" i="1"/>
  <c r="AX5" i="1"/>
  <c r="AY5" i="1"/>
  <c r="AX5" i="2"/>
  <c r="AF5" i="8"/>
  <c r="AY5" i="2"/>
  <c r="AG5" i="8"/>
  <c r="P15" i="11"/>
  <c r="X31" i="1"/>
  <c r="Y31" i="1"/>
  <c r="AB31" i="1"/>
  <c r="AE31" i="1"/>
  <c r="AH31" i="1"/>
  <c r="AK31" i="1"/>
  <c r="AN31" i="1"/>
  <c r="AQ31" i="1"/>
  <c r="AT31" i="1"/>
  <c r="AW31" i="1"/>
  <c r="AX31" i="1"/>
  <c r="AY31" i="1"/>
  <c r="AX31" i="2"/>
  <c r="AF31" i="8"/>
  <c r="AY31" i="2"/>
  <c r="AG31" i="8"/>
  <c r="P16" i="11"/>
  <c r="AB16" i="1"/>
  <c r="AE16" i="1"/>
  <c r="AH16" i="1"/>
  <c r="AK16" i="1"/>
  <c r="AN16" i="1"/>
  <c r="AQ16" i="1"/>
  <c r="AT16" i="1"/>
  <c r="AW16" i="1"/>
  <c r="AX16" i="1"/>
  <c r="AY16" i="1"/>
  <c r="AX16" i="2"/>
  <c r="AF16" i="8"/>
  <c r="AY16" i="2"/>
  <c r="AG16" i="8"/>
  <c r="O17" i="11"/>
  <c r="AB17" i="1"/>
  <c r="AE17" i="1"/>
  <c r="AH17" i="1"/>
  <c r="AK17" i="1"/>
  <c r="AN17" i="1"/>
  <c r="AQ17" i="1"/>
  <c r="AT17" i="1"/>
  <c r="AW17" i="1"/>
  <c r="AX17" i="1"/>
  <c r="AY17" i="1"/>
  <c r="AX17" i="2"/>
  <c r="AF17" i="8"/>
  <c r="AY17" i="2"/>
  <c r="AG17" i="8"/>
  <c r="O18" i="11"/>
  <c r="AE14" i="1"/>
  <c r="AH14" i="1"/>
  <c r="AK14" i="1"/>
  <c r="AN14" i="1"/>
  <c r="AQ14" i="1"/>
  <c r="AT14" i="1"/>
  <c r="AW14" i="1"/>
  <c r="AX14" i="1"/>
  <c r="AY14" i="1"/>
  <c r="AX14" i="2"/>
  <c r="AF14" i="8"/>
  <c r="AY14" i="2"/>
  <c r="AG14" i="8"/>
  <c r="N19" i="11"/>
  <c r="AH15" i="1"/>
  <c r="AK15" i="1"/>
  <c r="AN15" i="1"/>
  <c r="AQ15" i="1"/>
  <c r="AT15" i="1"/>
  <c r="AW15" i="1"/>
  <c r="AX15" i="1"/>
  <c r="AY15" i="1"/>
  <c r="AX15" i="2"/>
  <c r="AF15" i="8"/>
  <c r="AY15" i="2"/>
  <c r="AG15" i="8"/>
  <c r="M20" i="11"/>
  <c r="AH18" i="1"/>
  <c r="AK18" i="1"/>
  <c r="AN18" i="1"/>
  <c r="AQ18" i="1"/>
  <c r="AT18" i="1"/>
  <c r="AW18" i="1"/>
  <c r="AX18" i="1"/>
  <c r="AY18" i="1"/>
  <c r="AX18" i="2"/>
  <c r="AF18" i="8"/>
  <c r="AY18" i="2"/>
  <c r="AG18" i="8"/>
  <c r="M21" i="11"/>
  <c r="AH20" i="1"/>
  <c r="AK20" i="1"/>
  <c r="AN20" i="1"/>
  <c r="AQ20" i="1"/>
  <c r="AT20" i="1"/>
  <c r="AW20" i="1"/>
  <c r="AX20" i="1"/>
  <c r="AY20" i="1"/>
  <c r="AX20" i="2"/>
  <c r="AF20" i="8"/>
  <c r="AY20" i="2"/>
  <c r="AG20" i="8"/>
  <c r="M22" i="11"/>
  <c r="AH29" i="1"/>
  <c r="AK29" i="1"/>
  <c r="AN29" i="1"/>
  <c r="AQ29" i="1"/>
  <c r="AT29" i="1"/>
  <c r="AW29" i="1"/>
  <c r="AX29" i="1"/>
  <c r="AY29" i="1"/>
  <c r="AX29" i="2"/>
  <c r="AF29" i="8"/>
  <c r="AY29" i="2"/>
  <c r="AG29" i="8"/>
  <c r="M23" i="11"/>
  <c r="AH24" i="1"/>
  <c r="AK24" i="1"/>
  <c r="AN24" i="1"/>
  <c r="AQ24" i="1"/>
  <c r="AT24" i="1"/>
  <c r="AW24" i="1"/>
  <c r="AX24" i="1"/>
  <c r="AY24" i="1"/>
  <c r="AX24" i="2"/>
  <c r="AF24" i="8"/>
  <c r="AY24" i="2"/>
  <c r="AG24" i="8"/>
  <c r="M24" i="11"/>
  <c r="AK22" i="1"/>
  <c r="AN22" i="1"/>
  <c r="AQ22" i="1"/>
  <c r="AT22" i="1"/>
  <c r="AW22" i="1"/>
  <c r="AX22" i="1"/>
  <c r="AY22" i="1"/>
  <c r="AX22" i="2"/>
  <c r="AF22" i="8"/>
  <c r="AY22" i="2"/>
  <c r="AG22" i="8"/>
  <c r="L25" i="11"/>
  <c r="AK27" i="1"/>
  <c r="AN27" i="1"/>
  <c r="AQ27" i="1"/>
  <c r="AT27" i="1"/>
  <c r="AW27" i="1"/>
  <c r="AX27" i="1"/>
  <c r="AY27" i="1"/>
  <c r="AX27" i="2"/>
  <c r="AF27" i="8"/>
  <c r="AY27" i="2"/>
  <c r="AG27" i="8"/>
  <c r="L26" i="11"/>
  <c r="AQ19" i="1"/>
  <c r="AT19" i="1"/>
  <c r="AW19" i="1"/>
  <c r="AX19" i="1"/>
  <c r="AY19" i="1"/>
  <c r="AX19" i="2"/>
  <c r="AF19" i="8"/>
  <c r="AY19" i="2"/>
  <c r="AG19" i="8"/>
  <c r="J27" i="11"/>
  <c r="AQ25" i="1"/>
  <c r="AT25" i="1"/>
  <c r="AW25" i="1"/>
  <c r="AX25" i="1"/>
  <c r="AY25" i="1"/>
  <c r="AX25" i="2"/>
  <c r="AF25" i="8"/>
  <c r="AY25" i="2"/>
  <c r="AG25" i="8"/>
  <c r="J28" i="11"/>
  <c r="AQ28" i="1"/>
  <c r="AT28" i="1"/>
  <c r="AW28" i="1"/>
  <c r="AX28" i="1"/>
  <c r="AY28" i="1"/>
  <c r="AX28" i="2"/>
  <c r="AF28" i="8"/>
  <c r="AY28" i="2"/>
  <c r="AG28" i="8"/>
  <c r="J29" i="11"/>
  <c r="AQ30" i="1"/>
  <c r="AT30" i="1"/>
  <c r="AW30" i="1"/>
  <c r="AX30" i="1"/>
  <c r="AY30" i="1"/>
  <c r="AX30" i="2"/>
  <c r="AF30" i="8"/>
  <c r="AY30" i="2"/>
  <c r="AG30" i="8"/>
  <c r="J30" i="11"/>
  <c r="AQ32" i="1"/>
  <c r="AT32" i="1"/>
  <c r="AW32" i="1"/>
  <c r="AX32" i="1"/>
  <c r="AY32" i="1"/>
  <c r="AX32" i="2"/>
  <c r="AF32" i="8"/>
  <c r="AY32" i="2"/>
  <c r="AG32" i="8"/>
  <c r="J31" i="11"/>
  <c r="AQ34" i="1"/>
  <c r="AT34" i="1"/>
  <c r="AW34" i="1"/>
  <c r="AX34" i="1"/>
  <c r="AY34" i="1"/>
  <c r="AX34" i="2"/>
  <c r="AF34" i="8"/>
  <c r="AY34" i="2"/>
  <c r="AG34" i="8"/>
  <c r="J32" i="11"/>
  <c r="R40" i="11"/>
  <c r="AV21" i="1"/>
  <c r="AU21" i="2"/>
  <c r="AD21" i="8"/>
  <c r="AV21" i="2"/>
  <c r="AE21" i="8"/>
  <c r="Q3" i="11"/>
  <c r="AU8" i="1"/>
  <c r="AV8" i="1"/>
  <c r="AU8" i="2"/>
  <c r="AD8" i="8"/>
  <c r="AV8" i="2"/>
  <c r="AE8" i="8"/>
  <c r="Q4" i="11"/>
  <c r="AU9" i="1"/>
  <c r="AV9" i="1"/>
  <c r="AU9" i="2"/>
  <c r="AD9" i="8"/>
  <c r="AV9" i="2"/>
  <c r="AE9" i="8"/>
  <c r="Q5" i="11"/>
  <c r="AU6" i="1"/>
  <c r="AV6" i="1"/>
  <c r="AU6" i="2"/>
  <c r="AD6" i="8"/>
  <c r="AV6" i="2"/>
  <c r="AE6" i="8"/>
  <c r="Q6" i="11"/>
  <c r="AU7" i="1"/>
  <c r="AV7" i="1"/>
  <c r="AU7" i="2"/>
  <c r="AD7" i="8"/>
  <c r="AV7" i="2"/>
  <c r="AE7" i="8"/>
  <c r="Q7" i="11"/>
  <c r="AU12" i="1"/>
  <c r="AV12" i="1"/>
  <c r="AU12" i="2"/>
  <c r="AD12" i="8"/>
  <c r="AV12" i="2"/>
  <c r="AE12" i="8"/>
  <c r="Q8" i="11"/>
  <c r="AU10" i="1"/>
  <c r="AV10" i="1"/>
  <c r="AU10" i="2"/>
  <c r="AD10" i="8"/>
  <c r="AV10" i="2"/>
  <c r="AE10" i="8"/>
  <c r="P9" i="11"/>
  <c r="AU11" i="1"/>
  <c r="AV11" i="1"/>
  <c r="AU11" i="2"/>
  <c r="AD11" i="8"/>
  <c r="AV11" i="2"/>
  <c r="AE11" i="8"/>
  <c r="P10" i="11"/>
  <c r="AU13" i="1"/>
  <c r="AV13" i="1"/>
  <c r="AU13" i="2"/>
  <c r="AD13" i="8"/>
  <c r="AV13" i="2"/>
  <c r="AE13" i="8"/>
  <c r="P11" i="11"/>
  <c r="AV33" i="1"/>
  <c r="AU33" i="2"/>
  <c r="AD33" i="8"/>
  <c r="AV33" i="2"/>
  <c r="AE33" i="8"/>
  <c r="P12" i="11"/>
  <c r="AU3" i="1"/>
  <c r="AV3" i="1"/>
  <c r="AU3" i="2"/>
  <c r="AD3" i="8"/>
  <c r="AV3" i="2"/>
  <c r="AE3" i="8"/>
  <c r="O13" i="11"/>
  <c r="AU4" i="1"/>
  <c r="AV4" i="1"/>
  <c r="AU4" i="2"/>
  <c r="AD4" i="8"/>
  <c r="AV4" i="2"/>
  <c r="AE4" i="8"/>
  <c r="O14" i="11"/>
  <c r="AU5" i="1"/>
  <c r="AV5" i="1"/>
  <c r="AU5" i="2"/>
  <c r="AD5" i="8"/>
  <c r="AV5" i="2"/>
  <c r="AE5" i="8"/>
  <c r="O15" i="11"/>
  <c r="AU31" i="1"/>
  <c r="AV31" i="1"/>
  <c r="AU31" i="2"/>
  <c r="AD31" i="8"/>
  <c r="AV31" i="2"/>
  <c r="AE31" i="8"/>
  <c r="O16" i="11"/>
  <c r="AU16" i="1"/>
  <c r="AV16" i="1"/>
  <c r="AU16" i="2"/>
  <c r="AD16" i="8"/>
  <c r="AV16" i="2"/>
  <c r="AE16" i="8"/>
  <c r="N17" i="11"/>
  <c r="AU17" i="1"/>
  <c r="AV17" i="1"/>
  <c r="AU17" i="2"/>
  <c r="AD17" i="8"/>
  <c r="AV17" i="2"/>
  <c r="AE17" i="8"/>
  <c r="N18" i="11"/>
  <c r="AU14" i="1"/>
  <c r="AV14" i="1"/>
  <c r="AU14" i="2"/>
  <c r="AD14" i="8"/>
  <c r="AV14" i="2"/>
  <c r="AE14" i="8"/>
  <c r="M19" i="11"/>
  <c r="AU15" i="1"/>
  <c r="AV15" i="1"/>
  <c r="AU15" i="2"/>
  <c r="AD15" i="8"/>
  <c r="AV15" i="2"/>
  <c r="AE15" i="8"/>
  <c r="L20" i="11"/>
  <c r="AU18" i="1"/>
  <c r="AV18" i="1"/>
  <c r="AU18" i="2"/>
  <c r="AD18" i="8"/>
  <c r="AV18" i="2"/>
  <c r="AE18" i="8"/>
  <c r="L21" i="11"/>
  <c r="AU20" i="1"/>
  <c r="AV20" i="1"/>
  <c r="AU20" i="2"/>
  <c r="AD20" i="8"/>
  <c r="AV20" i="2"/>
  <c r="AE20" i="8"/>
  <c r="L22" i="11"/>
  <c r="AU29" i="1"/>
  <c r="AV29" i="1"/>
  <c r="AU29" i="2"/>
  <c r="AD29" i="8"/>
  <c r="AV29" i="2"/>
  <c r="AE29" i="8"/>
  <c r="L23" i="11"/>
  <c r="AU24" i="1"/>
  <c r="AV24" i="1"/>
  <c r="AU24" i="2"/>
  <c r="AD24" i="8"/>
  <c r="AV24" i="2"/>
  <c r="AE24" i="8"/>
  <c r="L24" i="11"/>
  <c r="AU22" i="1"/>
  <c r="AV22" i="1"/>
  <c r="AU22" i="2"/>
  <c r="AD22" i="8"/>
  <c r="AV22" i="2"/>
  <c r="AE22" i="8"/>
  <c r="K25" i="11"/>
  <c r="AU27" i="1"/>
  <c r="AV27" i="1"/>
  <c r="AU27" i="2"/>
  <c r="AD27" i="8"/>
  <c r="AV27" i="2"/>
  <c r="AE27" i="8"/>
  <c r="K26" i="11"/>
  <c r="AU19" i="1"/>
  <c r="AV19" i="1"/>
  <c r="AU19" i="2"/>
  <c r="AD19" i="8"/>
  <c r="AV19" i="2"/>
  <c r="AE19" i="8"/>
  <c r="I27" i="11"/>
  <c r="AU25" i="1"/>
  <c r="AV25" i="1"/>
  <c r="AU25" i="2"/>
  <c r="AD25" i="8"/>
  <c r="AV25" i="2"/>
  <c r="AE25" i="8"/>
  <c r="I28" i="11"/>
  <c r="AU28" i="1"/>
  <c r="AV28" i="1"/>
  <c r="AU28" i="2"/>
  <c r="AD28" i="8"/>
  <c r="AV28" i="2"/>
  <c r="AE28" i="8"/>
  <c r="I29" i="11"/>
  <c r="AU30" i="1"/>
  <c r="AV30" i="1"/>
  <c r="AU30" i="2"/>
  <c r="AD30" i="8"/>
  <c r="AV30" i="2"/>
  <c r="AE30" i="8"/>
  <c r="I30" i="11"/>
  <c r="AU32" i="1"/>
  <c r="AV32" i="1"/>
  <c r="AU32" i="2"/>
  <c r="AD32" i="8"/>
  <c r="AV32" i="2"/>
  <c r="AE32" i="8"/>
  <c r="I31" i="11"/>
  <c r="AU34" i="1"/>
  <c r="AV34" i="1"/>
  <c r="AU34" i="2"/>
  <c r="AD34" i="8"/>
  <c r="AV34" i="2"/>
  <c r="AE34" i="8"/>
  <c r="I32" i="11"/>
  <c r="Q40" i="11"/>
  <c r="AS21" i="1"/>
  <c r="AR21" i="2"/>
  <c r="AB21" i="8"/>
  <c r="AS21" i="2"/>
  <c r="AC21" i="8"/>
  <c r="P3" i="11"/>
  <c r="AR8" i="1"/>
  <c r="AS8" i="1"/>
  <c r="AR8" i="2"/>
  <c r="AB8" i="8"/>
  <c r="AS8" i="2"/>
  <c r="AC8" i="8"/>
  <c r="P4" i="11"/>
  <c r="AR9" i="1"/>
  <c r="AS9" i="1"/>
  <c r="AR9" i="2"/>
  <c r="AB9" i="8"/>
  <c r="AS9" i="2"/>
  <c r="AC9" i="8"/>
  <c r="P5" i="11"/>
  <c r="AR6" i="1"/>
  <c r="AS6" i="1"/>
  <c r="AR6" i="2"/>
  <c r="AB6" i="8"/>
  <c r="AS6" i="2"/>
  <c r="AC6" i="8"/>
  <c r="P6" i="11"/>
  <c r="AR7" i="1"/>
  <c r="AS7" i="1"/>
  <c r="AR7" i="2"/>
  <c r="AB7" i="8"/>
  <c r="AS7" i="2"/>
  <c r="AC7" i="8"/>
  <c r="P7" i="11"/>
  <c r="AR12" i="1"/>
  <c r="AS12" i="1"/>
  <c r="AR12" i="2"/>
  <c r="AB12" i="8"/>
  <c r="AS12" i="2"/>
  <c r="AC12" i="8"/>
  <c r="P8" i="11"/>
  <c r="AR10" i="1"/>
  <c r="AS10" i="1"/>
  <c r="AR10" i="2"/>
  <c r="AB10" i="8"/>
  <c r="AS10" i="2"/>
  <c r="AC10" i="8"/>
  <c r="O9" i="11"/>
  <c r="AR11" i="1"/>
  <c r="AS11" i="1"/>
  <c r="AR11" i="2"/>
  <c r="AB11" i="8"/>
  <c r="AS11" i="2"/>
  <c r="AC11" i="8"/>
  <c r="O10" i="11"/>
  <c r="AR13" i="1"/>
  <c r="AS13" i="1"/>
  <c r="AR13" i="2"/>
  <c r="AB13" i="8"/>
  <c r="AS13" i="2"/>
  <c r="AC13" i="8"/>
  <c r="O11" i="11"/>
  <c r="AS33" i="1"/>
  <c r="AR33" i="2"/>
  <c r="AB33" i="8"/>
  <c r="AS33" i="2"/>
  <c r="AC33" i="8"/>
  <c r="O12" i="11"/>
  <c r="AR3" i="1"/>
  <c r="AS3" i="1"/>
  <c r="AR3" i="2"/>
  <c r="AB3" i="8"/>
  <c r="AS3" i="2"/>
  <c r="AC3" i="8"/>
  <c r="N13" i="11"/>
  <c r="AR4" i="1"/>
  <c r="AS4" i="1"/>
  <c r="AR4" i="2"/>
  <c r="AB4" i="8"/>
  <c r="AS4" i="2"/>
  <c r="AC4" i="8"/>
  <c r="N14" i="11"/>
  <c r="AR5" i="1"/>
  <c r="AS5" i="1"/>
  <c r="AR5" i="2"/>
  <c r="AB5" i="8"/>
  <c r="AS5" i="2"/>
  <c r="AC5" i="8"/>
  <c r="N15" i="11"/>
  <c r="AR31" i="1"/>
  <c r="AS31" i="1"/>
  <c r="AR31" i="2"/>
  <c r="AB31" i="8"/>
  <c r="AS31" i="2"/>
  <c r="AC31" i="8"/>
  <c r="N16" i="11"/>
  <c r="AR16" i="1"/>
  <c r="AS16" i="1"/>
  <c r="AR16" i="2"/>
  <c r="AB16" i="8"/>
  <c r="AS16" i="2"/>
  <c r="AC16" i="8"/>
  <c r="M17" i="11"/>
  <c r="AR17" i="1"/>
  <c r="AS17" i="1"/>
  <c r="AR17" i="2"/>
  <c r="AB17" i="8"/>
  <c r="AS17" i="2"/>
  <c r="AC17" i="8"/>
  <c r="M18" i="11"/>
  <c r="AR14" i="1"/>
  <c r="AS14" i="1"/>
  <c r="AR14" i="2"/>
  <c r="AB14" i="8"/>
  <c r="AS14" i="2"/>
  <c r="AC14" i="8"/>
  <c r="L19" i="11"/>
  <c r="AR15" i="1"/>
  <c r="AS15" i="1"/>
  <c r="AR15" i="2"/>
  <c r="AB15" i="8"/>
  <c r="AS15" i="2"/>
  <c r="AC15" i="8"/>
  <c r="K20" i="11"/>
  <c r="AR18" i="1"/>
  <c r="AS18" i="1"/>
  <c r="AR18" i="2"/>
  <c r="AB18" i="8"/>
  <c r="AS18" i="2"/>
  <c r="AC18" i="8"/>
  <c r="K21" i="11"/>
  <c r="AR20" i="1"/>
  <c r="AS20" i="1"/>
  <c r="AR20" i="2"/>
  <c r="AB20" i="8"/>
  <c r="AS20" i="2"/>
  <c r="AC20" i="8"/>
  <c r="K22" i="11"/>
  <c r="AR29" i="1"/>
  <c r="AS29" i="1"/>
  <c r="AR29" i="2"/>
  <c r="AB29" i="8"/>
  <c r="AS29" i="2"/>
  <c r="AC29" i="8"/>
  <c r="K23" i="11"/>
  <c r="AR24" i="1"/>
  <c r="AS24" i="1"/>
  <c r="AR24" i="2"/>
  <c r="AB24" i="8"/>
  <c r="AS24" i="2"/>
  <c r="AC24" i="8"/>
  <c r="K24" i="11"/>
  <c r="AR22" i="1"/>
  <c r="AS22" i="1"/>
  <c r="AR22" i="2"/>
  <c r="AB22" i="8"/>
  <c r="AS22" i="2"/>
  <c r="AC22" i="8"/>
  <c r="J25" i="11"/>
  <c r="AR27" i="1"/>
  <c r="AS27" i="1"/>
  <c r="AR27" i="2"/>
  <c r="AB27" i="8"/>
  <c r="AS27" i="2"/>
  <c r="AC27" i="8"/>
  <c r="J26" i="11"/>
  <c r="AR19" i="1"/>
  <c r="AS19" i="1"/>
  <c r="AR19" i="2"/>
  <c r="AB19" i="8"/>
  <c r="AS19" i="2"/>
  <c r="AC19" i="8"/>
  <c r="H27" i="11"/>
  <c r="AR25" i="1"/>
  <c r="AS25" i="1"/>
  <c r="AR25" i="2"/>
  <c r="AB25" i="8"/>
  <c r="AS25" i="2"/>
  <c r="AC25" i="8"/>
  <c r="H28" i="11"/>
  <c r="AR28" i="1"/>
  <c r="AS28" i="1"/>
  <c r="AR28" i="2"/>
  <c r="AB28" i="8"/>
  <c r="AS28" i="2"/>
  <c r="AC28" i="8"/>
  <c r="H29" i="11"/>
  <c r="AR30" i="1"/>
  <c r="AS30" i="1"/>
  <c r="AR30" i="2"/>
  <c r="AB30" i="8"/>
  <c r="AS30" i="2"/>
  <c r="AC30" i="8"/>
  <c r="H30" i="11"/>
  <c r="AR32" i="1"/>
  <c r="AS32" i="1"/>
  <c r="AR32" i="2"/>
  <c r="AB32" i="8"/>
  <c r="AS32" i="2"/>
  <c r="AC32" i="8"/>
  <c r="H31" i="11"/>
  <c r="AR34" i="1"/>
  <c r="AS34" i="1"/>
  <c r="AR34" i="2"/>
  <c r="AB34" i="8"/>
  <c r="AS34" i="2"/>
  <c r="AC34" i="8"/>
  <c r="H32" i="11"/>
  <c r="P40" i="11"/>
  <c r="AP21" i="1"/>
  <c r="AO21" i="2"/>
  <c r="Z21" i="8"/>
  <c r="AP21" i="2"/>
  <c r="AA21" i="8"/>
  <c r="O3" i="11"/>
  <c r="AO8" i="1"/>
  <c r="AP8" i="1"/>
  <c r="AO8" i="2"/>
  <c r="Z8" i="8"/>
  <c r="AP8" i="2"/>
  <c r="AA8" i="8"/>
  <c r="O4" i="11"/>
  <c r="AO9" i="1"/>
  <c r="AP9" i="1"/>
  <c r="AO9" i="2"/>
  <c r="Z9" i="8"/>
  <c r="AP9" i="2"/>
  <c r="AA9" i="8"/>
  <c r="O5" i="11"/>
  <c r="AO6" i="1"/>
  <c r="AP6" i="1"/>
  <c r="AO6" i="2"/>
  <c r="Z6" i="8"/>
  <c r="AP6" i="2"/>
  <c r="AA6" i="8"/>
  <c r="O6" i="11"/>
  <c r="AO7" i="1"/>
  <c r="AP7" i="1"/>
  <c r="AO7" i="2"/>
  <c r="Z7" i="8"/>
  <c r="AP7" i="2"/>
  <c r="AA7" i="8"/>
  <c r="O7" i="11"/>
  <c r="AO12" i="1"/>
  <c r="AP12" i="1"/>
  <c r="AO12" i="2"/>
  <c r="Z12" i="8"/>
  <c r="AP12" i="2"/>
  <c r="AA12" i="8"/>
  <c r="O8" i="11"/>
  <c r="AO10" i="1"/>
  <c r="AP10" i="1"/>
  <c r="AO10" i="2"/>
  <c r="Z10" i="8"/>
  <c r="AP10" i="2"/>
  <c r="AA10" i="8"/>
  <c r="N9" i="11"/>
  <c r="AO11" i="1"/>
  <c r="AP11" i="1"/>
  <c r="AO11" i="2"/>
  <c r="Z11" i="8"/>
  <c r="AP11" i="2"/>
  <c r="AA11" i="8"/>
  <c r="N10" i="11"/>
  <c r="AO13" i="1"/>
  <c r="AP13" i="1"/>
  <c r="AO13" i="2"/>
  <c r="Z13" i="8"/>
  <c r="AP13" i="2"/>
  <c r="AA13" i="8"/>
  <c r="N11" i="11"/>
  <c r="AP33" i="1"/>
  <c r="AO33" i="2"/>
  <c r="Z33" i="8"/>
  <c r="AP33" i="2"/>
  <c r="AA33" i="8"/>
  <c r="N12" i="11"/>
  <c r="AO3" i="1"/>
  <c r="AP3" i="1"/>
  <c r="AO3" i="2"/>
  <c r="Z3" i="8"/>
  <c r="AP3" i="2"/>
  <c r="AA3" i="8"/>
  <c r="M13" i="11"/>
  <c r="AO4" i="1"/>
  <c r="AP4" i="1"/>
  <c r="AO4" i="2"/>
  <c r="Z4" i="8"/>
  <c r="AP4" i="2"/>
  <c r="AA4" i="8"/>
  <c r="M14" i="11"/>
  <c r="AO5" i="1"/>
  <c r="AP5" i="1"/>
  <c r="AO5" i="2"/>
  <c r="Z5" i="8"/>
  <c r="AP5" i="2"/>
  <c r="AA5" i="8"/>
  <c r="M15" i="11"/>
  <c r="AO31" i="1"/>
  <c r="AP31" i="1"/>
  <c r="AO31" i="2"/>
  <c r="Z31" i="8"/>
  <c r="AP31" i="2"/>
  <c r="AA31" i="8"/>
  <c r="M16" i="11"/>
  <c r="AO16" i="1"/>
  <c r="AP16" i="1"/>
  <c r="AO16" i="2"/>
  <c r="Z16" i="8"/>
  <c r="AP16" i="2"/>
  <c r="AA16" i="8"/>
  <c r="L17" i="11"/>
  <c r="AO17" i="1"/>
  <c r="AP17" i="1"/>
  <c r="AO17" i="2"/>
  <c r="Z17" i="8"/>
  <c r="AP17" i="2"/>
  <c r="AA17" i="8"/>
  <c r="L18" i="11"/>
  <c r="AO14" i="1"/>
  <c r="AP14" i="1"/>
  <c r="AO14" i="2"/>
  <c r="Z14" i="8"/>
  <c r="AP14" i="2"/>
  <c r="AA14" i="8"/>
  <c r="K19" i="11"/>
  <c r="AO15" i="1"/>
  <c r="AP15" i="1"/>
  <c r="AO15" i="2"/>
  <c r="Z15" i="8"/>
  <c r="AP15" i="2"/>
  <c r="AA15" i="8"/>
  <c r="J20" i="11"/>
  <c r="AO18" i="1"/>
  <c r="AP18" i="1"/>
  <c r="AO18" i="2"/>
  <c r="Z18" i="8"/>
  <c r="AP18" i="2"/>
  <c r="AA18" i="8"/>
  <c r="J21" i="11"/>
  <c r="AO20" i="1"/>
  <c r="AP20" i="1"/>
  <c r="AO20" i="2"/>
  <c r="Z20" i="8"/>
  <c r="AP20" i="2"/>
  <c r="AA20" i="8"/>
  <c r="J22" i="11"/>
  <c r="AO29" i="1"/>
  <c r="AP29" i="1"/>
  <c r="AO29" i="2"/>
  <c r="Z29" i="8"/>
  <c r="AP29" i="2"/>
  <c r="AA29" i="8"/>
  <c r="J23" i="11"/>
  <c r="AO24" i="1"/>
  <c r="AP24" i="1"/>
  <c r="AO24" i="2"/>
  <c r="Z24" i="8"/>
  <c r="AP24" i="2"/>
  <c r="AA24" i="8"/>
  <c r="J24" i="11"/>
  <c r="AO22" i="1"/>
  <c r="AP22" i="1"/>
  <c r="AO22" i="2"/>
  <c r="Z22" i="8"/>
  <c r="AP22" i="2"/>
  <c r="AA22" i="8"/>
  <c r="I25" i="11"/>
  <c r="AO27" i="1"/>
  <c r="AP27" i="1"/>
  <c r="AO27" i="2"/>
  <c r="Z27" i="8"/>
  <c r="AP27" i="2"/>
  <c r="AA27" i="8"/>
  <c r="I26" i="11"/>
  <c r="G27" i="11"/>
  <c r="G28" i="11"/>
  <c r="G29" i="11"/>
  <c r="G30" i="11"/>
  <c r="G31" i="11"/>
  <c r="G32" i="11"/>
  <c r="O40" i="11"/>
  <c r="AM21" i="1"/>
  <c r="AL21" i="2"/>
  <c r="X21" i="8"/>
  <c r="AM21" i="2"/>
  <c r="Y21" i="8"/>
  <c r="N3" i="11"/>
  <c r="AL8" i="1"/>
  <c r="AM8" i="1"/>
  <c r="AL8" i="2"/>
  <c r="X8" i="8"/>
  <c r="AM8" i="2"/>
  <c r="Y8" i="8"/>
  <c r="N4" i="11"/>
  <c r="AL9" i="1"/>
  <c r="AM9" i="1"/>
  <c r="AL9" i="2"/>
  <c r="X9" i="8"/>
  <c r="AM9" i="2"/>
  <c r="Y9" i="8"/>
  <c r="N5" i="11"/>
  <c r="AL6" i="1"/>
  <c r="AM6" i="1"/>
  <c r="AL6" i="2"/>
  <c r="X6" i="8"/>
  <c r="AM6" i="2"/>
  <c r="Y6" i="8"/>
  <c r="N6" i="11"/>
  <c r="AL7" i="1"/>
  <c r="AM7" i="1"/>
  <c r="AL7" i="2"/>
  <c r="X7" i="8"/>
  <c r="AM7" i="2"/>
  <c r="Y7" i="8"/>
  <c r="N7" i="11"/>
  <c r="AL12" i="1"/>
  <c r="AM12" i="1"/>
  <c r="AL12" i="2"/>
  <c r="X12" i="8"/>
  <c r="AM12" i="2"/>
  <c r="Y12" i="8"/>
  <c r="N8" i="11"/>
  <c r="AL10" i="1"/>
  <c r="AM10" i="1"/>
  <c r="AL10" i="2"/>
  <c r="X10" i="8"/>
  <c r="AM10" i="2"/>
  <c r="Y10" i="8"/>
  <c r="M9" i="11"/>
  <c r="AL11" i="1"/>
  <c r="AM11" i="1"/>
  <c r="AL11" i="2"/>
  <c r="X11" i="8"/>
  <c r="AM11" i="2"/>
  <c r="Y11" i="8"/>
  <c r="M10" i="11"/>
  <c r="AL13" i="1"/>
  <c r="AM13" i="1"/>
  <c r="AL13" i="2"/>
  <c r="X13" i="8"/>
  <c r="AM13" i="2"/>
  <c r="Y13" i="8"/>
  <c r="M11" i="11"/>
  <c r="AM33" i="1"/>
  <c r="AL33" i="2"/>
  <c r="X33" i="8"/>
  <c r="AM33" i="2"/>
  <c r="Y33" i="8"/>
  <c r="M12" i="11"/>
  <c r="AL3" i="1"/>
  <c r="AM3" i="1"/>
  <c r="AL3" i="2"/>
  <c r="X3" i="8"/>
  <c r="AM3" i="2"/>
  <c r="Y3" i="8"/>
  <c r="L13" i="11"/>
  <c r="AL4" i="1"/>
  <c r="AM4" i="1"/>
  <c r="AL4" i="2"/>
  <c r="X4" i="8"/>
  <c r="AM4" i="2"/>
  <c r="Y4" i="8"/>
  <c r="L14" i="11"/>
  <c r="AL5" i="1"/>
  <c r="AM5" i="1"/>
  <c r="AL5" i="2"/>
  <c r="X5" i="8"/>
  <c r="AM5" i="2"/>
  <c r="Y5" i="8"/>
  <c r="L15" i="11"/>
  <c r="AL31" i="1"/>
  <c r="AM31" i="1"/>
  <c r="AL31" i="2"/>
  <c r="X31" i="8"/>
  <c r="AM31" i="2"/>
  <c r="Y31" i="8"/>
  <c r="L16" i="11"/>
  <c r="AL16" i="1"/>
  <c r="AM16" i="1"/>
  <c r="AL16" i="2"/>
  <c r="X16" i="8"/>
  <c r="AM16" i="2"/>
  <c r="Y16" i="8"/>
  <c r="K17" i="11"/>
  <c r="AL17" i="1"/>
  <c r="AM17" i="1"/>
  <c r="AL17" i="2"/>
  <c r="X17" i="8"/>
  <c r="AM17" i="2"/>
  <c r="Y17" i="8"/>
  <c r="K18" i="11"/>
  <c r="AL14" i="1"/>
  <c r="AM14" i="1"/>
  <c r="AL14" i="2"/>
  <c r="X14" i="8"/>
  <c r="AM14" i="2"/>
  <c r="Y14" i="8"/>
  <c r="J19" i="11"/>
  <c r="AL15" i="1"/>
  <c r="AM15" i="1"/>
  <c r="AL15" i="2"/>
  <c r="X15" i="8"/>
  <c r="AM15" i="2"/>
  <c r="Y15" i="8"/>
  <c r="I20" i="11"/>
  <c r="AL18" i="1"/>
  <c r="AM18" i="1"/>
  <c r="AL18" i="2"/>
  <c r="X18" i="8"/>
  <c r="AM18" i="2"/>
  <c r="Y18" i="8"/>
  <c r="I21" i="11"/>
  <c r="AL20" i="1"/>
  <c r="AM20" i="1"/>
  <c r="AL20" i="2"/>
  <c r="X20" i="8"/>
  <c r="AM20" i="2"/>
  <c r="Y20" i="8"/>
  <c r="I22" i="11"/>
  <c r="AL29" i="1"/>
  <c r="AM29" i="1"/>
  <c r="AL29" i="2"/>
  <c r="X29" i="8"/>
  <c r="AM29" i="2"/>
  <c r="Y29" i="8"/>
  <c r="I23" i="11"/>
  <c r="AL24" i="1"/>
  <c r="AM24" i="1"/>
  <c r="AL24" i="2"/>
  <c r="X24" i="8"/>
  <c r="AM24" i="2"/>
  <c r="Y24" i="8"/>
  <c r="I24" i="11"/>
  <c r="AL22" i="1"/>
  <c r="AM22" i="1"/>
  <c r="AL22" i="2"/>
  <c r="X22" i="8"/>
  <c r="AM22" i="2"/>
  <c r="Y22" i="8"/>
  <c r="H25" i="11"/>
  <c r="AL27" i="1"/>
  <c r="AM27" i="1"/>
  <c r="AL27" i="2"/>
  <c r="X27" i="8"/>
  <c r="AM27" i="2"/>
  <c r="Y27" i="8"/>
  <c r="H26" i="11"/>
  <c r="F27" i="11"/>
  <c r="F28" i="11"/>
  <c r="F29" i="11"/>
  <c r="F30" i="11"/>
  <c r="F31" i="11"/>
  <c r="F32" i="11"/>
  <c r="N40" i="11"/>
  <c r="AJ21" i="1"/>
  <c r="AI21" i="2"/>
  <c r="V21" i="8"/>
  <c r="AJ21" i="2"/>
  <c r="W21" i="8"/>
  <c r="M3" i="11"/>
  <c r="AI8" i="1"/>
  <c r="AJ8" i="1"/>
  <c r="AI8" i="2"/>
  <c r="V8" i="8"/>
  <c r="AJ8" i="2"/>
  <c r="W8" i="8"/>
  <c r="M4" i="11"/>
  <c r="AI9" i="1"/>
  <c r="AJ9" i="1"/>
  <c r="AI9" i="2"/>
  <c r="V9" i="8"/>
  <c r="AJ9" i="2"/>
  <c r="W9" i="8"/>
  <c r="M5" i="11"/>
  <c r="AI6" i="1"/>
  <c r="AJ6" i="1"/>
  <c r="AI6" i="2"/>
  <c r="V6" i="8"/>
  <c r="AJ6" i="2"/>
  <c r="W6" i="8"/>
  <c r="M6" i="11"/>
  <c r="AI7" i="1"/>
  <c r="AJ7" i="1"/>
  <c r="AI7" i="2"/>
  <c r="V7" i="8"/>
  <c r="AJ7" i="2"/>
  <c r="W7" i="8"/>
  <c r="M7" i="11"/>
  <c r="AI12" i="1"/>
  <c r="AJ12" i="1"/>
  <c r="AI12" i="2"/>
  <c r="V12" i="8"/>
  <c r="AJ12" i="2"/>
  <c r="W12" i="8"/>
  <c r="M8" i="11"/>
  <c r="AI10" i="1"/>
  <c r="AJ10" i="1"/>
  <c r="AI10" i="2"/>
  <c r="V10" i="8"/>
  <c r="AJ10" i="2"/>
  <c r="W10" i="8"/>
  <c r="L9" i="11"/>
  <c r="AI11" i="1"/>
  <c r="AJ11" i="1"/>
  <c r="AI11" i="2"/>
  <c r="V11" i="8"/>
  <c r="AJ11" i="2"/>
  <c r="W11" i="8"/>
  <c r="L10" i="11"/>
  <c r="AI13" i="1"/>
  <c r="AJ13" i="1"/>
  <c r="AI13" i="2"/>
  <c r="V13" i="8"/>
  <c r="AJ13" i="2"/>
  <c r="W13" i="8"/>
  <c r="L11" i="11"/>
  <c r="AJ33" i="1"/>
  <c r="AI33" i="2"/>
  <c r="V33" i="8"/>
  <c r="AJ33" i="2"/>
  <c r="W33" i="8"/>
  <c r="L12" i="11"/>
  <c r="AI3" i="1"/>
  <c r="AJ3" i="1"/>
  <c r="AI3" i="2"/>
  <c r="V3" i="8"/>
  <c r="AJ3" i="2"/>
  <c r="W3" i="8"/>
  <c r="K13" i="11"/>
  <c r="AI4" i="1"/>
  <c r="AJ4" i="1"/>
  <c r="AI4" i="2"/>
  <c r="V4" i="8"/>
  <c r="AJ4" i="2"/>
  <c r="W4" i="8"/>
  <c r="K14" i="11"/>
  <c r="AI5" i="1"/>
  <c r="AJ5" i="1"/>
  <c r="AI5" i="2"/>
  <c r="V5" i="8"/>
  <c r="AJ5" i="2"/>
  <c r="W5" i="8"/>
  <c r="K15" i="11"/>
  <c r="AI31" i="1"/>
  <c r="AJ31" i="1"/>
  <c r="AI31" i="2"/>
  <c r="V31" i="8"/>
  <c r="AJ31" i="2"/>
  <c r="W31" i="8"/>
  <c r="K16" i="11"/>
  <c r="AI16" i="1"/>
  <c r="AJ16" i="1"/>
  <c r="AI16" i="2"/>
  <c r="V16" i="8"/>
  <c r="AJ16" i="2"/>
  <c r="W16" i="8"/>
  <c r="J17" i="11"/>
  <c r="AI17" i="1"/>
  <c r="AJ17" i="1"/>
  <c r="AI17" i="2"/>
  <c r="V17" i="8"/>
  <c r="AJ17" i="2"/>
  <c r="W17" i="8"/>
  <c r="J18" i="11"/>
  <c r="AI14" i="1"/>
  <c r="AJ14" i="1"/>
  <c r="AI14" i="2"/>
  <c r="V14" i="8"/>
  <c r="AJ14" i="2"/>
  <c r="W14" i="8"/>
  <c r="I19" i="11"/>
  <c r="AI15" i="1"/>
  <c r="AJ15" i="1"/>
  <c r="AI15" i="2"/>
  <c r="V15" i="8"/>
  <c r="AJ15" i="2"/>
  <c r="W15" i="8"/>
  <c r="H20" i="11"/>
  <c r="AI18" i="1"/>
  <c r="AJ18" i="1"/>
  <c r="AI18" i="2"/>
  <c r="V18" i="8"/>
  <c r="AJ18" i="2"/>
  <c r="W18" i="8"/>
  <c r="H21" i="11"/>
  <c r="AI20" i="1"/>
  <c r="AJ20" i="1"/>
  <c r="AI20" i="2"/>
  <c r="V20" i="8"/>
  <c r="AJ20" i="2"/>
  <c r="W20" i="8"/>
  <c r="H22" i="11"/>
  <c r="AI29" i="1"/>
  <c r="AJ29" i="1"/>
  <c r="AI29" i="2"/>
  <c r="V29" i="8"/>
  <c r="AJ29" i="2"/>
  <c r="W29" i="8"/>
  <c r="H23" i="11"/>
  <c r="AI24" i="1"/>
  <c r="AJ24" i="1"/>
  <c r="AI24" i="2"/>
  <c r="V24" i="8"/>
  <c r="AJ24" i="2"/>
  <c r="W24" i="8"/>
  <c r="H24" i="11"/>
  <c r="G25" i="11"/>
  <c r="G26" i="11"/>
  <c r="M40" i="11"/>
  <c r="AG21" i="1"/>
  <c r="AF21" i="2"/>
  <c r="T21" i="8"/>
  <c r="AG21" i="2"/>
  <c r="U21" i="8"/>
  <c r="L3" i="11"/>
  <c r="AF8" i="1"/>
  <c r="AG8" i="1"/>
  <c r="AF8" i="2"/>
  <c r="T8" i="8"/>
  <c r="AG8" i="2"/>
  <c r="U8" i="8"/>
  <c r="L4" i="11"/>
  <c r="AF9" i="1"/>
  <c r="AG9" i="1"/>
  <c r="AF9" i="2"/>
  <c r="T9" i="8"/>
  <c r="AG9" i="2"/>
  <c r="U9" i="8"/>
  <c r="L5" i="11"/>
  <c r="AF6" i="1"/>
  <c r="AG6" i="1"/>
  <c r="AF6" i="2"/>
  <c r="T6" i="8"/>
  <c r="AG6" i="2"/>
  <c r="U6" i="8"/>
  <c r="L6" i="11"/>
  <c r="AF7" i="1"/>
  <c r="AG7" i="1"/>
  <c r="AF7" i="2"/>
  <c r="T7" i="8"/>
  <c r="AG7" i="2"/>
  <c r="U7" i="8"/>
  <c r="L7" i="11"/>
  <c r="AF12" i="1"/>
  <c r="AG12" i="1"/>
  <c r="AF12" i="2"/>
  <c r="T12" i="8"/>
  <c r="AG12" i="2"/>
  <c r="U12" i="8"/>
  <c r="L8" i="11"/>
  <c r="AF10" i="1"/>
  <c r="AG10" i="1"/>
  <c r="AF10" i="2"/>
  <c r="T10" i="8"/>
  <c r="AG10" i="2"/>
  <c r="U10" i="8"/>
  <c r="K9" i="11"/>
  <c r="AF11" i="1"/>
  <c r="AG11" i="1"/>
  <c r="AF11" i="2"/>
  <c r="T11" i="8"/>
  <c r="AG11" i="2"/>
  <c r="U11" i="8"/>
  <c r="K10" i="11"/>
  <c r="AF13" i="1"/>
  <c r="AG13" i="1"/>
  <c r="AF13" i="2"/>
  <c r="T13" i="8"/>
  <c r="AG13" i="2"/>
  <c r="U13" i="8"/>
  <c r="K11" i="11"/>
  <c r="AG33" i="1"/>
  <c r="AF33" i="2"/>
  <c r="T33" i="8"/>
  <c r="AG33" i="2"/>
  <c r="U33" i="8"/>
  <c r="K12" i="11"/>
  <c r="AF3" i="1"/>
  <c r="AG3" i="1"/>
  <c r="AF3" i="2"/>
  <c r="T3" i="8"/>
  <c r="AG3" i="2"/>
  <c r="U3" i="8"/>
  <c r="J13" i="11"/>
  <c r="AF4" i="1"/>
  <c r="AG4" i="1"/>
  <c r="AF4" i="2"/>
  <c r="T4" i="8"/>
  <c r="AG4" i="2"/>
  <c r="U4" i="8"/>
  <c r="J14" i="11"/>
  <c r="AF5" i="1"/>
  <c r="AG5" i="1"/>
  <c r="AF5" i="2"/>
  <c r="T5" i="8"/>
  <c r="AG5" i="2"/>
  <c r="U5" i="8"/>
  <c r="J15" i="11"/>
  <c r="AF31" i="1"/>
  <c r="AG31" i="1"/>
  <c r="AF31" i="2"/>
  <c r="T31" i="8"/>
  <c r="AG31" i="2"/>
  <c r="U31" i="8"/>
  <c r="J16" i="11"/>
  <c r="AF16" i="1"/>
  <c r="AG16" i="1"/>
  <c r="AF16" i="2"/>
  <c r="T16" i="8"/>
  <c r="AG16" i="2"/>
  <c r="U16" i="8"/>
  <c r="I17" i="11"/>
  <c r="AF17" i="1"/>
  <c r="AG17" i="1"/>
  <c r="AF17" i="2"/>
  <c r="T17" i="8"/>
  <c r="AG17" i="2"/>
  <c r="U17" i="8"/>
  <c r="I18" i="11"/>
  <c r="AF14" i="1"/>
  <c r="AG14" i="1"/>
  <c r="AF14" i="2"/>
  <c r="T14" i="8"/>
  <c r="AG14" i="2"/>
  <c r="U14" i="8"/>
  <c r="H19" i="11"/>
  <c r="G20" i="11"/>
  <c r="G21" i="11"/>
  <c r="G22" i="11"/>
  <c r="G23" i="11"/>
  <c r="G24" i="11"/>
  <c r="F25" i="11"/>
  <c r="F26" i="11"/>
  <c r="L40" i="11"/>
  <c r="AD21" i="1"/>
  <c r="AC21" i="2"/>
  <c r="R21" i="8"/>
  <c r="AD21" i="2"/>
  <c r="S21" i="8"/>
  <c r="K3" i="11"/>
  <c r="AC8" i="1"/>
  <c r="AD8" i="1"/>
  <c r="AC8" i="2"/>
  <c r="R8" i="8"/>
  <c r="AD8" i="2"/>
  <c r="S8" i="8"/>
  <c r="K4" i="11"/>
  <c r="AC9" i="1"/>
  <c r="AD9" i="1"/>
  <c r="AC9" i="2"/>
  <c r="R9" i="8"/>
  <c r="AD9" i="2"/>
  <c r="S9" i="8"/>
  <c r="K5" i="11"/>
  <c r="AC6" i="1"/>
  <c r="AD6" i="1"/>
  <c r="AC6" i="2"/>
  <c r="R6" i="8"/>
  <c r="AD6" i="2"/>
  <c r="S6" i="8"/>
  <c r="K6" i="11"/>
  <c r="AC7" i="1"/>
  <c r="AD7" i="1"/>
  <c r="AC7" i="2"/>
  <c r="R7" i="8"/>
  <c r="AD7" i="2"/>
  <c r="S7" i="8"/>
  <c r="K7" i="11"/>
  <c r="AC12" i="1"/>
  <c r="AD12" i="1"/>
  <c r="AC12" i="2"/>
  <c r="R12" i="8"/>
  <c r="AD12" i="2"/>
  <c r="S12" i="8"/>
  <c r="K8" i="11"/>
  <c r="AC10" i="1"/>
  <c r="AD10" i="1"/>
  <c r="AC10" i="2"/>
  <c r="R10" i="8"/>
  <c r="AD10" i="2"/>
  <c r="S10" i="8"/>
  <c r="J9" i="11"/>
  <c r="AC11" i="1"/>
  <c r="AD11" i="1"/>
  <c r="AC11" i="2"/>
  <c r="R11" i="8"/>
  <c r="AD11" i="2"/>
  <c r="S11" i="8"/>
  <c r="J10" i="11"/>
  <c r="AC13" i="1"/>
  <c r="AD13" i="1"/>
  <c r="AC13" i="2"/>
  <c r="R13" i="8"/>
  <c r="AD13" i="2"/>
  <c r="S13" i="8"/>
  <c r="J11" i="11"/>
  <c r="AD33" i="1"/>
  <c r="AC33" i="2"/>
  <c r="R33" i="8"/>
  <c r="AD33" i="2"/>
  <c r="S33" i="8"/>
  <c r="J12" i="11"/>
  <c r="AC3" i="1"/>
  <c r="AD3" i="1"/>
  <c r="AC3" i="2"/>
  <c r="R3" i="8"/>
  <c r="AD3" i="2"/>
  <c r="S3" i="8"/>
  <c r="I13" i="11"/>
  <c r="AC4" i="1"/>
  <c r="AD4" i="1"/>
  <c r="AC4" i="2"/>
  <c r="R4" i="8"/>
  <c r="AD4" i="2"/>
  <c r="S4" i="8"/>
  <c r="I14" i="11"/>
  <c r="AC5" i="1"/>
  <c r="AD5" i="1"/>
  <c r="AC5" i="2"/>
  <c r="R5" i="8"/>
  <c r="AD5" i="2"/>
  <c r="S5" i="8"/>
  <c r="I15" i="11"/>
  <c r="AC31" i="1"/>
  <c r="AD31" i="1"/>
  <c r="AC31" i="2"/>
  <c r="R31" i="8"/>
  <c r="AD31" i="2"/>
  <c r="S31" i="8"/>
  <c r="I16" i="11"/>
  <c r="AC16" i="1"/>
  <c r="AD16" i="1"/>
  <c r="AC16" i="2"/>
  <c r="R16" i="8"/>
  <c r="AD16" i="2"/>
  <c r="S16" i="8"/>
  <c r="H17" i="11"/>
  <c r="AC17" i="1"/>
  <c r="AD17" i="1"/>
  <c r="AC17" i="2"/>
  <c r="R17" i="8"/>
  <c r="AD17" i="2"/>
  <c r="S17" i="8"/>
  <c r="H18" i="11"/>
  <c r="G19" i="11"/>
  <c r="F20" i="11"/>
  <c r="F21" i="11"/>
  <c r="F22" i="11"/>
  <c r="F23" i="11"/>
  <c r="F24" i="11"/>
  <c r="K40" i="11"/>
  <c r="AA21" i="1"/>
  <c r="Z21" i="2"/>
  <c r="P21" i="8"/>
  <c r="AA21" i="2"/>
  <c r="Q21" i="8"/>
  <c r="J3" i="11"/>
  <c r="Z8" i="1"/>
  <c r="AA8" i="1"/>
  <c r="Z8" i="2"/>
  <c r="P8" i="8"/>
  <c r="AA8" i="2"/>
  <c r="Q8" i="8"/>
  <c r="J4" i="11"/>
  <c r="Z9" i="1"/>
  <c r="AA9" i="1"/>
  <c r="Z9" i="2"/>
  <c r="P9" i="8"/>
  <c r="AA9" i="2"/>
  <c r="Q9" i="8"/>
  <c r="J5" i="11"/>
  <c r="Z6" i="1"/>
  <c r="AA6" i="1"/>
  <c r="Z6" i="2"/>
  <c r="P6" i="8"/>
  <c r="AA6" i="2"/>
  <c r="Q6" i="8"/>
  <c r="J6" i="11"/>
  <c r="Z7" i="1"/>
  <c r="AA7" i="1"/>
  <c r="Z7" i="2"/>
  <c r="P7" i="8"/>
  <c r="AA7" i="2"/>
  <c r="Q7" i="8"/>
  <c r="J7" i="11"/>
  <c r="Z12" i="1"/>
  <c r="AA12" i="1"/>
  <c r="Z12" i="2"/>
  <c r="P12" i="8"/>
  <c r="AA12" i="2"/>
  <c r="Q12" i="8"/>
  <c r="J8" i="11"/>
  <c r="Z10" i="1"/>
  <c r="AA10" i="1"/>
  <c r="Z10" i="2"/>
  <c r="P10" i="8"/>
  <c r="AA10" i="2"/>
  <c r="Q10" i="8"/>
  <c r="I9" i="11"/>
  <c r="Z11" i="1"/>
  <c r="AA11" i="1"/>
  <c r="Z11" i="2"/>
  <c r="P11" i="8"/>
  <c r="AA11" i="2"/>
  <c r="Q11" i="8"/>
  <c r="I10" i="11"/>
  <c r="Z13" i="1"/>
  <c r="AA13" i="1"/>
  <c r="Z13" i="2"/>
  <c r="P13" i="8"/>
  <c r="AA13" i="2"/>
  <c r="Q13" i="8"/>
  <c r="I11" i="11"/>
  <c r="AA33" i="1"/>
  <c r="Z33" i="2"/>
  <c r="P33" i="8"/>
  <c r="AA33" i="2"/>
  <c r="Q33" i="8"/>
  <c r="I12" i="11"/>
  <c r="Z3" i="1"/>
  <c r="AA3" i="1"/>
  <c r="Z3" i="2"/>
  <c r="P3" i="8"/>
  <c r="AA3" i="2"/>
  <c r="Q3" i="8"/>
  <c r="H13" i="11"/>
  <c r="Z4" i="1"/>
  <c r="AA4" i="1"/>
  <c r="Z4" i="2"/>
  <c r="P4" i="8"/>
  <c r="AA4" i="2"/>
  <c r="Q4" i="8"/>
  <c r="H14" i="11"/>
  <c r="Z5" i="1"/>
  <c r="AA5" i="1"/>
  <c r="Z5" i="2"/>
  <c r="P5" i="8"/>
  <c r="AA5" i="2"/>
  <c r="Q5" i="8"/>
  <c r="H15" i="11"/>
  <c r="Z31" i="1"/>
  <c r="AA31" i="1"/>
  <c r="Z31" i="2"/>
  <c r="P31" i="8"/>
  <c r="AA31" i="2"/>
  <c r="Q31" i="8"/>
  <c r="H16" i="11"/>
  <c r="G17" i="11"/>
  <c r="G18" i="11"/>
  <c r="F19" i="11"/>
  <c r="J40" i="11"/>
  <c r="W21" i="1"/>
  <c r="W21" i="2"/>
  <c r="N21" i="8"/>
  <c r="X21" i="2"/>
  <c r="O21" i="8"/>
  <c r="I3" i="11"/>
  <c r="V8" i="1"/>
  <c r="W8" i="1"/>
  <c r="W8" i="2"/>
  <c r="N8" i="8"/>
  <c r="X8" i="2"/>
  <c r="O8" i="8"/>
  <c r="I4" i="11"/>
  <c r="V9" i="1"/>
  <c r="W9" i="1"/>
  <c r="W9" i="2"/>
  <c r="N9" i="8"/>
  <c r="X9" i="2"/>
  <c r="O9" i="8"/>
  <c r="I5" i="11"/>
  <c r="V6" i="1"/>
  <c r="W6" i="1"/>
  <c r="W6" i="2"/>
  <c r="N6" i="8"/>
  <c r="X6" i="2"/>
  <c r="O6" i="8"/>
  <c r="I6" i="11"/>
  <c r="V7" i="1"/>
  <c r="W7" i="1"/>
  <c r="W7" i="2"/>
  <c r="N7" i="8"/>
  <c r="X7" i="2"/>
  <c r="O7" i="8"/>
  <c r="I7" i="11"/>
  <c r="V12" i="1"/>
  <c r="W12" i="1"/>
  <c r="W12" i="2"/>
  <c r="N12" i="8"/>
  <c r="X12" i="2"/>
  <c r="O12" i="8"/>
  <c r="I8" i="11"/>
  <c r="V10" i="1"/>
  <c r="W10" i="1"/>
  <c r="W10" i="2"/>
  <c r="N10" i="8"/>
  <c r="X10" i="2"/>
  <c r="O10" i="8"/>
  <c r="H9" i="11"/>
  <c r="V11" i="1"/>
  <c r="W11" i="1"/>
  <c r="W11" i="2"/>
  <c r="N11" i="8"/>
  <c r="X11" i="2"/>
  <c r="O11" i="8"/>
  <c r="H10" i="11"/>
  <c r="V13" i="1"/>
  <c r="W13" i="1"/>
  <c r="W13" i="2"/>
  <c r="N13" i="8"/>
  <c r="X13" i="2"/>
  <c r="O13" i="8"/>
  <c r="H11" i="11"/>
  <c r="W33" i="1"/>
  <c r="W33" i="2"/>
  <c r="N33" i="8"/>
  <c r="X33" i="2"/>
  <c r="O33" i="8"/>
  <c r="H12" i="11"/>
  <c r="G13" i="11"/>
  <c r="G14" i="11"/>
  <c r="G15" i="11"/>
  <c r="G16" i="11"/>
  <c r="F17" i="11"/>
  <c r="F18" i="11"/>
  <c r="I40" i="11"/>
  <c r="H3" i="11"/>
  <c r="S8" i="1"/>
  <c r="R8" i="1"/>
  <c r="T8" i="1"/>
  <c r="T8" i="2"/>
  <c r="L8" i="8"/>
  <c r="U8" i="2"/>
  <c r="M8" i="8"/>
  <c r="H4" i="11"/>
  <c r="S9" i="1"/>
  <c r="R9" i="1"/>
  <c r="T9" i="1"/>
  <c r="T9" i="2"/>
  <c r="L9" i="8"/>
  <c r="U9" i="2"/>
  <c r="M9" i="8"/>
  <c r="H5" i="11"/>
  <c r="S6" i="1"/>
  <c r="R6" i="1"/>
  <c r="T6" i="1"/>
  <c r="T6" i="2"/>
  <c r="L6" i="8"/>
  <c r="U6" i="2"/>
  <c r="M6" i="8"/>
  <c r="H6" i="11"/>
  <c r="S7" i="1"/>
  <c r="R7" i="1"/>
  <c r="T7" i="1"/>
  <c r="T7" i="2"/>
  <c r="L7" i="8"/>
  <c r="U7" i="2"/>
  <c r="M7" i="8"/>
  <c r="H7" i="11"/>
  <c r="S12" i="1"/>
  <c r="R12" i="1"/>
  <c r="T12" i="1"/>
  <c r="T12" i="2"/>
  <c r="L12" i="8"/>
  <c r="U12" i="2"/>
  <c r="M12" i="8"/>
  <c r="H8" i="11"/>
  <c r="G9" i="11"/>
  <c r="G10" i="11"/>
  <c r="G11" i="11"/>
  <c r="G12" i="11"/>
  <c r="F13" i="11"/>
  <c r="F14" i="11"/>
  <c r="F15" i="11"/>
  <c r="F16" i="11"/>
  <c r="H40" i="11"/>
  <c r="G3" i="11"/>
  <c r="G4" i="11"/>
  <c r="G5" i="11"/>
  <c r="G6" i="11"/>
  <c r="G7" i="11"/>
  <c r="G8" i="11"/>
  <c r="F9" i="11"/>
  <c r="F10" i="11"/>
  <c r="F11" i="11"/>
  <c r="F12" i="11"/>
  <c r="G40" i="11"/>
  <c r="F3" i="11"/>
  <c r="F4" i="11"/>
  <c r="F6" i="11"/>
  <c r="F7" i="11"/>
  <c r="F8" i="11"/>
  <c r="F40" i="11"/>
  <c r="E3" i="11"/>
  <c r="E40" i="11"/>
  <c r="A2" i="11"/>
  <c r="A1" i="11"/>
  <c r="A2" i="8"/>
  <c r="G3" i="1"/>
  <c r="H3" i="1"/>
  <c r="I3" i="2"/>
  <c r="E3" i="8"/>
  <c r="G4" i="1"/>
  <c r="H4" i="1"/>
  <c r="I4" i="2"/>
  <c r="E4" i="8"/>
  <c r="G5" i="1"/>
  <c r="H5" i="1"/>
  <c r="I5" i="2"/>
  <c r="E5" i="8"/>
  <c r="G6" i="1"/>
  <c r="H6" i="1"/>
  <c r="I6" i="2"/>
  <c r="E6" i="8"/>
  <c r="G7" i="1"/>
  <c r="H7" i="1"/>
  <c r="I7" i="2"/>
  <c r="E7" i="8"/>
  <c r="G8" i="1"/>
  <c r="H8" i="1"/>
  <c r="I8" i="2"/>
  <c r="E8" i="8"/>
  <c r="G9" i="1"/>
  <c r="H9" i="1"/>
  <c r="I9" i="2"/>
  <c r="E9" i="8"/>
  <c r="G10" i="1"/>
  <c r="H10" i="1"/>
  <c r="I10" i="2"/>
  <c r="E10" i="8"/>
  <c r="G11" i="1"/>
  <c r="H11" i="1"/>
  <c r="I11" i="2"/>
  <c r="E11" i="8"/>
  <c r="G12" i="1"/>
  <c r="H12" i="1"/>
  <c r="I12" i="2"/>
  <c r="E12" i="8"/>
  <c r="G13" i="1"/>
  <c r="H13" i="1"/>
  <c r="I13" i="2"/>
  <c r="E13" i="8"/>
  <c r="G14" i="1"/>
  <c r="H14" i="1"/>
  <c r="I14" i="2"/>
  <c r="E14" i="8"/>
  <c r="G15" i="1"/>
  <c r="H15" i="1"/>
  <c r="I15" i="2"/>
  <c r="E15" i="8"/>
  <c r="G16" i="1"/>
  <c r="H16" i="1"/>
  <c r="I16" i="2"/>
  <c r="E16" i="8"/>
  <c r="G17" i="1"/>
  <c r="H17" i="1"/>
  <c r="I17" i="2"/>
  <c r="E17" i="8"/>
  <c r="G18" i="1"/>
  <c r="H18" i="1"/>
  <c r="I18" i="2"/>
  <c r="E18" i="8"/>
  <c r="G19" i="1"/>
  <c r="H19" i="1"/>
  <c r="I19" i="2"/>
  <c r="E19" i="8"/>
  <c r="G20" i="1"/>
  <c r="H20" i="1"/>
  <c r="I20" i="2"/>
  <c r="E20" i="8"/>
  <c r="H21" i="1"/>
  <c r="I21" i="2"/>
  <c r="E21" i="8"/>
  <c r="G22" i="1"/>
  <c r="H22" i="1"/>
  <c r="I22" i="2"/>
  <c r="E22" i="8"/>
  <c r="G23" i="1"/>
  <c r="H23" i="1"/>
  <c r="I23" i="2"/>
  <c r="E23" i="8"/>
  <c r="G24" i="1"/>
  <c r="H24" i="1"/>
  <c r="I24" i="2"/>
  <c r="E24" i="8"/>
  <c r="G25" i="1"/>
  <c r="H25" i="1"/>
  <c r="I25" i="2"/>
  <c r="E25" i="8"/>
  <c r="G26" i="1"/>
  <c r="H26" i="1"/>
  <c r="I26" i="2"/>
  <c r="E26" i="8"/>
  <c r="G27" i="1"/>
  <c r="H27" i="1"/>
  <c r="I27" i="2"/>
  <c r="E27" i="8"/>
  <c r="G28" i="1"/>
  <c r="H28" i="1"/>
  <c r="I28" i="2"/>
  <c r="E28" i="8"/>
  <c r="G29" i="1"/>
  <c r="H29" i="1"/>
  <c r="I29" i="2"/>
  <c r="E29" i="8"/>
  <c r="G30" i="1"/>
  <c r="H30" i="1"/>
  <c r="I30" i="2"/>
  <c r="E30" i="8"/>
  <c r="G31" i="1"/>
  <c r="H31" i="1"/>
  <c r="I31" i="2"/>
  <c r="E31" i="8"/>
  <c r="G32" i="1"/>
  <c r="H32" i="1"/>
  <c r="I32" i="2"/>
  <c r="E32" i="8"/>
  <c r="H33" i="1"/>
  <c r="I33" i="2"/>
  <c r="E33" i="8"/>
  <c r="G34" i="1"/>
  <c r="H34" i="1"/>
  <c r="I34" i="2"/>
  <c r="E34" i="8"/>
  <c r="G35" i="1"/>
  <c r="H35" i="1"/>
  <c r="I35" i="2"/>
  <c r="E35" i="8"/>
  <c r="G36" i="1"/>
  <c r="H36" i="1"/>
  <c r="I36" i="2"/>
  <c r="E36" i="8"/>
  <c r="G37" i="1"/>
  <c r="H37" i="1"/>
  <c r="I37" i="2"/>
  <c r="E37" i="8"/>
  <c r="G38" i="1"/>
  <c r="H38" i="1"/>
  <c r="I38" i="2"/>
  <c r="E38" i="8"/>
  <c r="E41" i="8"/>
  <c r="J11" i="1"/>
  <c r="K11" i="1"/>
  <c r="K11" i="2"/>
  <c r="F11" i="8"/>
  <c r="F41" i="8"/>
  <c r="L11" i="2"/>
  <c r="G11" i="8"/>
  <c r="G41" i="8"/>
  <c r="H41" i="8"/>
  <c r="I41" i="8"/>
  <c r="J41" i="8"/>
  <c r="K41" i="8"/>
  <c r="L41" i="8"/>
  <c r="M41" i="8"/>
  <c r="N41" i="8"/>
  <c r="O41" i="8"/>
  <c r="Z38" i="1"/>
  <c r="AA38" i="1"/>
  <c r="Z38" i="2"/>
  <c r="P38" i="8"/>
  <c r="P41" i="8"/>
  <c r="AA38" i="2"/>
  <c r="Q38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H3" i="2"/>
  <c r="D3" i="8"/>
  <c r="H4" i="2"/>
  <c r="D4" i="8"/>
  <c r="H5" i="2"/>
  <c r="D5" i="8"/>
  <c r="H6" i="2"/>
  <c r="D6" i="8"/>
  <c r="H7" i="2"/>
  <c r="D7" i="8"/>
  <c r="H8" i="2"/>
  <c r="D8" i="8"/>
  <c r="H9" i="2"/>
  <c r="D9" i="8"/>
  <c r="H10" i="2"/>
  <c r="D10" i="8"/>
  <c r="H11" i="2"/>
  <c r="D11" i="8"/>
  <c r="H12" i="2"/>
  <c r="D12" i="8"/>
  <c r="H13" i="2"/>
  <c r="D13" i="8"/>
  <c r="H14" i="2"/>
  <c r="D14" i="8"/>
  <c r="H15" i="2"/>
  <c r="D15" i="8"/>
  <c r="H16" i="2"/>
  <c r="D16" i="8"/>
  <c r="H17" i="2"/>
  <c r="D17" i="8"/>
  <c r="H18" i="2"/>
  <c r="D18" i="8"/>
  <c r="H19" i="2"/>
  <c r="D19" i="8"/>
  <c r="H20" i="2"/>
  <c r="D20" i="8"/>
  <c r="H21" i="2"/>
  <c r="D21" i="8"/>
  <c r="H22" i="2"/>
  <c r="D22" i="8"/>
  <c r="H23" i="2"/>
  <c r="D23" i="8"/>
  <c r="H24" i="2"/>
  <c r="D24" i="8"/>
  <c r="H25" i="2"/>
  <c r="D25" i="8"/>
  <c r="H26" i="2"/>
  <c r="D26" i="8"/>
  <c r="H27" i="2"/>
  <c r="D27" i="8"/>
  <c r="H28" i="2"/>
  <c r="D28" i="8"/>
  <c r="H29" i="2"/>
  <c r="D29" i="8"/>
  <c r="H30" i="2"/>
  <c r="D30" i="8"/>
  <c r="H31" i="2"/>
  <c r="D31" i="8"/>
  <c r="H32" i="2"/>
  <c r="D32" i="8"/>
  <c r="H33" i="2"/>
  <c r="D33" i="8"/>
  <c r="H34" i="2"/>
  <c r="D34" i="8"/>
  <c r="H35" i="2"/>
  <c r="D35" i="8"/>
  <c r="H36" i="2"/>
  <c r="D36" i="8"/>
  <c r="H37" i="2"/>
  <c r="D37" i="8"/>
  <c r="H38" i="2"/>
  <c r="D38" i="8"/>
  <c r="D41" i="8"/>
  <c r="S32" i="9"/>
  <c r="R32" i="9"/>
  <c r="Q32" i="9"/>
  <c r="P32" i="9"/>
  <c r="S31" i="9"/>
  <c r="R31" i="9"/>
  <c r="Q31" i="9"/>
  <c r="P31" i="9"/>
  <c r="S30" i="9"/>
  <c r="R30" i="9"/>
  <c r="Q30" i="9"/>
  <c r="P30" i="9"/>
  <c r="S29" i="9"/>
  <c r="R29" i="9"/>
  <c r="Q29" i="9"/>
  <c r="P29" i="9"/>
  <c r="S28" i="9"/>
  <c r="R28" i="9"/>
  <c r="Q28" i="9"/>
  <c r="P28" i="9"/>
  <c r="S27" i="9"/>
  <c r="R27" i="9"/>
  <c r="Q27" i="9"/>
  <c r="P27" i="9"/>
  <c r="S26" i="9"/>
  <c r="R26" i="9"/>
  <c r="Q26" i="9"/>
  <c r="P26" i="9"/>
  <c r="O26" i="9"/>
  <c r="N26" i="9"/>
  <c r="S25" i="9"/>
  <c r="R25" i="9"/>
  <c r="Q25" i="9"/>
  <c r="P25" i="9"/>
  <c r="O25" i="9"/>
  <c r="N25" i="9"/>
  <c r="S24" i="9"/>
  <c r="R24" i="9"/>
  <c r="Q24" i="9"/>
  <c r="P24" i="9"/>
  <c r="O24" i="9"/>
  <c r="N24" i="9"/>
  <c r="M24" i="9"/>
  <c r="S23" i="9"/>
  <c r="R23" i="9"/>
  <c r="Q23" i="9"/>
  <c r="P23" i="9"/>
  <c r="O23" i="9"/>
  <c r="N23" i="9"/>
  <c r="M23" i="9"/>
  <c r="S22" i="9"/>
  <c r="R22" i="9"/>
  <c r="Q22" i="9"/>
  <c r="P22" i="9"/>
  <c r="O22" i="9"/>
  <c r="N22" i="9"/>
  <c r="M22" i="9"/>
  <c r="S21" i="9"/>
  <c r="R21" i="9"/>
  <c r="Q21" i="9"/>
  <c r="P21" i="9"/>
  <c r="O21" i="9"/>
  <c r="N21" i="9"/>
  <c r="M21" i="9"/>
  <c r="S20" i="9"/>
  <c r="R20" i="9"/>
  <c r="Q20" i="9"/>
  <c r="P20" i="9"/>
  <c r="O20" i="9"/>
  <c r="N20" i="9"/>
  <c r="M20" i="9"/>
  <c r="S19" i="9"/>
  <c r="R19" i="9"/>
  <c r="Q19" i="9"/>
  <c r="P19" i="9"/>
  <c r="O19" i="9"/>
  <c r="N19" i="9"/>
  <c r="M19" i="9"/>
  <c r="R18" i="9"/>
  <c r="R17" i="9"/>
  <c r="R16" i="9"/>
  <c r="R15" i="9"/>
  <c r="R14" i="9"/>
  <c r="R13" i="9"/>
  <c r="R12" i="9"/>
  <c r="R11" i="9"/>
  <c r="R10" i="9"/>
  <c r="R9" i="9"/>
  <c r="R8" i="9"/>
  <c r="Q18" i="9"/>
  <c r="Q17" i="9"/>
  <c r="Q16" i="9"/>
  <c r="Q15" i="9"/>
  <c r="Q14" i="9"/>
  <c r="Q13" i="9"/>
  <c r="Q12" i="9"/>
  <c r="Q11" i="9"/>
  <c r="Q10" i="9"/>
  <c r="Q9" i="9"/>
  <c r="Q8" i="9"/>
  <c r="P18" i="9"/>
  <c r="P17" i="9"/>
  <c r="P16" i="9"/>
  <c r="P15" i="9"/>
  <c r="P14" i="9"/>
  <c r="P13" i="9"/>
  <c r="P12" i="9"/>
  <c r="P11" i="9"/>
  <c r="P10" i="9"/>
  <c r="P9" i="9"/>
  <c r="P8" i="9"/>
  <c r="O18" i="9"/>
  <c r="O17" i="9"/>
  <c r="O16" i="9"/>
  <c r="O15" i="9"/>
  <c r="O14" i="9"/>
  <c r="O13" i="9"/>
  <c r="O12" i="9"/>
  <c r="O11" i="9"/>
  <c r="O10" i="9"/>
  <c r="O9" i="9"/>
  <c r="O8" i="9"/>
  <c r="N18" i="9"/>
  <c r="N17" i="9"/>
  <c r="N16" i="9"/>
  <c r="N15" i="9"/>
  <c r="N14" i="9"/>
  <c r="N13" i="9"/>
  <c r="N12" i="9"/>
  <c r="N11" i="9"/>
  <c r="N10" i="9"/>
  <c r="N9" i="9"/>
  <c r="N8" i="9"/>
  <c r="M18" i="9"/>
  <c r="M17" i="9"/>
  <c r="M16" i="9"/>
  <c r="M15" i="9"/>
  <c r="M14" i="9"/>
  <c r="M13" i="9"/>
  <c r="M12" i="9"/>
  <c r="M11" i="9"/>
  <c r="M10" i="9"/>
  <c r="M9" i="9"/>
  <c r="M8" i="9"/>
  <c r="L18" i="9"/>
  <c r="L17" i="9"/>
  <c r="L16" i="9"/>
  <c r="L15" i="9"/>
  <c r="L14" i="9"/>
  <c r="L13" i="9"/>
  <c r="L12" i="9"/>
  <c r="L11" i="9"/>
  <c r="L10" i="9"/>
  <c r="L9" i="9"/>
  <c r="L8" i="9"/>
  <c r="K18" i="9"/>
  <c r="K17" i="9"/>
  <c r="L19" i="9"/>
  <c r="S18" i="9"/>
  <c r="S17" i="9"/>
  <c r="S16" i="9"/>
  <c r="K16" i="9"/>
  <c r="J16" i="9"/>
  <c r="S15" i="9"/>
  <c r="S14" i="9"/>
  <c r="K15" i="9"/>
  <c r="J15" i="9"/>
  <c r="K14" i="9"/>
  <c r="J14" i="9"/>
  <c r="S13" i="9"/>
  <c r="K13" i="9"/>
  <c r="J13" i="9"/>
  <c r="S12" i="9"/>
  <c r="K12" i="9"/>
  <c r="J12" i="9"/>
  <c r="S11" i="9"/>
  <c r="S10" i="9"/>
  <c r="K11" i="9"/>
  <c r="J11" i="9"/>
  <c r="K10" i="9"/>
  <c r="J10" i="9"/>
  <c r="S9" i="9"/>
  <c r="K9" i="9"/>
  <c r="J9" i="9"/>
  <c r="I12" i="9"/>
  <c r="I11" i="9"/>
  <c r="I10" i="9"/>
  <c r="S8" i="9"/>
  <c r="S7" i="9"/>
  <c r="R7" i="9"/>
  <c r="Q7" i="9"/>
  <c r="P7" i="9"/>
  <c r="O7" i="9"/>
  <c r="N7" i="9"/>
  <c r="M7" i="9"/>
  <c r="L7" i="9"/>
  <c r="K7" i="9"/>
  <c r="J7" i="9"/>
  <c r="I7" i="9"/>
  <c r="S6" i="9"/>
  <c r="R6" i="9"/>
  <c r="Q6" i="9"/>
  <c r="P6" i="9"/>
  <c r="O6" i="9"/>
  <c r="N6" i="9"/>
  <c r="M6" i="9"/>
  <c r="L6" i="9"/>
  <c r="K6" i="9"/>
  <c r="J6" i="9"/>
  <c r="I6" i="9"/>
  <c r="S4" i="9"/>
  <c r="R4" i="9"/>
  <c r="Q4" i="9"/>
  <c r="P4" i="9"/>
  <c r="O4" i="9"/>
  <c r="N4" i="9"/>
  <c r="M4" i="9"/>
  <c r="L4" i="9"/>
  <c r="K4" i="9"/>
  <c r="J4" i="9"/>
  <c r="S5" i="9"/>
  <c r="R5" i="9"/>
  <c r="Q5" i="9"/>
  <c r="P5" i="9"/>
  <c r="O5" i="9"/>
  <c r="N5" i="9"/>
  <c r="M5" i="9"/>
  <c r="L5" i="9"/>
  <c r="K5" i="9"/>
  <c r="J5" i="9"/>
  <c r="H5" i="9"/>
  <c r="I5" i="9"/>
  <c r="I4" i="9"/>
  <c r="S3" i="9"/>
  <c r="R3" i="9"/>
  <c r="Q3" i="9"/>
  <c r="P3" i="9"/>
  <c r="O3" i="9"/>
  <c r="N3" i="9"/>
  <c r="M3" i="9"/>
  <c r="L3" i="9"/>
  <c r="K3" i="9"/>
  <c r="J3" i="9"/>
  <c r="I3" i="9"/>
  <c r="I9" i="9"/>
  <c r="K8" i="9"/>
  <c r="J8" i="9"/>
  <c r="I8" i="9"/>
  <c r="H8" i="9"/>
  <c r="H7" i="9"/>
  <c r="H6" i="9"/>
  <c r="H4" i="9"/>
  <c r="A22" i="10"/>
  <c r="A21" i="10"/>
  <c r="A1" i="9"/>
  <c r="A2" i="9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7" i="1"/>
  <c r="E6" i="1"/>
  <c r="Y7" i="2"/>
  <c r="A6" i="2"/>
  <c r="Y6" i="2"/>
  <c r="BC6" i="2"/>
  <c r="J6" i="2"/>
  <c r="BC7" i="2"/>
  <c r="AB7" i="2"/>
  <c r="M6" i="2"/>
  <c r="BC8" i="2"/>
  <c r="Y8" i="2"/>
  <c r="AB6" i="2"/>
  <c r="AE7" i="2"/>
  <c r="BC30" i="2"/>
  <c r="BC34" i="2"/>
  <c r="BC31" i="2"/>
  <c r="P6" i="2"/>
  <c r="BC33" i="2"/>
  <c r="BC15" i="2"/>
  <c r="BC18" i="2"/>
  <c r="BC23" i="2"/>
  <c r="BC32" i="2"/>
  <c r="BC37" i="2"/>
  <c r="BC22" i="2"/>
  <c r="BC29" i="2"/>
  <c r="BC14" i="2"/>
  <c r="BC19" i="2"/>
  <c r="BC38" i="2"/>
  <c r="Y33" i="2"/>
  <c r="BC35" i="2"/>
  <c r="BC21" i="2"/>
  <c r="BC16" i="2"/>
  <c r="M16" i="2"/>
  <c r="M7" i="2"/>
  <c r="BC20" i="2"/>
  <c r="BC28" i="2"/>
  <c r="BC27" i="2"/>
  <c r="BC36" i="2"/>
  <c r="BC25" i="2"/>
  <c r="BC24" i="2"/>
  <c r="AE6" i="2"/>
  <c r="AB33" i="2"/>
  <c r="BC17" i="2"/>
  <c r="Y21" i="2"/>
  <c r="BC26" i="2"/>
  <c r="V6" i="2"/>
  <c r="S16" i="2"/>
  <c r="M23" i="2"/>
  <c r="V30" i="2"/>
  <c r="AB25" i="2"/>
  <c r="AB35" i="2"/>
  <c r="V15" i="2"/>
  <c r="AB14" i="2"/>
  <c r="V38" i="2"/>
  <c r="M29" i="2"/>
  <c r="AB30" i="2"/>
  <c r="M27" i="2"/>
  <c r="AH30" i="2"/>
  <c r="AB20" i="2"/>
  <c r="V26" i="2"/>
  <c r="S38" i="2"/>
  <c r="S29" i="2"/>
  <c r="AE29" i="2"/>
  <c r="AH22" i="2"/>
  <c r="AB17" i="2"/>
  <c r="AH7" i="2"/>
  <c r="M19" i="2"/>
  <c r="M26" i="2"/>
  <c r="S34" i="2"/>
  <c r="M30" i="2"/>
  <c r="V34" i="2"/>
  <c r="AE30" i="2"/>
  <c r="AB34" i="2"/>
  <c r="AE19" i="2"/>
  <c r="AH6" i="2"/>
  <c r="M36" i="2"/>
  <c r="AE38" i="2"/>
  <c r="AB31" i="2"/>
  <c r="AB16" i="2"/>
  <c r="AH26" i="2"/>
  <c r="AB26" i="2"/>
  <c r="M28" i="2"/>
  <c r="AB24" i="2"/>
  <c r="S24" i="2"/>
  <c r="AB19" i="2"/>
  <c r="AB28" i="2"/>
  <c r="AE15" i="2"/>
  <c r="V18" i="2"/>
  <c r="S6" i="2"/>
  <c r="M18" i="2"/>
  <c r="S26" i="2"/>
  <c r="AB36" i="2"/>
  <c r="AH25" i="2"/>
  <c r="AB18" i="2"/>
  <c r="AH15" i="2"/>
  <c r="AH18" i="2"/>
  <c r="M14" i="2"/>
  <c r="AB27" i="2"/>
  <c r="AB32" i="2"/>
  <c r="AH29" i="2"/>
  <c r="AE18" i="2"/>
  <c r="AH23" i="2"/>
  <c r="V23" i="2"/>
  <c r="AH27" i="2"/>
  <c r="M34" i="2"/>
  <c r="AB38" i="2"/>
  <c r="M35" i="2"/>
  <c r="M22" i="2"/>
  <c r="AH19" i="2"/>
  <c r="M31" i="2"/>
  <c r="AE26" i="2"/>
  <c r="AB29" i="2"/>
  <c r="AB22" i="2"/>
  <c r="P7" i="2"/>
  <c r="M15" i="2"/>
  <c r="AB23" i="2"/>
  <c r="M38" i="2"/>
  <c r="AB15" i="2"/>
  <c r="AB37" i="2"/>
  <c r="AE22" i="2"/>
  <c r="M20" i="2"/>
  <c r="AE25" i="2"/>
  <c r="AB21" i="2"/>
  <c r="M17" i="2"/>
  <c r="V29" i="2"/>
  <c r="M32" i="2"/>
  <c r="S27" i="2"/>
  <c r="AK18" i="2"/>
  <c r="S32" i="2"/>
  <c r="V37" i="2"/>
  <c r="AH31" i="2"/>
  <c r="AE37" i="2"/>
  <c r="AH38" i="2"/>
  <c r="V25" i="2"/>
  <c r="AQ29" i="2"/>
  <c r="V36" i="2"/>
  <c r="AK38" i="2"/>
  <c r="S37" i="2"/>
  <c r="M25" i="2"/>
  <c r="AE24" i="2"/>
  <c r="AK27" i="2"/>
  <c r="AN26" i="2"/>
  <c r="AK15" i="2"/>
  <c r="AE36" i="2"/>
  <c r="AE33" i="2"/>
  <c r="V27" i="2"/>
  <c r="AE16" i="2"/>
  <c r="AN22" i="2"/>
  <c r="AH28" i="2"/>
  <c r="AK6" i="2"/>
  <c r="S17" i="2"/>
  <c r="V20" i="2"/>
  <c r="AE27" i="2"/>
  <c r="AH20" i="2"/>
  <c r="AN15" i="2"/>
  <c r="AK23" i="2"/>
  <c r="AE31" i="2"/>
  <c r="V7" i="2"/>
  <c r="S15" i="2"/>
  <c r="S20" i="2"/>
  <c r="AH36" i="2"/>
  <c r="V32" i="2"/>
  <c r="AE20" i="2"/>
  <c r="AE34" i="2"/>
  <c r="AH32" i="2"/>
  <c r="M24" i="2"/>
  <c r="V24" i="2"/>
  <c r="AK22" i="2"/>
  <c r="AQ25" i="2"/>
  <c r="M37" i="2"/>
  <c r="AK19" i="2"/>
  <c r="AK30" i="2"/>
  <c r="S18" i="2"/>
  <c r="V22" i="2"/>
  <c r="AE17" i="2"/>
  <c r="AK25" i="2"/>
  <c r="AK26" i="2"/>
  <c r="S30" i="2"/>
  <c r="AE28" i="2"/>
  <c r="S7" i="2"/>
  <c r="AN25" i="2"/>
  <c r="S25" i="2"/>
  <c r="V16" i="2"/>
  <c r="AE21" i="2"/>
  <c r="AE23" i="2"/>
  <c r="AE14" i="2"/>
  <c r="AH24" i="2"/>
  <c r="AE32" i="2"/>
  <c r="V17" i="2"/>
  <c r="AH35" i="2"/>
  <c r="S36" i="2"/>
  <c r="AE35" i="2"/>
  <c r="AK7" i="2"/>
  <c r="S22" i="2"/>
  <c r="J33" i="2"/>
  <c r="AN18" i="2"/>
  <c r="AH16" i="2"/>
  <c r="S23" i="2"/>
  <c r="AN38" i="2"/>
  <c r="S14" i="2"/>
  <c r="AQ26" i="2"/>
  <c r="AH34" i="2"/>
  <c r="V14" i="2"/>
  <c r="AK29" i="2"/>
  <c r="AN29" i="2"/>
  <c r="M33" i="2"/>
  <c r="AK16" i="2"/>
  <c r="AQ22" i="2"/>
  <c r="AK20" i="2"/>
  <c r="AK36" i="2"/>
  <c r="AN6" i="2"/>
  <c r="V35" i="2"/>
  <c r="AN27" i="2"/>
  <c r="AK28" i="2"/>
  <c r="V28" i="2"/>
  <c r="AH37" i="2"/>
  <c r="V31" i="2"/>
  <c r="AQ38" i="2"/>
  <c r="S35" i="2"/>
  <c r="AT25" i="2"/>
  <c r="AK24" i="2"/>
  <c r="AH17" i="2"/>
  <c r="AH21" i="2"/>
  <c r="AN7" i="2"/>
  <c r="S31" i="2"/>
  <c r="AQ15" i="2"/>
  <c r="AK32" i="2"/>
  <c r="AT29" i="2"/>
  <c r="AK31" i="2"/>
  <c r="S19" i="2"/>
  <c r="AQ18" i="2"/>
  <c r="AN19" i="2"/>
  <c r="AN30" i="2"/>
  <c r="S28" i="2"/>
  <c r="AN23" i="2"/>
  <c r="AH14" i="2"/>
  <c r="AH33" i="2"/>
  <c r="V19" i="2"/>
  <c r="AK35" i="2"/>
  <c r="AN24" i="2"/>
  <c r="AK34" i="2"/>
  <c r="AQ30" i="2"/>
  <c r="AK14" i="2"/>
  <c r="AQ6" i="2"/>
  <c r="AZ29" i="2"/>
  <c r="AN36" i="2"/>
  <c r="AZ25" i="2"/>
  <c r="AN32" i="2"/>
  <c r="AN28" i="2"/>
  <c r="AN31" i="2"/>
  <c r="AQ19" i="2"/>
  <c r="AT22" i="2"/>
  <c r="P33" i="2"/>
  <c r="AQ7" i="2"/>
  <c r="AK17" i="2"/>
  <c r="AQ27" i="2"/>
  <c r="AK21" i="2"/>
  <c r="AN35" i="2"/>
  <c r="AQ23" i="2"/>
  <c r="AK33" i="2"/>
  <c r="AW25" i="2"/>
  <c r="AT38" i="2"/>
  <c r="AT26" i="2"/>
  <c r="AT18" i="2"/>
  <c r="AK37" i="2"/>
  <c r="AW29" i="2"/>
  <c r="AN20" i="2"/>
  <c r="AN16" i="2"/>
  <c r="AT15" i="2"/>
  <c r="J21" i="2"/>
  <c r="E8" i="1"/>
  <c r="E9" i="1"/>
  <c r="E10" i="1"/>
  <c r="E11" i="1"/>
  <c r="E13" i="1"/>
  <c r="E14" i="1"/>
  <c r="E15" i="1"/>
  <c r="E16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S33" i="2"/>
  <c r="AN34" i="2"/>
  <c r="M21" i="2"/>
  <c r="AW22" i="2"/>
  <c r="AT23" i="2"/>
  <c r="AT6" i="2"/>
  <c r="AN37" i="2"/>
  <c r="AQ28" i="2"/>
  <c r="AZ18" i="2"/>
  <c r="AN21" i="2"/>
  <c r="AW38" i="2"/>
  <c r="BC11" i="2"/>
  <c r="AZ15" i="2"/>
  <c r="AZ38" i="2"/>
  <c r="AQ24" i="2"/>
  <c r="AW18" i="2"/>
  <c r="BC12" i="2"/>
  <c r="AN17" i="2"/>
  <c r="V33" i="2"/>
  <c r="AQ31" i="2"/>
  <c r="AZ26" i="2"/>
  <c r="AT7" i="2"/>
  <c r="AT19" i="2"/>
  <c r="BC4" i="2"/>
  <c r="AW26" i="2"/>
  <c r="BC5" i="2"/>
  <c r="AN14" i="2"/>
  <c r="AZ22" i="2"/>
  <c r="AW15" i="2"/>
  <c r="AT27" i="2"/>
  <c r="BC13" i="2"/>
  <c r="AQ16" i="2"/>
  <c r="AQ32" i="2"/>
  <c r="AQ20" i="2"/>
  <c r="AT30" i="2"/>
  <c r="BC10" i="2"/>
  <c r="BC9" i="2"/>
  <c r="AN33" i="2"/>
  <c r="AQ35" i="2"/>
  <c r="AQ36" i="2"/>
  <c r="BC3" i="2"/>
  <c r="J18" i="2"/>
  <c r="J15" i="2"/>
  <c r="AT36" i="2"/>
  <c r="AQ14" i="2"/>
  <c r="AN10" i="2"/>
  <c r="AQ10" i="2"/>
  <c r="J37" i="2"/>
  <c r="Y20" i="2"/>
  <c r="Y18" i="2"/>
  <c r="Y30" i="2"/>
  <c r="AZ19" i="2"/>
  <c r="AW11" i="2"/>
  <c r="AT11" i="2"/>
  <c r="J28" i="2"/>
  <c r="J24" i="2"/>
  <c r="Y34" i="2"/>
  <c r="P29" i="2"/>
  <c r="Y23" i="2"/>
  <c r="AH11" i="2"/>
  <c r="Y13" i="2"/>
  <c r="P22" i="2"/>
  <c r="Y24" i="2"/>
  <c r="AB4" i="2"/>
  <c r="AT35" i="2"/>
  <c r="AZ11" i="2"/>
  <c r="Y29" i="2"/>
  <c r="AT16" i="2"/>
  <c r="AW30" i="2"/>
  <c r="AZ10" i="2"/>
  <c r="J35" i="2"/>
  <c r="P20" i="2"/>
  <c r="AE4" i="2"/>
  <c r="AQ11" i="2"/>
  <c r="P14" i="2"/>
  <c r="P16" i="2"/>
  <c r="P37" i="2"/>
  <c r="P35" i="2"/>
  <c r="J32" i="2"/>
  <c r="J30" i="2"/>
  <c r="J26" i="2"/>
  <c r="J22" i="2"/>
  <c r="Y38" i="2"/>
  <c r="P25" i="2"/>
  <c r="Y31" i="2"/>
  <c r="P21" i="2"/>
  <c r="AW23" i="2"/>
  <c r="AB3" i="2"/>
  <c r="AB13" i="2"/>
  <c r="AK11" i="2"/>
  <c r="Y15" i="2"/>
  <c r="P24" i="2"/>
  <c r="Y28" i="2"/>
  <c r="AZ30" i="2"/>
  <c r="AB11" i="2"/>
  <c r="Y22" i="2"/>
  <c r="J17" i="2"/>
  <c r="J20" i="2"/>
  <c r="AZ7" i="2"/>
  <c r="AQ33" i="2"/>
  <c r="AW27" i="2"/>
  <c r="AT24" i="2"/>
  <c r="AE12" i="2"/>
  <c r="AN11" i="2"/>
  <c r="J36" i="2"/>
  <c r="Y19" i="2"/>
  <c r="Y26" i="2"/>
  <c r="AW7" i="2"/>
  <c r="AB5" i="2"/>
  <c r="AK10" i="2"/>
  <c r="P15" i="2"/>
  <c r="P38" i="2"/>
  <c r="P36" i="2"/>
  <c r="P34" i="2"/>
  <c r="J31" i="2"/>
  <c r="J29" i="2"/>
  <c r="J27" i="2"/>
  <c r="J25" i="2"/>
  <c r="J23" i="2"/>
  <c r="Y14" i="2"/>
  <c r="Y36" i="2"/>
  <c r="P31" i="2"/>
  <c r="P27" i="2"/>
  <c r="Y27" i="2"/>
  <c r="P19" i="2"/>
  <c r="AQ21" i="2"/>
  <c r="AQ37" i="2"/>
  <c r="AT32" i="2"/>
  <c r="Y9" i="2"/>
  <c r="Y11" i="2"/>
  <c r="Y37" i="2"/>
  <c r="P32" i="2"/>
  <c r="P28" i="2"/>
  <c r="AB9" i="2"/>
  <c r="P18" i="2"/>
  <c r="AW6" i="2"/>
  <c r="AZ27" i="2"/>
  <c r="AT31" i="2"/>
  <c r="AW10" i="2"/>
  <c r="Y25" i="2"/>
  <c r="P17" i="2"/>
  <c r="J16" i="2"/>
  <c r="AH10" i="2"/>
  <c r="J38" i="2"/>
  <c r="J34" i="2"/>
  <c r="Y17" i="2"/>
  <c r="S40" i="9"/>
  <c r="AZ23" i="2"/>
  <c r="AB12" i="2"/>
  <c r="AT10" i="2"/>
  <c r="P23" i="2"/>
  <c r="AZ6" i="2"/>
  <c r="AQ17" i="2"/>
  <c r="AT28" i="2"/>
  <c r="AW19" i="2"/>
  <c r="AT20" i="2"/>
  <c r="AQ34" i="2"/>
  <c r="AB10" i="2"/>
  <c r="AE10" i="2"/>
  <c r="Y10" i="2"/>
  <c r="Y16" i="2"/>
  <c r="Y35" i="2"/>
  <c r="P30" i="2"/>
  <c r="P26" i="2"/>
  <c r="Y32" i="2"/>
  <c r="AE11" i="2"/>
  <c r="J19" i="2"/>
  <c r="J14" i="2"/>
  <c r="A3" i="2"/>
  <c r="AZ28" i="2"/>
  <c r="AH5" i="2"/>
  <c r="V21" i="2"/>
  <c r="M11" i="2"/>
  <c r="AW28" i="2"/>
  <c r="AT33" i="2"/>
  <c r="AT37" i="2"/>
  <c r="P10" i="2"/>
  <c r="AH9" i="2"/>
  <c r="S21" i="2"/>
  <c r="AW31" i="2"/>
  <c r="AE3" i="2"/>
  <c r="AZ35" i="2"/>
  <c r="AT17" i="2"/>
  <c r="AZ16" i="2"/>
  <c r="AW35" i="2"/>
  <c r="AZ32" i="2"/>
  <c r="AH3" i="2"/>
  <c r="AZ20" i="2"/>
  <c r="AH12" i="2"/>
  <c r="M13" i="2"/>
  <c r="AT14" i="2"/>
  <c r="AT21" i="2"/>
  <c r="AT34" i="2"/>
  <c r="AW20" i="2"/>
  <c r="AE13" i="2"/>
  <c r="AW36" i="2"/>
  <c r="AZ31" i="2"/>
  <c r="AH4" i="2"/>
  <c r="AZ36" i="2"/>
  <c r="AE5" i="2"/>
  <c r="AW24" i="2"/>
  <c r="AE9" i="2"/>
  <c r="AZ24" i="2"/>
  <c r="AW32" i="2"/>
  <c r="AW16" i="2"/>
  <c r="A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4" i="2"/>
  <c r="A2" i="2"/>
  <c r="E3" i="1"/>
  <c r="E12" i="1"/>
  <c r="E5" i="1"/>
  <c r="E4" i="1"/>
  <c r="AW33" i="2"/>
  <c r="AK3" i="2"/>
  <c r="AW17" i="2"/>
  <c r="AZ21" i="2"/>
  <c r="AZ34" i="2"/>
  <c r="AW14" i="2"/>
  <c r="AZ37" i="2"/>
  <c r="V13" i="2"/>
  <c r="AZ17" i="2"/>
  <c r="P13" i="2"/>
  <c r="AK9" i="2"/>
  <c r="AH13" i="2"/>
  <c r="AW21" i="2"/>
  <c r="AW34" i="2"/>
  <c r="AK5" i="2"/>
  <c r="M10" i="2"/>
  <c r="AK12" i="2"/>
  <c r="AZ33" i="2"/>
  <c r="M9" i="2"/>
  <c r="AK4" i="2"/>
  <c r="AW37" i="2"/>
  <c r="AZ14" i="2"/>
  <c r="P11" i="2"/>
  <c r="S13" i="2"/>
  <c r="AN5" i="2"/>
  <c r="AK13" i="2"/>
  <c r="AN4" i="2"/>
  <c r="S11" i="2"/>
  <c r="AN3" i="2"/>
  <c r="AN9" i="2"/>
  <c r="P9" i="2"/>
  <c r="S10" i="2"/>
  <c r="Y4" i="2"/>
  <c r="V10" i="2"/>
  <c r="Y3" i="2"/>
  <c r="AN12" i="2"/>
  <c r="Y12" i="2"/>
  <c r="Y5" i="2"/>
  <c r="V11" i="2"/>
  <c r="AQ4" i="2"/>
  <c r="AN13" i="2"/>
  <c r="AQ12" i="2"/>
  <c r="V9" i="2"/>
  <c r="AQ9" i="2"/>
  <c r="P3" i="2"/>
  <c r="S9" i="2"/>
  <c r="AQ5" i="2"/>
  <c r="AQ3" i="2"/>
  <c r="M5" i="2"/>
  <c r="J5" i="2"/>
  <c r="J4" i="2"/>
  <c r="J13" i="2"/>
  <c r="J12" i="2"/>
  <c r="J10" i="2"/>
  <c r="J9" i="2"/>
  <c r="J11" i="2"/>
  <c r="J3" i="2"/>
  <c r="AT12" i="2"/>
  <c r="P4" i="2"/>
  <c r="AT5" i="2"/>
  <c r="M4" i="2"/>
  <c r="M12" i="2"/>
  <c r="AT3" i="2"/>
  <c r="AT9" i="2"/>
  <c r="M3" i="2"/>
  <c r="AT4" i="2"/>
  <c r="V5" i="2"/>
  <c r="AQ13" i="2"/>
  <c r="P12" i="2"/>
  <c r="J7" i="2"/>
  <c r="P5" i="2"/>
  <c r="V4" i="2"/>
  <c r="S3" i="2"/>
  <c r="V12" i="2"/>
  <c r="AW9" i="2"/>
  <c r="S5" i="2"/>
  <c r="AZ3" i="2"/>
  <c r="AZ5" i="2"/>
  <c r="AT13" i="2"/>
  <c r="AZ4" i="2"/>
  <c r="AW4" i="2"/>
  <c r="AZ12" i="2"/>
  <c r="AZ9" i="2"/>
  <c r="S12" i="2"/>
  <c r="S4" i="2"/>
  <c r="AW5" i="2"/>
  <c r="V3" i="2"/>
  <c r="AW12" i="2"/>
  <c r="AW3" i="2"/>
  <c r="AW13" i="2"/>
  <c r="AZ13" i="2"/>
  <c r="J8" i="2"/>
  <c r="M8" i="2"/>
  <c r="E40" i="9"/>
  <c r="P8" i="2"/>
  <c r="S8" i="2"/>
  <c r="V8" i="2"/>
  <c r="AB8" i="2"/>
  <c r="AE8" i="2"/>
  <c r="AH8" i="2"/>
  <c r="AK8" i="2"/>
  <c r="M40" i="9"/>
  <c r="AN8" i="2"/>
  <c r="AQ8" i="2"/>
  <c r="O40" i="9"/>
  <c r="AT8" i="2"/>
  <c r="P40" i="9"/>
  <c r="AW8" i="2"/>
  <c r="AZ8" i="2"/>
  <c r="Q40" i="9"/>
  <c r="R40" i="9"/>
  <c r="F40" i="9"/>
  <c r="G40" i="9"/>
  <c r="I40" i="9"/>
  <c r="J40" i="9"/>
  <c r="K40" i="9"/>
  <c r="N40" i="9"/>
  <c r="H40" i="9"/>
  <c r="L40" i="9"/>
</calcChain>
</file>

<file path=xl/comments1.xml><?xml version="1.0" encoding="utf-8"?>
<comments xmlns="http://schemas.openxmlformats.org/spreadsheetml/2006/main">
  <authors>
    <author>Josie Noah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Josie Noah:</t>
        </r>
        <r>
          <rPr>
            <sz val="9"/>
            <color indexed="81"/>
            <rFont val="Tahoma"/>
            <family val="2"/>
          </rPr>
          <t xml:space="preserve">
Taken from Population Foundation of India - Aug 2007 Long Range Projection 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Josie Noah:</t>
        </r>
        <r>
          <rPr>
            <sz val="9"/>
            <color indexed="81"/>
            <rFont val="Tahoma"/>
            <family val="2"/>
          </rPr>
          <t xml:space="preserve">
Assuming 3% decadal shift in rural to urban %, 1.5% by 2016. .3% shift each year between 2011 - 2021</t>
        </r>
      </text>
    </comment>
    <comment ref="X2" authorId="0">
      <text>
        <r>
          <rPr>
            <b/>
            <sz val="9"/>
            <color indexed="81"/>
            <rFont val="Tahoma"/>
            <family val="2"/>
          </rPr>
          <t>Josie Noah:</t>
        </r>
        <r>
          <rPr>
            <sz val="9"/>
            <color indexed="81"/>
            <rFont val="Tahoma"/>
            <family val="2"/>
          </rPr>
          <t xml:space="preserve">
Taken from Population Foundation of India - Aug 2007 Long Range Projection </t>
        </r>
      </text>
    </comment>
  </commentList>
</comments>
</file>

<file path=xl/sharedStrings.xml><?xml version="1.0" encoding="utf-8"?>
<sst xmlns="http://schemas.openxmlformats.org/spreadsheetml/2006/main" count="379" uniqueCount="66">
  <si>
    <t>State</t>
  </si>
  <si>
    <t xml:space="preserve">Projected Annual Population  Growth 2011-2020 (in Numbers) </t>
  </si>
  <si>
    <t>Total Population</t>
  </si>
  <si>
    <t>% Urban</t>
  </si>
  <si>
    <t>Urban Population</t>
  </si>
  <si>
    <t xml:space="preserve">Projected Annual Population  Growth 2021-2031 (in Numbers) </t>
  </si>
  <si>
    <t>UP</t>
  </si>
  <si>
    <t>Maharashtra</t>
  </si>
  <si>
    <t>West Bengal</t>
  </si>
  <si>
    <t xml:space="preserve">Andhra Pradesh </t>
  </si>
  <si>
    <t>Telengana</t>
  </si>
  <si>
    <t>Tamil Nadu</t>
  </si>
  <si>
    <t xml:space="preserve">Rajasthan </t>
  </si>
  <si>
    <t>Gujarat</t>
  </si>
  <si>
    <t>Kerala</t>
  </si>
  <si>
    <t>Punjab</t>
  </si>
  <si>
    <t xml:space="preserve">Haryana </t>
  </si>
  <si>
    <t>Bihar</t>
  </si>
  <si>
    <t>Madhya Pradesh</t>
  </si>
  <si>
    <t>Karnataka</t>
  </si>
  <si>
    <t>Orissa/Odisha</t>
  </si>
  <si>
    <t>Jharkhand</t>
  </si>
  <si>
    <t>Assam</t>
  </si>
  <si>
    <t>Chhatisgarh</t>
  </si>
  <si>
    <t>Delhi</t>
  </si>
  <si>
    <t>Jammu and Kashmir</t>
  </si>
  <si>
    <t>Uttarkhand</t>
  </si>
  <si>
    <t>Himachal Pradesh</t>
  </si>
  <si>
    <t>Tripura</t>
  </si>
  <si>
    <t>Meghalaya</t>
  </si>
  <si>
    <t>Manipur</t>
  </si>
  <si>
    <t>Nagaland</t>
  </si>
  <si>
    <t>Goa</t>
  </si>
  <si>
    <t>Arunchal Pradesh</t>
  </si>
  <si>
    <t>Puducherry</t>
  </si>
  <si>
    <t>Mizoram</t>
  </si>
  <si>
    <t>Chandigarh</t>
  </si>
  <si>
    <t>Sikkim</t>
  </si>
  <si>
    <t>Andaman and Nicobar Islands</t>
  </si>
  <si>
    <t>Daman and Diu</t>
  </si>
  <si>
    <t>Dadra and Nagar Haveli</t>
  </si>
  <si>
    <t>Lakshadweep</t>
  </si>
  <si>
    <t xml:space="preserve">Rates </t>
  </si>
  <si>
    <t xml:space="preserve">Urban Mortality Rate </t>
  </si>
  <si>
    <t xml:space="preserve">Insitutional Death % </t>
  </si>
  <si>
    <t>Medical Suitability % (HCRP)</t>
  </si>
  <si>
    <t>Notification Rate (HCRP)</t>
  </si>
  <si>
    <t xml:space="preserve">Medical Suitabillity (MN) </t>
  </si>
  <si>
    <t xml:space="preserve">Notification Rate (Mandatory Notification) </t>
  </si>
  <si>
    <t>HCRP Donors</t>
  </si>
  <si>
    <t>Mandatory Notification Donors</t>
  </si>
  <si>
    <t>Combined</t>
  </si>
  <si>
    <t>HCRP Consent Rate</t>
  </si>
  <si>
    <t xml:space="preserve">HCRP Utilization Rate </t>
  </si>
  <si>
    <t>HCRP Tx</t>
  </si>
  <si>
    <t>Mandatory Notification Tx</t>
  </si>
  <si>
    <t xml:space="preserve">HCRP Tx </t>
  </si>
  <si>
    <t>Implementation</t>
  </si>
  <si>
    <t>Year 1</t>
  </si>
  <si>
    <t>Year 2</t>
  </si>
  <si>
    <t>Year 3</t>
  </si>
  <si>
    <t>Tx</t>
  </si>
  <si>
    <t>Adoption</t>
  </si>
  <si>
    <t>TOTALS</t>
  </si>
  <si>
    <t xml:space="preserve">All India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</si>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</sst>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_);\(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165" fontId="0" fillId="0" borderId="2" xfId="1" applyNumberFormat="1" applyFon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164" fontId="0" fillId="0" borderId="0" xfId="2" applyNumberFormat="1" applyFont="1" applyAlignment="1">
      <alignment vertical="top"/>
    </xf>
    <xf numFmtId="0" fontId="2" fillId="0" borderId="3" xfId="0" applyFont="1" applyBorder="1" applyAlignment="1">
      <alignment wrapText="1"/>
    </xf>
    <xf numFmtId="165" fontId="3" fillId="0" borderId="2" xfId="1" applyNumberFormat="1" applyFont="1" applyBorder="1" applyAlignment="1">
      <alignment vertical="top"/>
    </xf>
    <xf numFmtId="165" fontId="0" fillId="0" borderId="0" xfId="1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/>
    <xf numFmtId="164" fontId="0" fillId="0" borderId="0" xfId="2" applyNumberFormat="1" applyFont="1" applyBorder="1" applyAlignment="1">
      <alignment vertical="top"/>
    </xf>
    <xf numFmtId="164" fontId="0" fillId="0" borderId="0" xfId="0" applyNumberFormat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0" borderId="10" xfId="0" applyBorder="1"/>
    <xf numFmtId="0" fontId="0" fillId="3" borderId="0" xfId="0" applyFill="1" applyAlignment="1">
      <alignment wrapText="1"/>
    </xf>
    <xf numFmtId="1" fontId="0" fillId="0" borderId="2" xfId="0" applyNumberFormat="1" applyBorder="1"/>
    <xf numFmtId="1" fontId="0" fillId="0" borderId="0" xfId="0" applyNumberFormat="1"/>
    <xf numFmtId="3" fontId="0" fillId="0" borderId="2" xfId="0" applyNumberFormat="1" applyBorder="1"/>
    <xf numFmtId="0" fontId="0" fillId="0" borderId="0" xfId="0"/>
    <xf numFmtId="165" fontId="0" fillId="0" borderId="2" xfId="1" applyNumberFormat="1" applyFont="1" applyBorder="1" applyAlignment="1">
      <alignment vertical="top"/>
    </xf>
    <xf numFmtId="165" fontId="0" fillId="0" borderId="0" xfId="1" applyNumberFormat="1" applyFont="1" applyAlignment="1">
      <alignment vertical="top"/>
    </xf>
    <xf numFmtId="164" fontId="0" fillId="0" borderId="0" xfId="0" applyNumberFormat="1" applyAlignment="1">
      <alignment vertical="top"/>
    </xf>
    <xf numFmtId="165" fontId="0" fillId="0" borderId="2" xfId="0" applyNumberFormat="1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0" fontId="0" fillId="3" borderId="0" xfId="0" applyFill="1" applyAlignment="1">
      <alignment vertical="top"/>
    </xf>
    <xf numFmtId="165" fontId="0" fillId="0" borderId="2" xfId="0" applyNumberFormat="1" applyBorder="1"/>
    <xf numFmtId="0" fontId="0" fillId="0" borderId="3" xfId="0" applyBorder="1" applyAlignment="1">
      <alignment vertical="top"/>
    </xf>
    <xf numFmtId="165" fontId="6" fillId="0" borderId="0" xfId="1" applyNumberFormat="1" applyFont="1"/>
    <xf numFmtId="165" fontId="0" fillId="0" borderId="5" xfId="1" applyNumberFormat="1" applyFont="1" applyBorder="1" applyAlignment="1">
      <alignment vertical="top"/>
    </xf>
    <xf numFmtId="165" fontId="2" fillId="0" borderId="1" xfId="1" applyNumberFormat="1" applyFont="1" applyBorder="1" applyAlignment="1">
      <alignment wrapText="1"/>
    </xf>
    <xf numFmtId="165" fontId="0" fillId="0" borderId="0" xfId="1" applyNumberFormat="1" applyFont="1"/>
    <xf numFmtId="165" fontId="0" fillId="0" borderId="2" xfId="1" applyNumberFormat="1" applyFont="1" applyFill="1" applyBorder="1"/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4" xfId="0" applyBorder="1" applyAlignment="1">
      <alignment vertical="top"/>
    </xf>
    <xf numFmtId="0" fontId="2" fillId="0" borderId="0" xfId="0" applyFont="1"/>
    <xf numFmtId="0" fontId="0" fillId="0" borderId="13" xfId="0" applyBorder="1" applyAlignment="1">
      <alignment vertical="top"/>
    </xf>
    <xf numFmtId="0" fontId="0" fillId="0" borderId="12" xfId="0" applyFill="1" applyBorder="1" applyAlignment="1">
      <alignment vertical="top"/>
    </xf>
    <xf numFmtId="0" fontId="0" fillId="0" borderId="12" xfId="0" applyBorder="1"/>
    <xf numFmtId="0" fontId="0" fillId="0" borderId="13" xfId="0" applyBorder="1"/>
    <xf numFmtId="0" fontId="0" fillId="2" borderId="10" xfId="0" applyFill="1" applyBorder="1" applyAlignment="1">
      <alignment vertical="top"/>
    </xf>
    <xf numFmtId="9" fontId="0" fillId="0" borderId="10" xfId="2" applyNumberFormat="1" applyFont="1" applyFill="1" applyBorder="1" applyAlignment="1">
      <alignment vertical="top"/>
    </xf>
    <xf numFmtId="1" fontId="0" fillId="0" borderId="10" xfId="0" applyNumberFormat="1" applyBorder="1"/>
    <xf numFmtId="0" fontId="0" fillId="2" borderId="10" xfId="0" applyFill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2" borderId="11" xfId="0" applyFill="1" applyBorder="1" applyAlignment="1">
      <alignment vertical="top"/>
    </xf>
    <xf numFmtId="0" fontId="2" fillId="2" borderId="1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1" fontId="2" fillId="0" borderId="10" xfId="0" applyNumberFormat="1" applyFont="1" applyBorder="1" applyAlignment="1">
      <alignment wrapText="1"/>
    </xf>
    <xf numFmtId="0" fontId="2" fillId="0" borderId="1" xfId="0" applyFont="1" applyBorder="1"/>
    <xf numFmtId="0" fontId="0" fillId="0" borderId="0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7" xfId="0" applyFont="1" applyBorder="1" applyAlignment="1">
      <alignment wrapText="1"/>
    </xf>
    <xf numFmtId="165" fontId="2" fillId="0" borderId="3" xfId="1" applyNumberFormat="1" applyFont="1" applyFill="1" applyBorder="1" applyAlignment="1">
      <alignment vertical="top"/>
    </xf>
    <xf numFmtId="165" fontId="2" fillId="0" borderId="1" xfId="1" applyNumberFormat="1" applyFont="1" applyFill="1" applyBorder="1" applyAlignment="1">
      <alignment vertical="top"/>
    </xf>
    <xf numFmtId="165" fontId="2" fillId="0" borderId="1" xfId="1" applyNumberFormat="1" applyFont="1" applyBorder="1"/>
    <xf numFmtId="165" fontId="2" fillId="0" borderId="3" xfId="1" applyNumberFormat="1" applyFont="1" applyBorder="1"/>
    <xf numFmtId="165" fontId="2" fillId="0" borderId="14" xfId="1" applyNumberFormat="1" applyFont="1" applyBorder="1"/>
    <xf numFmtId="166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1" fontId="0" fillId="0" borderId="7" xfId="0" applyNumberFormat="1" applyBorder="1"/>
    <xf numFmtId="0" fontId="2" fillId="0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6" borderId="10" xfId="0" applyFont="1" applyFill="1" applyBorder="1" applyAlignment="1">
      <alignment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1.xml"/><Relationship Id="rId12" Type="http://schemas.openxmlformats.org/officeDocument/2006/relationships/customXml" Target="../customXml/item2.xml"/><Relationship Id="rId1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4757952"/>
        <c:axId val="348243760"/>
      </c:barChart>
      <c:catAx>
        <c:axId val="34475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43760"/>
        <c:crosses val="autoZero"/>
        <c:auto val="1"/>
        <c:lblAlgn val="ctr"/>
        <c:lblOffset val="100"/>
        <c:noMultiLvlLbl val="0"/>
      </c:catAx>
      <c:valAx>
        <c:axId val="3482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5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9347728"/>
        <c:axId val="370099664"/>
      </c:barChart>
      <c:catAx>
        <c:axId val="36934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99664"/>
        <c:crosses val="autoZero"/>
        <c:auto val="1"/>
        <c:lblAlgn val="ctr"/>
        <c:lblOffset val="100"/>
        <c:noMultiLvlLbl val="0"/>
      </c:catAx>
      <c:valAx>
        <c:axId val="3700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Tamil Nadu Policy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Sheet1!$A$4:$A$18</c:f>
              <c:numCache>
                <c:formatCode>General</c:formatCode>
                <c:ptCount val="15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</c:numCache>
              <c:extLst xmlns:c16r2="http://schemas.microsoft.com/office/drawing/2015/06/chart"/>
            </c:numRef>
          </c:cat>
          <c:val>
            <c:numRef>
              <c:f>Sheet1!$B$4:$B$18</c:f>
              <c:numCache>
                <c:formatCode>_(* #,##0_);_(* \(#,##0\);_(* "-"??_);_(@_)</c:formatCode>
                <c:ptCount val="15"/>
                <c:pt idx="0">
                  <c:v>0.0</c:v>
                </c:pt>
                <c:pt idx="1">
                  <c:v>1374.866541407807</c:v>
                </c:pt>
                <c:pt idx="2">
                  <c:v>2822.066913734352</c:v>
                </c:pt>
                <c:pt idx="3">
                  <c:v>4258.066453251935</c:v>
                </c:pt>
                <c:pt idx="4">
                  <c:v>4304.34109718784</c:v>
                </c:pt>
                <c:pt idx="5">
                  <c:v>4347.210500237255</c:v>
                </c:pt>
                <c:pt idx="6">
                  <c:v>4390.285862160657</c:v>
                </c:pt>
                <c:pt idx="7">
                  <c:v>4433.567182958043</c:v>
                </c:pt>
                <c:pt idx="8">
                  <c:v>4477.054462629415</c:v>
                </c:pt>
                <c:pt idx="9">
                  <c:v>4520.747701174773</c:v>
                </c:pt>
                <c:pt idx="10">
                  <c:v>4564.646898594114</c:v>
                </c:pt>
                <c:pt idx="11">
                  <c:v>4608.752054887441</c:v>
                </c:pt>
                <c:pt idx="12">
                  <c:v>4653.063170054752</c:v>
                </c:pt>
                <c:pt idx="13">
                  <c:v>4697.580244096048</c:v>
                </c:pt>
                <c:pt idx="14">
                  <c:v>4742.303277011328</c:v>
                </c:pt>
              </c:numCache>
              <c:extLst xmlns:c16r2="http://schemas.microsoft.com/office/drawing/2015/06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B5-4D03-82F6-32FD2B7B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631088"/>
        <c:axId val="37163340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Sheet1!$A$4:$A$18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2017.0</c:v>
                      </c:pt>
                      <c:pt idx="1">
                        <c:v>2018.0</c:v>
                      </c:pt>
                      <c:pt idx="2">
                        <c:v>2019.0</c:v>
                      </c:pt>
                      <c:pt idx="3">
                        <c:v>2020.0</c:v>
                      </c:pt>
                      <c:pt idx="4">
                        <c:v>2021.0</c:v>
                      </c:pt>
                      <c:pt idx="5">
                        <c:v>2022.0</c:v>
                      </c:pt>
                      <c:pt idx="6">
                        <c:v>2023.0</c:v>
                      </c:pt>
                      <c:pt idx="7">
                        <c:v>2024.0</c:v>
                      </c:pt>
                      <c:pt idx="8">
                        <c:v>2025.0</c:v>
                      </c:pt>
                      <c:pt idx="9">
                        <c:v>2026.0</c:v>
                      </c:pt>
                      <c:pt idx="10">
                        <c:v>2027.0</c:v>
                      </c:pt>
                      <c:pt idx="11">
                        <c:v>2028.0</c:v>
                      </c:pt>
                      <c:pt idx="12">
                        <c:v>2029.0</c:v>
                      </c:pt>
                      <c:pt idx="13">
                        <c:v>2030.0</c:v>
                      </c:pt>
                      <c:pt idx="14">
                        <c:v>2031.0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C4B5-4D03-82F6-32FD2B7BBF4B}"/>
                  </c:ext>
                </c:extLst>
              </c15:ser>
            </c15:filteredBarSeries>
          </c:ext>
        </c:extLst>
      </c:barChart>
      <c:catAx>
        <c:axId val="37163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33408"/>
        <c:crosses val="autoZero"/>
        <c:auto val="1"/>
        <c:lblAlgn val="ctr"/>
        <c:lblOffset val="100"/>
        <c:noMultiLvlLbl val="0"/>
      </c:catAx>
      <c:valAx>
        <c:axId val="371633408"/>
        <c:scaling>
          <c:orientation val="minMax"/>
          <c:max val="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3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India Policy Implementation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All India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0_);\(0\)</c:formatCode>
                <c:ptCount val="15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</c:numCache>
              <c:extLst xmlns:c16r2="http://schemas.microsoft.com/office/drawing/2015/06/chart"/>
            </c:numRef>
          </c:cat>
          <c:val>
            <c:numRef>
              <c:f>Sheet1!$D$4:$D$18</c:f>
              <c:numCache>
                <c:formatCode>_(* #,##0_);_(* \(#,##0\);_(* "-"??_);_(@_)</c:formatCode>
                <c:ptCount val="15"/>
                <c:pt idx="0">
                  <c:v>1188.00440063487</c:v>
                </c:pt>
                <c:pt idx="1">
                  <c:v>4939.937049700948</c:v>
                </c:pt>
                <c:pt idx="2">
                  <c:v>10920.07272450622</c:v>
                </c:pt>
                <c:pt idx="3">
                  <c:v>22329.82520467819</c:v>
                </c:pt>
                <c:pt idx="4">
                  <c:v>31706.55954529418</c:v>
                </c:pt>
                <c:pt idx="5">
                  <c:v>39805.91127308388</c:v>
                </c:pt>
                <c:pt idx="6">
                  <c:v>44396.77429440462</c:v>
                </c:pt>
                <c:pt idx="7">
                  <c:v>47915.89368460047</c:v>
                </c:pt>
                <c:pt idx="8">
                  <c:v>50900.91878606992</c:v>
                </c:pt>
                <c:pt idx="9">
                  <c:v>52372.96456378301</c:v>
                </c:pt>
                <c:pt idx="10">
                  <c:v>53751.77657683945</c:v>
                </c:pt>
                <c:pt idx="11">
                  <c:v>55148.52918520291</c:v>
                </c:pt>
                <c:pt idx="12">
                  <c:v>56186.23700898486</c:v>
                </c:pt>
                <c:pt idx="13">
                  <c:v>57234.32543673626</c:v>
                </c:pt>
                <c:pt idx="14">
                  <c:v>58292.79446845708</c:v>
                </c:pt>
              </c:numCache>
              <c:extLst xmlns:c16r2="http://schemas.microsoft.com/office/drawing/2015/06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DE-4DCA-BEA9-71DC48519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657968"/>
        <c:axId val="37166028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Sheet1!$C$4:$C$18</c15:sqref>
                        </c15:formulaRef>
                      </c:ext>
                    </c:extLst>
                    <c:numCache>
                      <c:formatCode>0_);\(0\)</c:formatCode>
                      <c:ptCount val="15"/>
                      <c:pt idx="0">
                        <c:v>2017.0</c:v>
                      </c:pt>
                      <c:pt idx="1">
                        <c:v>2018.0</c:v>
                      </c:pt>
                      <c:pt idx="2">
                        <c:v>2019.0</c:v>
                      </c:pt>
                      <c:pt idx="3">
                        <c:v>2020.0</c:v>
                      </c:pt>
                      <c:pt idx="4">
                        <c:v>2021.0</c:v>
                      </c:pt>
                      <c:pt idx="5">
                        <c:v>2022.0</c:v>
                      </c:pt>
                      <c:pt idx="6">
                        <c:v>2023.0</c:v>
                      </c:pt>
                      <c:pt idx="7">
                        <c:v>2024.0</c:v>
                      </c:pt>
                      <c:pt idx="8">
                        <c:v>2025.0</c:v>
                      </c:pt>
                      <c:pt idx="9">
                        <c:v>2026.0</c:v>
                      </c:pt>
                      <c:pt idx="10">
                        <c:v>2027.0</c:v>
                      </c:pt>
                      <c:pt idx="11">
                        <c:v>2028.0</c:v>
                      </c:pt>
                      <c:pt idx="12">
                        <c:v>2029.0</c:v>
                      </c:pt>
                      <c:pt idx="13">
                        <c:v>2030.0</c:v>
                      </c:pt>
                      <c:pt idx="14">
                        <c:v>2031.0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80DE-4DCA-BEA9-71DC48519A49}"/>
                  </c:ext>
                </c:extLst>
              </c15:ser>
            </c15:filteredBarSeries>
          </c:ext>
        </c:extLst>
      </c:barChart>
      <c:catAx>
        <c:axId val="371657968"/>
        <c:scaling>
          <c:orientation val="minMax"/>
        </c:scaling>
        <c:delete val="0"/>
        <c:axPos val="b"/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60288"/>
        <c:crosses val="autoZero"/>
        <c:auto val="0"/>
        <c:lblAlgn val="ctr"/>
        <c:lblOffset val="100"/>
        <c:noMultiLvlLbl val="0"/>
      </c:catAx>
      <c:valAx>
        <c:axId val="371660288"/>
        <c:scaling>
          <c:orientation val="minMax"/>
          <c:max val="6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5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42</xdr:row>
      <xdr:rowOff>83820</xdr:rowOff>
    </xdr:from>
    <xdr:to>
      <xdr:col>5</xdr:col>
      <xdr:colOff>262890</xdr:colOff>
      <xdr:row>57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42</xdr:row>
      <xdr:rowOff>83820</xdr:rowOff>
    </xdr:from>
    <xdr:to>
      <xdr:col>5</xdr:col>
      <xdr:colOff>262890</xdr:colOff>
      <xdr:row>57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670560</xdr:colOff>
      <xdr:row>1</xdr:row>
      <xdr:rowOff>15240</xdr:rowOff>
    </xdr:from>
    <xdr:to>
      <xdr:col>13</xdr:col>
      <xdr:colOff>289560</xdr:colOff>
      <xdr:row>16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</xdr:colOff>
      <xdr:row>23</xdr:row>
      <xdr:rowOff>175260</xdr:rowOff>
    </xdr:from>
    <xdr:to>
      <xdr:col>11</xdr:col>
      <xdr:colOff>133350</xdr:colOff>
      <xdr:row>36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BB38"/>
  <sheetViews>
    <sheetView workbookViewId="0">
      <pane xSplit="1" topLeftCell="B1" activePane="topRight" state="frozen"/>
      <selection pane="topRight" activeCell="N9" sqref="N9"/>
    </sheetView>
  </sheetViews>
  <sheetFormatPr baseColWidth="10" defaultColWidth="8.83203125" defaultRowHeight="15" x14ac:dyDescent="0.2"/>
  <cols>
    <col min="1" max="1" width="21.1640625" style="10" customWidth="1"/>
    <col min="2" max="2" width="15.6640625" style="7" customWidth="1"/>
    <col min="3" max="3" width="12.33203125" style="7" customWidth="1"/>
    <col min="4" max="5" width="12.33203125" customWidth="1"/>
    <col min="6" max="6" width="12.33203125" style="7" customWidth="1"/>
    <col min="7" max="8" width="12.33203125" customWidth="1"/>
    <col min="9" max="9" width="12.33203125" style="7" customWidth="1"/>
    <col min="10" max="11" width="12.33203125" customWidth="1"/>
    <col min="12" max="12" width="12.33203125" style="7" customWidth="1"/>
    <col min="13" max="14" width="12.33203125" customWidth="1"/>
    <col min="15" max="15" width="12.33203125" style="7" customWidth="1"/>
    <col min="16" max="17" width="12.33203125" customWidth="1"/>
    <col min="18" max="18" width="12.33203125" style="7" customWidth="1"/>
    <col min="19" max="20" width="12.33203125" customWidth="1"/>
    <col min="21" max="21" width="12.5" style="7" customWidth="1"/>
    <col min="22" max="22" width="12.33203125" customWidth="1"/>
    <col min="23" max="23" width="11" bestFit="1" customWidth="1"/>
    <col min="24" max="24" width="15.6640625" style="7" customWidth="1"/>
    <col min="25" max="25" width="12" style="7" bestFit="1" customWidth="1"/>
    <col min="26" max="26" width="9" bestFit="1" customWidth="1"/>
    <col min="27" max="27" width="13.6640625" bestFit="1" customWidth="1"/>
    <col min="28" max="28" width="12" style="7" bestFit="1" customWidth="1"/>
    <col min="29" max="29" width="9" bestFit="1" customWidth="1"/>
    <col min="30" max="30" width="11.33203125" customWidth="1"/>
    <col min="31" max="31" width="12" style="7" bestFit="1" customWidth="1"/>
    <col min="32" max="32" width="9" bestFit="1" customWidth="1"/>
    <col min="33" max="33" width="13.6640625" bestFit="1" customWidth="1"/>
    <col min="34" max="34" width="12" style="7" bestFit="1" customWidth="1"/>
    <col min="35" max="35" width="8.1640625" bestFit="1" customWidth="1"/>
    <col min="36" max="36" width="13.6640625" bestFit="1" customWidth="1"/>
    <col min="37" max="37" width="12" style="7" bestFit="1" customWidth="1"/>
    <col min="38" max="38" width="8.1640625" bestFit="1" customWidth="1"/>
    <col min="39" max="39" width="13.6640625" bestFit="1" customWidth="1"/>
    <col min="40" max="40" width="12" style="7" bestFit="1" customWidth="1"/>
    <col min="41" max="41" width="8.1640625" bestFit="1" customWidth="1"/>
    <col min="42" max="42" width="14.1640625" bestFit="1" customWidth="1"/>
    <col min="43" max="43" width="12" style="7" bestFit="1" customWidth="1"/>
    <col min="44" max="44" width="9" bestFit="1" customWidth="1"/>
    <col min="45" max="45" width="13.6640625" bestFit="1" customWidth="1"/>
    <col min="46" max="46" width="13.1640625" style="7" customWidth="1"/>
    <col min="47" max="47" width="8.1640625" bestFit="1" customWidth="1"/>
    <col min="48" max="48" width="14.1640625" bestFit="1" customWidth="1"/>
    <col min="49" max="49" width="12" style="7" bestFit="1" customWidth="1"/>
    <col min="50" max="50" width="8.1640625" bestFit="1" customWidth="1"/>
    <col min="51" max="51" width="13.6640625" bestFit="1" customWidth="1"/>
    <col min="52" max="52" width="10.83203125" style="7" bestFit="1" customWidth="1"/>
    <col min="53" max="53" width="9" bestFit="1" customWidth="1"/>
    <col min="54" max="54" width="12.33203125" style="40" customWidth="1"/>
  </cols>
  <sheetData>
    <row r="1" spans="1:54" x14ac:dyDescent="0.2">
      <c r="B1" s="11"/>
      <c r="C1" s="93">
        <v>2011</v>
      </c>
      <c r="D1" s="94"/>
      <c r="E1" s="94"/>
      <c r="F1" s="93">
        <v>2016</v>
      </c>
      <c r="G1" s="94"/>
      <c r="H1" s="95"/>
      <c r="I1" s="93">
        <v>2017</v>
      </c>
      <c r="J1" s="94"/>
      <c r="K1" s="95"/>
      <c r="L1" s="90">
        <v>2018</v>
      </c>
      <c r="M1" s="91"/>
      <c r="N1" s="91"/>
      <c r="O1" s="90">
        <v>2019</v>
      </c>
      <c r="P1" s="91"/>
      <c r="Q1" s="91"/>
      <c r="R1" s="90">
        <v>2020</v>
      </c>
      <c r="S1" s="91"/>
      <c r="T1" s="91"/>
      <c r="U1" s="90">
        <v>2021</v>
      </c>
      <c r="V1" s="91"/>
      <c r="W1" s="92"/>
      <c r="X1" s="36"/>
      <c r="Y1" s="89">
        <v>2022</v>
      </c>
      <c r="Z1" s="89"/>
      <c r="AA1" s="89"/>
      <c r="AB1" s="89">
        <v>2023</v>
      </c>
      <c r="AC1" s="89"/>
      <c r="AD1" s="89"/>
      <c r="AE1" s="89">
        <v>2024</v>
      </c>
      <c r="AF1" s="89"/>
      <c r="AG1" s="89"/>
      <c r="AH1" s="89">
        <v>2025</v>
      </c>
      <c r="AI1" s="89"/>
      <c r="AJ1" s="89"/>
      <c r="AK1" s="89">
        <v>2026</v>
      </c>
      <c r="AL1" s="89"/>
      <c r="AM1" s="89"/>
      <c r="AN1" s="89">
        <v>2027</v>
      </c>
      <c r="AO1" s="89"/>
      <c r="AP1" s="89"/>
      <c r="AQ1" s="89">
        <v>2028</v>
      </c>
      <c r="AR1" s="89"/>
      <c r="AS1" s="89"/>
      <c r="AT1" s="89">
        <v>2029</v>
      </c>
      <c r="AU1" s="89"/>
      <c r="AV1" s="89"/>
      <c r="AW1" s="89">
        <v>2030</v>
      </c>
      <c r="AX1" s="89"/>
      <c r="AY1" s="89"/>
      <c r="AZ1" s="89">
        <v>2031</v>
      </c>
      <c r="BA1" s="89"/>
      <c r="BB1" s="89"/>
    </row>
    <row r="2" spans="1:54" s="1" customFormat="1" ht="44.5" customHeight="1" x14ac:dyDescent="0.2">
      <c r="A2" s="3" t="s">
        <v>0</v>
      </c>
      <c r="B2" s="78" t="s">
        <v>1</v>
      </c>
      <c r="C2" s="79" t="s">
        <v>2</v>
      </c>
      <c r="D2" s="80" t="s">
        <v>3</v>
      </c>
      <c r="E2" s="81" t="s">
        <v>4</v>
      </c>
      <c r="F2" s="13" t="s">
        <v>2</v>
      </c>
      <c r="G2" s="3" t="s">
        <v>3</v>
      </c>
      <c r="H2" s="3" t="s">
        <v>4</v>
      </c>
      <c r="I2" s="13" t="s">
        <v>2</v>
      </c>
      <c r="J2" s="3" t="s">
        <v>3</v>
      </c>
      <c r="K2" s="3" t="s">
        <v>4</v>
      </c>
      <c r="L2" s="13" t="s">
        <v>2</v>
      </c>
      <c r="M2" s="3" t="s">
        <v>3</v>
      </c>
      <c r="N2" s="3" t="s">
        <v>4</v>
      </c>
      <c r="O2" s="13" t="s">
        <v>2</v>
      </c>
      <c r="P2" s="3" t="s">
        <v>3</v>
      </c>
      <c r="Q2" s="3" t="s">
        <v>4</v>
      </c>
      <c r="R2" s="13" t="s">
        <v>2</v>
      </c>
      <c r="S2" s="3" t="s">
        <v>3</v>
      </c>
      <c r="T2" s="3" t="s">
        <v>4</v>
      </c>
      <c r="U2" s="13" t="s">
        <v>2</v>
      </c>
      <c r="V2" s="3" t="s">
        <v>3</v>
      </c>
      <c r="W2" s="3" t="s">
        <v>4</v>
      </c>
      <c r="X2" s="13" t="s">
        <v>5</v>
      </c>
      <c r="Y2" s="13" t="s">
        <v>2</v>
      </c>
      <c r="Z2" s="3" t="s">
        <v>3</v>
      </c>
      <c r="AA2" s="3" t="s">
        <v>4</v>
      </c>
      <c r="AB2" s="13" t="s">
        <v>2</v>
      </c>
      <c r="AC2" s="3" t="s">
        <v>3</v>
      </c>
      <c r="AD2" s="3" t="s">
        <v>4</v>
      </c>
      <c r="AE2" s="13" t="s">
        <v>2</v>
      </c>
      <c r="AF2" s="3" t="s">
        <v>3</v>
      </c>
      <c r="AG2" s="3" t="s">
        <v>4</v>
      </c>
      <c r="AH2" s="13" t="s">
        <v>2</v>
      </c>
      <c r="AI2" s="3" t="s">
        <v>3</v>
      </c>
      <c r="AJ2" s="3" t="s">
        <v>4</v>
      </c>
      <c r="AK2" s="13" t="s">
        <v>2</v>
      </c>
      <c r="AL2" s="3" t="s">
        <v>3</v>
      </c>
      <c r="AM2" s="3" t="s">
        <v>4</v>
      </c>
      <c r="AN2" s="13" t="s">
        <v>2</v>
      </c>
      <c r="AO2" s="3" t="s">
        <v>3</v>
      </c>
      <c r="AP2" s="3" t="s">
        <v>4</v>
      </c>
      <c r="AQ2" s="13" t="s">
        <v>2</v>
      </c>
      <c r="AR2" s="3" t="s">
        <v>3</v>
      </c>
      <c r="AS2" s="3" t="s">
        <v>4</v>
      </c>
      <c r="AT2" s="13" t="s">
        <v>2</v>
      </c>
      <c r="AU2" s="3" t="s">
        <v>3</v>
      </c>
      <c r="AV2" s="3" t="s">
        <v>4</v>
      </c>
      <c r="AW2" s="13" t="s">
        <v>2</v>
      </c>
      <c r="AX2" s="3" t="s">
        <v>3</v>
      </c>
      <c r="AY2" s="3" t="s">
        <v>4</v>
      </c>
      <c r="AZ2" s="13" t="s">
        <v>2</v>
      </c>
      <c r="BA2" s="3" t="s">
        <v>3</v>
      </c>
      <c r="BB2" s="39" t="s">
        <v>4</v>
      </c>
    </row>
    <row r="3" spans="1:54" x14ac:dyDescent="0.2">
      <c r="A3" s="20" t="s">
        <v>6</v>
      </c>
      <c r="B3" s="28">
        <f t="shared" ref="B3:B20" si="0">(U3-C3)/10</f>
        <v>4522665.9000000004</v>
      </c>
      <c r="C3" s="28">
        <v>199812341</v>
      </c>
      <c r="D3" s="12">
        <v>0.22270000000000001</v>
      </c>
      <c r="E3" s="29">
        <f t="shared" ref="E3:E38" si="1">D3*C3</f>
        <v>44498208.340700001</v>
      </c>
      <c r="F3" s="28">
        <f t="shared" ref="F3:F38" si="2">C3+(B3*5)</f>
        <v>222425670.5</v>
      </c>
      <c r="G3" s="30">
        <f t="shared" ref="G3:G13" si="3">D3+0.015</f>
        <v>0.23770000000000002</v>
      </c>
      <c r="H3" s="29">
        <f t="shared" ref="H3:H13" si="4">G3*F3</f>
        <v>52870581.877850004</v>
      </c>
      <c r="I3" s="31">
        <f t="shared" ref="I3:I13" si="5">F3+B3</f>
        <v>226948336.40000001</v>
      </c>
      <c r="J3" s="30">
        <f t="shared" ref="J3:J13" si="6">D3+0.018</f>
        <v>0.2407</v>
      </c>
      <c r="K3" s="29">
        <f t="shared" ref="K3:K13" si="7">J3*I3</f>
        <v>54626464.571479999</v>
      </c>
      <c r="L3" s="31">
        <f t="shared" ref="L3:L13" si="8">$B3+I3</f>
        <v>231471002.30000001</v>
      </c>
      <c r="M3" s="30">
        <f t="shared" ref="M3:M13" si="9">D3+0.021</f>
        <v>0.2437</v>
      </c>
      <c r="N3" s="29">
        <f t="shared" ref="N3:N13" si="10">M3*L3</f>
        <v>56409483.260510005</v>
      </c>
      <c r="O3" s="31">
        <f t="shared" ref="O3:O13" si="11">$B3+L3</f>
        <v>235993668.20000002</v>
      </c>
      <c r="P3" s="30">
        <f t="shared" ref="P3:P13" si="12">D3+0.024</f>
        <v>0.2467</v>
      </c>
      <c r="Q3" s="29">
        <f t="shared" ref="Q3:Q13" si="13">P3*O3</f>
        <v>58219637.944940008</v>
      </c>
      <c r="R3" s="31">
        <f t="shared" ref="R3:R13" si="14">$B3+O3</f>
        <v>240516334.10000002</v>
      </c>
      <c r="S3" s="30">
        <f t="shared" ref="S3:S13" si="15">D3+0.027</f>
        <v>0.24970000000000001</v>
      </c>
      <c r="T3" s="29">
        <f t="shared" ref="T3:T13" si="16">S3*R3</f>
        <v>60056928.624770008</v>
      </c>
      <c r="U3" s="31">
        <v>245039000</v>
      </c>
      <c r="V3" s="30">
        <f t="shared" ref="V3:V13" si="17">D3+0.03</f>
        <v>0.25270000000000004</v>
      </c>
      <c r="W3" s="29">
        <f t="shared" ref="W3:W13" si="18">V3*U3</f>
        <v>61921355.300000012</v>
      </c>
      <c r="X3" s="28">
        <f>(AZ3-U3)/10</f>
        <v>4183600</v>
      </c>
      <c r="Y3" s="35">
        <f>U3+X3</f>
        <v>249222600</v>
      </c>
      <c r="Z3" s="32">
        <f t="shared" ref="Z3:Z9" si="19">D3+0.033</f>
        <v>0.25570000000000004</v>
      </c>
      <c r="AA3" s="33">
        <f>Y3*Z3</f>
        <v>63726218.820000008</v>
      </c>
      <c r="AB3" s="35">
        <f>Y3+X3</f>
        <v>253406200</v>
      </c>
      <c r="AC3" s="32">
        <f t="shared" ref="AC3:AC9" si="20">D3+0.036</f>
        <v>0.25869999999999999</v>
      </c>
      <c r="AD3" s="33">
        <f>AC3*AB3</f>
        <v>65556183.939999998</v>
      </c>
      <c r="AE3" s="35">
        <f>AB3+X3</f>
        <v>257589800</v>
      </c>
      <c r="AF3" s="32">
        <f t="shared" ref="AF3:AF9" si="21">D3+0.039</f>
        <v>0.26169999999999999</v>
      </c>
      <c r="AG3" s="33">
        <f>AE3*AF3</f>
        <v>67411250.659999996</v>
      </c>
      <c r="AH3" s="35">
        <f>AE3+X3</f>
        <v>261773400</v>
      </c>
      <c r="AI3" s="32">
        <f t="shared" ref="AI3:AI9" si="22">D3+0.042</f>
        <v>0.26469999999999999</v>
      </c>
      <c r="AJ3" s="33">
        <f>AI3*AH3</f>
        <v>69291418.980000004</v>
      </c>
      <c r="AK3" s="35">
        <f>AH3+X3</f>
        <v>265957000</v>
      </c>
      <c r="AL3" s="32">
        <f t="shared" ref="AL3:AL9" si="23">D3+0.045</f>
        <v>0.26769999999999999</v>
      </c>
      <c r="AM3" s="33">
        <f>AL3*AK3</f>
        <v>71196688.899999991</v>
      </c>
      <c r="AN3" s="35">
        <f>AK3+X3</f>
        <v>270140600</v>
      </c>
      <c r="AO3" s="32">
        <f t="shared" ref="AO3:AO9" si="24">D3+0.048</f>
        <v>0.2707</v>
      </c>
      <c r="AP3" s="33">
        <f>AO3*AN3</f>
        <v>73127060.420000002</v>
      </c>
      <c r="AQ3" s="35">
        <f>AN3+X3</f>
        <v>274324200</v>
      </c>
      <c r="AR3" s="32">
        <f t="shared" ref="AR3:AR9" si="25">D3+0.051</f>
        <v>0.2737</v>
      </c>
      <c r="AS3" s="33">
        <f>AQ3*AR3</f>
        <v>75082533.540000007</v>
      </c>
      <c r="AT3" s="35">
        <f>AQ3+X3</f>
        <v>278507800</v>
      </c>
      <c r="AU3" s="32">
        <f t="shared" ref="AU3:AU9" si="26">D3+0.054</f>
        <v>0.2767</v>
      </c>
      <c r="AV3" s="33">
        <f>AT3*AU3</f>
        <v>77063108.260000005</v>
      </c>
      <c r="AW3" s="35">
        <f>AT3+X3</f>
        <v>282691400</v>
      </c>
      <c r="AX3" s="32">
        <f t="shared" ref="AX3:AX9" si="27">D3+0.057</f>
        <v>0.2797</v>
      </c>
      <c r="AY3" s="33">
        <f>AW3*AX3</f>
        <v>79068784.579999998</v>
      </c>
      <c r="AZ3" s="26">
        <v>286875000</v>
      </c>
      <c r="BA3" s="32">
        <f t="shared" ref="BA3:BA4" si="28">D3+0.06</f>
        <v>0.28270000000000001</v>
      </c>
      <c r="BB3" s="40">
        <f>AZ3*BA3</f>
        <v>81099562.5</v>
      </c>
    </row>
    <row r="4" spans="1:54" x14ac:dyDescent="0.2">
      <c r="A4" s="20" t="s">
        <v>7</v>
      </c>
      <c r="B4" s="28">
        <f t="shared" si="0"/>
        <v>1459466.7</v>
      </c>
      <c r="C4" s="28">
        <v>112374333</v>
      </c>
      <c r="D4" s="12">
        <v>0.45219999999999999</v>
      </c>
      <c r="E4" s="29">
        <f t="shared" si="1"/>
        <v>50815673.382600002</v>
      </c>
      <c r="F4" s="28">
        <f t="shared" si="2"/>
        <v>119671666.5</v>
      </c>
      <c r="G4" s="30">
        <f t="shared" si="3"/>
        <v>0.4672</v>
      </c>
      <c r="H4" s="29">
        <f t="shared" si="4"/>
        <v>55910602.588799998</v>
      </c>
      <c r="I4" s="31">
        <f t="shared" si="5"/>
        <v>121131133.2</v>
      </c>
      <c r="J4" s="30">
        <f t="shared" si="6"/>
        <v>0.47020000000000001</v>
      </c>
      <c r="K4" s="29">
        <f t="shared" si="7"/>
        <v>56955858.830640003</v>
      </c>
      <c r="L4" s="31">
        <f t="shared" si="8"/>
        <v>122590599.90000001</v>
      </c>
      <c r="M4" s="30">
        <f t="shared" si="9"/>
        <v>0.47320000000000001</v>
      </c>
      <c r="N4" s="29">
        <f t="shared" si="10"/>
        <v>58009871.872680001</v>
      </c>
      <c r="O4" s="31">
        <f t="shared" si="11"/>
        <v>124050066.60000001</v>
      </c>
      <c r="P4" s="30">
        <f t="shared" si="12"/>
        <v>0.47620000000000001</v>
      </c>
      <c r="Q4" s="29">
        <f t="shared" si="13"/>
        <v>59072641.714920007</v>
      </c>
      <c r="R4" s="31">
        <f t="shared" si="14"/>
        <v>125509533.30000001</v>
      </c>
      <c r="S4" s="30">
        <f t="shared" si="15"/>
        <v>0.47920000000000001</v>
      </c>
      <c r="T4" s="29">
        <f t="shared" si="16"/>
        <v>60144168.357360005</v>
      </c>
      <c r="U4" s="31">
        <v>126969000</v>
      </c>
      <c r="V4" s="30">
        <f t="shared" si="17"/>
        <v>0.48219999999999996</v>
      </c>
      <c r="W4" s="29">
        <f t="shared" si="18"/>
        <v>61224451.799999997</v>
      </c>
      <c r="X4" s="28">
        <f t="shared" ref="X4:X13" si="29">(AZ4-U4)/10</f>
        <v>1343200</v>
      </c>
      <c r="Y4" s="35">
        <f t="shared" ref="Y4:Y8" si="30">U4+X4</f>
        <v>128312200</v>
      </c>
      <c r="Z4" s="32">
        <f t="shared" si="19"/>
        <v>0.48519999999999996</v>
      </c>
      <c r="AA4" s="33">
        <f t="shared" ref="AA4:AA7" si="31">Y4*Z4</f>
        <v>62257079.439999998</v>
      </c>
      <c r="AB4" s="35">
        <f t="shared" ref="AB4:AB7" si="32">Y4+X4</f>
        <v>129655400</v>
      </c>
      <c r="AC4" s="32">
        <f t="shared" si="20"/>
        <v>0.48819999999999997</v>
      </c>
      <c r="AD4" s="33">
        <f t="shared" ref="AD4:AD7" si="33">AC4*AB4</f>
        <v>63297766.279999994</v>
      </c>
      <c r="AE4" s="35">
        <f t="shared" ref="AE4:AE7" si="34">AB4+X4</f>
        <v>130998600</v>
      </c>
      <c r="AF4" s="32">
        <f t="shared" si="21"/>
        <v>0.49119999999999997</v>
      </c>
      <c r="AG4" s="33">
        <f t="shared" ref="AG4:AG7" si="35">AE4*AF4</f>
        <v>64346512.319999993</v>
      </c>
      <c r="AH4" s="35">
        <f t="shared" ref="AH4:AH7" si="36">AE4+X4</f>
        <v>132341800</v>
      </c>
      <c r="AI4" s="32">
        <f t="shared" si="22"/>
        <v>0.49419999999999997</v>
      </c>
      <c r="AJ4" s="33">
        <f t="shared" ref="AJ4:AJ7" si="37">AI4*AH4</f>
        <v>65403317.559999995</v>
      </c>
      <c r="AK4" s="35">
        <f t="shared" ref="AK4:AK7" si="38">AH4+X4</f>
        <v>133685000</v>
      </c>
      <c r="AL4" s="32">
        <f t="shared" si="23"/>
        <v>0.49719999999999998</v>
      </c>
      <c r="AM4" s="33">
        <f t="shared" ref="AM4:AM7" si="39">AL4*AK4</f>
        <v>66468182</v>
      </c>
      <c r="AN4" s="35">
        <f t="shared" ref="AN4:AN7" si="40">AK4+X4</f>
        <v>135028200</v>
      </c>
      <c r="AO4" s="32">
        <f t="shared" si="24"/>
        <v>0.50019999999999998</v>
      </c>
      <c r="AP4" s="33">
        <f t="shared" ref="AP4:AP7" si="41">AO4*AN4</f>
        <v>67541105.640000001</v>
      </c>
      <c r="AQ4" s="35">
        <f t="shared" ref="AQ4:AQ7" si="42">AN4+X4</f>
        <v>136371400</v>
      </c>
      <c r="AR4" s="32">
        <f t="shared" si="25"/>
        <v>0.50319999999999998</v>
      </c>
      <c r="AS4" s="33">
        <f t="shared" ref="AS4:AS7" si="43">AQ4*AR4</f>
        <v>68622088.480000004</v>
      </c>
      <c r="AT4" s="35">
        <f t="shared" ref="AT4:AT7" si="44">AQ4+X4</f>
        <v>137714600</v>
      </c>
      <c r="AU4" s="32">
        <f t="shared" si="26"/>
        <v>0.50619999999999998</v>
      </c>
      <c r="AV4" s="33">
        <f t="shared" ref="AV4:AV7" si="45">AT4*AU4</f>
        <v>69711130.519999996</v>
      </c>
      <c r="AW4" s="35">
        <f t="shared" ref="AW4:AW7" si="46">AT4+X4</f>
        <v>139057800</v>
      </c>
      <c r="AX4" s="32">
        <f t="shared" si="27"/>
        <v>0.50919999999999999</v>
      </c>
      <c r="AY4" s="33">
        <f t="shared" ref="AY4:AY7" si="47">AW4*AX4</f>
        <v>70808231.760000005</v>
      </c>
      <c r="AZ4" s="26">
        <v>140401000</v>
      </c>
      <c r="BA4" s="32">
        <f t="shared" si="28"/>
        <v>0.51219999999999999</v>
      </c>
      <c r="BB4" s="40">
        <f t="shared" ref="BB4:BB7" si="48">AZ4*BA4</f>
        <v>71913392.200000003</v>
      </c>
    </row>
    <row r="5" spans="1:54" x14ac:dyDescent="0.2">
      <c r="A5" s="20" t="s">
        <v>8</v>
      </c>
      <c r="B5" s="28">
        <f t="shared" si="0"/>
        <v>887388.5</v>
      </c>
      <c r="C5" s="28">
        <v>91276115</v>
      </c>
      <c r="D5" s="12">
        <v>0.31869999999999998</v>
      </c>
      <c r="E5" s="29">
        <f t="shared" si="1"/>
        <v>29089697.850499999</v>
      </c>
      <c r="F5" s="28">
        <f t="shared" si="2"/>
        <v>95713057.5</v>
      </c>
      <c r="G5" s="30">
        <f t="shared" si="3"/>
        <v>0.3337</v>
      </c>
      <c r="H5" s="29">
        <f t="shared" si="4"/>
        <v>31939447.287749998</v>
      </c>
      <c r="I5" s="31">
        <f t="shared" si="5"/>
        <v>96600446</v>
      </c>
      <c r="J5" s="30">
        <f t="shared" si="6"/>
        <v>0.3367</v>
      </c>
      <c r="K5" s="29">
        <f t="shared" si="7"/>
        <v>32525370.168200001</v>
      </c>
      <c r="L5" s="31">
        <f t="shared" si="8"/>
        <v>97487834.5</v>
      </c>
      <c r="M5" s="30">
        <f t="shared" si="9"/>
        <v>0.3397</v>
      </c>
      <c r="N5" s="29">
        <f t="shared" si="10"/>
        <v>33116617.37965</v>
      </c>
      <c r="O5" s="31">
        <f t="shared" si="11"/>
        <v>98375223</v>
      </c>
      <c r="P5" s="30">
        <f t="shared" si="12"/>
        <v>0.3427</v>
      </c>
      <c r="Q5" s="29">
        <f t="shared" si="13"/>
        <v>33713188.9221</v>
      </c>
      <c r="R5" s="31">
        <f t="shared" si="14"/>
        <v>99262611.5</v>
      </c>
      <c r="S5" s="30">
        <f t="shared" si="15"/>
        <v>0.34570000000000001</v>
      </c>
      <c r="T5" s="29">
        <f t="shared" si="16"/>
        <v>34315084.795550004</v>
      </c>
      <c r="U5" s="31">
        <v>100150000</v>
      </c>
      <c r="V5" s="30">
        <f t="shared" si="17"/>
        <v>0.34870000000000001</v>
      </c>
      <c r="W5" s="29">
        <f t="shared" si="18"/>
        <v>34922305</v>
      </c>
      <c r="X5" s="28">
        <f t="shared" si="29"/>
        <v>811100</v>
      </c>
      <c r="Y5" s="35">
        <f t="shared" si="30"/>
        <v>100961100</v>
      </c>
      <c r="Z5" s="32">
        <f t="shared" si="19"/>
        <v>0.35170000000000001</v>
      </c>
      <c r="AA5" s="33">
        <f t="shared" si="31"/>
        <v>35508018.870000005</v>
      </c>
      <c r="AB5" s="35">
        <f t="shared" si="32"/>
        <v>101772200</v>
      </c>
      <c r="AC5" s="32">
        <f t="shared" si="20"/>
        <v>0.35469999999999996</v>
      </c>
      <c r="AD5" s="33">
        <f t="shared" si="33"/>
        <v>36098599.339999996</v>
      </c>
      <c r="AE5" s="35">
        <f t="shared" si="34"/>
        <v>102583300</v>
      </c>
      <c r="AF5" s="32">
        <f t="shared" si="21"/>
        <v>0.35769999999999996</v>
      </c>
      <c r="AG5" s="33">
        <f t="shared" si="35"/>
        <v>36694046.409999996</v>
      </c>
      <c r="AH5" s="35">
        <f t="shared" si="36"/>
        <v>103394400</v>
      </c>
      <c r="AI5" s="32">
        <f t="shared" si="22"/>
        <v>0.36069999999999997</v>
      </c>
      <c r="AJ5" s="33">
        <f t="shared" si="37"/>
        <v>37294360.079999998</v>
      </c>
      <c r="AK5" s="35">
        <f t="shared" si="38"/>
        <v>104205500</v>
      </c>
      <c r="AL5" s="32">
        <f t="shared" si="23"/>
        <v>0.36369999999999997</v>
      </c>
      <c r="AM5" s="33">
        <f t="shared" si="39"/>
        <v>37899540.349999994</v>
      </c>
      <c r="AN5" s="35">
        <f t="shared" si="40"/>
        <v>105016600</v>
      </c>
      <c r="AO5" s="32">
        <f t="shared" si="24"/>
        <v>0.36669999999999997</v>
      </c>
      <c r="AP5" s="33">
        <f t="shared" si="41"/>
        <v>38509587.219999999</v>
      </c>
      <c r="AQ5" s="35">
        <f t="shared" si="42"/>
        <v>105827700</v>
      </c>
      <c r="AR5" s="32">
        <f t="shared" si="25"/>
        <v>0.36969999999999997</v>
      </c>
      <c r="AS5" s="33">
        <f t="shared" si="43"/>
        <v>39124500.689999998</v>
      </c>
      <c r="AT5" s="35">
        <f t="shared" si="44"/>
        <v>106638800</v>
      </c>
      <c r="AU5" s="32">
        <f t="shared" si="26"/>
        <v>0.37269999999999998</v>
      </c>
      <c r="AV5" s="33">
        <f t="shared" si="45"/>
        <v>39744280.759999998</v>
      </c>
      <c r="AW5" s="35">
        <f t="shared" si="46"/>
        <v>107449900</v>
      </c>
      <c r="AX5" s="32">
        <f t="shared" si="27"/>
        <v>0.37569999999999998</v>
      </c>
      <c r="AY5" s="33">
        <f t="shared" si="47"/>
        <v>40368927.43</v>
      </c>
      <c r="AZ5" s="26">
        <v>108261000</v>
      </c>
      <c r="BA5" s="32">
        <f t="shared" ref="BA5:BA13" si="49">D5+0.06</f>
        <v>0.37869999999999998</v>
      </c>
      <c r="BB5" s="40">
        <f t="shared" si="48"/>
        <v>40998440.699999996</v>
      </c>
    </row>
    <row r="6" spans="1:54" s="27" customFormat="1" x14ac:dyDescent="0.2">
      <c r="A6" s="20" t="s">
        <v>9</v>
      </c>
      <c r="B6" s="38">
        <f t="shared" si="0"/>
        <v>479051.95029999985</v>
      </c>
      <c r="C6" s="37">
        <v>49386799</v>
      </c>
      <c r="D6" s="12">
        <v>0.33360000000000001</v>
      </c>
      <c r="E6" s="29">
        <f>D5*C6</f>
        <v>15739572.8413</v>
      </c>
      <c r="F6" s="28">
        <f t="shared" si="2"/>
        <v>51782058.751499996</v>
      </c>
      <c r="G6" s="30">
        <f t="shared" si="3"/>
        <v>0.34860000000000002</v>
      </c>
      <c r="H6" s="29">
        <f t="shared" si="4"/>
        <v>18051225.680772901</v>
      </c>
      <c r="I6" s="31">
        <f t="shared" si="5"/>
        <v>52261110.701799996</v>
      </c>
      <c r="J6" s="30">
        <f t="shared" si="6"/>
        <v>0.35160000000000002</v>
      </c>
      <c r="K6" s="29">
        <f t="shared" si="7"/>
        <v>18375006.522752881</v>
      </c>
      <c r="L6" s="31">
        <f t="shared" si="8"/>
        <v>52740162.652099997</v>
      </c>
      <c r="M6" s="30">
        <f t="shared" si="9"/>
        <v>0.35460000000000003</v>
      </c>
      <c r="N6" s="29">
        <f t="shared" si="10"/>
        <v>18701661.676434658</v>
      </c>
      <c r="O6" s="31">
        <f t="shared" si="11"/>
        <v>53219214.602399997</v>
      </c>
      <c r="P6" s="30">
        <f t="shared" si="12"/>
        <v>0.35760000000000003</v>
      </c>
      <c r="Q6" s="29">
        <f t="shared" si="13"/>
        <v>19031191.14181824</v>
      </c>
      <c r="R6" s="31">
        <f t="shared" si="14"/>
        <v>53698266.552699998</v>
      </c>
      <c r="S6" s="30">
        <f t="shared" si="15"/>
        <v>0.36060000000000003</v>
      </c>
      <c r="T6" s="29">
        <f t="shared" si="16"/>
        <v>19363594.918903623</v>
      </c>
      <c r="U6" s="31">
        <f>(C6*0.097)+C6</f>
        <v>54177318.502999999</v>
      </c>
      <c r="V6" s="30">
        <f t="shared" si="17"/>
        <v>0.36360000000000003</v>
      </c>
      <c r="W6" s="29">
        <f t="shared" si="18"/>
        <v>19698873.007690802</v>
      </c>
      <c r="X6" s="28">
        <f t="shared" si="29"/>
        <v>362988.0339700997</v>
      </c>
      <c r="Y6" s="35">
        <f t="shared" si="30"/>
        <v>54540306.536970101</v>
      </c>
      <c r="Z6" s="32">
        <f t="shared" si="19"/>
        <v>0.36660000000000004</v>
      </c>
      <c r="AA6" s="33">
        <f t="shared" si="31"/>
        <v>19994476.376453239</v>
      </c>
      <c r="AB6" s="35">
        <f t="shared" si="32"/>
        <v>54903294.570940204</v>
      </c>
      <c r="AC6" s="32">
        <f t="shared" si="20"/>
        <v>0.36959999999999998</v>
      </c>
      <c r="AD6" s="33">
        <f t="shared" si="33"/>
        <v>20292257.673419498</v>
      </c>
      <c r="AE6" s="35">
        <f t="shared" si="34"/>
        <v>55266282.604910307</v>
      </c>
      <c r="AF6" s="32">
        <f t="shared" si="21"/>
        <v>0.37259999999999999</v>
      </c>
      <c r="AG6" s="33">
        <f t="shared" si="35"/>
        <v>20592216.898589581</v>
      </c>
      <c r="AH6" s="35">
        <f t="shared" si="36"/>
        <v>55629270.638880409</v>
      </c>
      <c r="AI6" s="32">
        <f t="shared" si="22"/>
        <v>0.37559999999999999</v>
      </c>
      <c r="AJ6" s="33">
        <f t="shared" si="37"/>
        <v>20894354.051963482</v>
      </c>
      <c r="AK6" s="35">
        <f t="shared" si="38"/>
        <v>55992258.672850512</v>
      </c>
      <c r="AL6" s="32">
        <f t="shared" si="23"/>
        <v>0.37859999999999999</v>
      </c>
      <c r="AM6" s="33">
        <f t="shared" si="39"/>
        <v>21198669.133541204</v>
      </c>
      <c r="AN6" s="35">
        <f t="shared" si="40"/>
        <v>56355246.706820615</v>
      </c>
      <c r="AO6" s="32">
        <f t="shared" si="24"/>
        <v>0.38159999999999999</v>
      </c>
      <c r="AP6" s="33">
        <f t="shared" si="41"/>
        <v>21505162.143322747</v>
      </c>
      <c r="AQ6" s="35">
        <f t="shared" si="42"/>
        <v>56718234.740790717</v>
      </c>
      <c r="AR6" s="32">
        <f t="shared" si="25"/>
        <v>0.3846</v>
      </c>
      <c r="AS6" s="33">
        <f t="shared" si="43"/>
        <v>21813833.081308112</v>
      </c>
      <c r="AT6" s="35">
        <f t="shared" si="44"/>
        <v>57081222.77476082</v>
      </c>
      <c r="AU6" s="32">
        <f t="shared" si="26"/>
        <v>0.3876</v>
      </c>
      <c r="AV6" s="33">
        <f t="shared" si="45"/>
        <v>22124681.947497293</v>
      </c>
      <c r="AW6" s="35">
        <f t="shared" si="46"/>
        <v>57444210.808730923</v>
      </c>
      <c r="AX6" s="32">
        <f t="shared" si="27"/>
        <v>0.3906</v>
      </c>
      <c r="AY6" s="33">
        <f t="shared" si="47"/>
        <v>22437708.7418903</v>
      </c>
      <c r="AZ6" s="35">
        <f>(U6*0.067)+U6</f>
        <v>57807198.842700996</v>
      </c>
      <c r="BA6" s="32">
        <f t="shared" si="49"/>
        <v>0.39360000000000001</v>
      </c>
      <c r="BB6" s="40">
        <f t="shared" si="48"/>
        <v>22752913.464487113</v>
      </c>
    </row>
    <row r="7" spans="1:54" s="27" customFormat="1" x14ac:dyDescent="0.2">
      <c r="A7" s="21" t="s">
        <v>10</v>
      </c>
      <c r="B7" s="38">
        <f t="shared" si="0"/>
        <v>342281.54289999977</v>
      </c>
      <c r="C7" s="37">
        <v>35286757</v>
      </c>
      <c r="D7" s="12">
        <v>0.38600000000000001</v>
      </c>
      <c r="E7" s="29">
        <f>D6*C7</f>
        <v>11771662.135199999</v>
      </c>
      <c r="F7" s="28">
        <f t="shared" si="2"/>
        <v>36998164.714499995</v>
      </c>
      <c r="G7" s="30">
        <f>D7+0.015</f>
        <v>0.40100000000000002</v>
      </c>
      <c r="H7" s="29">
        <f t="shared" si="4"/>
        <v>14836264.050514499</v>
      </c>
      <c r="I7" s="31">
        <f t="shared" si="5"/>
        <v>37340446.257399991</v>
      </c>
      <c r="J7" s="30">
        <f>D7+0.018</f>
        <v>0.40400000000000003</v>
      </c>
      <c r="K7" s="29">
        <f t="shared" si="7"/>
        <v>15085540.287989598</v>
      </c>
      <c r="L7" s="31">
        <f t="shared" si="8"/>
        <v>37682727.800299987</v>
      </c>
      <c r="M7" s="30">
        <f>D7+0.021</f>
        <v>0.40700000000000003</v>
      </c>
      <c r="N7" s="29">
        <f t="shared" si="10"/>
        <v>15336870.214722095</v>
      </c>
      <c r="O7" s="31">
        <f t="shared" si="11"/>
        <v>38025009.343199983</v>
      </c>
      <c r="P7" s="30">
        <f>D7+0.024</f>
        <v>0.41000000000000003</v>
      </c>
      <c r="Q7" s="29">
        <f t="shared" si="13"/>
        <v>15590253.830711994</v>
      </c>
      <c r="R7" s="31">
        <f t="shared" si="14"/>
        <v>38367290.886099979</v>
      </c>
      <c r="S7" s="30">
        <f>D7+0.027</f>
        <v>0.41300000000000003</v>
      </c>
      <c r="T7" s="29">
        <f t="shared" si="16"/>
        <v>15845691.135959292</v>
      </c>
      <c r="U7" s="31">
        <f>(C7*0.097)+C7</f>
        <v>38709572.428999998</v>
      </c>
      <c r="V7" s="30">
        <f>D7+0.03</f>
        <v>0.41600000000000004</v>
      </c>
      <c r="W7" s="29">
        <f t="shared" si="18"/>
        <v>16103182.130464001</v>
      </c>
      <c r="X7" s="28">
        <f t="shared" si="29"/>
        <v>259354.13527429997</v>
      </c>
      <c r="Y7" s="35">
        <f t="shared" si="30"/>
        <v>38968926.564274296</v>
      </c>
      <c r="Z7" s="32">
        <f>D7+0.033</f>
        <v>0.41900000000000004</v>
      </c>
      <c r="AA7" s="33">
        <f t="shared" si="31"/>
        <v>16327980.230430931</v>
      </c>
      <c r="AB7" s="35">
        <f t="shared" si="32"/>
        <v>39228280.699548595</v>
      </c>
      <c r="AC7" s="32">
        <f>D7+0.036</f>
        <v>0.42199999999999999</v>
      </c>
      <c r="AD7" s="33">
        <f t="shared" si="33"/>
        <v>16554334.455209507</v>
      </c>
      <c r="AE7" s="35">
        <f t="shared" si="34"/>
        <v>39487634.834822893</v>
      </c>
      <c r="AF7" s="32">
        <f>D7+0.039</f>
        <v>0.42499999999999999</v>
      </c>
      <c r="AG7" s="33">
        <f t="shared" si="35"/>
        <v>16782244.804799728</v>
      </c>
      <c r="AH7" s="35">
        <f t="shared" si="36"/>
        <v>39746988.970097192</v>
      </c>
      <c r="AI7" s="32">
        <f>D7+0.042</f>
        <v>0.42799999999999999</v>
      </c>
      <c r="AJ7" s="33">
        <f t="shared" si="37"/>
        <v>17011711.279201597</v>
      </c>
      <c r="AK7" s="35">
        <f t="shared" si="38"/>
        <v>40006343.10537149</v>
      </c>
      <c r="AL7" s="32">
        <f>D7+0.045</f>
        <v>0.43099999999999999</v>
      </c>
      <c r="AM7" s="33">
        <f t="shared" si="39"/>
        <v>17242733.878415111</v>
      </c>
      <c r="AN7" s="35">
        <f t="shared" si="40"/>
        <v>40265697.240645789</v>
      </c>
      <c r="AO7" s="32">
        <f>D7+0.048</f>
        <v>0.434</v>
      </c>
      <c r="AP7" s="33">
        <f t="shared" si="41"/>
        <v>17475312.602440272</v>
      </c>
      <c r="AQ7" s="35">
        <f t="shared" si="42"/>
        <v>40525051.375920087</v>
      </c>
      <c r="AR7" s="32">
        <f>D7+0.051</f>
        <v>0.437</v>
      </c>
      <c r="AS7" s="33">
        <f t="shared" si="43"/>
        <v>17709447.451277077</v>
      </c>
      <c r="AT7" s="35">
        <f t="shared" si="44"/>
        <v>40784405.511194386</v>
      </c>
      <c r="AU7" s="32">
        <f>D7+0.054</f>
        <v>0.44</v>
      </c>
      <c r="AV7" s="33">
        <f t="shared" si="45"/>
        <v>17945138.424925528</v>
      </c>
      <c r="AW7" s="35">
        <f t="shared" si="46"/>
        <v>41043759.646468684</v>
      </c>
      <c r="AX7" s="32">
        <f>D7+0.057</f>
        <v>0.443</v>
      </c>
      <c r="AY7" s="33">
        <f t="shared" si="47"/>
        <v>18182385.523385629</v>
      </c>
      <c r="AZ7" s="26">
        <f>(U7*0.067)+U7</f>
        <v>41303113.781742997</v>
      </c>
      <c r="BA7" s="32">
        <f>D7+0.06</f>
        <v>0.44600000000000001</v>
      </c>
      <c r="BB7" s="40">
        <f t="shared" si="48"/>
        <v>18421188.746657379</v>
      </c>
    </row>
    <row r="8" spans="1:54" x14ac:dyDescent="0.2">
      <c r="A8" s="20" t="s">
        <v>11</v>
      </c>
      <c r="B8" s="28">
        <f t="shared" si="0"/>
        <v>375164.55600000022</v>
      </c>
      <c r="C8" s="28">
        <v>72147030</v>
      </c>
      <c r="D8" s="12">
        <v>0.48399999999999999</v>
      </c>
      <c r="E8" s="29">
        <f t="shared" si="1"/>
        <v>34919162.519999996</v>
      </c>
      <c r="F8" s="28">
        <f t="shared" si="2"/>
        <v>74022852.780000001</v>
      </c>
      <c r="G8" s="30">
        <f t="shared" si="3"/>
        <v>0.499</v>
      </c>
      <c r="H8" s="29">
        <f t="shared" si="4"/>
        <v>36937403.537220001</v>
      </c>
      <c r="I8" s="31">
        <f t="shared" si="5"/>
        <v>74398017.335999995</v>
      </c>
      <c r="J8" s="30">
        <f t="shared" si="6"/>
        <v>0.502</v>
      </c>
      <c r="K8" s="29">
        <f t="shared" si="7"/>
        <v>37347804.702671997</v>
      </c>
      <c r="L8" s="31">
        <f t="shared" si="8"/>
        <v>74773181.89199999</v>
      </c>
      <c r="M8" s="30">
        <f t="shared" si="9"/>
        <v>0.505</v>
      </c>
      <c r="N8" s="29">
        <f t="shared" si="10"/>
        <v>37760456.855459996</v>
      </c>
      <c r="O8" s="31">
        <f t="shared" si="11"/>
        <v>75148346.447999984</v>
      </c>
      <c r="P8" s="30">
        <f t="shared" si="12"/>
        <v>0.50800000000000001</v>
      </c>
      <c r="Q8" s="29">
        <f t="shared" si="13"/>
        <v>38175359.995583989</v>
      </c>
      <c r="R8" s="31">
        <f t="shared" si="14"/>
        <v>75523511.003999978</v>
      </c>
      <c r="S8" s="30">
        <f t="shared" si="15"/>
        <v>0.51100000000000001</v>
      </c>
      <c r="T8" s="29">
        <f t="shared" si="16"/>
        <v>38592514.123043992</v>
      </c>
      <c r="U8" s="28">
        <f>(C8*0.052)+C8</f>
        <v>75898675.560000002</v>
      </c>
      <c r="V8" s="30">
        <f t="shared" si="17"/>
        <v>0.51400000000000001</v>
      </c>
      <c r="W8" s="29">
        <f t="shared" si="18"/>
        <v>39011919.237840004</v>
      </c>
      <c r="X8" s="28">
        <f t="shared" si="29"/>
        <v>311114.24399999977</v>
      </c>
      <c r="Y8" s="35">
        <f t="shared" si="30"/>
        <v>76209789.804000005</v>
      </c>
      <c r="Z8" s="32">
        <f t="shared" si="19"/>
        <v>0.51700000000000002</v>
      </c>
      <c r="AA8" s="33">
        <f t="shared" ref="AA8:AA13" si="50">Y8*Z8</f>
        <v>39400461.328668006</v>
      </c>
      <c r="AB8" s="35">
        <f t="shared" ref="AB8:AB13" si="51">Y8+X8</f>
        <v>76520904.048000008</v>
      </c>
      <c r="AC8" s="32">
        <f t="shared" si="20"/>
        <v>0.52</v>
      </c>
      <c r="AD8" s="33">
        <f t="shared" ref="AD8:AD13" si="52">AC8*AB8</f>
        <v>39790870.104960002</v>
      </c>
      <c r="AE8" s="35">
        <f t="shared" ref="AE8:AE13" si="53">AB8+X8</f>
        <v>76832018.292000011</v>
      </c>
      <c r="AF8" s="32">
        <f t="shared" si="21"/>
        <v>0.52300000000000002</v>
      </c>
      <c r="AG8" s="33">
        <f t="shared" ref="AG8:AG13" si="54">AE8*AF8</f>
        <v>40183145.566716008</v>
      </c>
      <c r="AH8" s="35">
        <f t="shared" ref="AH8:AH13" si="55">AE8+X8</f>
        <v>77143132.536000013</v>
      </c>
      <c r="AI8" s="32">
        <f t="shared" si="22"/>
        <v>0.52600000000000002</v>
      </c>
      <c r="AJ8" s="33">
        <f t="shared" ref="AJ8:AJ13" si="56">AI8*AH8</f>
        <v>40577287.713936009</v>
      </c>
      <c r="AK8" s="35">
        <f t="shared" ref="AK8:AK13" si="57">AH8+X8</f>
        <v>77454246.780000016</v>
      </c>
      <c r="AL8" s="32">
        <f t="shared" si="23"/>
        <v>0.52900000000000003</v>
      </c>
      <c r="AM8" s="33">
        <f t="shared" ref="AM8:AM13" si="58">AL8*AK8</f>
        <v>40973296.546620011</v>
      </c>
      <c r="AN8" s="35">
        <f t="shared" ref="AN8:AN13" si="59">AK8+X8</f>
        <v>77765361.024000019</v>
      </c>
      <c r="AO8" s="32">
        <f t="shared" si="24"/>
        <v>0.53200000000000003</v>
      </c>
      <c r="AP8" s="33">
        <f t="shared" ref="AP8:AP13" si="60">AO8*AN8</f>
        <v>41371172.064768009</v>
      </c>
      <c r="AQ8" s="35">
        <f t="shared" ref="AQ8:AQ13" si="61">AN8+X8</f>
        <v>78076475.268000022</v>
      </c>
      <c r="AR8" s="32">
        <f t="shared" si="25"/>
        <v>0.53500000000000003</v>
      </c>
      <c r="AS8" s="33">
        <f t="shared" ref="AS8:AS13" si="62">AQ8*AR8</f>
        <v>41770914.268380016</v>
      </c>
      <c r="AT8" s="35">
        <f t="shared" ref="AT8:AT13" si="63">AQ8+X8</f>
        <v>78387589.512000024</v>
      </c>
      <c r="AU8" s="32">
        <f t="shared" si="26"/>
        <v>0.53800000000000003</v>
      </c>
      <c r="AV8" s="33">
        <f t="shared" ref="AV8:AV13" si="64">AT8*AU8</f>
        <v>42172523.157456018</v>
      </c>
      <c r="AW8" s="35">
        <f t="shared" ref="AW8:AW13" si="65">AT8+X8</f>
        <v>78698703.756000027</v>
      </c>
      <c r="AX8" s="32">
        <f t="shared" si="27"/>
        <v>0.54100000000000004</v>
      </c>
      <c r="AY8" s="33">
        <f t="shared" ref="AY8:AY13" si="66">AW8*AX8</f>
        <v>42575998.731996015</v>
      </c>
      <c r="AZ8" s="26">
        <v>79009818</v>
      </c>
      <c r="BA8" s="32">
        <f t="shared" si="49"/>
        <v>0.54400000000000004</v>
      </c>
      <c r="BB8" s="40">
        <f t="shared" ref="BB8:BB13" si="67">AZ8*BA8</f>
        <v>42981340.992000006</v>
      </c>
    </row>
    <row r="9" spans="1:54" x14ac:dyDescent="0.2">
      <c r="A9" s="20" t="s">
        <v>12</v>
      </c>
      <c r="B9" s="28">
        <f t="shared" si="0"/>
        <v>1486756.3</v>
      </c>
      <c r="C9" s="28">
        <v>68548437</v>
      </c>
      <c r="D9" s="12">
        <v>0.2487</v>
      </c>
      <c r="E9" s="29">
        <f t="shared" si="1"/>
        <v>17047996.2819</v>
      </c>
      <c r="F9" s="28">
        <f t="shared" si="2"/>
        <v>75982218.5</v>
      </c>
      <c r="G9" s="30">
        <f t="shared" si="3"/>
        <v>0.26369999999999999</v>
      </c>
      <c r="H9" s="29">
        <f t="shared" si="4"/>
        <v>20036511.018449999</v>
      </c>
      <c r="I9" s="31">
        <f t="shared" si="5"/>
        <v>77468974.799999997</v>
      </c>
      <c r="J9" s="30">
        <f t="shared" si="6"/>
        <v>0.26669999999999999</v>
      </c>
      <c r="K9" s="29">
        <f t="shared" si="7"/>
        <v>20660975.579159997</v>
      </c>
      <c r="L9" s="31">
        <f t="shared" si="8"/>
        <v>78955731.099999994</v>
      </c>
      <c r="M9" s="30">
        <f t="shared" si="9"/>
        <v>0.2697</v>
      </c>
      <c r="N9" s="29">
        <f t="shared" si="10"/>
        <v>21294360.677669998</v>
      </c>
      <c r="O9" s="31">
        <f t="shared" si="11"/>
        <v>80442487.399999991</v>
      </c>
      <c r="P9" s="30">
        <f t="shared" si="12"/>
        <v>0.2727</v>
      </c>
      <c r="Q9" s="29">
        <f t="shared" si="13"/>
        <v>21936666.313979998</v>
      </c>
      <c r="R9" s="31">
        <f t="shared" si="14"/>
        <v>81929243.699999988</v>
      </c>
      <c r="S9" s="30">
        <f t="shared" si="15"/>
        <v>0.2757</v>
      </c>
      <c r="T9" s="29">
        <f t="shared" si="16"/>
        <v>22587892.488089997</v>
      </c>
      <c r="U9" s="31">
        <v>83416000</v>
      </c>
      <c r="V9" s="30">
        <f t="shared" si="17"/>
        <v>0.2787</v>
      </c>
      <c r="W9" s="29">
        <f t="shared" si="18"/>
        <v>23248039.199999999</v>
      </c>
      <c r="X9" s="28">
        <f t="shared" si="29"/>
        <v>1436700</v>
      </c>
      <c r="Y9" s="35">
        <f t="shared" ref="Y9:Y13" si="68">U9+X9</f>
        <v>84852700</v>
      </c>
      <c r="Z9" s="32">
        <f t="shared" si="19"/>
        <v>0.28170000000000001</v>
      </c>
      <c r="AA9" s="33">
        <f t="shared" si="50"/>
        <v>23903005.59</v>
      </c>
      <c r="AB9" s="35">
        <f t="shared" si="51"/>
        <v>86289400</v>
      </c>
      <c r="AC9" s="32">
        <f t="shared" si="20"/>
        <v>0.28470000000000001</v>
      </c>
      <c r="AD9" s="33">
        <f t="shared" si="52"/>
        <v>24566592.18</v>
      </c>
      <c r="AE9" s="35">
        <f t="shared" si="53"/>
        <v>87726100</v>
      </c>
      <c r="AF9" s="32">
        <f t="shared" si="21"/>
        <v>0.28770000000000001</v>
      </c>
      <c r="AG9" s="33">
        <f t="shared" si="54"/>
        <v>25238798.970000003</v>
      </c>
      <c r="AH9" s="35">
        <f t="shared" si="55"/>
        <v>89162800</v>
      </c>
      <c r="AI9" s="32">
        <f t="shared" si="22"/>
        <v>0.29070000000000001</v>
      </c>
      <c r="AJ9" s="33">
        <f t="shared" si="56"/>
        <v>25919625.960000001</v>
      </c>
      <c r="AK9" s="35">
        <f t="shared" si="57"/>
        <v>90599500</v>
      </c>
      <c r="AL9" s="32">
        <f t="shared" si="23"/>
        <v>0.29370000000000002</v>
      </c>
      <c r="AM9" s="33">
        <f t="shared" si="58"/>
        <v>26609073.150000002</v>
      </c>
      <c r="AN9" s="35">
        <f t="shared" si="59"/>
        <v>92036200</v>
      </c>
      <c r="AO9" s="32">
        <f t="shared" si="24"/>
        <v>0.29670000000000002</v>
      </c>
      <c r="AP9" s="33">
        <f t="shared" si="60"/>
        <v>27307140.540000003</v>
      </c>
      <c r="AQ9" s="35">
        <f t="shared" si="61"/>
        <v>93472900</v>
      </c>
      <c r="AR9" s="32">
        <f t="shared" si="25"/>
        <v>0.29970000000000002</v>
      </c>
      <c r="AS9" s="33">
        <f t="shared" si="62"/>
        <v>28013828.130000003</v>
      </c>
      <c r="AT9" s="35">
        <f t="shared" si="63"/>
        <v>94909600</v>
      </c>
      <c r="AU9" s="32">
        <f t="shared" si="26"/>
        <v>0.30270000000000002</v>
      </c>
      <c r="AV9" s="33">
        <f t="shared" si="64"/>
        <v>28729135.920000002</v>
      </c>
      <c r="AW9" s="35">
        <f t="shared" si="65"/>
        <v>96346300</v>
      </c>
      <c r="AX9" s="32">
        <f t="shared" si="27"/>
        <v>0.30570000000000003</v>
      </c>
      <c r="AY9" s="33">
        <f t="shared" si="66"/>
        <v>29453063.910000004</v>
      </c>
      <c r="AZ9" s="26">
        <v>97783000</v>
      </c>
      <c r="BA9" s="32">
        <f t="shared" si="49"/>
        <v>0.30869999999999997</v>
      </c>
      <c r="BB9" s="40">
        <f t="shared" si="67"/>
        <v>30185612.099999998</v>
      </c>
    </row>
    <row r="10" spans="1:54" x14ac:dyDescent="0.2">
      <c r="A10" s="20" t="s">
        <v>13</v>
      </c>
      <c r="B10" s="28">
        <f t="shared" si="0"/>
        <v>635430.80000000005</v>
      </c>
      <c r="C10" s="14">
        <v>60439692</v>
      </c>
      <c r="D10" s="12">
        <v>0.42599999999999999</v>
      </c>
      <c r="E10" s="29">
        <f t="shared" si="1"/>
        <v>25747308.791999999</v>
      </c>
      <c r="F10" s="28">
        <f t="shared" si="2"/>
        <v>63616846</v>
      </c>
      <c r="G10" s="30">
        <f t="shared" si="3"/>
        <v>0.441</v>
      </c>
      <c r="H10" s="29">
        <f t="shared" si="4"/>
        <v>28055029.085999999</v>
      </c>
      <c r="I10" s="31">
        <f t="shared" si="5"/>
        <v>64252276.799999997</v>
      </c>
      <c r="J10" s="30">
        <f t="shared" si="6"/>
        <v>0.44400000000000001</v>
      </c>
      <c r="K10" s="29">
        <f t="shared" si="7"/>
        <v>28528010.8992</v>
      </c>
      <c r="L10" s="31">
        <f t="shared" si="8"/>
        <v>64887707.599999994</v>
      </c>
      <c r="M10" s="30">
        <f t="shared" si="9"/>
        <v>0.44700000000000001</v>
      </c>
      <c r="N10" s="29">
        <f t="shared" si="10"/>
        <v>29004805.297199998</v>
      </c>
      <c r="O10" s="31">
        <f t="shared" si="11"/>
        <v>65523138.399999991</v>
      </c>
      <c r="P10" s="30">
        <f t="shared" si="12"/>
        <v>0.45</v>
      </c>
      <c r="Q10" s="29">
        <f t="shared" si="13"/>
        <v>29485412.279999997</v>
      </c>
      <c r="R10" s="31">
        <f t="shared" si="14"/>
        <v>66158569.199999988</v>
      </c>
      <c r="S10" s="30">
        <f t="shared" si="15"/>
        <v>0.45300000000000001</v>
      </c>
      <c r="T10" s="29">
        <f t="shared" si="16"/>
        <v>29969831.847599994</v>
      </c>
      <c r="U10" s="31">
        <v>66794000</v>
      </c>
      <c r="V10" s="30">
        <f t="shared" si="17"/>
        <v>0.45599999999999996</v>
      </c>
      <c r="W10" s="29">
        <f t="shared" si="18"/>
        <v>30458063.999999996</v>
      </c>
      <c r="X10" s="28">
        <f t="shared" si="29"/>
        <v>664300</v>
      </c>
      <c r="Y10" s="35">
        <f t="shared" si="68"/>
        <v>67458300</v>
      </c>
      <c r="Z10" s="32">
        <f t="shared" ref="Z10:Z13" si="69">D10+0.033</f>
        <v>0.45899999999999996</v>
      </c>
      <c r="AA10" s="33">
        <f t="shared" si="50"/>
        <v>30963359.699999999</v>
      </c>
      <c r="AB10" s="35">
        <f t="shared" si="51"/>
        <v>68122600</v>
      </c>
      <c r="AC10" s="32">
        <f t="shared" ref="AC10:AC13" si="70">D10+0.036</f>
        <v>0.46199999999999997</v>
      </c>
      <c r="AD10" s="33">
        <f t="shared" si="52"/>
        <v>31472641.199999999</v>
      </c>
      <c r="AE10" s="35">
        <f t="shared" si="53"/>
        <v>68786900</v>
      </c>
      <c r="AF10" s="32">
        <f t="shared" ref="AF10:AF13" si="71">D10+0.039</f>
        <v>0.46499999999999997</v>
      </c>
      <c r="AG10" s="33">
        <f t="shared" si="54"/>
        <v>31985908.499999996</v>
      </c>
      <c r="AH10" s="35">
        <f t="shared" si="55"/>
        <v>69451200</v>
      </c>
      <c r="AI10" s="32">
        <f t="shared" ref="AI10:AI13" si="72">D10+0.042</f>
        <v>0.46799999999999997</v>
      </c>
      <c r="AJ10" s="33">
        <f t="shared" si="56"/>
        <v>32503161.599999998</v>
      </c>
      <c r="AK10" s="35">
        <f t="shared" si="57"/>
        <v>70115500</v>
      </c>
      <c r="AL10" s="32">
        <f t="shared" ref="AL10:AL13" si="73">D10+0.045</f>
        <v>0.47099999999999997</v>
      </c>
      <c r="AM10" s="33">
        <f t="shared" si="58"/>
        <v>33024400.5</v>
      </c>
      <c r="AN10" s="35">
        <f t="shared" si="59"/>
        <v>70779800</v>
      </c>
      <c r="AO10" s="32">
        <f t="shared" ref="AO10:AO13" si="74">D10+0.048</f>
        <v>0.47399999999999998</v>
      </c>
      <c r="AP10" s="33">
        <f t="shared" si="60"/>
        <v>33549625.199999999</v>
      </c>
      <c r="AQ10" s="35">
        <f t="shared" si="61"/>
        <v>71444100</v>
      </c>
      <c r="AR10" s="32">
        <f t="shared" ref="AR10:AR13" si="75">D10+0.051</f>
        <v>0.47699999999999998</v>
      </c>
      <c r="AS10" s="33">
        <f t="shared" si="62"/>
        <v>34078835.699999996</v>
      </c>
      <c r="AT10" s="35">
        <f t="shared" si="63"/>
        <v>72108400</v>
      </c>
      <c r="AU10" s="32">
        <f t="shared" ref="AU10:AU13" si="76">D10+0.054</f>
        <v>0.48</v>
      </c>
      <c r="AV10" s="33">
        <f t="shared" si="64"/>
        <v>34612032</v>
      </c>
      <c r="AW10" s="35">
        <f t="shared" si="65"/>
        <v>72772700</v>
      </c>
      <c r="AX10" s="32">
        <f t="shared" ref="AX10:AX13" si="77">D10+0.057</f>
        <v>0.48299999999999998</v>
      </c>
      <c r="AY10" s="33">
        <f t="shared" si="66"/>
        <v>35149214.100000001</v>
      </c>
      <c r="AZ10" s="26">
        <v>73437000</v>
      </c>
      <c r="BA10" s="32">
        <f t="shared" si="49"/>
        <v>0.48599999999999999</v>
      </c>
      <c r="BB10" s="40">
        <f t="shared" si="67"/>
        <v>35690382</v>
      </c>
    </row>
    <row r="11" spans="1:54" ht="14" customHeight="1" x14ac:dyDescent="0.2">
      <c r="A11" s="20" t="s">
        <v>14</v>
      </c>
      <c r="B11" s="28">
        <f t="shared" si="0"/>
        <v>351393.9</v>
      </c>
      <c r="C11" s="28">
        <v>33406061</v>
      </c>
      <c r="D11" s="12">
        <v>0.47699999999999998</v>
      </c>
      <c r="E11" s="29">
        <f t="shared" si="1"/>
        <v>15934691.096999999</v>
      </c>
      <c r="F11" s="28">
        <f t="shared" si="2"/>
        <v>35163030.5</v>
      </c>
      <c r="G11" s="30">
        <f t="shared" si="3"/>
        <v>0.49199999999999999</v>
      </c>
      <c r="H11" s="29">
        <f t="shared" si="4"/>
        <v>17300211.006000001</v>
      </c>
      <c r="I11" s="31">
        <f t="shared" si="5"/>
        <v>35514424.399999999</v>
      </c>
      <c r="J11" s="30">
        <f t="shared" si="6"/>
        <v>0.495</v>
      </c>
      <c r="K11" s="29">
        <f t="shared" si="7"/>
        <v>17579640.077999998</v>
      </c>
      <c r="L11" s="31">
        <f t="shared" si="8"/>
        <v>35865818.299999997</v>
      </c>
      <c r="M11" s="30">
        <f t="shared" si="9"/>
        <v>0.498</v>
      </c>
      <c r="N11" s="29">
        <f t="shared" si="10"/>
        <v>17861177.5134</v>
      </c>
      <c r="O11" s="31">
        <f t="shared" si="11"/>
        <v>36217212.199999996</v>
      </c>
      <c r="P11" s="30">
        <f t="shared" si="12"/>
        <v>0.501</v>
      </c>
      <c r="Q11" s="29">
        <f t="shared" si="13"/>
        <v>18144823.312199999</v>
      </c>
      <c r="R11" s="31">
        <f t="shared" si="14"/>
        <v>36568606.099999994</v>
      </c>
      <c r="S11" s="30">
        <f t="shared" si="15"/>
        <v>0.504</v>
      </c>
      <c r="T11" s="29">
        <f t="shared" si="16"/>
        <v>18430577.474399999</v>
      </c>
      <c r="U11" s="31">
        <v>36920000</v>
      </c>
      <c r="V11" s="30">
        <f t="shared" si="17"/>
        <v>0.50700000000000001</v>
      </c>
      <c r="W11" s="29">
        <f t="shared" si="18"/>
        <v>18718440</v>
      </c>
      <c r="X11" s="28">
        <f t="shared" si="29"/>
        <v>126400</v>
      </c>
      <c r="Y11" s="35">
        <f t="shared" si="68"/>
        <v>37046400</v>
      </c>
      <c r="Z11" s="32">
        <f t="shared" si="69"/>
        <v>0.51</v>
      </c>
      <c r="AA11" s="33">
        <f t="shared" si="50"/>
        <v>18893664</v>
      </c>
      <c r="AB11" s="35">
        <f t="shared" si="51"/>
        <v>37172800</v>
      </c>
      <c r="AC11" s="32">
        <f t="shared" si="70"/>
        <v>0.51300000000000001</v>
      </c>
      <c r="AD11" s="33">
        <f t="shared" si="52"/>
        <v>19069646.400000002</v>
      </c>
      <c r="AE11" s="35">
        <f t="shared" si="53"/>
        <v>37299200</v>
      </c>
      <c r="AF11" s="32">
        <f t="shared" si="71"/>
        <v>0.51600000000000001</v>
      </c>
      <c r="AG11" s="33">
        <f t="shared" si="54"/>
        <v>19246387.199999999</v>
      </c>
      <c r="AH11" s="35">
        <f t="shared" si="55"/>
        <v>37425600</v>
      </c>
      <c r="AI11" s="32">
        <f t="shared" si="72"/>
        <v>0.51900000000000002</v>
      </c>
      <c r="AJ11" s="33">
        <f t="shared" si="56"/>
        <v>19423886.400000002</v>
      </c>
      <c r="AK11" s="35">
        <f t="shared" si="57"/>
        <v>37552000</v>
      </c>
      <c r="AL11" s="32">
        <f t="shared" si="73"/>
        <v>0.52200000000000002</v>
      </c>
      <c r="AM11" s="33">
        <f t="shared" si="58"/>
        <v>19602144</v>
      </c>
      <c r="AN11" s="35">
        <f t="shared" si="59"/>
        <v>37678400</v>
      </c>
      <c r="AO11" s="32">
        <f t="shared" si="74"/>
        <v>0.52500000000000002</v>
      </c>
      <c r="AP11" s="33">
        <f t="shared" si="60"/>
        <v>19781160</v>
      </c>
      <c r="AQ11" s="35">
        <f t="shared" si="61"/>
        <v>37804800</v>
      </c>
      <c r="AR11" s="32">
        <f t="shared" si="75"/>
        <v>0.52800000000000002</v>
      </c>
      <c r="AS11" s="33">
        <f t="shared" si="62"/>
        <v>19960934.400000002</v>
      </c>
      <c r="AT11" s="35">
        <f t="shared" si="63"/>
        <v>37931200</v>
      </c>
      <c r="AU11" s="32">
        <f t="shared" si="76"/>
        <v>0.53100000000000003</v>
      </c>
      <c r="AV11" s="33">
        <f t="shared" si="64"/>
        <v>20141467.199999999</v>
      </c>
      <c r="AW11" s="35">
        <f t="shared" si="65"/>
        <v>38057600</v>
      </c>
      <c r="AX11" s="32">
        <f t="shared" si="77"/>
        <v>0.53400000000000003</v>
      </c>
      <c r="AY11" s="33">
        <f t="shared" si="66"/>
        <v>20322758.400000002</v>
      </c>
      <c r="AZ11" s="26">
        <v>38184000</v>
      </c>
      <c r="BA11" s="32">
        <f t="shared" si="49"/>
        <v>0.53699999999999992</v>
      </c>
      <c r="BB11" s="40">
        <f t="shared" si="67"/>
        <v>20504807.999999996</v>
      </c>
    </row>
    <row r="12" spans="1:54" x14ac:dyDescent="0.2">
      <c r="A12" s="20" t="s">
        <v>15</v>
      </c>
      <c r="B12" s="28">
        <f t="shared" si="0"/>
        <v>307266.2</v>
      </c>
      <c r="C12" s="28">
        <v>27743338</v>
      </c>
      <c r="D12" s="12">
        <v>0.37480000000000002</v>
      </c>
      <c r="E12" s="29">
        <f t="shared" si="1"/>
        <v>10398203.0824</v>
      </c>
      <c r="F12" s="28">
        <f t="shared" si="2"/>
        <v>29279669</v>
      </c>
      <c r="G12" s="30">
        <f t="shared" si="3"/>
        <v>0.38980000000000004</v>
      </c>
      <c r="H12" s="29">
        <f t="shared" si="4"/>
        <v>11413214.976200001</v>
      </c>
      <c r="I12" s="31">
        <f t="shared" si="5"/>
        <v>29586935.199999999</v>
      </c>
      <c r="J12" s="30">
        <f t="shared" si="6"/>
        <v>0.39280000000000004</v>
      </c>
      <c r="K12" s="29">
        <f t="shared" si="7"/>
        <v>11621748.14656</v>
      </c>
      <c r="L12" s="31">
        <f t="shared" si="8"/>
        <v>29894201.399999999</v>
      </c>
      <c r="M12" s="30">
        <f t="shared" si="9"/>
        <v>0.39580000000000004</v>
      </c>
      <c r="N12" s="29">
        <f t="shared" si="10"/>
        <v>11832124.91412</v>
      </c>
      <c r="O12" s="31">
        <f t="shared" si="11"/>
        <v>30201467.599999998</v>
      </c>
      <c r="P12" s="30">
        <f t="shared" si="12"/>
        <v>0.39880000000000004</v>
      </c>
      <c r="Q12" s="29">
        <f t="shared" si="13"/>
        <v>12044345.27888</v>
      </c>
      <c r="R12" s="31">
        <f t="shared" si="14"/>
        <v>30508733.799999997</v>
      </c>
      <c r="S12" s="30">
        <f t="shared" si="15"/>
        <v>0.40180000000000005</v>
      </c>
      <c r="T12" s="29">
        <f t="shared" si="16"/>
        <v>12258409.240840001</v>
      </c>
      <c r="U12" s="31">
        <v>30816000</v>
      </c>
      <c r="V12" s="30">
        <f t="shared" si="17"/>
        <v>0.40480000000000005</v>
      </c>
      <c r="W12" s="29">
        <f t="shared" si="18"/>
        <v>12474316.800000001</v>
      </c>
      <c r="X12" s="28">
        <f t="shared" si="29"/>
        <v>246000</v>
      </c>
      <c r="Y12" s="35">
        <f t="shared" si="68"/>
        <v>31062000</v>
      </c>
      <c r="Z12" s="32">
        <f t="shared" si="69"/>
        <v>0.40780000000000005</v>
      </c>
      <c r="AA12" s="33">
        <f t="shared" si="50"/>
        <v>12667083.600000001</v>
      </c>
      <c r="AB12" s="35">
        <f t="shared" si="51"/>
        <v>31308000</v>
      </c>
      <c r="AC12" s="32">
        <f t="shared" si="70"/>
        <v>0.4108</v>
      </c>
      <c r="AD12" s="33">
        <f t="shared" si="52"/>
        <v>12861326.4</v>
      </c>
      <c r="AE12" s="35">
        <f t="shared" si="53"/>
        <v>31554000</v>
      </c>
      <c r="AF12" s="32">
        <f t="shared" si="71"/>
        <v>0.4138</v>
      </c>
      <c r="AG12" s="33">
        <f t="shared" si="54"/>
        <v>13057045.199999999</v>
      </c>
      <c r="AH12" s="35">
        <f t="shared" si="55"/>
        <v>31800000</v>
      </c>
      <c r="AI12" s="32">
        <f t="shared" si="72"/>
        <v>0.4168</v>
      </c>
      <c r="AJ12" s="33">
        <f t="shared" si="56"/>
        <v>13254240</v>
      </c>
      <c r="AK12" s="35">
        <f t="shared" si="57"/>
        <v>32046000</v>
      </c>
      <c r="AL12" s="32">
        <f t="shared" si="73"/>
        <v>0.41980000000000001</v>
      </c>
      <c r="AM12" s="33">
        <f t="shared" si="58"/>
        <v>13452910.800000001</v>
      </c>
      <c r="AN12" s="35">
        <f t="shared" si="59"/>
        <v>32292000</v>
      </c>
      <c r="AO12" s="32">
        <f t="shared" si="74"/>
        <v>0.42280000000000001</v>
      </c>
      <c r="AP12" s="33">
        <f t="shared" si="60"/>
        <v>13653057.6</v>
      </c>
      <c r="AQ12" s="35">
        <f t="shared" si="61"/>
        <v>32538000</v>
      </c>
      <c r="AR12" s="32">
        <f t="shared" si="75"/>
        <v>0.42580000000000001</v>
      </c>
      <c r="AS12" s="33">
        <f t="shared" si="62"/>
        <v>13854680.4</v>
      </c>
      <c r="AT12" s="35">
        <f t="shared" si="63"/>
        <v>32784000</v>
      </c>
      <c r="AU12" s="32">
        <f t="shared" si="76"/>
        <v>0.42880000000000001</v>
      </c>
      <c r="AV12" s="33">
        <f t="shared" si="64"/>
        <v>14057779.200000001</v>
      </c>
      <c r="AW12" s="35">
        <f t="shared" si="65"/>
        <v>33030000</v>
      </c>
      <c r="AX12" s="32">
        <f t="shared" si="77"/>
        <v>0.43180000000000002</v>
      </c>
      <c r="AY12" s="33">
        <f t="shared" si="66"/>
        <v>14262354</v>
      </c>
      <c r="AZ12" s="26">
        <v>33276000</v>
      </c>
      <c r="BA12" s="32">
        <f t="shared" si="49"/>
        <v>0.43480000000000002</v>
      </c>
      <c r="BB12" s="40">
        <f t="shared" si="67"/>
        <v>14468404.800000001</v>
      </c>
    </row>
    <row r="13" spans="1:54" x14ac:dyDescent="0.2">
      <c r="A13" s="20" t="s">
        <v>16</v>
      </c>
      <c r="B13" s="28">
        <f t="shared" si="0"/>
        <v>520353.8</v>
      </c>
      <c r="C13" s="28">
        <v>25351462</v>
      </c>
      <c r="D13" s="12">
        <v>0.3488</v>
      </c>
      <c r="E13" s="29">
        <f t="shared" si="1"/>
        <v>8842589.9455999993</v>
      </c>
      <c r="F13" s="28">
        <f t="shared" si="2"/>
        <v>27953231</v>
      </c>
      <c r="G13" s="30">
        <f t="shared" si="3"/>
        <v>0.36380000000000001</v>
      </c>
      <c r="H13" s="29">
        <f t="shared" si="4"/>
        <v>10169385.437799999</v>
      </c>
      <c r="I13" s="31">
        <f t="shared" si="5"/>
        <v>28473584.800000001</v>
      </c>
      <c r="J13" s="30">
        <f t="shared" si="6"/>
        <v>0.36680000000000001</v>
      </c>
      <c r="K13" s="29">
        <f t="shared" si="7"/>
        <v>10444110.90464</v>
      </c>
      <c r="L13" s="31">
        <f t="shared" si="8"/>
        <v>28993938.600000001</v>
      </c>
      <c r="M13" s="30">
        <f t="shared" si="9"/>
        <v>0.36980000000000002</v>
      </c>
      <c r="N13" s="29">
        <f t="shared" si="10"/>
        <v>10721958.494280001</v>
      </c>
      <c r="O13" s="31">
        <f t="shared" si="11"/>
        <v>29514292.400000002</v>
      </c>
      <c r="P13" s="30">
        <f t="shared" si="12"/>
        <v>0.37280000000000002</v>
      </c>
      <c r="Q13" s="29">
        <f t="shared" si="13"/>
        <v>11002928.206720002</v>
      </c>
      <c r="R13" s="31">
        <f t="shared" si="14"/>
        <v>30034646.200000003</v>
      </c>
      <c r="S13" s="30">
        <f t="shared" si="15"/>
        <v>0.37580000000000002</v>
      </c>
      <c r="T13" s="29">
        <f t="shared" si="16"/>
        <v>11287020.041960001</v>
      </c>
      <c r="U13" s="31">
        <v>30555000</v>
      </c>
      <c r="V13" s="30">
        <f t="shared" si="17"/>
        <v>0.37880000000000003</v>
      </c>
      <c r="W13" s="29">
        <f t="shared" si="18"/>
        <v>11574234</v>
      </c>
      <c r="X13" s="28">
        <f t="shared" si="29"/>
        <v>433100</v>
      </c>
      <c r="Y13" s="35">
        <f t="shared" si="68"/>
        <v>30988100</v>
      </c>
      <c r="Z13" s="32">
        <f t="shared" si="69"/>
        <v>0.38180000000000003</v>
      </c>
      <c r="AA13" s="33">
        <f t="shared" si="50"/>
        <v>11831256.58</v>
      </c>
      <c r="AB13" s="35">
        <f t="shared" si="51"/>
        <v>31421200</v>
      </c>
      <c r="AC13" s="32">
        <f t="shared" si="70"/>
        <v>0.38479999999999998</v>
      </c>
      <c r="AD13" s="33">
        <f t="shared" si="52"/>
        <v>12090877.76</v>
      </c>
      <c r="AE13" s="35">
        <f t="shared" si="53"/>
        <v>31854300</v>
      </c>
      <c r="AF13" s="32">
        <f t="shared" si="71"/>
        <v>0.38779999999999998</v>
      </c>
      <c r="AG13" s="33">
        <f t="shared" si="54"/>
        <v>12353097.539999999</v>
      </c>
      <c r="AH13" s="35">
        <f t="shared" si="55"/>
        <v>32287400</v>
      </c>
      <c r="AI13" s="32">
        <f t="shared" si="72"/>
        <v>0.39079999999999998</v>
      </c>
      <c r="AJ13" s="33">
        <f t="shared" si="56"/>
        <v>12617915.92</v>
      </c>
      <c r="AK13" s="35">
        <f t="shared" si="57"/>
        <v>32720500</v>
      </c>
      <c r="AL13" s="32">
        <f t="shared" si="73"/>
        <v>0.39379999999999998</v>
      </c>
      <c r="AM13" s="33">
        <f t="shared" si="58"/>
        <v>12885332.9</v>
      </c>
      <c r="AN13" s="35">
        <f t="shared" si="59"/>
        <v>33153600</v>
      </c>
      <c r="AO13" s="32">
        <f t="shared" si="74"/>
        <v>0.39679999999999999</v>
      </c>
      <c r="AP13" s="33">
        <f t="shared" si="60"/>
        <v>13155348.48</v>
      </c>
      <c r="AQ13" s="35">
        <f t="shared" si="61"/>
        <v>33586700</v>
      </c>
      <c r="AR13" s="32">
        <f t="shared" si="75"/>
        <v>0.39979999999999999</v>
      </c>
      <c r="AS13" s="33">
        <f t="shared" si="62"/>
        <v>13427962.66</v>
      </c>
      <c r="AT13" s="35">
        <f t="shared" si="63"/>
        <v>34019800</v>
      </c>
      <c r="AU13" s="32">
        <f t="shared" si="76"/>
        <v>0.40279999999999999</v>
      </c>
      <c r="AV13" s="33">
        <f t="shared" si="64"/>
        <v>13703175.439999999</v>
      </c>
      <c r="AW13" s="35">
        <f t="shared" si="65"/>
        <v>34452900</v>
      </c>
      <c r="AX13" s="32">
        <f t="shared" si="77"/>
        <v>0.40579999999999999</v>
      </c>
      <c r="AY13" s="33">
        <f t="shared" si="66"/>
        <v>13980986.82</v>
      </c>
      <c r="AZ13" s="26">
        <v>34886000</v>
      </c>
      <c r="BA13" s="32">
        <f t="shared" si="49"/>
        <v>0.4088</v>
      </c>
      <c r="BB13" s="40">
        <f t="shared" si="67"/>
        <v>14261396.800000001</v>
      </c>
    </row>
    <row r="14" spans="1:54" s="17" customFormat="1" x14ac:dyDescent="0.2">
      <c r="A14" s="16" t="s">
        <v>17</v>
      </c>
      <c r="B14" s="28">
        <f t="shared" si="0"/>
        <v>1830654.8</v>
      </c>
      <c r="C14" s="26">
        <v>104099452</v>
      </c>
      <c r="D14" s="18">
        <v>0.11289999999999999</v>
      </c>
      <c r="E14" s="15">
        <f t="shared" si="1"/>
        <v>11752828.130799999</v>
      </c>
      <c r="F14" s="28">
        <f t="shared" si="2"/>
        <v>113252726</v>
      </c>
      <c r="G14" s="19">
        <f t="shared" ref="G14:G38" si="78">D14+0.015</f>
        <v>0.12789999999999999</v>
      </c>
      <c r="H14" s="29">
        <f t="shared" ref="H14:H38" si="79">G14*F14</f>
        <v>14485023.655399999</v>
      </c>
      <c r="I14" s="31">
        <f t="shared" ref="I14:I38" si="80">F14+B14</f>
        <v>115083380.8</v>
      </c>
      <c r="J14" s="30">
        <f t="shared" ref="J14:J38" si="81">D14+0.018</f>
        <v>0.13089999999999999</v>
      </c>
      <c r="K14" s="29">
        <f t="shared" ref="K14:K38" si="82">J14*I14</f>
        <v>15064414.546719998</v>
      </c>
      <c r="L14" s="31">
        <f t="shared" ref="L14:L38" si="83">$B14+I14</f>
        <v>116914035.59999999</v>
      </c>
      <c r="M14" s="19">
        <f t="shared" ref="M14:M38" si="84">D14+0.021</f>
        <v>0.13389999999999999</v>
      </c>
      <c r="N14" s="29">
        <f t="shared" ref="N14:N38" si="85">M14*L14</f>
        <v>15654789.366839997</v>
      </c>
      <c r="O14" s="31">
        <f t="shared" ref="O14:O38" si="86">$B14+L14</f>
        <v>118744690.39999999</v>
      </c>
      <c r="P14" s="30">
        <f t="shared" ref="P14:P38" si="87">D14+0.024</f>
        <v>0.13689999999999999</v>
      </c>
      <c r="Q14" s="29">
        <f t="shared" ref="Q14:Q38" si="88">P14*O14</f>
        <v>16256148.115759999</v>
      </c>
      <c r="R14" s="31">
        <f t="shared" ref="R14:R38" si="89">$B14+O14</f>
        <v>120575345.19999999</v>
      </c>
      <c r="S14" s="30">
        <f t="shared" ref="S14:S38" si="90">D14+0.027</f>
        <v>0.1399</v>
      </c>
      <c r="T14" s="29">
        <f t="shared" ref="T14:T38" si="91">S14*R14</f>
        <v>16868490.793479998</v>
      </c>
      <c r="U14" s="26">
        <v>122406000</v>
      </c>
      <c r="V14" s="19">
        <f t="shared" ref="V14:V38" si="92">D14+0.03</f>
        <v>0.14289999999999997</v>
      </c>
      <c r="W14" s="29">
        <f t="shared" ref="W14:W38" si="93">V14*U14</f>
        <v>17491817.399999995</v>
      </c>
      <c r="X14" s="28">
        <f t="shared" ref="X14:X38" si="94">(AZ14-U14)/10</f>
        <v>2289900</v>
      </c>
      <c r="Y14" s="35">
        <f t="shared" ref="Y14:Y38" si="95">U14+X14</f>
        <v>124695900</v>
      </c>
      <c r="Z14" s="32">
        <f t="shared" ref="Z14:Z38" si="96">D14+0.033</f>
        <v>0.14589999999999997</v>
      </c>
      <c r="AA14" s="33">
        <f t="shared" ref="AA14:AA38" si="97">Y14*Z14</f>
        <v>18193131.809999995</v>
      </c>
      <c r="AB14" s="35">
        <f t="shared" ref="AB14:AB38" si="98">Y14+X14</f>
        <v>126985800</v>
      </c>
      <c r="AC14" s="32">
        <f t="shared" ref="AC14:AC38" si="99">D14+0.036</f>
        <v>0.14889999999999998</v>
      </c>
      <c r="AD14" s="33">
        <f t="shared" ref="AD14:AD38" si="100">AC14*AB14</f>
        <v>18908185.619999997</v>
      </c>
      <c r="AE14" s="35">
        <f t="shared" ref="AE14:AE38" si="101">AB14+X14</f>
        <v>129275700</v>
      </c>
      <c r="AF14" s="32">
        <f t="shared" ref="AF14:AF38" si="102">D14+0.039</f>
        <v>0.15189999999999998</v>
      </c>
      <c r="AG14" s="33">
        <f t="shared" ref="AG14:AG38" si="103">AE14*AF14</f>
        <v>19636978.829999998</v>
      </c>
      <c r="AH14" s="35">
        <f t="shared" ref="AH14:AH38" si="104">AE14+X14</f>
        <v>131565600</v>
      </c>
      <c r="AI14" s="32">
        <f t="shared" ref="AI14:AI38" si="105">D14+0.042</f>
        <v>0.15489999999999998</v>
      </c>
      <c r="AJ14" s="33">
        <f t="shared" ref="AJ14:AJ38" si="106">AI14*AH14</f>
        <v>20379511.439999998</v>
      </c>
      <c r="AK14" s="35">
        <f t="shared" ref="AK14:AK38" si="107">AH14+X14</f>
        <v>133855500</v>
      </c>
      <c r="AL14" s="32">
        <f t="shared" ref="AL14:AL38" si="108">D14+0.045</f>
        <v>0.15789999999999998</v>
      </c>
      <c r="AM14" s="33">
        <f t="shared" ref="AM14:AM38" si="109">AL14*AK14</f>
        <v>21135783.449999999</v>
      </c>
      <c r="AN14" s="35">
        <f t="shared" ref="AN14:AN38" si="110">AK14+X14</f>
        <v>136145400</v>
      </c>
      <c r="AO14" s="32">
        <f t="shared" ref="AO14:AO38" si="111">D14+0.048</f>
        <v>0.16089999999999999</v>
      </c>
      <c r="AP14" s="33">
        <f t="shared" ref="AP14:AP38" si="112">AO14*AN14</f>
        <v>21905794.859999999</v>
      </c>
      <c r="AQ14" s="35">
        <f t="shared" ref="AQ14:AQ38" si="113">AN14+X14</f>
        <v>138435300</v>
      </c>
      <c r="AR14" s="32">
        <f t="shared" ref="AR14:AR38" si="114">D14+0.051</f>
        <v>0.16389999999999999</v>
      </c>
      <c r="AS14" s="33">
        <f t="shared" ref="AS14:AS38" si="115">AQ14*AR14</f>
        <v>22689545.669999998</v>
      </c>
      <c r="AT14" s="35">
        <f t="shared" ref="AT14:AT38" si="116">AQ14+X14</f>
        <v>140725200</v>
      </c>
      <c r="AU14" s="32">
        <f t="shared" ref="AU14:AU38" si="117">D14+0.054</f>
        <v>0.16689999999999999</v>
      </c>
      <c r="AV14" s="33">
        <f t="shared" ref="AV14:AV38" si="118">AT14*AU14</f>
        <v>23487035.879999999</v>
      </c>
      <c r="AW14" s="35">
        <f t="shared" ref="AW14:AW38" si="119">AT14+X14</f>
        <v>143015100</v>
      </c>
      <c r="AX14" s="32">
        <f t="shared" ref="AX14:AX38" si="120">D14+0.057</f>
        <v>0.1699</v>
      </c>
      <c r="AY14" s="33">
        <f t="shared" ref="AY14:AY38" si="121">AW14*AX14</f>
        <v>24298265.489999998</v>
      </c>
      <c r="AZ14" s="26">
        <v>145305000</v>
      </c>
      <c r="BA14" s="32">
        <f t="shared" ref="BA14:BA38" si="122">D14+0.06</f>
        <v>0.1729</v>
      </c>
      <c r="BB14" s="40">
        <f t="shared" ref="BB14:BB38" si="123">AZ14*BA14</f>
        <v>25123234.5</v>
      </c>
    </row>
    <row r="15" spans="1:54" x14ac:dyDescent="0.2">
      <c r="A15" s="10" t="s">
        <v>18</v>
      </c>
      <c r="B15" s="28">
        <f t="shared" si="0"/>
        <v>1142419.1000000001</v>
      </c>
      <c r="C15" s="26">
        <v>72626809</v>
      </c>
      <c r="D15" s="12">
        <v>0.27300000000000002</v>
      </c>
      <c r="E15" s="29">
        <f t="shared" si="1"/>
        <v>19827118.857000001</v>
      </c>
      <c r="F15" s="28">
        <f t="shared" si="2"/>
        <v>78338904.5</v>
      </c>
      <c r="G15" s="30">
        <f t="shared" si="78"/>
        <v>0.28800000000000003</v>
      </c>
      <c r="H15" s="29">
        <f t="shared" si="79"/>
        <v>22561604.496000003</v>
      </c>
      <c r="I15" s="31">
        <f t="shared" si="80"/>
        <v>79481323.599999994</v>
      </c>
      <c r="J15" s="30">
        <f t="shared" si="81"/>
        <v>0.29100000000000004</v>
      </c>
      <c r="K15" s="29">
        <f t="shared" si="82"/>
        <v>23129065.167600002</v>
      </c>
      <c r="L15" s="31">
        <f t="shared" si="83"/>
        <v>80623742.699999988</v>
      </c>
      <c r="M15" s="30">
        <f t="shared" si="84"/>
        <v>0.29400000000000004</v>
      </c>
      <c r="N15" s="29">
        <f t="shared" si="85"/>
        <v>23703380.353799999</v>
      </c>
      <c r="O15" s="31">
        <f t="shared" si="86"/>
        <v>81766161.799999982</v>
      </c>
      <c r="P15" s="30">
        <f t="shared" si="87"/>
        <v>0.29700000000000004</v>
      </c>
      <c r="Q15" s="29">
        <f t="shared" si="88"/>
        <v>24284550.054599997</v>
      </c>
      <c r="R15" s="31">
        <f t="shared" si="89"/>
        <v>82908580.899999976</v>
      </c>
      <c r="S15" s="30">
        <f t="shared" si="90"/>
        <v>0.30000000000000004</v>
      </c>
      <c r="T15" s="29">
        <f t="shared" si="91"/>
        <v>24872574.269999996</v>
      </c>
      <c r="U15" s="26">
        <v>84051000</v>
      </c>
      <c r="V15" s="30">
        <f t="shared" si="92"/>
        <v>0.30300000000000005</v>
      </c>
      <c r="W15" s="29">
        <f t="shared" si="93"/>
        <v>25467453.000000004</v>
      </c>
      <c r="X15" s="28">
        <f t="shared" si="94"/>
        <v>1162200</v>
      </c>
      <c r="Y15" s="35">
        <f t="shared" si="95"/>
        <v>85213200</v>
      </c>
      <c r="Z15" s="32">
        <f t="shared" si="96"/>
        <v>0.30600000000000005</v>
      </c>
      <c r="AA15" s="33">
        <f t="shared" si="97"/>
        <v>26075239.200000003</v>
      </c>
      <c r="AB15" s="35">
        <f t="shared" si="98"/>
        <v>86375400</v>
      </c>
      <c r="AC15" s="32">
        <f t="shared" si="99"/>
        <v>0.309</v>
      </c>
      <c r="AD15" s="33">
        <f t="shared" si="100"/>
        <v>26689998.600000001</v>
      </c>
      <c r="AE15" s="35">
        <f t="shared" si="101"/>
        <v>87537600</v>
      </c>
      <c r="AF15" s="32">
        <f t="shared" si="102"/>
        <v>0.312</v>
      </c>
      <c r="AG15" s="33">
        <f t="shared" si="103"/>
        <v>27311731.199999999</v>
      </c>
      <c r="AH15" s="35">
        <f t="shared" si="104"/>
        <v>88699800</v>
      </c>
      <c r="AI15" s="32">
        <f t="shared" si="105"/>
        <v>0.315</v>
      </c>
      <c r="AJ15" s="33">
        <f t="shared" si="106"/>
        <v>27940437</v>
      </c>
      <c r="AK15" s="35">
        <f t="shared" si="107"/>
        <v>89862000</v>
      </c>
      <c r="AL15" s="32">
        <f t="shared" si="108"/>
        <v>0.318</v>
      </c>
      <c r="AM15" s="33">
        <f t="shared" si="109"/>
        <v>28576116</v>
      </c>
      <c r="AN15" s="35">
        <f t="shared" si="110"/>
        <v>91024200</v>
      </c>
      <c r="AO15" s="32">
        <f t="shared" si="111"/>
        <v>0.32100000000000001</v>
      </c>
      <c r="AP15" s="33">
        <f t="shared" si="112"/>
        <v>29218768.199999999</v>
      </c>
      <c r="AQ15" s="35">
        <f t="shared" si="113"/>
        <v>92186400</v>
      </c>
      <c r="AR15" s="32">
        <f t="shared" si="114"/>
        <v>0.32400000000000001</v>
      </c>
      <c r="AS15" s="33">
        <f t="shared" si="115"/>
        <v>29868393.600000001</v>
      </c>
      <c r="AT15" s="35">
        <f t="shared" si="116"/>
        <v>93348600</v>
      </c>
      <c r="AU15" s="32">
        <f t="shared" si="117"/>
        <v>0.32700000000000001</v>
      </c>
      <c r="AV15" s="33">
        <f t="shared" si="118"/>
        <v>30524992.200000003</v>
      </c>
      <c r="AW15" s="35">
        <f t="shared" si="119"/>
        <v>94510800</v>
      </c>
      <c r="AX15" s="32">
        <f t="shared" si="120"/>
        <v>0.33</v>
      </c>
      <c r="AY15" s="33">
        <f t="shared" si="121"/>
        <v>31188564</v>
      </c>
      <c r="AZ15" s="26">
        <v>95673000</v>
      </c>
      <c r="BA15" s="32">
        <f t="shared" si="122"/>
        <v>0.33300000000000002</v>
      </c>
      <c r="BB15" s="40">
        <f t="shared" si="123"/>
        <v>31859109</v>
      </c>
    </row>
    <row r="16" spans="1:54" x14ac:dyDescent="0.2">
      <c r="A16" s="10" t="s">
        <v>19</v>
      </c>
      <c r="B16" s="28">
        <f t="shared" si="0"/>
        <v>534070.30000000005</v>
      </c>
      <c r="C16" s="26">
        <v>61095297</v>
      </c>
      <c r="D16" s="12">
        <v>0.38670000000000004</v>
      </c>
      <c r="E16" s="29">
        <f t="shared" si="1"/>
        <v>23625551.349900004</v>
      </c>
      <c r="F16" s="28">
        <f t="shared" si="2"/>
        <v>63765648.5</v>
      </c>
      <c r="G16" s="30">
        <f t="shared" si="78"/>
        <v>0.40170000000000006</v>
      </c>
      <c r="H16" s="29">
        <f t="shared" si="79"/>
        <v>25614661.002450004</v>
      </c>
      <c r="I16" s="31">
        <f t="shared" si="80"/>
        <v>64299718.799999997</v>
      </c>
      <c r="J16" s="30">
        <f t="shared" si="81"/>
        <v>0.40470000000000006</v>
      </c>
      <c r="K16" s="29">
        <f t="shared" si="82"/>
        <v>26022096.198360004</v>
      </c>
      <c r="L16" s="31">
        <f t="shared" si="83"/>
        <v>64833789.099999994</v>
      </c>
      <c r="M16" s="30">
        <f t="shared" si="84"/>
        <v>0.40770000000000006</v>
      </c>
      <c r="N16" s="29">
        <f t="shared" si="85"/>
        <v>26432735.816070002</v>
      </c>
      <c r="O16" s="31">
        <f t="shared" si="86"/>
        <v>65367859.399999991</v>
      </c>
      <c r="P16" s="30">
        <f t="shared" si="87"/>
        <v>0.41070000000000007</v>
      </c>
      <c r="Q16" s="29">
        <f t="shared" si="88"/>
        <v>26846579.855580002</v>
      </c>
      <c r="R16" s="31">
        <f t="shared" si="89"/>
        <v>65901929.699999988</v>
      </c>
      <c r="S16" s="30">
        <f t="shared" si="90"/>
        <v>0.41370000000000007</v>
      </c>
      <c r="T16" s="29">
        <f t="shared" si="91"/>
        <v>27263628.316890001</v>
      </c>
      <c r="U16" s="26">
        <v>66436000</v>
      </c>
      <c r="V16" s="30">
        <f t="shared" si="92"/>
        <v>0.41670000000000007</v>
      </c>
      <c r="W16" s="29">
        <f t="shared" si="93"/>
        <v>27683881.200000003</v>
      </c>
      <c r="X16" s="28">
        <f t="shared" si="94"/>
        <v>535400</v>
      </c>
      <c r="Y16" s="35">
        <f t="shared" si="95"/>
        <v>66971400</v>
      </c>
      <c r="Z16" s="32">
        <f t="shared" si="96"/>
        <v>0.41970000000000007</v>
      </c>
      <c r="AA16" s="33">
        <f t="shared" si="97"/>
        <v>28107896.580000006</v>
      </c>
      <c r="AB16" s="35">
        <f t="shared" si="98"/>
        <v>67506800</v>
      </c>
      <c r="AC16" s="32">
        <f t="shared" si="99"/>
        <v>0.42270000000000002</v>
      </c>
      <c r="AD16" s="33">
        <f t="shared" si="100"/>
        <v>28535124.360000003</v>
      </c>
      <c r="AE16" s="35">
        <f t="shared" si="101"/>
        <v>68042200</v>
      </c>
      <c r="AF16" s="32">
        <f t="shared" si="102"/>
        <v>0.42570000000000002</v>
      </c>
      <c r="AG16" s="33">
        <f t="shared" si="103"/>
        <v>28965564.540000003</v>
      </c>
      <c r="AH16" s="35">
        <f t="shared" si="104"/>
        <v>68577600</v>
      </c>
      <c r="AI16" s="32">
        <f t="shared" si="105"/>
        <v>0.42870000000000003</v>
      </c>
      <c r="AJ16" s="33">
        <f t="shared" si="106"/>
        <v>29399217.120000001</v>
      </c>
      <c r="AK16" s="35">
        <f t="shared" si="107"/>
        <v>69113000</v>
      </c>
      <c r="AL16" s="32">
        <f t="shared" si="108"/>
        <v>0.43170000000000003</v>
      </c>
      <c r="AM16" s="33">
        <f t="shared" si="109"/>
        <v>29836082.100000001</v>
      </c>
      <c r="AN16" s="35">
        <f t="shared" si="110"/>
        <v>69648400</v>
      </c>
      <c r="AO16" s="32">
        <f t="shared" si="111"/>
        <v>0.43470000000000003</v>
      </c>
      <c r="AP16" s="33">
        <f t="shared" si="112"/>
        <v>30276159.48</v>
      </c>
      <c r="AQ16" s="35">
        <f t="shared" si="113"/>
        <v>70183800</v>
      </c>
      <c r="AR16" s="32">
        <f t="shared" si="114"/>
        <v>0.43770000000000003</v>
      </c>
      <c r="AS16" s="33">
        <f t="shared" si="115"/>
        <v>30719449.260000002</v>
      </c>
      <c r="AT16" s="35">
        <f t="shared" si="116"/>
        <v>70719200</v>
      </c>
      <c r="AU16" s="32">
        <f t="shared" si="117"/>
        <v>0.44070000000000004</v>
      </c>
      <c r="AV16" s="33">
        <f t="shared" si="118"/>
        <v>31165951.440000001</v>
      </c>
      <c r="AW16" s="35">
        <f t="shared" si="119"/>
        <v>71254600</v>
      </c>
      <c r="AX16" s="32">
        <f t="shared" si="120"/>
        <v>0.44370000000000004</v>
      </c>
      <c r="AY16" s="33">
        <f t="shared" si="121"/>
        <v>31615666.020000003</v>
      </c>
      <c r="AZ16" s="26">
        <v>71790000</v>
      </c>
      <c r="BA16" s="32">
        <f t="shared" si="122"/>
        <v>0.44670000000000004</v>
      </c>
      <c r="BB16" s="40">
        <f t="shared" si="123"/>
        <v>32068593.000000004</v>
      </c>
    </row>
    <row r="17" spans="1:54" x14ac:dyDescent="0.2">
      <c r="A17" s="10" t="s">
        <v>20</v>
      </c>
      <c r="B17" s="28">
        <f t="shared" si="0"/>
        <v>313878.2</v>
      </c>
      <c r="C17" s="26">
        <v>41974218</v>
      </c>
      <c r="D17" s="12">
        <v>0.16690000000000002</v>
      </c>
      <c r="E17" s="29">
        <f t="shared" si="1"/>
        <v>7005496.9842000008</v>
      </c>
      <c r="F17" s="28">
        <f t="shared" si="2"/>
        <v>43543609</v>
      </c>
      <c r="G17" s="30">
        <f t="shared" si="78"/>
        <v>0.18190000000000001</v>
      </c>
      <c r="H17" s="29">
        <f t="shared" si="79"/>
        <v>7920582.4771000007</v>
      </c>
      <c r="I17" s="31">
        <f t="shared" si="80"/>
        <v>43857487.200000003</v>
      </c>
      <c r="J17" s="30">
        <f t="shared" si="81"/>
        <v>0.18490000000000001</v>
      </c>
      <c r="K17" s="29">
        <f t="shared" si="82"/>
        <v>8109249.3832800006</v>
      </c>
      <c r="L17" s="31">
        <f t="shared" si="83"/>
        <v>44171365.400000006</v>
      </c>
      <c r="M17" s="30">
        <f t="shared" si="84"/>
        <v>0.18790000000000001</v>
      </c>
      <c r="N17" s="29">
        <f t="shared" si="85"/>
        <v>8299799.5586600015</v>
      </c>
      <c r="O17" s="31">
        <f t="shared" si="86"/>
        <v>44485243.600000009</v>
      </c>
      <c r="P17" s="30">
        <f t="shared" si="87"/>
        <v>0.19090000000000001</v>
      </c>
      <c r="Q17" s="29">
        <f t="shared" si="88"/>
        <v>8492233.0032400023</v>
      </c>
      <c r="R17" s="31">
        <f t="shared" si="89"/>
        <v>44799121.800000012</v>
      </c>
      <c r="S17" s="30">
        <f t="shared" si="90"/>
        <v>0.19390000000000002</v>
      </c>
      <c r="T17" s="29">
        <f t="shared" si="91"/>
        <v>8686549.7170200031</v>
      </c>
      <c r="U17" s="26">
        <v>45113000</v>
      </c>
      <c r="V17" s="30">
        <f t="shared" si="92"/>
        <v>0.19690000000000002</v>
      </c>
      <c r="W17" s="29">
        <f t="shared" si="93"/>
        <v>8882749.7000000011</v>
      </c>
      <c r="X17" s="28">
        <f t="shared" si="94"/>
        <v>323500</v>
      </c>
      <c r="Y17" s="35">
        <f t="shared" si="95"/>
        <v>45436500</v>
      </c>
      <c r="Z17" s="32">
        <f t="shared" si="96"/>
        <v>0.19990000000000002</v>
      </c>
      <c r="AA17" s="33">
        <f t="shared" si="97"/>
        <v>9082756.3500000015</v>
      </c>
      <c r="AB17" s="35">
        <f t="shared" si="98"/>
        <v>45760000</v>
      </c>
      <c r="AC17" s="32">
        <f t="shared" si="99"/>
        <v>0.20290000000000002</v>
      </c>
      <c r="AD17" s="33">
        <f t="shared" si="100"/>
        <v>9284704.0000000019</v>
      </c>
      <c r="AE17" s="35">
        <f t="shared" si="101"/>
        <v>46083500</v>
      </c>
      <c r="AF17" s="32">
        <f t="shared" si="102"/>
        <v>0.20590000000000003</v>
      </c>
      <c r="AG17" s="33">
        <f t="shared" si="103"/>
        <v>9488592.6500000004</v>
      </c>
      <c r="AH17" s="35">
        <f t="shared" si="104"/>
        <v>46407000</v>
      </c>
      <c r="AI17" s="32">
        <f t="shared" si="105"/>
        <v>0.20890000000000003</v>
      </c>
      <c r="AJ17" s="33">
        <f t="shared" si="106"/>
        <v>9694422.3000000007</v>
      </c>
      <c r="AK17" s="35">
        <f t="shared" si="107"/>
        <v>46730500</v>
      </c>
      <c r="AL17" s="32">
        <f t="shared" si="108"/>
        <v>0.21190000000000003</v>
      </c>
      <c r="AM17" s="33">
        <f t="shared" si="109"/>
        <v>9902192.9500000011</v>
      </c>
      <c r="AN17" s="35">
        <f t="shared" si="110"/>
        <v>47054000</v>
      </c>
      <c r="AO17" s="32">
        <f t="shared" si="111"/>
        <v>0.21490000000000004</v>
      </c>
      <c r="AP17" s="33">
        <f t="shared" si="112"/>
        <v>10111904.600000001</v>
      </c>
      <c r="AQ17" s="35">
        <f t="shared" si="113"/>
        <v>47377500</v>
      </c>
      <c r="AR17" s="32">
        <f t="shared" si="114"/>
        <v>0.21790000000000001</v>
      </c>
      <c r="AS17" s="33">
        <f t="shared" si="115"/>
        <v>10323557.25</v>
      </c>
      <c r="AT17" s="35">
        <f t="shared" si="116"/>
        <v>47701000</v>
      </c>
      <c r="AU17" s="32">
        <f t="shared" si="117"/>
        <v>0.22090000000000001</v>
      </c>
      <c r="AV17" s="33">
        <f t="shared" si="118"/>
        <v>10537150.9</v>
      </c>
      <c r="AW17" s="35">
        <f t="shared" si="119"/>
        <v>48024500</v>
      </c>
      <c r="AX17" s="32">
        <f t="shared" si="120"/>
        <v>0.22390000000000002</v>
      </c>
      <c r="AY17" s="33">
        <f t="shared" si="121"/>
        <v>10752685.550000001</v>
      </c>
      <c r="AZ17" s="26">
        <v>48348000</v>
      </c>
      <c r="BA17" s="32">
        <f t="shared" si="122"/>
        <v>0.22690000000000002</v>
      </c>
      <c r="BB17" s="40">
        <f t="shared" si="123"/>
        <v>10970161.200000001</v>
      </c>
    </row>
    <row r="18" spans="1:54" x14ac:dyDescent="0.2">
      <c r="A18" s="10" t="s">
        <v>21</v>
      </c>
      <c r="B18" s="28">
        <f t="shared" si="0"/>
        <v>573886.6</v>
      </c>
      <c r="C18" s="26">
        <v>32988134</v>
      </c>
      <c r="D18" s="12">
        <v>0.24050000000000002</v>
      </c>
      <c r="E18" s="29">
        <f t="shared" si="1"/>
        <v>7933646.2270000009</v>
      </c>
      <c r="F18" s="28">
        <f t="shared" si="2"/>
        <v>35857567</v>
      </c>
      <c r="G18" s="30">
        <f t="shared" si="78"/>
        <v>0.2555</v>
      </c>
      <c r="H18" s="29">
        <f t="shared" si="79"/>
        <v>9161608.3684999999</v>
      </c>
      <c r="I18" s="31">
        <f t="shared" si="80"/>
        <v>36431453.600000001</v>
      </c>
      <c r="J18" s="30">
        <f t="shared" si="81"/>
        <v>0.25850000000000001</v>
      </c>
      <c r="K18" s="29">
        <f t="shared" si="82"/>
        <v>9417530.7555999998</v>
      </c>
      <c r="L18" s="31">
        <f t="shared" si="83"/>
        <v>37005340.200000003</v>
      </c>
      <c r="M18" s="30">
        <f t="shared" si="84"/>
        <v>0.26150000000000001</v>
      </c>
      <c r="N18" s="29">
        <f t="shared" si="85"/>
        <v>9676896.4623000007</v>
      </c>
      <c r="O18" s="31">
        <f t="shared" si="86"/>
        <v>37579226.800000004</v>
      </c>
      <c r="P18" s="30">
        <f t="shared" si="87"/>
        <v>0.26450000000000001</v>
      </c>
      <c r="Q18" s="29">
        <f t="shared" si="88"/>
        <v>9939705.4886000007</v>
      </c>
      <c r="R18" s="31">
        <f t="shared" si="89"/>
        <v>38153113.400000006</v>
      </c>
      <c r="S18" s="30">
        <f t="shared" si="90"/>
        <v>0.26750000000000002</v>
      </c>
      <c r="T18" s="29">
        <f t="shared" si="91"/>
        <v>10205957.834500002</v>
      </c>
      <c r="U18" s="26">
        <v>38727000</v>
      </c>
      <c r="V18" s="30">
        <f t="shared" si="92"/>
        <v>0.27050000000000002</v>
      </c>
      <c r="W18" s="29">
        <f t="shared" si="93"/>
        <v>10475653.5</v>
      </c>
      <c r="X18" s="28">
        <f t="shared" si="94"/>
        <v>572400</v>
      </c>
      <c r="Y18" s="35">
        <f t="shared" si="95"/>
        <v>39299400</v>
      </c>
      <c r="Z18" s="32">
        <f t="shared" si="96"/>
        <v>0.27350000000000002</v>
      </c>
      <c r="AA18" s="33">
        <f t="shared" si="97"/>
        <v>10748385.9</v>
      </c>
      <c r="AB18" s="35">
        <f t="shared" si="98"/>
        <v>39871800</v>
      </c>
      <c r="AC18" s="32">
        <f t="shared" si="99"/>
        <v>0.27650000000000002</v>
      </c>
      <c r="AD18" s="33">
        <f t="shared" si="100"/>
        <v>11024552.700000001</v>
      </c>
      <c r="AE18" s="35">
        <f t="shared" si="101"/>
        <v>40444200</v>
      </c>
      <c r="AF18" s="32">
        <f t="shared" si="102"/>
        <v>0.27950000000000003</v>
      </c>
      <c r="AG18" s="33">
        <f t="shared" si="103"/>
        <v>11304153.9</v>
      </c>
      <c r="AH18" s="35">
        <f t="shared" si="104"/>
        <v>41016600</v>
      </c>
      <c r="AI18" s="32">
        <f t="shared" si="105"/>
        <v>0.28250000000000003</v>
      </c>
      <c r="AJ18" s="33">
        <f t="shared" si="106"/>
        <v>11587189.500000002</v>
      </c>
      <c r="AK18" s="35">
        <f t="shared" si="107"/>
        <v>41589000</v>
      </c>
      <c r="AL18" s="32">
        <f t="shared" si="108"/>
        <v>0.28550000000000003</v>
      </c>
      <c r="AM18" s="33">
        <f t="shared" si="109"/>
        <v>11873659.500000002</v>
      </c>
      <c r="AN18" s="35">
        <f t="shared" si="110"/>
        <v>42161400</v>
      </c>
      <c r="AO18" s="32">
        <f t="shared" si="111"/>
        <v>0.28850000000000003</v>
      </c>
      <c r="AP18" s="33">
        <f t="shared" si="112"/>
        <v>12163563.900000002</v>
      </c>
      <c r="AQ18" s="35">
        <f t="shared" si="113"/>
        <v>42733800</v>
      </c>
      <c r="AR18" s="32">
        <f t="shared" si="114"/>
        <v>0.29150000000000004</v>
      </c>
      <c r="AS18" s="33">
        <f t="shared" si="115"/>
        <v>12456902.700000001</v>
      </c>
      <c r="AT18" s="35">
        <f t="shared" si="116"/>
        <v>43306200</v>
      </c>
      <c r="AU18" s="32">
        <f t="shared" si="117"/>
        <v>0.29450000000000004</v>
      </c>
      <c r="AV18" s="33">
        <f t="shared" si="118"/>
        <v>12753675.900000002</v>
      </c>
      <c r="AW18" s="35">
        <f t="shared" si="119"/>
        <v>43878600</v>
      </c>
      <c r="AX18" s="32">
        <f t="shared" si="120"/>
        <v>0.29750000000000004</v>
      </c>
      <c r="AY18" s="33">
        <f t="shared" si="121"/>
        <v>13053883.500000002</v>
      </c>
      <c r="AZ18" s="26">
        <v>44451000</v>
      </c>
      <c r="BA18" s="32">
        <f t="shared" si="122"/>
        <v>0.30049999999999999</v>
      </c>
      <c r="BB18" s="40">
        <f t="shared" si="123"/>
        <v>13357525.5</v>
      </c>
    </row>
    <row r="19" spans="1:54" x14ac:dyDescent="0.2">
      <c r="A19" s="10" t="s">
        <v>22</v>
      </c>
      <c r="B19" s="28">
        <f t="shared" si="0"/>
        <v>439942.40000000002</v>
      </c>
      <c r="C19" s="26">
        <v>31205576</v>
      </c>
      <c r="D19" s="12">
        <v>0.14099999999999999</v>
      </c>
      <c r="E19" s="29">
        <f t="shared" si="1"/>
        <v>4399986.216</v>
      </c>
      <c r="F19" s="28">
        <f t="shared" si="2"/>
        <v>33405288</v>
      </c>
      <c r="G19" s="30">
        <f t="shared" si="78"/>
        <v>0.15599999999999997</v>
      </c>
      <c r="H19" s="29">
        <f t="shared" si="79"/>
        <v>5211224.9279999994</v>
      </c>
      <c r="I19" s="31">
        <f t="shared" si="80"/>
        <v>33845230.399999999</v>
      </c>
      <c r="J19" s="30">
        <f t="shared" si="81"/>
        <v>0.15899999999999997</v>
      </c>
      <c r="K19" s="29">
        <f t="shared" si="82"/>
        <v>5381391.6335999994</v>
      </c>
      <c r="L19" s="31">
        <f t="shared" si="83"/>
        <v>34285172.799999997</v>
      </c>
      <c r="M19" s="30">
        <f t="shared" si="84"/>
        <v>0.16199999999999998</v>
      </c>
      <c r="N19" s="29">
        <f t="shared" si="85"/>
        <v>5554197.9935999988</v>
      </c>
      <c r="O19" s="31">
        <f t="shared" si="86"/>
        <v>34725115.199999996</v>
      </c>
      <c r="P19" s="30">
        <f t="shared" si="87"/>
        <v>0.16499999999999998</v>
      </c>
      <c r="Q19" s="29">
        <f t="shared" si="88"/>
        <v>5729644.0079999985</v>
      </c>
      <c r="R19" s="31">
        <f t="shared" si="89"/>
        <v>35165057.599999994</v>
      </c>
      <c r="S19" s="30">
        <f t="shared" si="90"/>
        <v>0.16799999999999998</v>
      </c>
      <c r="T19" s="29">
        <f t="shared" si="91"/>
        <v>5907729.6767999986</v>
      </c>
      <c r="U19" s="26">
        <v>35605000</v>
      </c>
      <c r="V19" s="30">
        <f t="shared" si="92"/>
        <v>0.17099999999999999</v>
      </c>
      <c r="W19" s="29">
        <f t="shared" si="93"/>
        <v>6088454.9999999991</v>
      </c>
      <c r="X19" s="28">
        <f t="shared" si="94"/>
        <v>411800</v>
      </c>
      <c r="Y19" s="35">
        <f t="shared" si="95"/>
        <v>36016800</v>
      </c>
      <c r="Z19" s="32">
        <f t="shared" si="96"/>
        <v>0.17399999999999999</v>
      </c>
      <c r="AA19" s="33">
        <f t="shared" si="97"/>
        <v>6266923.1999999993</v>
      </c>
      <c r="AB19" s="35">
        <f t="shared" si="98"/>
        <v>36428600</v>
      </c>
      <c r="AC19" s="32">
        <f t="shared" si="99"/>
        <v>0.17699999999999999</v>
      </c>
      <c r="AD19" s="33">
        <f t="shared" si="100"/>
        <v>6447862.1999999993</v>
      </c>
      <c r="AE19" s="35">
        <f t="shared" si="101"/>
        <v>36840400</v>
      </c>
      <c r="AF19" s="32">
        <f t="shared" si="102"/>
        <v>0.18</v>
      </c>
      <c r="AG19" s="33">
        <f t="shared" si="103"/>
        <v>6631272</v>
      </c>
      <c r="AH19" s="35">
        <f t="shared" si="104"/>
        <v>37252200</v>
      </c>
      <c r="AI19" s="32">
        <f t="shared" si="105"/>
        <v>0.183</v>
      </c>
      <c r="AJ19" s="33">
        <f t="shared" si="106"/>
        <v>6817152.5999999996</v>
      </c>
      <c r="AK19" s="35">
        <f t="shared" si="107"/>
        <v>37664000</v>
      </c>
      <c r="AL19" s="32">
        <f t="shared" si="108"/>
        <v>0.186</v>
      </c>
      <c r="AM19" s="33">
        <f t="shared" si="109"/>
        <v>7005504</v>
      </c>
      <c r="AN19" s="35">
        <f t="shared" si="110"/>
        <v>38075800</v>
      </c>
      <c r="AO19" s="32">
        <f t="shared" si="111"/>
        <v>0.189</v>
      </c>
      <c r="AP19" s="33">
        <f t="shared" si="112"/>
        <v>7196326.2000000002</v>
      </c>
      <c r="AQ19" s="35">
        <f t="shared" si="113"/>
        <v>38487600</v>
      </c>
      <c r="AR19" s="32">
        <f t="shared" si="114"/>
        <v>0.19199999999999998</v>
      </c>
      <c r="AS19" s="33">
        <f t="shared" si="115"/>
        <v>7389619.1999999993</v>
      </c>
      <c r="AT19" s="35">
        <f t="shared" si="116"/>
        <v>38899400</v>
      </c>
      <c r="AU19" s="32">
        <f t="shared" si="117"/>
        <v>0.19499999999999998</v>
      </c>
      <c r="AV19" s="33">
        <f t="shared" si="118"/>
        <v>7585382.9999999991</v>
      </c>
      <c r="AW19" s="35">
        <f t="shared" si="119"/>
        <v>39311200</v>
      </c>
      <c r="AX19" s="32">
        <f t="shared" si="120"/>
        <v>0.19799999999999998</v>
      </c>
      <c r="AY19" s="33">
        <f t="shared" si="121"/>
        <v>7783617.5999999996</v>
      </c>
      <c r="AZ19" s="26">
        <v>39723000</v>
      </c>
      <c r="BA19" s="32">
        <f t="shared" si="122"/>
        <v>0.20099999999999998</v>
      </c>
      <c r="BB19" s="40">
        <f t="shared" si="123"/>
        <v>7984322.9999999991</v>
      </c>
    </row>
    <row r="20" spans="1:54" x14ac:dyDescent="0.2">
      <c r="A20" s="10" t="s">
        <v>23</v>
      </c>
      <c r="B20" s="28">
        <f t="shared" si="0"/>
        <v>226380.2</v>
      </c>
      <c r="C20" s="26">
        <v>25545198</v>
      </c>
      <c r="D20" s="12">
        <v>0.2324</v>
      </c>
      <c r="E20" s="29">
        <f t="shared" si="1"/>
        <v>5936704.0152000003</v>
      </c>
      <c r="F20" s="28">
        <f t="shared" si="2"/>
        <v>26677099</v>
      </c>
      <c r="G20" s="30">
        <f t="shared" si="78"/>
        <v>0.24740000000000001</v>
      </c>
      <c r="H20" s="29">
        <f t="shared" si="79"/>
        <v>6599914.2926000003</v>
      </c>
      <c r="I20" s="31">
        <f t="shared" si="80"/>
        <v>26903479.199999999</v>
      </c>
      <c r="J20" s="30">
        <f t="shared" si="81"/>
        <v>0.25040000000000001</v>
      </c>
      <c r="K20" s="29">
        <f t="shared" si="82"/>
        <v>6736631.1916800002</v>
      </c>
      <c r="L20" s="31">
        <f t="shared" si="83"/>
        <v>27129859.399999999</v>
      </c>
      <c r="M20" s="30">
        <f t="shared" si="84"/>
        <v>0.25340000000000001</v>
      </c>
      <c r="N20" s="29">
        <f t="shared" si="85"/>
        <v>6874706.3719600001</v>
      </c>
      <c r="O20" s="31">
        <f t="shared" si="86"/>
        <v>27356239.599999998</v>
      </c>
      <c r="P20" s="30">
        <f t="shared" si="87"/>
        <v>0.25640000000000002</v>
      </c>
      <c r="Q20" s="29">
        <f t="shared" si="88"/>
        <v>7014139.8334400002</v>
      </c>
      <c r="R20" s="31">
        <f t="shared" si="89"/>
        <v>27582619.799999997</v>
      </c>
      <c r="S20" s="30">
        <f t="shared" si="90"/>
        <v>0.25940000000000002</v>
      </c>
      <c r="T20" s="29">
        <f t="shared" si="91"/>
        <v>7154931.5761199994</v>
      </c>
      <c r="U20" s="26">
        <v>27809000</v>
      </c>
      <c r="V20" s="30">
        <f t="shared" si="92"/>
        <v>0.26239999999999997</v>
      </c>
      <c r="W20" s="29">
        <f t="shared" si="93"/>
        <v>7297081.5999999987</v>
      </c>
      <c r="X20" s="28">
        <f t="shared" si="94"/>
        <v>315000</v>
      </c>
      <c r="Y20" s="35">
        <f t="shared" si="95"/>
        <v>28124000</v>
      </c>
      <c r="Z20" s="32">
        <f t="shared" si="96"/>
        <v>0.26539999999999997</v>
      </c>
      <c r="AA20" s="33">
        <f t="shared" si="97"/>
        <v>7464109.5999999987</v>
      </c>
      <c r="AB20" s="35">
        <f t="shared" si="98"/>
        <v>28439000</v>
      </c>
      <c r="AC20" s="32">
        <f t="shared" si="99"/>
        <v>0.26839999999999997</v>
      </c>
      <c r="AD20" s="33">
        <f t="shared" si="100"/>
        <v>7633027.5999999996</v>
      </c>
      <c r="AE20" s="35">
        <f t="shared" si="101"/>
        <v>28754000</v>
      </c>
      <c r="AF20" s="32">
        <f t="shared" si="102"/>
        <v>0.27139999999999997</v>
      </c>
      <c r="AG20" s="33">
        <f t="shared" si="103"/>
        <v>7803835.5999999996</v>
      </c>
      <c r="AH20" s="35">
        <f t="shared" si="104"/>
        <v>29069000</v>
      </c>
      <c r="AI20" s="32">
        <f t="shared" si="105"/>
        <v>0.27439999999999998</v>
      </c>
      <c r="AJ20" s="33">
        <f t="shared" si="106"/>
        <v>7976533.5999999996</v>
      </c>
      <c r="AK20" s="35">
        <f t="shared" si="107"/>
        <v>29384000</v>
      </c>
      <c r="AL20" s="32">
        <f t="shared" si="108"/>
        <v>0.27739999999999998</v>
      </c>
      <c r="AM20" s="33">
        <f t="shared" si="109"/>
        <v>8151121.5999999996</v>
      </c>
      <c r="AN20" s="35">
        <f t="shared" si="110"/>
        <v>29699000</v>
      </c>
      <c r="AO20" s="32">
        <f t="shared" si="111"/>
        <v>0.28039999999999998</v>
      </c>
      <c r="AP20" s="33">
        <f t="shared" si="112"/>
        <v>8327599.5999999996</v>
      </c>
      <c r="AQ20" s="35">
        <f t="shared" si="113"/>
        <v>30014000</v>
      </c>
      <c r="AR20" s="32">
        <f t="shared" si="114"/>
        <v>0.28339999999999999</v>
      </c>
      <c r="AS20" s="33">
        <f t="shared" si="115"/>
        <v>8505967.5999999996</v>
      </c>
      <c r="AT20" s="35">
        <f t="shared" si="116"/>
        <v>30329000</v>
      </c>
      <c r="AU20" s="32">
        <f t="shared" si="117"/>
        <v>0.28639999999999999</v>
      </c>
      <c r="AV20" s="33">
        <f t="shared" si="118"/>
        <v>8686225.5999999996</v>
      </c>
      <c r="AW20" s="35">
        <f t="shared" si="119"/>
        <v>30644000</v>
      </c>
      <c r="AX20" s="32">
        <f t="shared" si="120"/>
        <v>0.28939999999999999</v>
      </c>
      <c r="AY20" s="33">
        <f t="shared" si="121"/>
        <v>8868373.5999999996</v>
      </c>
      <c r="AZ20" s="26">
        <v>30959000</v>
      </c>
      <c r="BA20" s="32">
        <f t="shared" si="122"/>
        <v>0.29239999999999999</v>
      </c>
      <c r="BB20" s="40">
        <f t="shared" si="123"/>
        <v>9052411.5999999996</v>
      </c>
    </row>
    <row r="21" spans="1:54" x14ac:dyDescent="0.2">
      <c r="A21" s="20" t="s">
        <v>24</v>
      </c>
      <c r="B21" s="28">
        <f>(U21-C21)/10</f>
        <v>369505.9</v>
      </c>
      <c r="C21" s="26">
        <v>16787941</v>
      </c>
      <c r="D21" s="12">
        <v>0.97499999999999998</v>
      </c>
      <c r="E21" s="29">
        <f t="shared" si="1"/>
        <v>16368242.475</v>
      </c>
      <c r="F21" s="28">
        <f t="shared" si="2"/>
        <v>18635470.5</v>
      </c>
      <c r="G21" s="30">
        <v>0.97499999999999998</v>
      </c>
      <c r="H21" s="29">
        <f t="shared" si="79"/>
        <v>18169583.737500001</v>
      </c>
      <c r="I21" s="31">
        <f t="shared" si="80"/>
        <v>19004976.399999999</v>
      </c>
      <c r="J21" s="30">
        <v>0.97499999999999998</v>
      </c>
      <c r="K21" s="29">
        <f t="shared" si="82"/>
        <v>18529851.989999998</v>
      </c>
      <c r="L21" s="31">
        <f t="shared" si="83"/>
        <v>19374482.299999997</v>
      </c>
      <c r="M21" s="30">
        <v>0.97499999999999998</v>
      </c>
      <c r="N21" s="29">
        <f t="shared" si="85"/>
        <v>18890120.242499996</v>
      </c>
      <c r="O21" s="31">
        <f t="shared" si="86"/>
        <v>19743988.199999996</v>
      </c>
      <c r="P21" s="30">
        <v>0.97499999999999998</v>
      </c>
      <c r="Q21" s="29">
        <f t="shared" si="88"/>
        <v>19250388.494999994</v>
      </c>
      <c r="R21" s="31">
        <f t="shared" si="89"/>
        <v>20113494.099999994</v>
      </c>
      <c r="S21" s="30">
        <v>0.97499999999999998</v>
      </c>
      <c r="T21" s="29">
        <f t="shared" si="91"/>
        <v>19610656.747499995</v>
      </c>
      <c r="U21" s="26">
        <v>20483000</v>
      </c>
      <c r="V21" s="30">
        <v>0.97499999999999998</v>
      </c>
      <c r="W21" s="29">
        <f t="shared" si="93"/>
        <v>19970925</v>
      </c>
      <c r="X21" s="28">
        <f t="shared" si="94"/>
        <v>295900</v>
      </c>
      <c r="Y21" s="35">
        <f t="shared" si="95"/>
        <v>20778900</v>
      </c>
      <c r="Z21" s="32">
        <v>0.97499999999999998</v>
      </c>
      <c r="AA21" s="33">
        <f t="shared" si="97"/>
        <v>20259427.5</v>
      </c>
      <c r="AB21" s="35">
        <f t="shared" si="98"/>
        <v>21074800</v>
      </c>
      <c r="AC21" s="32">
        <v>0.97499999999999998</v>
      </c>
      <c r="AD21" s="33">
        <f t="shared" si="100"/>
        <v>20547930</v>
      </c>
      <c r="AE21" s="35">
        <f t="shared" si="101"/>
        <v>21370700</v>
      </c>
      <c r="AF21" s="32">
        <v>0.97499999999999998</v>
      </c>
      <c r="AG21" s="33">
        <f t="shared" si="103"/>
        <v>20836432.5</v>
      </c>
      <c r="AH21" s="35">
        <f t="shared" si="104"/>
        <v>21666600</v>
      </c>
      <c r="AI21" s="32">
        <v>0.97499999999999998</v>
      </c>
      <c r="AJ21" s="33">
        <f t="shared" si="106"/>
        <v>21124935</v>
      </c>
      <c r="AK21" s="35">
        <f t="shared" si="107"/>
        <v>21962500</v>
      </c>
      <c r="AL21" s="32">
        <v>0.97499999999999998</v>
      </c>
      <c r="AM21" s="33">
        <f t="shared" si="109"/>
        <v>21413437.5</v>
      </c>
      <c r="AN21" s="35">
        <f t="shared" si="110"/>
        <v>22258400</v>
      </c>
      <c r="AO21" s="32">
        <v>0.97499999999999998</v>
      </c>
      <c r="AP21" s="33">
        <f t="shared" si="112"/>
        <v>21701940</v>
      </c>
      <c r="AQ21" s="35">
        <f t="shared" si="113"/>
        <v>22554300</v>
      </c>
      <c r="AR21" s="32">
        <v>0.97499999999999998</v>
      </c>
      <c r="AS21" s="33">
        <f t="shared" si="115"/>
        <v>21990442.5</v>
      </c>
      <c r="AT21" s="35">
        <f t="shared" si="116"/>
        <v>22850200</v>
      </c>
      <c r="AU21" s="32">
        <v>0.97499999999999998</v>
      </c>
      <c r="AV21" s="33">
        <f t="shared" si="118"/>
        <v>22278945</v>
      </c>
      <c r="AW21" s="35">
        <f t="shared" si="119"/>
        <v>23146100</v>
      </c>
      <c r="AX21" s="32">
        <v>0.97499999999999998</v>
      </c>
      <c r="AY21" s="33">
        <f t="shared" si="121"/>
        <v>22567447.5</v>
      </c>
      <c r="AZ21" s="26">
        <v>23442000</v>
      </c>
      <c r="BA21" s="32">
        <v>0.97499999999999998</v>
      </c>
      <c r="BB21" s="40">
        <f t="shared" si="123"/>
        <v>22855950</v>
      </c>
    </row>
    <row r="22" spans="1:54" x14ac:dyDescent="0.2">
      <c r="A22" s="10" t="s">
        <v>25</v>
      </c>
      <c r="B22" s="28">
        <f t="shared" ref="B22:B37" si="124">(U22-C22)/10</f>
        <v>37769.800000000003</v>
      </c>
      <c r="C22" s="26">
        <v>12541302</v>
      </c>
      <c r="D22" s="12">
        <v>0.27379999999999999</v>
      </c>
      <c r="E22" s="29">
        <f t="shared" si="1"/>
        <v>3433808.4875999996</v>
      </c>
      <c r="F22" s="28">
        <f t="shared" si="2"/>
        <v>12730151</v>
      </c>
      <c r="G22" s="30">
        <f t="shared" si="78"/>
        <v>0.2888</v>
      </c>
      <c r="H22" s="29">
        <f t="shared" si="79"/>
        <v>3676467.6088</v>
      </c>
      <c r="I22" s="31">
        <f t="shared" si="80"/>
        <v>12767920.800000001</v>
      </c>
      <c r="J22" s="30">
        <f t="shared" si="81"/>
        <v>0.2918</v>
      </c>
      <c r="K22" s="29">
        <f t="shared" si="82"/>
        <v>3725679.2894400004</v>
      </c>
      <c r="L22" s="31">
        <f t="shared" si="83"/>
        <v>12805690.600000001</v>
      </c>
      <c r="M22" s="30">
        <f t="shared" si="84"/>
        <v>0.29480000000000001</v>
      </c>
      <c r="N22" s="29">
        <f t="shared" si="85"/>
        <v>3775117.5888800006</v>
      </c>
      <c r="O22" s="31">
        <f t="shared" si="86"/>
        <v>12843460.400000002</v>
      </c>
      <c r="P22" s="30">
        <f t="shared" si="87"/>
        <v>0.29780000000000001</v>
      </c>
      <c r="Q22" s="29">
        <f t="shared" si="88"/>
        <v>3824782.5071200007</v>
      </c>
      <c r="R22" s="31">
        <f t="shared" si="89"/>
        <v>12881230.200000003</v>
      </c>
      <c r="S22" s="30">
        <f t="shared" si="90"/>
        <v>0.30080000000000001</v>
      </c>
      <c r="T22" s="29">
        <f t="shared" si="91"/>
        <v>3874674.044160001</v>
      </c>
      <c r="U22" s="26">
        <v>12919000</v>
      </c>
      <c r="V22" s="30">
        <f t="shared" si="92"/>
        <v>0.30379999999999996</v>
      </c>
      <c r="W22" s="29">
        <f t="shared" si="93"/>
        <v>3924792.1999999993</v>
      </c>
      <c r="X22" s="28">
        <f t="shared" si="94"/>
        <v>109800</v>
      </c>
      <c r="Y22" s="35">
        <f t="shared" si="95"/>
        <v>13028800</v>
      </c>
      <c r="Z22" s="32">
        <f t="shared" si="96"/>
        <v>0.30679999999999996</v>
      </c>
      <c r="AA22" s="33">
        <f t="shared" si="97"/>
        <v>3997235.8399999994</v>
      </c>
      <c r="AB22" s="35">
        <f t="shared" si="98"/>
        <v>13138600</v>
      </c>
      <c r="AC22" s="32">
        <f t="shared" si="99"/>
        <v>0.30979999999999996</v>
      </c>
      <c r="AD22" s="33">
        <f t="shared" si="100"/>
        <v>4070338.2799999993</v>
      </c>
      <c r="AE22" s="35">
        <f t="shared" si="101"/>
        <v>13248400</v>
      </c>
      <c r="AF22" s="32">
        <f t="shared" si="102"/>
        <v>0.31279999999999997</v>
      </c>
      <c r="AG22" s="33">
        <f t="shared" si="103"/>
        <v>4144099.5199999996</v>
      </c>
      <c r="AH22" s="35">
        <f t="shared" si="104"/>
        <v>13358200</v>
      </c>
      <c r="AI22" s="32">
        <f t="shared" si="105"/>
        <v>0.31579999999999997</v>
      </c>
      <c r="AJ22" s="33">
        <f t="shared" si="106"/>
        <v>4218519.5599999996</v>
      </c>
      <c r="AK22" s="35">
        <f t="shared" si="107"/>
        <v>13468000</v>
      </c>
      <c r="AL22" s="32">
        <f t="shared" si="108"/>
        <v>0.31879999999999997</v>
      </c>
      <c r="AM22" s="33">
        <f t="shared" si="109"/>
        <v>4293598.3999999994</v>
      </c>
      <c r="AN22" s="35">
        <f t="shared" si="110"/>
        <v>13577800</v>
      </c>
      <c r="AO22" s="32">
        <f t="shared" si="111"/>
        <v>0.32179999999999997</v>
      </c>
      <c r="AP22" s="33">
        <f t="shared" si="112"/>
        <v>4369336.04</v>
      </c>
      <c r="AQ22" s="35">
        <f t="shared" si="113"/>
        <v>13687600</v>
      </c>
      <c r="AR22" s="32">
        <f t="shared" si="114"/>
        <v>0.32479999999999998</v>
      </c>
      <c r="AS22" s="33">
        <f t="shared" si="115"/>
        <v>4445732.4799999995</v>
      </c>
      <c r="AT22" s="35">
        <f t="shared" si="116"/>
        <v>13797400</v>
      </c>
      <c r="AU22" s="32">
        <f t="shared" si="117"/>
        <v>0.32779999999999998</v>
      </c>
      <c r="AV22" s="33">
        <f t="shared" si="118"/>
        <v>4522787.72</v>
      </c>
      <c r="AW22" s="35">
        <f t="shared" si="119"/>
        <v>13907200</v>
      </c>
      <c r="AX22" s="32">
        <f t="shared" si="120"/>
        <v>0.33079999999999998</v>
      </c>
      <c r="AY22" s="33">
        <f t="shared" si="121"/>
        <v>4600501.76</v>
      </c>
      <c r="AZ22" s="26">
        <v>14017000</v>
      </c>
      <c r="BA22" s="32">
        <f t="shared" si="122"/>
        <v>0.33379999999999999</v>
      </c>
      <c r="BB22" s="40">
        <f t="shared" si="123"/>
        <v>4678874.5999999996</v>
      </c>
    </row>
    <row r="23" spans="1:54" x14ac:dyDescent="0.2">
      <c r="A23" s="10" t="s">
        <v>26</v>
      </c>
      <c r="B23" s="28">
        <f t="shared" si="124"/>
        <v>129270.8</v>
      </c>
      <c r="C23" s="26">
        <v>10086292</v>
      </c>
      <c r="D23" s="12">
        <v>0.30230000000000001</v>
      </c>
      <c r="E23" s="29">
        <f t="shared" si="1"/>
        <v>3049086.0715999999</v>
      </c>
      <c r="F23" s="28">
        <f t="shared" si="2"/>
        <v>10732646</v>
      </c>
      <c r="G23" s="30">
        <f t="shared" si="78"/>
        <v>0.31730000000000003</v>
      </c>
      <c r="H23" s="29">
        <f t="shared" si="79"/>
        <v>3405468.5758000002</v>
      </c>
      <c r="I23" s="31">
        <f t="shared" si="80"/>
        <v>10861916.800000001</v>
      </c>
      <c r="J23" s="30">
        <f t="shared" si="81"/>
        <v>0.32030000000000003</v>
      </c>
      <c r="K23" s="29">
        <f t="shared" si="82"/>
        <v>3479071.9510400007</v>
      </c>
      <c r="L23" s="31">
        <f t="shared" si="83"/>
        <v>10991187.600000001</v>
      </c>
      <c r="M23" s="30">
        <f t="shared" si="84"/>
        <v>0.32330000000000003</v>
      </c>
      <c r="N23" s="29">
        <f t="shared" si="85"/>
        <v>3553450.951080001</v>
      </c>
      <c r="O23" s="31">
        <f t="shared" si="86"/>
        <v>11120458.400000002</v>
      </c>
      <c r="P23" s="30">
        <f t="shared" si="87"/>
        <v>0.32630000000000003</v>
      </c>
      <c r="Q23" s="29">
        <f t="shared" si="88"/>
        <v>3628605.5759200011</v>
      </c>
      <c r="R23" s="31">
        <f t="shared" si="89"/>
        <v>11249729.200000003</v>
      </c>
      <c r="S23" s="30">
        <f t="shared" si="90"/>
        <v>0.32930000000000004</v>
      </c>
      <c r="T23" s="29">
        <f t="shared" si="91"/>
        <v>3704535.8255600012</v>
      </c>
      <c r="U23" s="26">
        <v>11379000</v>
      </c>
      <c r="V23" s="30">
        <f t="shared" si="92"/>
        <v>0.33230000000000004</v>
      </c>
      <c r="W23" s="29">
        <f t="shared" si="93"/>
        <v>3781241.7000000007</v>
      </c>
      <c r="X23" s="28">
        <f t="shared" si="94"/>
        <v>132900</v>
      </c>
      <c r="Y23" s="35">
        <f t="shared" si="95"/>
        <v>11511900</v>
      </c>
      <c r="Z23" s="32">
        <f t="shared" si="96"/>
        <v>0.33530000000000004</v>
      </c>
      <c r="AA23" s="33">
        <f t="shared" si="97"/>
        <v>3859940.0700000003</v>
      </c>
      <c r="AB23" s="35">
        <f t="shared" si="98"/>
        <v>11644800</v>
      </c>
      <c r="AC23" s="32">
        <f t="shared" si="99"/>
        <v>0.33829999999999999</v>
      </c>
      <c r="AD23" s="33">
        <f t="shared" si="100"/>
        <v>3939435.84</v>
      </c>
      <c r="AE23" s="35">
        <f t="shared" si="101"/>
        <v>11777700</v>
      </c>
      <c r="AF23" s="32">
        <f t="shared" si="102"/>
        <v>0.34129999999999999</v>
      </c>
      <c r="AG23" s="33">
        <f t="shared" si="103"/>
        <v>4019729.01</v>
      </c>
      <c r="AH23" s="35">
        <f t="shared" si="104"/>
        <v>11910600</v>
      </c>
      <c r="AI23" s="32">
        <f t="shared" si="105"/>
        <v>0.34429999999999999</v>
      </c>
      <c r="AJ23" s="33">
        <f t="shared" si="106"/>
        <v>4100819.58</v>
      </c>
      <c r="AK23" s="35">
        <f t="shared" si="107"/>
        <v>12043500</v>
      </c>
      <c r="AL23" s="32">
        <f t="shared" si="108"/>
        <v>0.3473</v>
      </c>
      <c r="AM23" s="33">
        <f t="shared" si="109"/>
        <v>4182707.55</v>
      </c>
      <c r="AN23" s="35">
        <f t="shared" si="110"/>
        <v>12176400</v>
      </c>
      <c r="AO23" s="32">
        <f t="shared" si="111"/>
        <v>0.3503</v>
      </c>
      <c r="AP23" s="33">
        <f t="shared" si="112"/>
        <v>4265392.92</v>
      </c>
      <c r="AQ23" s="35">
        <f t="shared" si="113"/>
        <v>12309300</v>
      </c>
      <c r="AR23" s="32">
        <f t="shared" si="114"/>
        <v>0.3533</v>
      </c>
      <c r="AS23" s="33">
        <f t="shared" si="115"/>
        <v>4348875.6900000004</v>
      </c>
      <c r="AT23" s="35">
        <f t="shared" si="116"/>
        <v>12442200</v>
      </c>
      <c r="AU23" s="32">
        <f t="shared" si="117"/>
        <v>0.35630000000000001</v>
      </c>
      <c r="AV23" s="33">
        <f t="shared" si="118"/>
        <v>4433155.8600000003</v>
      </c>
      <c r="AW23" s="35">
        <f t="shared" si="119"/>
        <v>12575100</v>
      </c>
      <c r="AX23" s="32">
        <f t="shared" si="120"/>
        <v>0.35930000000000001</v>
      </c>
      <c r="AY23" s="33">
        <f t="shared" si="121"/>
        <v>4518233.43</v>
      </c>
      <c r="AZ23" s="26">
        <v>12708000</v>
      </c>
      <c r="BA23" s="32">
        <f t="shared" si="122"/>
        <v>0.36230000000000001</v>
      </c>
      <c r="BB23" s="40">
        <f t="shared" si="123"/>
        <v>4604108.4000000004</v>
      </c>
    </row>
    <row r="24" spans="1:54" x14ac:dyDescent="0.2">
      <c r="A24" s="10" t="s">
        <v>27</v>
      </c>
      <c r="B24" s="28">
        <f t="shared" si="124"/>
        <v>70339.8</v>
      </c>
      <c r="C24" s="26">
        <v>6864602</v>
      </c>
      <c r="D24" s="12">
        <v>0.1003</v>
      </c>
      <c r="E24" s="29">
        <f t="shared" si="1"/>
        <v>688519.58059999999</v>
      </c>
      <c r="F24" s="28">
        <f t="shared" si="2"/>
        <v>7216301</v>
      </c>
      <c r="G24" s="30">
        <f t="shared" si="78"/>
        <v>0.1153</v>
      </c>
      <c r="H24" s="29">
        <f t="shared" si="79"/>
        <v>832039.50529999996</v>
      </c>
      <c r="I24" s="31">
        <f t="shared" si="80"/>
        <v>7286640.7999999998</v>
      </c>
      <c r="J24" s="30">
        <f t="shared" si="81"/>
        <v>0.1183</v>
      </c>
      <c r="K24" s="29">
        <f t="shared" si="82"/>
        <v>862009.60664000001</v>
      </c>
      <c r="L24" s="31">
        <f t="shared" si="83"/>
        <v>7356980.5999999996</v>
      </c>
      <c r="M24" s="30">
        <f t="shared" si="84"/>
        <v>0.12130000000000001</v>
      </c>
      <c r="N24" s="29">
        <f t="shared" si="85"/>
        <v>892401.74678000004</v>
      </c>
      <c r="O24" s="31">
        <f t="shared" si="86"/>
        <v>7427320.3999999994</v>
      </c>
      <c r="P24" s="30">
        <f t="shared" si="87"/>
        <v>0.12429999999999999</v>
      </c>
      <c r="Q24" s="29">
        <f t="shared" si="88"/>
        <v>923215.92571999994</v>
      </c>
      <c r="R24" s="31">
        <f t="shared" si="89"/>
        <v>7497660.1999999993</v>
      </c>
      <c r="S24" s="30">
        <f t="shared" si="90"/>
        <v>0.1273</v>
      </c>
      <c r="T24" s="29">
        <f t="shared" si="91"/>
        <v>954452.14345999993</v>
      </c>
      <c r="U24" s="26">
        <v>7568000</v>
      </c>
      <c r="V24" s="30">
        <f t="shared" si="92"/>
        <v>0.1303</v>
      </c>
      <c r="W24" s="29">
        <f t="shared" si="93"/>
        <v>986110.4</v>
      </c>
      <c r="X24" s="28">
        <f t="shared" si="94"/>
        <v>60100</v>
      </c>
      <c r="Y24" s="35">
        <f t="shared" si="95"/>
        <v>7628100</v>
      </c>
      <c r="Z24" s="32">
        <f t="shared" si="96"/>
        <v>0.1333</v>
      </c>
      <c r="AA24" s="33">
        <f t="shared" si="97"/>
        <v>1016825.73</v>
      </c>
      <c r="AB24" s="35">
        <f t="shared" si="98"/>
        <v>7688200</v>
      </c>
      <c r="AC24" s="32">
        <f t="shared" si="99"/>
        <v>0.1363</v>
      </c>
      <c r="AD24" s="33">
        <f t="shared" si="100"/>
        <v>1047901.66</v>
      </c>
      <c r="AE24" s="35">
        <f t="shared" si="101"/>
        <v>7748300</v>
      </c>
      <c r="AF24" s="32">
        <f t="shared" si="102"/>
        <v>0.13930000000000001</v>
      </c>
      <c r="AG24" s="33">
        <f t="shared" si="103"/>
        <v>1079338.19</v>
      </c>
      <c r="AH24" s="35">
        <f t="shared" si="104"/>
        <v>7808400</v>
      </c>
      <c r="AI24" s="32">
        <f t="shared" si="105"/>
        <v>0.14230000000000001</v>
      </c>
      <c r="AJ24" s="33">
        <f t="shared" si="106"/>
        <v>1111135.32</v>
      </c>
      <c r="AK24" s="35">
        <f t="shared" si="107"/>
        <v>7868500</v>
      </c>
      <c r="AL24" s="32">
        <f t="shared" si="108"/>
        <v>0.14529999999999998</v>
      </c>
      <c r="AM24" s="33">
        <f t="shared" si="109"/>
        <v>1143293.0499999998</v>
      </c>
      <c r="AN24" s="35">
        <f t="shared" si="110"/>
        <v>7928600</v>
      </c>
      <c r="AO24" s="32">
        <f t="shared" si="111"/>
        <v>0.14829999999999999</v>
      </c>
      <c r="AP24" s="33">
        <f t="shared" si="112"/>
        <v>1175811.3799999999</v>
      </c>
      <c r="AQ24" s="35">
        <f t="shared" si="113"/>
        <v>7988700</v>
      </c>
      <c r="AR24" s="32">
        <f t="shared" si="114"/>
        <v>0.15129999999999999</v>
      </c>
      <c r="AS24" s="33">
        <f t="shared" si="115"/>
        <v>1208690.3099999998</v>
      </c>
      <c r="AT24" s="35">
        <f t="shared" si="116"/>
        <v>8048800</v>
      </c>
      <c r="AU24" s="32">
        <f t="shared" si="117"/>
        <v>0.15429999999999999</v>
      </c>
      <c r="AV24" s="33">
        <f t="shared" si="118"/>
        <v>1241929.8399999999</v>
      </c>
      <c r="AW24" s="35">
        <f t="shared" si="119"/>
        <v>8108900</v>
      </c>
      <c r="AX24" s="32">
        <f t="shared" si="120"/>
        <v>0.1573</v>
      </c>
      <c r="AY24" s="33">
        <f t="shared" si="121"/>
        <v>1275529.97</v>
      </c>
      <c r="AZ24" s="26">
        <v>8169000</v>
      </c>
      <c r="BA24" s="32">
        <f t="shared" si="122"/>
        <v>0.1603</v>
      </c>
      <c r="BB24" s="40">
        <f t="shared" si="123"/>
        <v>1309490.7</v>
      </c>
    </row>
    <row r="25" spans="1:54" x14ac:dyDescent="0.2">
      <c r="A25" s="10" t="s">
        <v>28</v>
      </c>
      <c r="B25" s="28">
        <f t="shared" si="124"/>
        <v>39808.300000000003</v>
      </c>
      <c r="C25" s="26">
        <v>3673917</v>
      </c>
      <c r="D25" s="12">
        <v>0.26170000000000004</v>
      </c>
      <c r="E25" s="29">
        <f t="shared" si="1"/>
        <v>961464.0789000002</v>
      </c>
      <c r="F25" s="28">
        <f t="shared" si="2"/>
        <v>3872958.5</v>
      </c>
      <c r="G25" s="30">
        <f t="shared" si="78"/>
        <v>0.27670000000000006</v>
      </c>
      <c r="H25" s="29">
        <f t="shared" si="79"/>
        <v>1071647.6169500002</v>
      </c>
      <c r="I25" s="31">
        <f t="shared" si="80"/>
        <v>3912766.8</v>
      </c>
      <c r="J25" s="30">
        <f t="shared" si="81"/>
        <v>0.27970000000000006</v>
      </c>
      <c r="K25" s="29">
        <f t="shared" si="82"/>
        <v>1094400.8739600002</v>
      </c>
      <c r="L25" s="31">
        <f t="shared" si="83"/>
        <v>3952575.0999999996</v>
      </c>
      <c r="M25" s="30">
        <f t="shared" si="84"/>
        <v>0.28270000000000006</v>
      </c>
      <c r="N25" s="29">
        <f t="shared" si="85"/>
        <v>1117392.9807700003</v>
      </c>
      <c r="O25" s="31">
        <f t="shared" si="86"/>
        <v>3992383.3999999994</v>
      </c>
      <c r="P25" s="30">
        <f t="shared" si="87"/>
        <v>0.28570000000000007</v>
      </c>
      <c r="Q25" s="29">
        <f t="shared" si="88"/>
        <v>1140623.93738</v>
      </c>
      <c r="R25" s="31">
        <f t="shared" si="89"/>
        <v>4032191.6999999993</v>
      </c>
      <c r="S25" s="30">
        <f t="shared" si="90"/>
        <v>0.28870000000000007</v>
      </c>
      <c r="T25" s="29">
        <f t="shared" si="91"/>
        <v>1164093.74379</v>
      </c>
      <c r="U25" s="26">
        <v>4072000</v>
      </c>
      <c r="V25" s="30">
        <f t="shared" si="92"/>
        <v>0.29170000000000007</v>
      </c>
      <c r="W25" s="29">
        <f t="shared" si="93"/>
        <v>1187802.4000000004</v>
      </c>
      <c r="X25" s="28">
        <f t="shared" si="94"/>
        <v>39300</v>
      </c>
      <c r="Y25" s="35">
        <f t="shared" si="95"/>
        <v>4111300</v>
      </c>
      <c r="Z25" s="32">
        <f t="shared" si="96"/>
        <v>0.29470000000000007</v>
      </c>
      <c r="AA25" s="33">
        <f t="shared" si="97"/>
        <v>1211600.1100000003</v>
      </c>
      <c r="AB25" s="35">
        <f t="shared" si="98"/>
        <v>4150600</v>
      </c>
      <c r="AC25" s="32">
        <f t="shared" si="99"/>
        <v>0.29770000000000002</v>
      </c>
      <c r="AD25" s="33">
        <f t="shared" si="100"/>
        <v>1235633.6200000001</v>
      </c>
      <c r="AE25" s="35">
        <f t="shared" si="101"/>
        <v>4189900</v>
      </c>
      <c r="AF25" s="32">
        <f t="shared" si="102"/>
        <v>0.30070000000000002</v>
      </c>
      <c r="AG25" s="33">
        <f t="shared" si="103"/>
        <v>1259902.9300000002</v>
      </c>
      <c r="AH25" s="35">
        <f t="shared" si="104"/>
        <v>4229200</v>
      </c>
      <c r="AI25" s="32">
        <f t="shared" si="105"/>
        <v>0.30370000000000003</v>
      </c>
      <c r="AJ25" s="33">
        <f t="shared" si="106"/>
        <v>1284408.04</v>
      </c>
      <c r="AK25" s="35">
        <f t="shared" si="107"/>
        <v>4268500</v>
      </c>
      <c r="AL25" s="32">
        <f t="shared" si="108"/>
        <v>0.30670000000000003</v>
      </c>
      <c r="AM25" s="33">
        <f t="shared" si="109"/>
        <v>1309148.9500000002</v>
      </c>
      <c r="AN25" s="35">
        <f t="shared" si="110"/>
        <v>4307800</v>
      </c>
      <c r="AO25" s="32">
        <f t="shared" si="111"/>
        <v>0.30970000000000003</v>
      </c>
      <c r="AP25" s="33">
        <f t="shared" si="112"/>
        <v>1334125.6600000001</v>
      </c>
      <c r="AQ25" s="35">
        <f t="shared" si="113"/>
        <v>4347100</v>
      </c>
      <c r="AR25" s="32">
        <f t="shared" si="114"/>
        <v>0.31270000000000003</v>
      </c>
      <c r="AS25" s="33">
        <f t="shared" si="115"/>
        <v>1359338.1700000002</v>
      </c>
      <c r="AT25" s="35">
        <f t="shared" si="116"/>
        <v>4386400</v>
      </c>
      <c r="AU25" s="32">
        <f t="shared" si="117"/>
        <v>0.31570000000000004</v>
      </c>
      <c r="AV25" s="33">
        <f t="shared" si="118"/>
        <v>1384786.4800000002</v>
      </c>
      <c r="AW25" s="35">
        <f t="shared" si="119"/>
        <v>4425700</v>
      </c>
      <c r="AX25" s="32">
        <f t="shared" si="120"/>
        <v>0.31870000000000004</v>
      </c>
      <c r="AY25" s="33">
        <f t="shared" si="121"/>
        <v>1410470.59</v>
      </c>
      <c r="AZ25" s="26">
        <v>4465000</v>
      </c>
      <c r="BA25" s="32">
        <f t="shared" si="122"/>
        <v>0.32170000000000004</v>
      </c>
      <c r="BB25" s="40">
        <f t="shared" si="123"/>
        <v>1436390.5000000002</v>
      </c>
    </row>
    <row r="26" spans="1:54" x14ac:dyDescent="0.2">
      <c r="A26" s="10" t="s">
        <v>29</v>
      </c>
      <c r="B26" s="28">
        <f t="shared" si="124"/>
        <v>45911.1</v>
      </c>
      <c r="C26" s="26">
        <v>2966889</v>
      </c>
      <c r="D26" s="12">
        <v>0.20069999999999999</v>
      </c>
      <c r="E26" s="29">
        <f t="shared" si="1"/>
        <v>595454.62229999993</v>
      </c>
      <c r="F26" s="28">
        <f t="shared" si="2"/>
        <v>3196444.5</v>
      </c>
      <c r="G26" s="30">
        <f t="shared" si="78"/>
        <v>0.2157</v>
      </c>
      <c r="H26" s="29">
        <f t="shared" si="79"/>
        <v>689473.07865000004</v>
      </c>
      <c r="I26" s="31">
        <f t="shared" si="80"/>
        <v>3242355.6</v>
      </c>
      <c r="J26" s="30">
        <f t="shared" si="81"/>
        <v>0.21869999999999998</v>
      </c>
      <c r="K26" s="29">
        <f t="shared" si="82"/>
        <v>709103.16972000001</v>
      </c>
      <c r="L26" s="31">
        <f t="shared" si="83"/>
        <v>3288266.7</v>
      </c>
      <c r="M26" s="30">
        <f t="shared" si="84"/>
        <v>0.22169999999999998</v>
      </c>
      <c r="N26" s="29">
        <f t="shared" si="85"/>
        <v>729008.72739000001</v>
      </c>
      <c r="O26" s="31">
        <f t="shared" si="86"/>
        <v>3334177.8000000003</v>
      </c>
      <c r="P26" s="30">
        <f t="shared" si="87"/>
        <v>0.22469999999999998</v>
      </c>
      <c r="Q26" s="29">
        <f t="shared" si="88"/>
        <v>749189.75165999995</v>
      </c>
      <c r="R26" s="31">
        <f t="shared" si="89"/>
        <v>3380088.9000000004</v>
      </c>
      <c r="S26" s="30">
        <f t="shared" si="90"/>
        <v>0.22769999999999999</v>
      </c>
      <c r="T26" s="29">
        <f t="shared" si="91"/>
        <v>769646.24253000005</v>
      </c>
      <c r="U26" s="26">
        <v>3426000</v>
      </c>
      <c r="V26" s="30">
        <f t="shared" si="92"/>
        <v>0.23069999999999999</v>
      </c>
      <c r="W26" s="29">
        <f t="shared" si="93"/>
        <v>790378.2</v>
      </c>
      <c r="X26" s="28">
        <f t="shared" si="94"/>
        <v>50400</v>
      </c>
      <c r="Y26" s="35">
        <f t="shared" si="95"/>
        <v>3476400</v>
      </c>
      <c r="Z26" s="32">
        <f t="shared" si="96"/>
        <v>0.23369999999999999</v>
      </c>
      <c r="AA26" s="33">
        <f t="shared" si="97"/>
        <v>812434.67999999993</v>
      </c>
      <c r="AB26" s="35">
        <f t="shared" si="98"/>
        <v>3526800</v>
      </c>
      <c r="AC26" s="32">
        <f t="shared" si="99"/>
        <v>0.23669999999999999</v>
      </c>
      <c r="AD26" s="33">
        <f t="shared" si="100"/>
        <v>834793.55999999994</v>
      </c>
      <c r="AE26" s="35">
        <f t="shared" si="101"/>
        <v>3577200</v>
      </c>
      <c r="AF26" s="32">
        <f t="shared" si="102"/>
        <v>0.2397</v>
      </c>
      <c r="AG26" s="33">
        <f t="shared" si="103"/>
        <v>857454.84</v>
      </c>
      <c r="AH26" s="35">
        <f t="shared" si="104"/>
        <v>3627600</v>
      </c>
      <c r="AI26" s="32">
        <f t="shared" si="105"/>
        <v>0.2427</v>
      </c>
      <c r="AJ26" s="33">
        <f t="shared" si="106"/>
        <v>880418.52</v>
      </c>
      <c r="AK26" s="35">
        <f t="shared" si="107"/>
        <v>3678000</v>
      </c>
      <c r="AL26" s="32">
        <f t="shared" si="108"/>
        <v>0.24569999999999997</v>
      </c>
      <c r="AM26" s="33">
        <f t="shared" si="109"/>
        <v>903684.59999999986</v>
      </c>
      <c r="AN26" s="35">
        <f t="shared" si="110"/>
        <v>3728400</v>
      </c>
      <c r="AO26" s="32">
        <f t="shared" si="111"/>
        <v>0.24869999999999998</v>
      </c>
      <c r="AP26" s="33">
        <f t="shared" si="112"/>
        <v>927253.08</v>
      </c>
      <c r="AQ26" s="35">
        <f t="shared" si="113"/>
        <v>3778800</v>
      </c>
      <c r="AR26" s="32">
        <f t="shared" si="114"/>
        <v>0.25169999999999998</v>
      </c>
      <c r="AS26" s="33">
        <f t="shared" si="115"/>
        <v>951123.96</v>
      </c>
      <c r="AT26" s="35">
        <f t="shared" si="116"/>
        <v>3829200</v>
      </c>
      <c r="AU26" s="32">
        <f t="shared" si="117"/>
        <v>0.25469999999999998</v>
      </c>
      <c r="AV26" s="33">
        <f t="shared" si="118"/>
        <v>975297.23999999987</v>
      </c>
      <c r="AW26" s="35">
        <f t="shared" si="119"/>
        <v>3879600</v>
      </c>
      <c r="AX26" s="32">
        <f t="shared" si="120"/>
        <v>0.25769999999999998</v>
      </c>
      <c r="AY26" s="33">
        <f t="shared" si="121"/>
        <v>999772.91999999993</v>
      </c>
      <c r="AZ26" s="26">
        <v>3930000</v>
      </c>
      <c r="BA26" s="32">
        <f t="shared" si="122"/>
        <v>0.26069999999999999</v>
      </c>
      <c r="BB26" s="40">
        <f t="shared" si="123"/>
        <v>1024551</v>
      </c>
    </row>
    <row r="27" spans="1:54" x14ac:dyDescent="0.2">
      <c r="A27" s="10" t="s">
        <v>30</v>
      </c>
      <c r="B27" s="28">
        <f t="shared" si="124"/>
        <v>-15279.4</v>
      </c>
      <c r="C27" s="26">
        <v>2855794</v>
      </c>
      <c r="D27" s="12">
        <v>0.29210000000000003</v>
      </c>
      <c r="E27" s="29">
        <f t="shared" si="1"/>
        <v>834177.42740000004</v>
      </c>
      <c r="F27" s="28">
        <f t="shared" si="2"/>
        <v>2779397</v>
      </c>
      <c r="G27" s="30">
        <f t="shared" si="78"/>
        <v>0.30710000000000004</v>
      </c>
      <c r="H27" s="29">
        <f t="shared" si="79"/>
        <v>853552.81870000006</v>
      </c>
      <c r="I27" s="31">
        <f t="shared" si="80"/>
        <v>2764117.6</v>
      </c>
      <c r="J27" s="30">
        <f t="shared" si="81"/>
        <v>0.31010000000000004</v>
      </c>
      <c r="K27" s="29">
        <f t="shared" si="82"/>
        <v>857152.86776000017</v>
      </c>
      <c r="L27" s="31">
        <f t="shared" si="83"/>
        <v>2748838.2</v>
      </c>
      <c r="M27" s="30">
        <f t="shared" si="84"/>
        <v>0.31310000000000004</v>
      </c>
      <c r="N27" s="29">
        <f t="shared" si="85"/>
        <v>860661.24042000016</v>
      </c>
      <c r="O27" s="31">
        <f t="shared" si="86"/>
        <v>2733558.8000000003</v>
      </c>
      <c r="P27" s="30">
        <f t="shared" si="87"/>
        <v>0.31610000000000005</v>
      </c>
      <c r="Q27" s="29">
        <f t="shared" si="88"/>
        <v>864077.93668000028</v>
      </c>
      <c r="R27" s="31">
        <f t="shared" si="89"/>
        <v>2718279.4000000004</v>
      </c>
      <c r="S27" s="30">
        <f t="shared" si="90"/>
        <v>0.31910000000000005</v>
      </c>
      <c r="T27" s="29">
        <f t="shared" si="91"/>
        <v>867402.95654000028</v>
      </c>
      <c r="U27" s="26">
        <v>2703000</v>
      </c>
      <c r="V27" s="30">
        <f t="shared" si="92"/>
        <v>0.32210000000000005</v>
      </c>
      <c r="W27" s="29">
        <f t="shared" si="93"/>
        <v>870636.30000000016</v>
      </c>
      <c r="X27" s="28">
        <f t="shared" si="94"/>
        <v>20700</v>
      </c>
      <c r="Y27" s="35">
        <f t="shared" si="95"/>
        <v>2723700</v>
      </c>
      <c r="Z27" s="32">
        <f t="shared" si="96"/>
        <v>0.32510000000000006</v>
      </c>
      <c r="AA27" s="33">
        <f t="shared" si="97"/>
        <v>885474.87000000011</v>
      </c>
      <c r="AB27" s="35">
        <f t="shared" si="98"/>
        <v>2744400</v>
      </c>
      <c r="AC27" s="32">
        <f t="shared" si="99"/>
        <v>0.3281</v>
      </c>
      <c r="AD27" s="33">
        <f t="shared" si="100"/>
        <v>900437.64</v>
      </c>
      <c r="AE27" s="35">
        <f t="shared" si="101"/>
        <v>2765100</v>
      </c>
      <c r="AF27" s="32">
        <f t="shared" si="102"/>
        <v>0.33110000000000001</v>
      </c>
      <c r="AG27" s="33">
        <f t="shared" si="103"/>
        <v>915524.61</v>
      </c>
      <c r="AH27" s="35">
        <f t="shared" si="104"/>
        <v>2785800</v>
      </c>
      <c r="AI27" s="32">
        <f t="shared" si="105"/>
        <v>0.33410000000000001</v>
      </c>
      <c r="AJ27" s="33">
        <f t="shared" si="106"/>
        <v>930735.78</v>
      </c>
      <c r="AK27" s="35">
        <f t="shared" si="107"/>
        <v>2806500</v>
      </c>
      <c r="AL27" s="32">
        <f t="shared" si="108"/>
        <v>0.33710000000000001</v>
      </c>
      <c r="AM27" s="33">
        <f t="shared" si="109"/>
        <v>946071.15</v>
      </c>
      <c r="AN27" s="35">
        <f t="shared" si="110"/>
        <v>2827200</v>
      </c>
      <c r="AO27" s="32">
        <f t="shared" si="111"/>
        <v>0.34010000000000001</v>
      </c>
      <c r="AP27" s="33">
        <f t="shared" si="112"/>
        <v>961530.72000000009</v>
      </c>
      <c r="AQ27" s="35">
        <f t="shared" si="113"/>
        <v>2847900</v>
      </c>
      <c r="AR27" s="32">
        <f t="shared" si="114"/>
        <v>0.34310000000000002</v>
      </c>
      <c r="AS27" s="33">
        <f t="shared" si="115"/>
        <v>977114.49</v>
      </c>
      <c r="AT27" s="35">
        <f t="shared" si="116"/>
        <v>2868600</v>
      </c>
      <c r="AU27" s="32">
        <f t="shared" si="117"/>
        <v>0.34610000000000002</v>
      </c>
      <c r="AV27" s="33">
        <f t="shared" si="118"/>
        <v>992822.46000000008</v>
      </c>
      <c r="AW27" s="35">
        <f t="shared" si="119"/>
        <v>2889300</v>
      </c>
      <c r="AX27" s="32">
        <f t="shared" si="120"/>
        <v>0.34910000000000002</v>
      </c>
      <c r="AY27" s="33">
        <f t="shared" si="121"/>
        <v>1008654.63</v>
      </c>
      <c r="AZ27" s="26">
        <v>2910000</v>
      </c>
      <c r="BA27" s="32">
        <f t="shared" si="122"/>
        <v>0.35210000000000002</v>
      </c>
      <c r="BB27" s="40">
        <f t="shared" si="123"/>
        <v>1024611.0000000001</v>
      </c>
    </row>
    <row r="28" spans="1:54" x14ac:dyDescent="0.2">
      <c r="A28" s="10" t="s">
        <v>31</v>
      </c>
      <c r="B28" s="28">
        <f t="shared" si="124"/>
        <v>81949.8</v>
      </c>
      <c r="C28" s="26">
        <v>1978502</v>
      </c>
      <c r="D28" s="12">
        <v>0.28859999999999997</v>
      </c>
      <c r="E28" s="29">
        <f t="shared" si="1"/>
        <v>570995.67719999992</v>
      </c>
      <c r="F28" s="28">
        <f t="shared" si="2"/>
        <v>2388251</v>
      </c>
      <c r="G28" s="30">
        <f t="shared" si="78"/>
        <v>0.30359999999999998</v>
      </c>
      <c r="H28" s="29">
        <f t="shared" si="79"/>
        <v>725073.00359999994</v>
      </c>
      <c r="I28" s="31">
        <f t="shared" si="80"/>
        <v>2470200.7999999998</v>
      </c>
      <c r="J28" s="30">
        <f t="shared" si="81"/>
        <v>0.30659999999999998</v>
      </c>
      <c r="K28" s="29">
        <f t="shared" si="82"/>
        <v>757363.56527999986</v>
      </c>
      <c r="L28" s="31">
        <f t="shared" si="83"/>
        <v>2552150.5999999996</v>
      </c>
      <c r="M28" s="30">
        <f t="shared" si="84"/>
        <v>0.30959999999999999</v>
      </c>
      <c r="N28" s="29">
        <f t="shared" si="85"/>
        <v>790145.8257599998</v>
      </c>
      <c r="O28" s="31">
        <f t="shared" si="86"/>
        <v>2634100.3999999994</v>
      </c>
      <c r="P28" s="30">
        <f t="shared" si="87"/>
        <v>0.31259999999999999</v>
      </c>
      <c r="Q28" s="29">
        <f t="shared" si="88"/>
        <v>823419.78503999976</v>
      </c>
      <c r="R28" s="31">
        <f t="shared" si="89"/>
        <v>2716050.1999999993</v>
      </c>
      <c r="S28" s="30">
        <f t="shared" si="90"/>
        <v>0.31559999999999999</v>
      </c>
      <c r="T28" s="29">
        <f t="shared" si="91"/>
        <v>857185.44311999972</v>
      </c>
      <c r="U28" s="26">
        <v>2798000</v>
      </c>
      <c r="V28" s="30">
        <f t="shared" si="92"/>
        <v>0.31859999999999999</v>
      </c>
      <c r="W28" s="29">
        <f t="shared" si="93"/>
        <v>891442.79999999993</v>
      </c>
      <c r="X28" s="28">
        <f t="shared" si="94"/>
        <v>31800</v>
      </c>
      <c r="Y28" s="35">
        <f t="shared" si="95"/>
        <v>2829800</v>
      </c>
      <c r="Z28" s="32">
        <f t="shared" si="96"/>
        <v>0.3216</v>
      </c>
      <c r="AA28" s="33">
        <f t="shared" si="97"/>
        <v>910063.67999999993</v>
      </c>
      <c r="AB28" s="35">
        <f t="shared" si="98"/>
        <v>2861600</v>
      </c>
      <c r="AC28" s="32">
        <f t="shared" si="99"/>
        <v>0.32459999999999994</v>
      </c>
      <c r="AD28" s="33">
        <f t="shared" si="100"/>
        <v>928875.35999999987</v>
      </c>
      <c r="AE28" s="35">
        <f t="shared" si="101"/>
        <v>2893400</v>
      </c>
      <c r="AF28" s="32">
        <f t="shared" si="102"/>
        <v>0.32759999999999995</v>
      </c>
      <c r="AG28" s="33">
        <f t="shared" si="103"/>
        <v>947877.83999999985</v>
      </c>
      <c r="AH28" s="35">
        <f t="shared" si="104"/>
        <v>2925200</v>
      </c>
      <c r="AI28" s="32">
        <f t="shared" si="105"/>
        <v>0.33059999999999995</v>
      </c>
      <c r="AJ28" s="33">
        <f t="shared" si="106"/>
        <v>967071.11999999988</v>
      </c>
      <c r="AK28" s="35">
        <f t="shared" si="107"/>
        <v>2957000</v>
      </c>
      <c r="AL28" s="32">
        <f t="shared" si="108"/>
        <v>0.33359999999999995</v>
      </c>
      <c r="AM28" s="33">
        <f t="shared" si="109"/>
        <v>986455.19999999984</v>
      </c>
      <c r="AN28" s="35">
        <f t="shared" si="110"/>
        <v>2988800</v>
      </c>
      <c r="AO28" s="32">
        <f t="shared" si="111"/>
        <v>0.33659999999999995</v>
      </c>
      <c r="AP28" s="33">
        <f t="shared" si="112"/>
        <v>1006030.0799999998</v>
      </c>
      <c r="AQ28" s="35">
        <f t="shared" si="113"/>
        <v>3020600</v>
      </c>
      <c r="AR28" s="32">
        <f t="shared" si="114"/>
        <v>0.33959999999999996</v>
      </c>
      <c r="AS28" s="33">
        <f t="shared" si="115"/>
        <v>1025795.7599999999</v>
      </c>
      <c r="AT28" s="35">
        <f t="shared" si="116"/>
        <v>3052400</v>
      </c>
      <c r="AU28" s="32">
        <f t="shared" si="117"/>
        <v>0.34259999999999996</v>
      </c>
      <c r="AV28" s="33">
        <f t="shared" si="118"/>
        <v>1045752.2399999999</v>
      </c>
      <c r="AW28" s="35">
        <f t="shared" si="119"/>
        <v>3084200</v>
      </c>
      <c r="AX28" s="32">
        <f t="shared" si="120"/>
        <v>0.34559999999999996</v>
      </c>
      <c r="AY28" s="33">
        <f t="shared" si="121"/>
        <v>1065899.5199999998</v>
      </c>
      <c r="AZ28" s="26">
        <v>3116000</v>
      </c>
      <c r="BA28" s="32">
        <f t="shared" si="122"/>
        <v>0.34859999999999997</v>
      </c>
      <c r="BB28" s="40">
        <f t="shared" si="123"/>
        <v>1086237.5999999999</v>
      </c>
    </row>
    <row r="29" spans="1:54" x14ac:dyDescent="0.2">
      <c r="A29" s="10" t="s">
        <v>32</v>
      </c>
      <c r="B29" s="28">
        <f t="shared" si="124"/>
        <v>29145.5</v>
      </c>
      <c r="C29" s="26">
        <v>1458545</v>
      </c>
      <c r="D29" s="12">
        <v>0.621</v>
      </c>
      <c r="E29" s="29">
        <f t="shared" si="1"/>
        <v>905756.44499999995</v>
      </c>
      <c r="F29" s="28">
        <f t="shared" si="2"/>
        <v>1604272.5</v>
      </c>
      <c r="G29" s="30">
        <f t="shared" si="78"/>
        <v>0.63600000000000001</v>
      </c>
      <c r="H29" s="29">
        <f t="shared" si="79"/>
        <v>1020317.31</v>
      </c>
      <c r="I29" s="31">
        <f t="shared" si="80"/>
        <v>1633418</v>
      </c>
      <c r="J29" s="30">
        <f t="shared" si="81"/>
        <v>0.63900000000000001</v>
      </c>
      <c r="K29" s="29">
        <f t="shared" si="82"/>
        <v>1043754.1020000001</v>
      </c>
      <c r="L29" s="31">
        <f t="shared" si="83"/>
        <v>1662563.5</v>
      </c>
      <c r="M29" s="30">
        <f t="shared" si="84"/>
        <v>0.64200000000000002</v>
      </c>
      <c r="N29" s="29">
        <f t="shared" si="85"/>
        <v>1067365.767</v>
      </c>
      <c r="O29" s="31">
        <f t="shared" si="86"/>
        <v>1691709</v>
      </c>
      <c r="P29" s="30">
        <f t="shared" si="87"/>
        <v>0.64500000000000002</v>
      </c>
      <c r="Q29" s="29">
        <f t="shared" si="88"/>
        <v>1091152.3049999999</v>
      </c>
      <c r="R29" s="31">
        <f t="shared" si="89"/>
        <v>1720854.5</v>
      </c>
      <c r="S29" s="30">
        <f t="shared" si="90"/>
        <v>0.64800000000000002</v>
      </c>
      <c r="T29" s="29">
        <f t="shared" si="91"/>
        <v>1115113.716</v>
      </c>
      <c r="U29" s="26">
        <v>1750000</v>
      </c>
      <c r="V29" s="30">
        <f t="shared" si="92"/>
        <v>0.65100000000000002</v>
      </c>
      <c r="W29" s="29">
        <f t="shared" si="93"/>
        <v>1139250</v>
      </c>
      <c r="X29" s="28">
        <f t="shared" si="94"/>
        <v>16600</v>
      </c>
      <c r="Y29" s="35">
        <f t="shared" si="95"/>
        <v>1766600</v>
      </c>
      <c r="Z29" s="32">
        <f t="shared" si="96"/>
        <v>0.65400000000000003</v>
      </c>
      <c r="AA29" s="33">
        <f t="shared" si="97"/>
        <v>1155356.4000000001</v>
      </c>
      <c r="AB29" s="35">
        <f t="shared" si="98"/>
        <v>1783200</v>
      </c>
      <c r="AC29" s="32">
        <f t="shared" si="99"/>
        <v>0.65700000000000003</v>
      </c>
      <c r="AD29" s="33">
        <f t="shared" si="100"/>
        <v>1171562.4000000001</v>
      </c>
      <c r="AE29" s="35">
        <f t="shared" si="101"/>
        <v>1799800</v>
      </c>
      <c r="AF29" s="32">
        <f t="shared" si="102"/>
        <v>0.66</v>
      </c>
      <c r="AG29" s="33">
        <f t="shared" si="103"/>
        <v>1187868</v>
      </c>
      <c r="AH29" s="35">
        <f t="shared" si="104"/>
        <v>1816400</v>
      </c>
      <c r="AI29" s="32">
        <f t="shared" si="105"/>
        <v>0.66300000000000003</v>
      </c>
      <c r="AJ29" s="33">
        <f t="shared" si="106"/>
        <v>1204273.2</v>
      </c>
      <c r="AK29" s="35">
        <f t="shared" si="107"/>
        <v>1833000</v>
      </c>
      <c r="AL29" s="32">
        <f t="shared" si="108"/>
        <v>0.66600000000000004</v>
      </c>
      <c r="AM29" s="33">
        <f t="shared" si="109"/>
        <v>1220778</v>
      </c>
      <c r="AN29" s="35">
        <f t="shared" si="110"/>
        <v>1849600</v>
      </c>
      <c r="AO29" s="32">
        <f t="shared" si="111"/>
        <v>0.66900000000000004</v>
      </c>
      <c r="AP29" s="33">
        <f t="shared" si="112"/>
        <v>1237382.4000000001</v>
      </c>
      <c r="AQ29" s="35">
        <f t="shared" si="113"/>
        <v>1866200</v>
      </c>
      <c r="AR29" s="32">
        <f t="shared" si="114"/>
        <v>0.67200000000000004</v>
      </c>
      <c r="AS29" s="33">
        <f t="shared" si="115"/>
        <v>1254086.4000000001</v>
      </c>
      <c r="AT29" s="35">
        <f t="shared" si="116"/>
        <v>1882800</v>
      </c>
      <c r="AU29" s="32">
        <f t="shared" si="117"/>
        <v>0.67500000000000004</v>
      </c>
      <c r="AV29" s="33">
        <f t="shared" si="118"/>
        <v>1270890</v>
      </c>
      <c r="AW29" s="35">
        <f t="shared" si="119"/>
        <v>1899400</v>
      </c>
      <c r="AX29" s="32">
        <f t="shared" si="120"/>
        <v>0.67800000000000005</v>
      </c>
      <c r="AY29" s="33">
        <f t="shared" si="121"/>
        <v>1287793.2000000002</v>
      </c>
      <c r="AZ29" s="26">
        <v>1916000</v>
      </c>
      <c r="BA29" s="32">
        <f t="shared" si="122"/>
        <v>0.68100000000000005</v>
      </c>
      <c r="BB29" s="40">
        <f t="shared" si="123"/>
        <v>1304796</v>
      </c>
    </row>
    <row r="30" spans="1:54" x14ac:dyDescent="0.2">
      <c r="A30" s="10" t="s">
        <v>33</v>
      </c>
      <c r="B30" s="28">
        <f t="shared" si="124"/>
        <v>29327.3</v>
      </c>
      <c r="C30" s="26">
        <v>1383727</v>
      </c>
      <c r="D30" s="12">
        <v>0.22940000000000002</v>
      </c>
      <c r="E30" s="29">
        <f t="shared" si="1"/>
        <v>317426.97380000004</v>
      </c>
      <c r="F30" s="28">
        <f t="shared" si="2"/>
        <v>1530363.5</v>
      </c>
      <c r="G30" s="30">
        <f t="shared" si="78"/>
        <v>0.24440000000000001</v>
      </c>
      <c r="H30" s="29">
        <f t="shared" si="79"/>
        <v>374020.8394</v>
      </c>
      <c r="I30" s="31">
        <f t="shared" si="80"/>
        <v>1559690.8</v>
      </c>
      <c r="J30" s="30">
        <f t="shared" si="81"/>
        <v>0.24740000000000001</v>
      </c>
      <c r="K30" s="29">
        <f t="shared" si="82"/>
        <v>385867.50392000005</v>
      </c>
      <c r="L30" s="31">
        <f t="shared" si="83"/>
        <v>1589018.1</v>
      </c>
      <c r="M30" s="30">
        <f t="shared" si="84"/>
        <v>0.25040000000000001</v>
      </c>
      <c r="N30" s="29">
        <f t="shared" si="85"/>
        <v>397890.13224000006</v>
      </c>
      <c r="O30" s="31">
        <f t="shared" si="86"/>
        <v>1618345.4000000001</v>
      </c>
      <c r="P30" s="30">
        <f t="shared" si="87"/>
        <v>0.25340000000000001</v>
      </c>
      <c r="Q30" s="29">
        <f t="shared" si="88"/>
        <v>410088.72436000005</v>
      </c>
      <c r="R30" s="31">
        <f t="shared" si="89"/>
        <v>1647672.7000000002</v>
      </c>
      <c r="S30" s="30">
        <f t="shared" si="90"/>
        <v>0.25640000000000002</v>
      </c>
      <c r="T30" s="29">
        <f t="shared" si="91"/>
        <v>422463.28028000006</v>
      </c>
      <c r="U30" s="26">
        <v>1677000</v>
      </c>
      <c r="V30" s="30">
        <f t="shared" si="92"/>
        <v>0.25940000000000002</v>
      </c>
      <c r="W30" s="29">
        <f t="shared" si="93"/>
        <v>435013.80000000005</v>
      </c>
      <c r="X30" s="28">
        <f t="shared" si="94"/>
        <v>29800</v>
      </c>
      <c r="Y30" s="35">
        <f t="shared" si="95"/>
        <v>1706800</v>
      </c>
      <c r="Z30" s="32">
        <f t="shared" si="96"/>
        <v>0.26240000000000002</v>
      </c>
      <c r="AA30" s="33">
        <f t="shared" si="97"/>
        <v>447864.32000000007</v>
      </c>
      <c r="AB30" s="35">
        <f t="shared" si="98"/>
        <v>1736600</v>
      </c>
      <c r="AC30" s="32">
        <f t="shared" si="99"/>
        <v>0.26540000000000002</v>
      </c>
      <c r="AD30" s="33">
        <f t="shared" si="100"/>
        <v>460893.64</v>
      </c>
      <c r="AE30" s="35">
        <f t="shared" si="101"/>
        <v>1766400</v>
      </c>
      <c r="AF30" s="32">
        <f t="shared" si="102"/>
        <v>0.26840000000000003</v>
      </c>
      <c r="AG30" s="33">
        <f t="shared" si="103"/>
        <v>474101.76000000007</v>
      </c>
      <c r="AH30" s="35">
        <f t="shared" si="104"/>
        <v>1796200</v>
      </c>
      <c r="AI30" s="32">
        <f t="shared" si="105"/>
        <v>0.27140000000000003</v>
      </c>
      <c r="AJ30" s="33">
        <f t="shared" si="106"/>
        <v>487488.68000000005</v>
      </c>
      <c r="AK30" s="35">
        <f t="shared" si="107"/>
        <v>1826000</v>
      </c>
      <c r="AL30" s="32">
        <f t="shared" si="108"/>
        <v>0.27440000000000003</v>
      </c>
      <c r="AM30" s="33">
        <f t="shared" si="109"/>
        <v>501054.40000000008</v>
      </c>
      <c r="AN30" s="35">
        <f t="shared" si="110"/>
        <v>1855800</v>
      </c>
      <c r="AO30" s="32">
        <f t="shared" si="111"/>
        <v>0.27740000000000004</v>
      </c>
      <c r="AP30" s="33">
        <f t="shared" si="112"/>
        <v>514798.92000000004</v>
      </c>
      <c r="AQ30" s="35">
        <f t="shared" si="113"/>
        <v>1885600</v>
      </c>
      <c r="AR30" s="32">
        <f t="shared" si="114"/>
        <v>0.28040000000000004</v>
      </c>
      <c r="AS30" s="33">
        <f t="shared" si="115"/>
        <v>528722.24000000011</v>
      </c>
      <c r="AT30" s="35">
        <f t="shared" si="116"/>
        <v>1915400</v>
      </c>
      <c r="AU30" s="32">
        <f t="shared" si="117"/>
        <v>0.28340000000000004</v>
      </c>
      <c r="AV30" s="33">
        <f t="shared" si="118"/>
        <v>542824.3600000001</v>
      </c>
      <c r="AW30" s="35">
        <f t="shared" si="119"/>
        <v>1945200</v>
      </c>
      <c r="AX30" s="32">
        <f t="shared" si="120"/>
        <v>0.28640000000000004</v>
      </c>
      <c r="AY30" s="33">
        <f t="shared" si="121"/>
        <v>557105.28</v>
      </c>
      <c r="AZ30" s="26">
        <v>1975000</v>
      </c>
      <c r="BA30" s="32">
        <f t="shared" si="122"/>
        <v>0.28939999999999999</v>
      </c>
      <c r="BB30" s="40">
        <f t="shared" si="123"/>
        <v>571565</v>
      </c>
    </row>
    <row r="31" spans="1:54" x14ac:dyDescent="0.2">
      <c r="A31" s="10" t="s">
        <v>34</v>
      </c>
      <c r="B31" s="28">
        <f t="shared" si="124"/>
        <v>6504.7</v>
      </c>
      <c r="C31" s="26">
        <v>1247953</v>
      </c>
      <c r="D31" s="12">
        <v>0.68299999999999994</v>
      </c>
      <c r="E31" s="29">
        <f t="shared" si="1"/>
        <v>852351.89899999998</v>
      </c>
      <c r="F31" s="28">
        <f t="shared" si="2"/>
        <v>1280476.5</v>
      </c>
      <c r="G31" s="30">
        <f t="shared" si="78"/>
        <v>0.69799999999999995</v>
      </c>
      <c r="H31" s="29">
        <f t="shared" si="79"/>
        <v>893772.59699999995</v>
      </c>
      <c r="I31" s="31">
        <f t="shared" si="80"/>
        <v>1286981.2</v>
      </c>
      <c r="J31" s="30">
        <f t="shared" si="81"/>
        <v>0.70099999999999996</v>
      </c>
      <c r="K31" s="29">
        <f t="shared" si="82"/>
        <v>902173.82119999989</v>
      </c>
      <c r="L31" s="31">
        <f t="shared" si="83"/>
        <v>1293485.8999999999</v>
      </c>
      <c r="M31" s="30">
        <f t="shared" si="84"/>
        <v>0.70399999999999996</v>
      </c>
      <c r="N31" s="29">
        <f t="shared" si="85"/>
        <v>910614.07359999989</v>
      </c>
      <c r="O31" s="31">
        <f t="shared" si="86"/>
        <v>1299990.5999999999</v>
      </c>
      <c r="P31" s="30">
        <f t="shared" si="87"/>
        <v>0.70699999999999996</v>
      </c>
      <c r="Q31" s="29">
        <f t="shared" si="88"/>
        <v>919093.35419999983</v>
      </c>
      <c r="R31" s="31">
        <f t="shared" si="89"/>
        <v>1306495.2999999998</v>
      </c>
      <c r="S31" s="30">
        <f t="shared" si="90"/>
        <v>0.71</v>
      </c>
      <c r="T31" s="29">
        <f t="shared" si="91"/>
        <v>927611.66299999983</v>
      </c>
      <c r="U31" s="26">
        <v>1313000</v>
      </c>
      <c r="V31" s="30">
        <f t="shared" si="92"/>
        <v>0.71299999999999997</v>
      </c>
      <c r="W31" s="29">
        <f t="shared" si="93"/>
        <v>936169</v>
      </c>
      <c r="X31" s="28">
        <f t="shared" si="94"/>
        <v>15400</v>
      </c>
      <c r="Y31" s="35">
        <f t="shared" si="95"/>
        <v>1328400</v>
      </c>
      <c r="Z31" s="32">
        <f t="shared" si="96"/>
        <v>0.71599999999999997</v>
      </c>
      <c r="AA31" s="33">
        <f t="shared" si="97"/>
        <v>951134.39999999991</v>
      </c>
      <c r="AB31" s="35">
        <f t="shared" si="98"/>
        <v>1343800</v>
      </c>
      <c r="AC31" s="32">
        <f t="shared" si="99"/>
        <v>0.71899999999999997</v>
      </c>
      <c r="AD31" s="33">
        <f t="shared" si="100"/>
        <v>966192.2</v>
      </c>
      <c r="AE31" s="35">
        <f t="shared" si="101"/>
        <v>1359200</v>
      </c>
      <c r="AF31" s="32">
        <f t="shared" si="102"/>
        <v>0.72199999999999998</v>
      </c>
      <c r="AG31" s="33">
        <f t="shared" si="103"/>
        <v>981342.4</v>
      </c>
      <c r="AH31" s="35">
        <f t="shared" si="104"/>
        <v>1374600</v>
      </c>
      <c r="AI31" s="32">
        <f t="shared" si="105"/>
        <v>0.72499999999999998</v>
      </c>
      <c r="AJ31" s="33">
        <f t="shared" si="106"/>
        <v>996585</v>
      </c>
      <c r="AK31" s="35">
        <f t="shared" si="107"/>
        <v>1390000</v>
      </c>
      <c r="AL31" s="32">
        <f t="shared" si="108"/>
        <v>0.72799999999999998</v>
      </c>
      <c r="AM31" s="33">
        <f t="shared" si="109"/>
        <v>1011920</v>
      </c>
      <c r="AN31" s="35">
        <f t="shared" si="110"/>
        <v>1405400</v>
      </c>
      <c r="AO31" s="32">
        <f t="shared" si="111"/>
        <v>0.73099999999999998</v>
      </c>
      <c r="AP31" s="33">
        <f t="shared" si="112"/>
        <v>1027347.4</v>
      </c>
      <c r="AQ31" s="35">
        <f t="shared" si="113"/>
        <v>1420800</v>
      </c>
      <c r="AR31" s="32">
        <f t="shared" si="114"/>
        <v>0.73399999999999999</v>
      </c>
      <c r="AS31" s="33">
        <f t="shared" si="115"/>
        <v>1042867.2</v>
      </c>
      <c r="AT31" s="35">
        <f t="shared" si="116"/>
        <v>1436200</v>
      </c>
      <c r="AU31" s="32">
        <f t="shared" si="117"/>
        <v>0.73699999999999999</v>
      </c>
      <c r="AV31" s="33">
        <f t="shared" si="118"/>
        <v>1058479.3999999999</v>
      </c>
      <c r="AW31" s="35">
        <f t="shared" si="119"/>
        <v>1451600</v>
      </c>
      <c r="AX31" s="32">
        <f t="shared" si="120"/>
        <v>0.74</v>
      </c>
      <c r="AY31" s="33">
        <f t="shared" si="121"/>
        <v>1074184</v>
      </c>
      <c r="AZ31" s="26">
        <v>1467000</v>
      </c>
      <c r="BA31" s="32">
        <f t="shared" si="122"/>
        <v>0.74299999999999988</v>
      </c>
      <c r="BB31" s="40">
        <f t="shared" si="123"/>
        <v>1089980.9999999998</v>
      </c>
    </row>
    <row r="32" spans="1:54" x14ac:dyDescent="0.2">
      <c r="A32" s="10" t="s">
        <v>35</v>
      </c>
      <c r="B32" s="28">
        <f t="shared" si="124"/>
        <v>10379.4</v>
      </c>
      <c r="C32" s="26">
        <v>1097206</v>
      </c>
      <c r="D32" s="12">
        <v>0.5111</v>
      </c>
      <c r="E32" s="29">
        <f t="shared" si="1"/>
        <v>560781.98659999995</v>
      </c>
      <c r="F32" s="28">
        <f t="shared" si="2"/>
        <v>1149103</v>
      </c>
      <c r="G32" s="30">
        <f t="shared" si="78"/>
        <v>0.52610000000000001</v>
      </c>
      <c r="H32" s="29">
        <f t="shared" si="79"/>
        <v>604543.08830000006</v>
      </c>
      <c r="I32" s="31">
        <f t="shared" si="80"/>
        <v>1159482.3999999999</v>
      </c>
      <c r="J32" s="30">
        <f t="shared" si="81"/>
        <v>0.52910000000000001</v>
      </c>
      <c r="K32" s="29">
        <f t="shared" si="82"/>
        <v>613482.13783999998</v>
      </c>
      <c r="L32" s="31">
        <f t="shared" si="83"/>
        <v>1169861.7999999998</v>
      </c>
      <c r="M32" s="30">
        <f t="shared" si="84"/>
        <v>0.53210000000000002</v>
      </c>
      <c r="N32" s="29">
        <f t="shared" si="85"/>
        <v>622483.46377999987</v>
      </c>
      <c r="O32" s="31">
        <f t="shared" si="86"/>
        <v>1180241.1999999997</v>
      </c>
      <c r="P32" s="30">
        <f t="shared" si="87"/>
        <v>0.53510000000000002</v>
      </c>
      <c r="Q32" s="29">
        <f t="shared" si="88"/>
        <v>631547.06611999986</v>
      </c>
      <c r="R32" s="31">
        <f t="shared" si="89"/>
        <v>1190620.5999999996</v>
      </c>
      <c r="S32" s="30">
        <f t="shared" si="90"/>
        <v>0.53810000000000002</v>
      </c>
      <c r="T32" s="29">
        <f t="shared" si="91"/>
        <v>640672.94485999981</v>
      </c>
      <c r="U32" s="26">
        <v>1201000</v>
      </c>
      <c r="V32" s="30">
        <f t="shared" si="92"/>
        <v>0.54110000000000003</v>
      </c>
      <c r="W32" s="29">
        <f t="shared" si="93"/>
        <v>649861.1</v>
      </c>
      <c r="X32" s="28">
        <f t="shared" si="94"/>
        <v>13600</v>
      </c>
      <c r="Y32" s="35">
        <f t="shared" si="95"/>
        <v>1214600</v>
      </c>
      <c r="Z32" s="32">
        <f t="shared" si="96"/>
        <v>0.54410000000000003</v>
      </c>
      <c r="AA32" s="33">
        <f t="shared" si="97"/>
        <v>660863.86</v>
      </c>
      <c r="AB32" s="35">
        <f t="shared" si="98"/>
        <v>1228200</v>
      </c>
      <c r="AC32" s="32">
        <f t="shared" si="99"/>
        <v>0.54710000000000003</v>
      </c>
      <c r="AD32" s="33">
        <f t="shared" si="100"/>
        <v>671948.22000000009</v>
      </c>
      <c r="AE32" s="35">
        <f t="shared" si="101"/>
        <v>1241800</v>
      </c>
      <c r="AF32" s="32">
        <f t="shared" si="102"/>
        <v>0.55010000000000003</v>
      </c>
      <c r="AG32" s="33">
        <f t="shared" si="103"/>
        <v>683114.18</v>
      </c>
      <c r="AH32" s="35">
        <f t="shared" si="104"/>
        <v>1255400</v>
      </c>
      <c r="AI32" s="32">
        <f t="shared" si="105"/>
        <v>0.55310000000000004</v>
      </c>
      <c r="AJ32" s="33">
        <f t="shared" si="106"/>
        <v>694361.74</v>
      </c>
      <c r="AK32" s="35">
        <f t="shared" si="107"/>
        <v>1269000</v>
      </c>
      <c r="AL32" s="32">
        <f t="shared" si="108"/>
        <v>0.55610000000000004</v>
      </c>
      <c r="AM32" s="33">
        <f t="shared" si="109"/>
        <v>705690.9</v>
      </c>
      <c r="AN32" s="35">
        <f t="shared" si="110"/>
        <v>1282600</v>
      </c>
      <c r="AO32" s="32">
        <f t="shared" si="111"/>
        <v>0.55910000000000004</v>
      </c>
      <c r="AP32" s="33">
        <f t="shared" si="112"/>
        <v>717101.66</v>
      </c>
      <c r="AQ32" s="35">
        <f t="shared" si="113"/>
        <v>1296200</v>
      </c>
      <c r="AR32" s="32">
        <f t="shared" si="114"/>
        <v>0.56210000000000004</v>
      </c>
      <c r="AS32" s="33">
        <f t="shared" si="115"/>
        <v>728594.02</v>
      </c>
      <c r="AT32" s="35">
        <f t="shared" si="116"/>
        <v>1309800</v>
      </c>
      <c r="AU32" s="32">
        <f t="shared" si="117"/>
        <v>0.56510000000000005</v>
      </c>
      <c r="AV32" s="33">
        <f t="shared" si="118"/>
        <v>740167.9800000001</v>
      </c>
      <c r="AW32" s="35">
        <f t="shared" si="119"/>
        <v>1323400</v>
      </c>
      <c r="AX32" s="32">
        <f t="shared" si="120"/>
        <v>0.56810000000000005</v>
      </c>
      <c r="AY32" s="33">
        <f t="shared" si="121"/>
        <v>751823.54</v>
      </c>
      <c r="AZ32" s="26">
        <v>1337000</v>
      </c>
      <c r="BA32" s="32">
        <f t="shared" si="122"/>
        <v>0.57109999999999994</v>
      </c>
      <c r="BB32" s="40">
        <f t="shared" si="123"/>
        <v>763560.7</v>
      </c>
    </row>
    <row r="33" spans="1:54" x14ac:dyDescent="0.2">
      <c r="A33" s="34" t="s">
        <v>36</v>
      </c>
      <c r="B33" s="28">
        <f t="shared" si="124"/>
        <v>31555</v>
      </c>
      <c r="C33" s="26">
        <v>1055450</v>
      </c>
      <c r="D33" s="12">
        <v>0.97250000000000003</v>
      </c>
      <c r="E33" s="29">
        <f t="shared" si="1"/>
        <v>1026425.125</v>
      </c>
      <c r="F33" s="28">
        <f t="shared" si="2"/>
        <v>1213225</v>
      </c>
      <c r="G33" s="12">
        <v>0.97250000000000003</v>
      </c>
      <c r="H33" s="29">
        <f t="shared" si="79"/>
        <v>1179861.3125</v>
      </c>
      <c r="I33" s="31">
        <f t="shared" si="80"/>
        <v>1244780</v>
      </c>
      <c r="J33" s="30">
        <v>0.97299999999999998</v>
      </c>
      <c r="K33" s="29">
        <f t="shared" si="82"/>
        <v>1211170.94</v>
      </c>
      <c r="L33" s="31">
        <f t="shared" si="83"/>
        <v>1276335</v>
      </c>
      <c r="M33" s="12">
        <v>0.97250000000000003</v>
      </c>
      <c r="N33" s="29">
        <f t="shared" si="85"/>
        <v>1241235.7875000001</v>
      </c>
      <c r="O33" s="31">
        <f t="shared" si="86"/>
        <v>1307890</v>
      </c>
      <c r="P33" s="30">
        <v>0.97299999999999998</v>
      </c>
      <c r="Q33" s="29">
        <f t="shared" si="88"/>
        <v>1272576.97</v>
      </c>
      <c r="R33" s="31">
        <f t="shared" si="89"/>
        <v>1339445</v>
      </c>
      <c r="S33" s="30">
        <v>0.97299999999999998</v>
      </c>
      <c r="T33" s="29">
        <f t="shared" si="91"/>
        <v>1303279.9849999999</v>
      </c>
      <c r="U33" s="26">
        <v>1371000</v>
      </c>
      <c r="V33" s="12">
        <v>0.97250000000000003</v>
      </c>
      <c r="W33" s="29">
        <f t="shared" si="93"/>
        <v>1333297.5</v>
      </c>
      <c r="X33" s="28">
        <f t="shared" si="94"/>
        <v>18800</v>
      </c>
      <c r="Y33" s="35">
        <f t="shared" si="95"/>
        <v>1389800</v>
      </c>
      <c r="Z33" s="32">
        <v>0.97299999999999998</v>
      </c>
      <c r="AA33" s="33">
        <f t="shared" si="97"/>
        <v>1352275.4</v>
      </c>
      <c r="AB33" s="35">
        <f t="shared" si="98"/>
        <v>1408600</v>
      </c>
      <c r="AC33" s="32">
        <v>0.97299999999999998</v>
      </c>
      <c r="AD33" s="33">
        <f t="shared" si="100"/>
        <v>1370567.8</v>
      </c>
      <c r="AE33" s="35">
        <f t="shared" si="101"/>
        <v>1427400</v>
      </c>
      <c r="AF33" s="32">
        <v>0.97299999999999998</v>
      </c>
      <c r="AG33" s="33">
        <f t="shared" si="103"/>
        <v>1388860.2</v>
      </c>
      <c r="AH33" s="35">
        <f t="shared" si="104"/>
        <v>1446200</v>
      </c>
      <c r="AI33" s="32">
        <v>0.97299999999999998</v>
      </c>
      <c r="AJ33" s="33">
        <f t="shared" si="106"/>
        <v>1407152.5999999999</v>
      </c>
      <c r="AK33" s="35">
        <f t="shared" si="107"/>
        <v>1465000</v>
      </c>
      <c r="AL33" s="32">
        <v>0.97299999999999998</v>
      </c>
      <c r="AM33" s="33">
        <f t="shared" si="109"/>
        <v>1425445</v>
      </c>
      <c r="AN33" s="35">
        <f t="shared" si="110"/>
        <v>1483800</v>
      </c>
      <c r="AO33" s="32">
        <v>0.97299999999999998</v>
      </c>
      <c r="AP33" s="33">
        <f t="shared" si="112"/>
        <v>1443737.4</v>
      </c>
      <c r="AQ33" s="35">
        <f t="shared" si="113"/>
        <v>1502600</v>
      </c>
      <c r="AR33" s="32">
        <v>0.97299999999999998</v>
      </c>
      <c r="AS33" s="33">
        <f t="shared" si="115"/>
        <v>1462029.8</v>
      </c>
      <c r="AT33" s="35">
        <f t="shared" si="116"/>
        <v>1521400</v>
      </c>
      <c r="AU33" s="32">
        <v>0.97299999999999998</v>
      </c>
      <c r="AV33" s="33">
        <f t="shared" si="118"/>
        <v>1480322.2</v>
      </c>
      <c r="AW33" s="35">
        <f t="shared" si="119"/>
        <v>1540200</v>
      </c>
      <c r="AX33" s="32">
        <v>0.97299999999999998</v>
      </c>
      <c r="AY33" s="33">
        <f t="shared" si="121"/>
        <v>1498614.5999999999</v>
      </c>
      <c r="AZ33" s="26">
        <v>1559000</v>
      </c>
      <c r="BA33" s="32">
        <v>0.97299999999999998</v>
      </c>
      <c r="BB33" s="40">
        <f t="shared" si="123"/>
        <v>1516907</v>
      </c>
    </row>
    <row r="34" spans="1:54" x14ac:dyDescent="0.2">
      <c r="A34" s="10" t="s">
        <v>37</v>
      </c>
      <c r="B34" s="28">
        <f t="shared" si="124"/>
        <v>14842.3</v>
      </c>
      <c r="C34" s="26">
        <v>610577</v>
      </c>
      <c r="D34" s="12">
        <v>0.2515</v>
      </c>
      <c r="E34" s="29">
        <f t="shared" si="1"/>
        <v>153560.11550000001</v>
      </c>
      <c r="F34" s="28">
        <f t="shared" si="2"/>
        <v>684788.5</v>
      </c>
      <c r="G34" s="30">
        <f t="shared" si="78"/>
        <v>0.26650000000000001</v>
      </c>
      <c r="H34" s="29">
        <f t="shared" si="79"/>
        <v>182496.13525000002</v>
      </c>
      <c r="I34" s="31">
        <f t="shared" si="80"/>
        <v>699630.8</v>
      </c>
      <c r="J34" s="30">
        <f t="shared" si="81"/>
        <v>0.26950000000000002</v>
      </c>
      <c r="K34" s="29">
        <f t="shared" si="82"/>
        <v>188550.50060000003</v>
      </c>
      <c r="L34" s="31">
        <f t="shared" si="83"/>
        <v>714473.10000000009</v>
      </c>
      <c r="M34" s="30">
        <f t="shared" si="84"/>
        <v>0.27250000000000002</v>
      </c>
      <c r="N34" s="29">
        <f t="shared" si="85"/>
        <v>194693.91975000003</v>
      </c>
      <c r="O34" s="31">
        <f t="shared" si="86"/>
        <v>729315.40000000014</v>
      </c>
      <c r="P34" s="30">
        <f t="shared" si="87"/>
        <v>0.27550000000000002</v>
      </c>
      <c r="Q34" s="29">
        <f t="shared" si="88"/>
        <v>200926.39270000005</v>
      </c>
      <c r="R34" s="31">
        <f t="shared" si="89"/>
        <v>744157.70000000019</v>
      </c>
      <c r="S34" s="30">
        <f t="shared" si="90"/>
        <v>0.27850000000000003</v>
      </c>
      <c r="T34" s="29">
        <f t="shared" si="91"/>
        <v>207247.91945000007</v>
      </c>
      <c r="U34" s="26">
        <v>759000</v>
      </c>
      <c r="V34" s="30">
        <f t="shared" si="92"/>
        <v>0.28149999999999997</v>
      </c>
      <c r="W34" s="29">
        <f t="shared" si="93"/>
        <v>213658.49999999997</v>
      </c>
      <c r="X34" s="28">
        <f t="shared" si="94"/>
        <v>10600</v>
      </c>
      <c r="Y34" s="35">
        <f t="shared" si="95"/>
        <v>769600</v>
      </c>
      <c r="Z34" s="32">
        <f t="shared" si="96"/>
        <v>0.28449999999999998</v>
      </c>
      <c r="AA34" s="33">
        <f t="shared" si="97"/>
        <v>218951.19999999998</v>
      </c>
      <c r="AB34" s="35">
        <f t="shared" si="98"/>
        <v>780200</v>
      </c>
      <c r="AC34" s="32">
        <f t="shared" si="99"/>
        <v>0.28749999999999998</v>
      </c>
      <c r="AD34" s="33">
        <f t="shared" si="100"/>
        <v>224307.49999999997</v>
      </c>
      <c r="AE34" s="35">
        <f t="shared" si="101"/>
        <v>790800</v>
      </c>
      <c r="AF34" s="32">
        <f t="shared" si="102"/>
        <v>0.29049999999999998</v>
      </c>
      <c r="AG34" s="33">
        <f t="shared" si="103"/>
        <v>229727.4</v>
      </c>
      <c r="AH34" s="35">
        <f t="shared" si="104"/>
        <v>801400</v>
      </c>
      <c r="AI34" s="32">
        <f t="shared" si="105"/>
        <v>0.29349999999999998</v>
      </c>
      <c r="AJ34" s="33">
        <f t="shared" si="106"/>
        <v>235210.9</v>
      </c>
      <c r="AK34" s="35">
        <f t="shared" si="107"/>
        <v>812000</v>
      </c>
      <c r="AL34" s="32">
        <f t="shared" si="108"/>
        <v>0.29649999999999999</v>
      </c>
      <c r="AM34" s="33">
        <f t="shared" si="109"/>
        <v>240758</v>
      </c>
      <c r="AN34" s="35">
        <f t="shared" si="110"/>
        <v>822600</v>
      </c>
      <c r="AO34" s="32">
        <f t="shared" si="111"/>
        <v>0.29949999999999999</v>
      </c>
      <c r="AP34" s="33">
        <f t="shared" si="112"/>
        <v>246368.69999999998</v>
      </c>
      <c r="AQ34" s="35">
        <f t="shared" si="113"/>
        <v>833200</v>
      </c>
      <c r="AR34" s="32">
        <f t="shared" si="114"/>
        <v>0.30249999999999999</v>
      </c>
      <c r="AS34" s="33">
        <f t="shared" si="115"/>
        <v>252043</v>
      </c>
      <c r="AT34" s="35">
        <f t="shared" si="116"/>
        <v>843800</v>
      </c>
      <c r="AU34" s="32">
        <f t="shared" si="117"/>
        <v>0.30549999999999999</v>
      </c>
      <c r="AV34" s="33">
        <f t="shared" si="118"/>
        <v>257780.9</v>
      </c>
      <c r="AW34" s="35">
        <f t="shared" si="119"/>
        <v>854400</v>
      </c>
      <c r="AX34" s="32">
        <f t="shared" si="120"/>
        <v>0.3085</v>
      </c>
      <c r="AY34" s="33">
        <f t="shared" si="121"/>
        <v>263582.40000000002</v>
      </c>
      <c r="AZ34" s="26">
        <v>865000</v>
      </c>
      <c r="BA34" s="32">
        <f t="shared" si="122"/>
        <v>0.3115</v>
      </c>
      <c r="BB34" s="40">
        <f t="shared" si="123"/>
        <v>269447.5</v>
      </c>
    </row>
    <row r="35" spans="1:54" x14ac:dyDescent="0.2">
      <c r="A35" s="10" t="s">
        <v>38</v>
      </c>
      <c r="B35" s="28">
        <f t="shared" si="124"/>
        <v>7341.9</v>
      </c>
      <c r="C35" s="26">
        <v>380581</v>
      </c>
      <c r="D35" s="12">
        <v>0.377</v>
      </c>
      <c r="E35" s="29">
        <f t="shared" si="1"/>
        <v>143479.03700000001</v>
      </c>
      <c r="F35" s="28">
        <f t="shared" si="2"/>
        <v>417290.5</v>
      </c>
      <c r="G35" s="30">
        <f t="shared" si="78"/>
        <v>0.39200000000000002</v>
      </c>
      <c r="H35" s="29">
        <f t="shared" si="79"/>
        <v>163577.87600000002</v>
      </c>
      <c r="I35" s="31">
        <f t="shared" si="80"/>
        <v>424632.4</v>
      </c>
      <c r="J35" s="30">
        <f t="shared" si="81"/>
        <v>0.39500000000000002</v>
      </c>
      <c r="K35" s="29">
        <f t="shared" si="82"/>
        <v>167729.79800000001</v>
      </c>
      <c r="L35" s="31">
        <f t="shared" si="83"/>
        <v>431974.30000000005</v>
      </c>
      <c r="M35" s="30">
        <f t="shared" si="84"/>
        <v>0.39800000000000002</v>
      </c>
      <c r="N35" s="29">
        <f t="shared" si="85"/>
        <v>171925.77140000003</v>
      </c>
      <c r="O35" s="31">
        <f t="shared" si="86"/>
        <v>439316.20000000007</v>
      </c>
      <c r="P35" s="30">
        <f t="shared" si="87"/>
        <v>0.40100000000000002</v>
      </c>
      <c r="Q35" s="29">
        <f t="shared" si="88"/>
        <v>176165.79620000004</v>
      </c>
      <c r="R35" s="31">
        <f t="shared" si="89"/>
        <v>446658.10000000009</v>
      </c>
      <c r="S35" s="30">
        <f t="shared" si="90"/>
        <v>0.40400000000000003</v>
      </c>
      <c r="T35" s="29">
        <f t="shared" si="91"/>
        <v>180449.87240000005</v>
      </c>
      <c r="U35" s="26">
        <v>454000</v>
      </c>
      <c r="V35" s="30">
        <f t="shared" si="92"/>
        <v>0.40700000000000003</v>
      </c>
      <c r="W35" s="29">
        <f t="shared" si="93"/>
        <v>184778</v>
      </c>
      <c r="X35" s="28">
        <f t="shared" si="94"/>
        <v>3600</v>
      </c>
      <c r="Y35" s="35">
        <f t="shared" si="95"/>
        <v>457600</v>
      </c>
      <c r="Z35" s="32">
        <f t="shared" si="96"/>
        <v>0.41000000000000003</v>
      </c>
      <c r="AA35" s="33">
        <f t="shared" si="97"/>
        <v>187616</v>
      </c>
      <c r="AB35" s="35">
        <f t="shared" si="98"/>
        <v>461200</v>
      </c>
      <c r="AC35" s="32">
        <f t="shared" si="99"/>
        <v>0.41299999999999998</v>
      </c>
      <c r="AD35" s="33">
        <f t="shared" si="100"/>
        <v>190475.59999999998</v>
      </c>
      <c r="AE35" s="35">
        <f t="shared" si="101"/>
        <v>464800</v>
      </c>
      <c r="AF35" s="32">
        <f t="shared" si="102"/>
        <v>0.41599999999999998</v>
      </c>
      <c r="AG35" s="33">
        <f t="shared" si="103"/>
        <v>193356.79999999999</v>
      </c>
      <c r="AH35" s="35">
        <f t="shared" si="104"/>
        <v>468400</v>
      </c>
      <c r="AI35" s="32">
        <f t="shared" si="105"/>
        <v>0.41899999999999998</v>
      </c>
      <c r="AJ35" s="33">
        <f t="shared" si="106"/>
        <v>196259.6</v>
      </c>
      <c r="AK35" s="35">
        <f t="shared" si="107"/>
        <v>472000</v>
      </c>
      <c r="AL35" s="32">
        <f t="shared" si="108"/>
        <v>0.42199999999999999</v>
      </c>
      <c r="AM35" s="33">
        <f t="shared" si="109"/>
        <v>199184</v>
      </c>
      <c r="AN35" s="35">
        <f t="shared" si="110"/>
        <v>475600</v>
      </c>
      <c r="AO35" s="32">
        <f t="shared" si="111"/>
        <v>0.42499999999999999</v>
      </c>
      <c r="AP35" s="33">
        <f t="shared" si="112"/>
        <v>202130</v>
      </c>
      <c r="AQ35" s="35">
        <f t="shared" si="113"/>
        <v>479200</v>
      </c>
      <c r="AR35" s="32">
        <f t="shared" si="114"/>
        <v>0.42799999999999999</v>
      </c>
      <c r="AS35" s="33">
        <f t="shared" si="115"/>
        <v>205097.60000000001</v>
      </c>
      <c r="AT35" s="35">
        <f t="shared" si="116"/>
        <v>482800</v>
      </c>
      <c r="AU35" s="32">
        <f t="shared" si="117"/>
        <v>0.43099999999999999</v>
      </c>
      <c r="AV35" s="33">
        <f t="shared" si="118"/>
        <v>208086.8</v>
      </c>
      <c r="AW35" s="35">
        <f t="shared" si="119"/>
        <v>486400</v>
      </c>
      <c r="AX35" s="32">
        <f t="shared" si="120"/>
        <v>0.434</v>
      </c>
      <c r="AY35" s="33">
        <f t="shared" si="121"/>
        <v>211097.60000000001</v>
      </c>
      <c r="AZ35" s="26">
        <v>490000</v>
      </c>
      <c r="BA35" s="32">
        <f t="shared" si="122"/>
        <v>0.437</v>
      </c>
      <c r="BB35" s="40">
        <f t="shared" si="123"/>
        <v>214130</v>
      </c>
    </row>
    <row r="36" spans="1:54" x14ac:dyDescent="0.2">
      <c r="A36" s="10" t="s">
        <v>39</v>
      </c>
      <c r="B36" s="28">
        <f t="shared" si="124"/>
        <v>1475.3</v>
      </c>
      <c r="C36" s="26">
        <v>243247</v>
      </c>
      <c r="D36" s="12">
        <v>0.75170000000000003</v>
      </c>
      <c r="E36" s="29">
        <f t="shared" si="1"/>
        <v>182848.76990000001</v>
      </c>
      <c r="F36" s="28">
        <f t="shared" si="2"/>
        <v>250623.5</v>
      </c>
      <c r="G36" s="30">
        <f t="shared" si="78"/>
        <v>0.76670000000000005</v>
      </c>
      <c r="H36" s="29">
        <f t="shared" si="79"/>
        <v>192153.03745</v>
      </c>
      <c r="I36" s="31">
        <f t="shared" si="80"/>
        <v>252098.8</v>
      </c>
      <c r="J36" s="30">
        <f t="shared" si="81"/>
        <v>0.76970000000000005</v>
      </c>
      <c r="K36" s="29">
        <f t="shared" si="82"/>
        <v>194040.44636</v>
      </c>
      <c r="L36" s="31">
        <f t="shared" si="83"/>
        <v>253574.09999999998</v>
      </c>
      <c r="M36" s="30">
        <f t="shared" si="84"/>
        <v>0.77270000000000005</v>
      </c>
      <c r="N36" s="29">
        <f t="shared" si="85"/>
        <v>195936.70707</v>
      </c>
      <c r="O36" s="31">
        <f t="shared" si="86"/>
        <v>255049.39999999997</v>
      </c>
      <c r="P36" s="30">
        <f t="shared" si="87"/>
        <v>0.77570000000000006</v>
      </c>
      <c r="Q36" s="29">
        <f t="shared" si="88"/>
        <v>197841.81957999998</v>
      </c>
      <c r="R36" s="31">
        <f t="shared" si="89"/>
        <v>256524.69999999995</v>
      </c>
      <c r="S36" s="30">
        <f t="shared" si="90"/>
        <v>0.77870000000000006</v>
      </c>
      <c r="T36" s="29">
        <f t="shared" si="91"/>
        <v>199755.78388999999</v>
      </c>
      <c r="U36" s="26">
        <v>258000</v>
      </c>
      <c r="V36" s="30">
        <f t="shared" si="92"/>
        <v>0.78170000000000006</v>
      </c>
      <c r="W36" s="29">
        <f t="shared" si="93"/>
        <v>201678.6</v>
      </c>
      <c r="X36" s="28">
        <f t="shared" si="94"/>
        <v>5200</v>
      </c>
      <c r="Y36" s="35">
        <f t="shared" si="95"/>
        <v>263200</v>
      </c>
      <c r="Z36" s="32">
        <f t="shared" si="96"/>
        <v>0.78470000000000006</v>
      </c>
      <c r="AA36" s="33">
        <f t="shared" si="97"/>
        <v>206533.04</v>
      </c>
      <c r="AB36" s="35">
        <f t="shared" si="98"/>
        <v>268400</v>
      </c>
      <c r="AC36" s="32">
        <f t="shared" si="99"/>
        <v>0.78770000000000007</v>
      </c>
      <c r="AD36" s="33">
        <f t="shared" si="100"/>
        <v>211418.68000000002</v>
      </c>
      <c r="AE36" s="35">
        <f t="shared" si="101"/>
        <v>273600</v>
      </c>
      <c r="AF36" s="32">
        <f t="shared" si="102"/>
        <v>0.79070000000000007</v>
      </c>
      <c r="AG36" s="33">
        <f t="shared" si="103"/>
        <v>216335.52000000002</v>
      </c>
      <c r="AH36" s="35">
        <f t="shared" si="104"/>
        <v>278800</v>
      </c>
      <c r="AI36" s="32">
        <f t="shared" si="105"/>
        <v>0.79370000000000007</v>
      </c>
      <c r="AJ36" s="33">
        <f t="shared" si="106"/>
        <v>221283.56000000003</v>
      </c>
      <c r="AK36" s="35">
        <f t="shared" si="107"/>
        <v>284000</v>
      </c>
      <c r="AL36" s="32">
        <f t="shared" si="108"/>
        <v>0.79670000000000007</v>
      </c>
      <c r="AM36" s="33">
        <f t="shared" si="109"/>
        <v>226262.80000000002</v>
      </c>
      <c r="AN36" s="35">
        <f t="shared" si="110"/>
        <v>289200</v>
      </c>
      <c r="AO36" s="32">
        <f t="shared" si="111"/>
        <v>0.79970000000000008</v>
      </c>
      <c r="AP36" s="33">
        <f t="shared" si="112"/>
        <v>231273.24000000002</v>
      </c>
      <c r="AQ36" s="35">
        <f t="shared" si="113"/>
        <v>294400</v>
      </c>
      <c r="AR36" s="32">
        <f t="shared" si="114"/>
        <v>0.80270000000000008</v>
      </c>
      <c r="AS36" s="33">
        <f t="shared" si="115"/>
        <v>236314.88000000003</v>
      </c>
      <c r="AT36" s="35">
        <f t="shared" si="116"/>
        <v>299600</v>
      </c>
      <c r="AU36" s="32">
        <f t="shared" si="117"/>
        <v>0.80570000000000008</v>
      </c>
      <c r="AV36" s="33">
        <f t="shared" si="118"/>
        <v>241387.72000000003</v>
      </c>
      <c r="AW36" s="35">
        <f t="shared" si="119"/>
        <v>304800</v>
      </c>
      <c r="AX36" s="32">
        <f t="shared" si="120"/>
        <v>0.80870000000000009</v>
      </c>
      <c r="AY36" s="33">
        <f t="shared" si="121"/>
        <v>246491.76000000004</v>
      </c>
      <c r="AZ36" s="26">
        <v>310000</v>
      </c>
      <c r="BA36" s="32">
        <f t="shared" si="122"/>
        <v>0.81170000000000009</v>
      </c>
      <c r="BB36" s="40">
        <f t="shared" si="123"/>
        <v>251627.00000000003</v>
      </c>
    </row>
    <row r="37" spans="1:54" x14ac:dyDescent="0.2">
      <c r="A37" s="10" t="s">
        <v>40</v>
      </c>
      <c r="B37" s="28">
        <f t="shared" si="124"/>
        <v>6829.1</v>
      </c>
      <c r="C37" s="26">
        <v>343709</v>
      </c>
      <c r="D37" s="12">
        <v>0.4672</v>
      </c>
      <c r="E37" s="29">
        <f t="shared" si="1"/>
        <v>160580.84479999999</v>
      </c>
      <c r="F37" s="28">
        <f t="shared" si="2"/>
        <v>377854.5</v>
      </c>
      <c r="G37" s="30">
        <f t="shared" si="78"/>
        <v>0.48220000000000002</v>
      </c>
      <c r="H37" s="29">
        <f t="shared" si="79"/>
        <v>182201.4399</v>
      </c>
      <c r="I37" s="31">
        <f t="shared" si="80"/>
        <v>384683.6</v>
      </c>
      <c r="J37" s="30">
        <f t="shared" si="81"/>
        <v>0.48520000000000002</v>
      </c>
      <c r="K37" s="29">
        <f t="shared" si="82"/>
        <v>186648.48272</v>
      </c>
      <c r="L37" s="31">
        <f t="shared" si="83"/>
        <v>391512.69999999995</v>
      </c>
      <c r="M37" s="30">
        <f t="shared" si="84"/>
        <v>0.48820000000000002</v>
      </c>
      <c r="N37" s="29">
        <f t="shared" si="85"/>
        <v>191136.50013999999</v>
      </c>
      <c r="O37" s="31">
        <f t="shared" si="86"/>
        <v>398341.79999999993</v>
      </c>
      <c r="P37" s="30">
        <f t="shared" si="87"/>
        <v>0.49120000000000003</v>
      </c>
      <c r="Q37" s="29">
        <f t="shared" si="88"/>
        <v>195665.49215999997</v>
      </c>
      <c r="R37" s="31">
        <f t="shared" si="89"/>
        <v>405170.89999999991</v>
      </c>
      <c r="S37" s="30">
        <f t="shared" si="90"/>
        <v>0.49420000000000003</v>
      </c>
      <c r="T37" s="29">
        <f t="shared" si="91"/>
        <v>200235.45877999996</v>
      </c>
      <c r="U37" s="26">
        <v>412000</v>
      </c>
      <c r="V37" s="30">
        <f t="shared" si="92"/>
        <v>0.49719999999999998</v>
      </c>
      <c r="W37" s="29">
        <f t="shared" si="93"/>
        <v>204846.4</v>
      </c>
      <c r="X37" s="28">
        <f t="shared" si="94"/>
        <v>12200</v>
      </c>
      <c r="Y37" s="35">
        <f t="shared" si="95"/>
        <v>424200</v>
      </c>
      <c r="Z37" s="32">
        <f t="shared" si="96"/>
        <v>0.50019999999999998</v>
      </c>
      <c r="AA37" s="33">
        <f t="shared" si="97"/>
        <v>212184.84</v>
      </c>
      <c r="AB37" s="35">
        <f t="shared" si="98"/>
        <v>436400</v>
      </c>
      <c r="AC37" s="32">
        <f t="shared" si="99"/>
        <v>0.50319999999999998</v>
      </c>
      <c r="AD37" s="33">
        <f t="shared" si="100"/>
        <v>219596.47999999998</v>
      </c>
      <c r="AE37" s="35">
        <f t="shared" si="101"/>
        <v>448600</v>
      </c>
      <c r="AF37" s="32">
        <f t="shared" si="102"/>
        <v>0.50619999999999998</v>
      </c>
      <c r="AG37" s="33">
        <f t="shared" si="103"/>
        <v>227081.32</v>
      </c>
      <c r="AH37" s="35">
        <f t="shared" si="104"/>
        <v>460800</v>
      </c>
      <c r="AI37" s="32">
        <f t="shared" si="105"/>
        <v>0.50919999999999999</v>
      </c>
      <c r="AJ37" s="33">
        <f t="shared" si="106"/>
        <v>234639.35999999999</v>
      </c>
      <c r="AK37" s="35">
        <f t="shared" si="107"/>
        <v>473000</v>
      </c>
      <c r="AL37" s="32">
        <f t="shared" si="108"/>
        <v>0.51219999999999999</v>
      </c>
      <c r="AM37" s="33">
        <f t="shared" si="109"/>
        <v>242270.6</v>
      </c>
      <c r="AN37" s="35">
        <f t="shared" si="110"/>
        <v>485200</v>
      </c>
      <c r="AO37" s="32">
        <f t="shared" si="111"/>
        <v>0.51519999999999999</v>
      </c>
      <c r="AP37" s="33">
        <f t="shared" si="112"/>
        <v>249975.04000000001</v>
      </c>
      <c r="AQ37" s="35">
        <f t="shared" si="113"/>
        <v>497400</v>
      </c>
      <c r="AR37" s="32">
        <f t="shared" si="114"/>
        <v>0.51819999999999999</v>
      </c>
      <c r="AS37" s="33">
        <f t="shared" si="115"/>
        <v>257752.68</v>
      </c>
      <c r="AT37" s="35">
        <f t="shared" si="116"/>
        <v>509600</v>
      </c>
      <c r="AU37" s="32">
        <f t="shared" si="117"/>
        <v>0.5212</v>
      </c>
      <c r="AV37" s="33">
        <f t="shared" si="118"/>
        <v>265603.52</v>
      </c>
      <c r="AW37" s="35">
        <f t="shared" si="119"/>
        <v>521800</v>
      </c>
      <c r="AX37" s="32">
        <f t="shared" si="120"/>
        <v>0.5242</v>
      </c>
      <c r="AY37" s="33">
        <f t="shared" si="121"/>
        <v>273527.56</v>
      </c>
      <c r="AZ37" s="26">
        <v>534000</v>
      </c>
      <c r="BA37" s="32">
        <f t="shared" si="122"/>
        <v>0.5272</v>
      </c>
      <c r="BB37" s="40">
        <f t="shared" si="123"/>
        <v>281524.8</v>
      </c>
    </row>
    <row r="38" spans="1:54" x14ac:dyDescent="0.2">
      <c r="A38" s="10" t="s">
        <v>41</v>
      </c>
      <c r="B38" s="28">
        <f>(U38-C38)/10</f>
        <v>2352.6999999999998</v>
      </c>
      <c r="C38" s="26">
        <v>64473</v>
      </c>
      <c r="D38" s="12">
        <v>0.78069999999999995</v>
      </c>
      <c r="E38" s="29">
        <f t="shared" si="1"/>
        <v>50334.071099999994</v>
      </c>
      <c r="F38" s="28">
        <f t="shared" si="2"/>
        <v>76236.5</v>
      </c>
      <c r="G38" s="30">
        <f t="shared" si="78"/>
        <v>0.79569999999999996</v>
      </c>
      <c r="H38" s="29">
        <f t="shared" si="79"/>
        <v>60661.383049999997</v>
      </c>
      <c r="I38" s="31">
        <f t="shared" si="80"/>
        <v>78589.2</v>
      </c>
      <c r="J38" s="30">
        <f t="shared" si="81"/>
        <v>0.79869999999999997</v>
      </c>
      <c r="K38" s="29">
        <f t="shared" si="82"/>
        <v>62769.194039999995</v>
      </c>
      <c r="L38" s="31">
        <f t="shared" si="83"/>
        <v>80941.899999999994</v>
      </c>
      <c r="M38" s="30">
        <f t="shared" si="84"/>
        <v>0.80169999999999997</v>
      </c>
      <c r="N38" s="29">
        <f t="shared" si="85"/>
        <v>64891.12122999999</v>
      </c>
      <c r="O38" s="31">
        <f t="shared" si="86"/>
        <v>83294.599999999991</v>
      </c>
      <c r="P38" s="30">
        <f t="shared" si="87"/>
        <v>0.80469999999999997</v>
      </c>
      <c r="Q38" s="29">
        <f t="shared" si="88"/>
        <v>67027.164619999996</v>
      </c>
      <c r="R38" s="31">
        <f t="shared" si="89"/>
        <v>85647.299999999988</v>
      </c>
      <c r="S38" s="30">
        <f t="shared" si="90"/>
        <v>0.80769999999999997</v>
      </c>
      <c r="T38" s="29">
        <f t="shared" si="91"/>
        <v>69177.324209999992</v>
      </c>
      <c r="U38" s="26">
        <v>88000</v>
      </c>
      <c r="V38" s="30">
        <f t="shared" si="92"/>
        <v>0.81069999999999998</v>
      </c>
      <c r="W38" s="29">
        <f t="shared" si="93"/>
        <v>71341.599999999991</v>
      </c>
      <c r="X38" s="28">
        <f t="shared" si="94"/>
        <v>1300</v>
      </c>
      <c r="Y38" s="35">
        <f t="shared" si="95"/>
        <v>89300</v>
      </c>
      <c r="Z38" s="32">
        <f t="shared" si="96"/>
        <v>0.81369999999999998</v>
      </c>
      <c r="AA38" s="33">
        <f t="shared" si="97"/>
        <v>72663.41</v>
      </c>
      <c r="AB38" s="35">
        <f t="shared" si="98"/>
        <v>90600</v>
      </c>
      <c r="AC38" s="32">
        <f t="shared" si="99"/>
        <v>0.81669999999999998</v>
      </c>
      <c r="AD38" s="33">
        <f t="shared" si="100"/>
        <v>73993.02</v>
      </c>
      <c r="AE38" s="35">
        <f t="shared" si="101"/>
        <v>91900</v>
      </c>
      <c r="AF38" s="32">
        <f t="shared" si="102"/>
        <v>0.81969999999999998</v>
      </c>
      <c r="AG38" s="33">
        <f t="shared" si="103"/>
        <v>75330.429999999993</v>
      </c>
      <c r="AH38" s="35">
        <f t="shared" si="104"/>
        <v>93200</v>
      </c>
      <c r="AI38" s="32">
        <f t="shared" si="105"/>
        <v>0.82269999999999999</v>
      </c>
      <c r="AJ38" s="33">
        <f t="shared" si="106"/>
        <v>76675.64</v>
      </c>
      <c r="AK38" s="35">
        <f t="shared" si="107"/>
        <v>94500</v>
      </c>
      <c r="AL38" s="32">
        <f t="shared" si="108"/>
        <v>0.82569999999999999</v>
      </c>
      <c r="AM38" s="33">
        <f t="shared" si="109"/>
        <v>78028.649999999994</v>
      </c>
      <c r="AN38" s="35">
        <f t="shared" si="110"/>
        <v>95800</v>
      </c>
      <c r="AO38" s="32">
        <f t="shared" si="111"/>
        <v>0.82869999999999999</v>
      </c>
      <c r="AP38" s="33">
        <f t="shared" si="112"/>
        <v>79389.460000000006</v>
      </c>
      <c r="AQ38" s="35">
        <f t="shared" si="113"/>
        <v>97100</v>
      </c>
      <c r="AR38" s="32">
        <f t="shared" si="114"/>
        <v>0.83169999999999999</v>
      </c>
      <c r="AS38" s="33">
        <f t="shared" si="115"/>
        <v>80758.069999999992</v>
      </c>
      <c r="AT38" s="35">
        <f t="shared" si="116"/>
        <v>98400</v>
      </c>
      <c r="AU38" s="32">
        <f t="shared" si="117"/>
        <v>0.8347</v>
      </c>
      <c r="AV38" s="33">
        <f t="shared" si="118"/>
        <v>82134.48</v>
      </c>
      <c r="AW38" s="35">
        <f t="shared" si="119"/>
        <v>99700</v>
      </c>
      <c r="AX38" s="32">
        <f t="shared" si="120"/>
        <v>0.8377</v>
      </c>
      <c r="AY38" s="33">
        <f t="shared" si="121"/>
        <v>83518.69</v>
      </c>
      <c r="AZ38" s="26">
        <v>101000</v>
      </c>
      <c r="BA38" s="32">
        <f t="shared" si="122"/>
        <v>0.8407</v>
      </c>
      <c r="BB38" s="40">
        <f t="shared" si="123"/>
        <v>84910.7</v>
      </c>
    </row>
  </sheetData>
  <sortState ref="A3:Y12">
    <sortCondition descending="1" ref="C3:C12"/>
  </sortState>
  <mergeCells count="17">
    <mergeCell ref="R1:T1"/>
    <mergeCell ref="U1:W1"/>
    <mergeCell ref="F1:H1"/>
    <mergeCell ref="C1:E1"/>
    <mergeCell ref="I1:K1"/>
    <mergeCell ref="L1:N1"/>
    <mergeCell ref="O1:Q1"/>
    <mergeCell ref="AZ1:BB1"/>
    <mergeCell ref="AW1:AY1"/>
    <mergeCell ref="AE1:AG1"/>
    <mergeCell ref="AB1:AD1"/>
    <mergeCell ref="Y1:AA1"/>
    <mergeCell ref="AT1:AV1"/>
    <mergeCell ref="AQ1:AS1"/>
    <mergeCell ref="AN1:AP1"/>
    <mergeCell ref="AK1:AM1"/>
    <mergeCell ref="AH1:AJ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C136"/>
  <sheetViews>
    <sheetView tabSelected="1" workbookViewId="0">
      <selection activeCell="G3" sqref="G3:G38"/>
    </sheetView>
  </sheetViews>
  <sheetFormatPr baseColWidth="10" defaultColWidth="8.83203125" defaultRowHeight="15" x14ac:dyDescent="0.2"/>
  <cols>
    <col min="1" max="1" width="17.5" style="2" customWidth="1"/>
    <col min="2" max="2" width="13.6640625" style="7" customWidth="1"/>
    <col min="3" max="5" width="13.6640625" customWidth="1"/>
    <col min="6" max="6" width="13.6640625" style="27" customWidth="1"/>
    <col min="7" max="7" width="13.6640625" customWidth="1"/>
    <col min="8" max="8" width="11.6640625" style="7" customWidth="1"/>
    <col min="9" max="9" width="11.5" customWidth="1"/>
    <col min="10" max="10" width="11.5" style="27" customWidth="1"/>
    <col min="11" max="11" width="11.6640625" style="7" customWidth="1"/>
    <col min="12" max="13" width="11.5" style="27" customWidth="1"/>
    <col min="14" max="14" width="11.6640625" style="7" customWidth="1"/>
    <col min="15" max="16" width="11.5" style="27" customWidth="1"/>
    <col min="17" max="17" width="11.6640625" style="7" customWidth="1"/>
    <col min="18" max="19" width="11.5" style="27" customWidth="1"/>
    <col min="20" max="20" width="11.6640625" style="7" customWidth="1"/>
    <col min="21" max="22" width="11.5" style="27" customWidth="1"/>
    <col min="23" max="23" width="11.6640625" style="7" customWidth="1"/>
    <col min="24" max="25" width="11.5" style="27" customWidth="1"/>
    <col min="26" max="26" width="11.6640625" style="7" customWidth="1"/>
    <col min="27" max="28" width="11.5" style="27" customWidth="1"/>
    <col min="29" max="29" width="11.6640625" style="7" customWidth="1"/>
    <col min="30" max="31" width="11.5" style="27" customWidth="1"/>
    <col min="32" max="32" width="11.6640625" style="7" customWidth="1"/>
    <col min="33" max="34" width="11.5" style="27" customWidth="1"/>
    <col min="35" max="35" width="11.6640625" style="7" customWidth="1"/>
    <col min="36" max="37" width="11.5" style="27" customWidth="1"/>
    <col min="38" max="38" width="11.6640625" style="7" customWidth="1"/>
    <col min="39" max="40" width="11.5" style="27" customWidth="1"/>
    <col min="41" max="41" width="11.6640625" style="7" customWidth="1"/>
    <col min="42" max="43" width="11.5" style="27" customWidth="1"/>
    <col min="44" max="44" width="11.6640625" style="7" customWidth="1"/>
    <col min="45" max="46" width="11.5" style="27" customWidth="1"/>
    <col min="47" max="47" width="11.6640625" style="7" customWidth="1"/>
    <col min="48" max="49" width="11.5" style="27" customWidth="1"/>
    <col min="50" max="50" width="11.6640625" style="7" customWidth="1"/>
    <col min="51" max="52" width="11.5" style="27" customWidth="1"/>
    <col min="53" max="53" width="11.6640625" style="7" customWidth="1"/>
    <col min="54" max="55" width="11.5" style="27" customWidth="1"/>
  </cols>
  <sheetData>
    <row r="1" spans="1:55" x14ac:dyDescent="0.2">
      <c r="B1" s="96" t="s">
        <v>42</v>
      </c>
      <c r="C1" s="97"/>
      <c r="D1" s="97"/>
      <c r="E1" s="97"/>
      <c r="F1" s="97"/>
      <c r="G1" s="98"/>
      <c r="H1" s="96">
        <v>2016</v>
      </c>
      <c r="I1" s="99"/>
      <c r="J1" s="98"/>
      <c r="K1" s="96">
        <v>2017</v>
      </c>
      <c r="L1" s="99"/>
      <c r="M1" s="98"/>
      <c r="N1" s="70"/>
      <c r="O1" s="70">
        <v>2018</v>
      </c>
      <c r="P1" s="97"/>
      <c r="Q1" s="97"/>
      <c r="R1" s="70">
        <v>2019</v>
      </c>
      <c r="S1" s="70"/>
      <c r="T1" s="70"/>
      <c r="U1" s="70">
        <v>2020</v>
      </c>
      <c r="V1" s="70"/>
      <c r="W1" s="70"/>
      <c r="X1" s="70">
        <v>2021</v>
      </c>
      <c r="Y1" s="70"/>
      <c r="Z1" s="70"/>
      <c r="AA1" s="70">
        <v>2022</v>
      </c>
      <c r="AB1" s="70"/>
      <c r="AC1" s="70"/>
      <c r="AD1" s="70">
        <v>2023</v>
      </c>
      <c r="AE1" s="70"/>
      <c r="AF1" s="70"/>
      <c r="AG1" s="70">
        <v>2024</v>
      </c>
      <c r="AH1" s="70"/>
      <c r="AI1" s="70"/>
      <c r="AJ1" s="70">
        <v>2025</v>
      </c>
      <c r="AK1" s="70"/>
      <c r="AL1" s="70"/>
      <c r="AM1" s="70">
        <v>2026</v>
      </c>
      <c r="AN1" s="70"/>
      <c r="AO1" s="70"/>
      <c r="AP1" s="70">
        <v>2027</v>
      </c>
      <c r="AQ1" s="70"/>
      <c r="AR1" s="70"/>
      <c r="AS1" s="70">
        <v>2028</v>
      </c>
      <c r="AT1" s="70"/>
      <c r="AU1" s="70"/>
      <c r="AV1" s="70">
        <v>2029</v>
      </c>
      <c r="AW1" s="70"/>
      <c r="AX1" s="70"/>
      <c r="AY1" s="70">
        <v>2030</v>
      </c>
      <c r="AZ1" s="70"/>
      <c r="BA1" s="70"/>
      <c r="BB1" s="70">
        <v>2031</v>
      </c>
      <c r="BC1" s="70"/>
    </row>
    <row r="2" spans="1:55" s="8" customFormat="1" ht="45" x14ac:dyDescent="0.2">
      <c r="A2" s="4" t="str">
        <f>'Population Numbers 2017-2021'!A2</f>
        <v>State</v>
      </c>
      <c r="B2" s="82" t="s">
        <v>43</v>
      </c>
      <c r="C2" s="83" t="s">
        <v>44</v>
      </c>
      <c r="D2" s="83" t="s">
        <v>45</v>
      </c>
      <c r="E2" s="83" t="s">
        <v>46</v>
      </c>
      <c r="F2" s="83" t="s">
        <v>47</v>
      </c>
      <c r="G2" s="83" t="s">
        <v>48</v>
      </c>
      <c r="H2" s="5" t="s">
        <v>49</v>
      </c>
      <c r="I2" s="4" t="s">
        <v>50</v>
      </c>
      <c r="J2" s="3" t="s">
        <v>51</v>
      </c>
      <c r="K2" s="5" t="s">
        <v>49</v>
      </c>
      <c r="L2" s="4" t="s">
        <v>50</v>
      </c>
      <c r="M2" s="4" t="s">
        <v>51</v>
      </c>
      <c r="N2" s="5" t="s">
        <v>49</v>
      </c>
      <c r="O2" s="4" t="s">
        <v>50</v>
      </c>
      <c r="P2" s="4" t="s">
        <v>51</v>
      </c>
      <c r="Q2" s="5" t="s">
        <v>49</v>
      </c>
      <c r="R2" s="4" t="s">
        <v>50</v>
      </c>
      <c r="S2" s="4" t="s">
        <v>51</v>
      </c>
      <c r="T2" s="5" t="s">
        <v>49</v>
      </c>
      <c r="U2" s="4" t="s">
        <v>50</v>
      </c>
      <c r="V2" s="4" t="s">
        <v>51</v>
      </c>
      <c r="W2" s="5" t="s">
        <v>49</v>
      </c>
      <c r="X2" s="4" t="s">
        <v>50</v>
      </c>
      <c r="Y2" s="4" t="s">
        <v>51</v>
      </c>
      <c r="Z2" s="5" t="s">
        <v>49</v>
      </c>
      <c r="AA2" s="4" t="s">
        <v>50</v>
      </c>
      <c r="AB2" s="4" t="s">
        <v>51</v>
      </c>
      <c r="AC2" s="5" t="s">
        <v>49</v>
      </c>
      <c r="AD2" s="4" t="s">
        <v>50</v>
      </c>
      <c r="AE2" s="4" t="s">
        <v>51</v>
      </c>
      <c r="AF2" s="5" t="s">
        <v>49</v>
      </c>
      <c r="AG2" s="4" t="s">
        <v>50</v>
      </c>
      <c r="AH2" s="4" t="s">
        <v>51</v>
      </c>
      <c r="AI2" s="5" t="s">
        <v>49</v>
      </c>
      <c r="AJ2" s="4" t="s">
        <v>50</v>
      </c>
      <c r="AK2" s="4" t="s">
        <v>51</v>
      </c>
      <c r="AL2" s="5" t="s">
        <v>49</v>
      </c>
      <c r="AM2" s="4" t="s">
        <v>50</v>
      </c>
      <c r="AN2" s="4" t="s">
        <v>51</v>
      </c>
      <c r="AO2" s="5" t="s">
        <v>49</v>
      </c>
      <c r="AP2" s="4" t="s">
        <v>50</v>
      </c>
      <c r="AQ2" s="4" t="s">
        <v>51</v>
      </c>
      <c r="AR2" s="5" t="s">
        <v>49</v>
      </c>
      <c r="AS2" s="4" t="s">
        <v>50</v>
      </c>
      <c r="AT2" s="4" t="s">
        <v>51</v>
      </c>
      <c r="AU2" s="5" t="s">
        <v>49</v>
      </c>
      <c r="AV2" s="4" t="s">
        <v>50</v>
      </c>
      <c r="AW2" s="4" t="s">
        <v>51</v>
      </c>
      <c r="AX2" s="5" t="s">
        <v>49</v>
      </c>
      <c r="AY2" s="4" t="s">
        <v>50</v>
      </c>
      <c r="AZ2" s="4" t="s">
        <v>51</v>
      </c>
      <c r="BA2" s="5" t="s">
        <v>49</v>
      </c>
      <c r="BB2" s="4" t="s">
        <v>50</v>
      </c>
      <c r="BC2" s="4" t="s">
        <v>51</v>
      </c>
    </row>
    <row r="3" spans="1:55" x14ac:dyDescent="0.2">
      <c r="A3" s="23" t="str">
        <f>'Population Numbers 2017-2021'!A3</f>
        <v>UP</v>
      </c>
      <c r="B3" s="7">
        <v>7.9000000000000008E-3</v>
      </c>
      <c r="C3" s="27">
        <v>0.3</v>
      </c>
      <c r="D3" s="27">
        <v>0.2</v>
      </c>
      <c r="E3" s="27">
        <v>0.55000000000000004</v>
      </c>
      <c r="F3" s="27">
        <v>0.08</v>
      </c>
      <c r="G3" s="27">
        <v>0.4</v>
      </c>
      <c r="H3" s="6">
        <f>'Population Numbers 2017-2021'!H3*$B3*$C3*$D3*$E3</f>
        <v>13783.360695555499</v>
      </c>
      <c r="I3" s="6">
        <f>'Population Numbers 2017-2021'!H3*$B3*$C3*$F3*$G3</f>
        <v>4009.7049296161445</v>
      </c>
      <c r="J3" s="6">
        <f>SUM(H3:I3)</f>
        <v>17793.065625171643</v>
      </c>
      <c r="K3" s="6">
        <f>'Population Numbers 2017-2021'!K3*$B3*$C3*$D3*$E3</f>
        <v>14241.119313784839</v>
      </c>
      <c r="L3" s="6">
        <f>'Population Numbers 2017-2021'!K3*$B3*$C3*$F3*$G3</f>
        <v>4142.8710731010433</v>
      </c>
      <c r="M3" s="6">
        <f>SUM(K3:L3)</f>
        <v>18383.990386885882</v>
      </c>
      <c r="N3" s="6">
        <f>'Population Numbers 2017-2021'!N3*$B3*$C3*$D3*$E3</f>
        <v>14705.952286014961</v>
      </c>
      <c r="O3" s="6">
        <f>'Population Numbers 2017-2021'!N3*$B3*$C3*$F3*$G3</f>
        <v>4278.0952104770795</v>
      </c>
      <c r="P3" s="6">
        <f>SUM(N3:O3)</f>
        <v>18984.047496492039</v>
      </c>
      <c r="Q3" s="6">
        <f>'Population Numbers 2017-2021'!Q3*$B3*$C3*$D3*$E3</f>
        <v>15177.859612245864</v>
      </c>
      <c r="R3" s="6">
        <f>'Population Numbers 2017-2021'!Q3*$B3*$C3*$F3*$G3</f>
        <v>4415.3773417442508</v>
      </c>
      <c r="S3" s="6">
        <f t="shared" ref="S3:S38" si="0">SUM(Q3:R3)</f>
        <v>19593.236953990116</v>
      </c>
      <c r="T3" s="6">
        <f>'Population Numbers 2017-2021'!T3*$B3*$C3*$D3*$E3</f>
        <v>15656.841292477546</v>
      </c>
      <c r="U3" s="6">
        <f>'Population Numbers 2017-2021'!T3*$B3*$C3*$F3*$G3</f>
        <v>4554.717466902558</v>
      </c>
      <c r="V3" s="6">
        <f t="shared" ref="V3:V38" si="1">SUM(T3:U3)</f>
        <v>20211.558759380103</v>
      </c>
      <c r="W3" s="6">
        <f>'Population Numbers 2017-2021'!W3*$B3*$C3*$D3*$E3</f>
        <v>16142.897326710008</v>
      </c>
      <c r="X3" s="6">
        <f>'Population Numbers 2017-2021'!W3*$B3*$C3*$F3*$G3</f>
        <v>4696.1155859520022</v>
      </c>
      <c r="Y3" s="6">
        <f t="shared" ref="Y3:Y38" si="2">SUM(W3:X3)</f>
        <v>20839.012912662009</v>
      </c>
      <c r="Z3" s="6">
        <f>'Population Numbers 2017-2021'!AA3*$B3*$C3*$D3*$E3</f>
        <v>16613.425246374005</v>
      </c>
      <c r="AA3" s="6">
        <f>'Population Numbers 2017-2021'!AA3*$B3*$C3*$F3*$G3</f>
        <v>4832.9964353088017</v>
      </c>
      <c r="AB3" s="6">
        <f t="shared" ref="AB3" si="3">SUM(Z3:AA3)</f>
        <v>21446.421681682805</v>
      </c>
      <c r="AC3" s="6">
        <f>'Population Numbers 2017-2021'!AD3*$B3*$C3*$D3*$E3</f>
        <v>17090.497153158005</v>
      </c>
      <c r="AD3" s="6">
        <f>'Population Numbers 2017-2021'!AD3*$B3*$C3*$F3*$G3</f>
        <v>4971.7809900096008</v>
      </c>
      <c r="AE3" s="6">
        <f t="shared" ref="AE3:AE38" si="4">SUM(AC3:AD3)</f>
        <v>22062.278143167605</v>
      </c>
      <c r="AF3" s="6">
        <f>'Population Numbers 2017-2021'!AG3*$B3*$C3*$D3*$E3</f>
        <v>17574.113047062001</v>
      </c>
      <c r="AG3" s="6">
        <f>'Population Numbers 2017-2021'!AG3*$B3*$C3*$F3*$G3</f>
        <v>5112.4692500544006</v>
      </c>
      <c r="AH3" s="6">
        <f t="shared" ref="AH3:AH38" si="5">SUM(AF3:AG3)</f>
        <v>22686.582297116402</v>
      </c>
      <c r="AI3" s="6">
        <f>'Population Numbers 2017-2021'!AJ3*$B3*$C3*$D3*$E3</f>
        <v>18064.272928086004</v>
      </c>
      <c r="AJ3" s="6">
        <f>'Population Numbers 2017-2021'!AJ3*$B3*$C3*$F3*$G3</f>
        <v>5255.061215443201</v>
      </c>
      <c r="AK3" s="6">
        <f t="shared" ref="AK3:AK38" si="6">SUM(AI3:AJ3)</f>
        <v>23319.334143529206</v>
      </c>
      <c r="AL3" s="6">
        <f>'Population Numbers 2017-2021'!AM3*$B3*$C3*$D3*$E3</f>
        <v>18560.976796230003</v>
      </c>
      <c r="AM3" s="6">
        <f>'Population Numbers 2017-2021'!AM3*$B3*$C3*$F3*$G3</f>
        <v>5399.5568861760003</v>
      </c>
      <c r="AN3" s="6">
        <f t="shared" ref="AN3:AN38" si="7">SUM(AL3:AM3)</f>
        <v>23960.533682406003</v>
      </c>
      <c r="AO3" s="6">
        <f>'Population Numbers 2017-2021'!AP3*$B3*$C3*$D3*$E3</f>
        <v>19064.224651494005</v>
      </c>
      <c r="AP3" s="6">
        <f>'Population Numbers 2017-2021'!AP3*$B3*$C3*$F3*$G3</f>
        <v>5545.9562622528019</v>
      </c>
      <c r="AQ3" s="6">
        <f t="shared" ref="AQ3:AQ38" si="8">SUM(AO3:AP3)</f>
        <v>24610.180913746808</v>
      </c>
      <c r="AR3" s="6">
        <f>'Population Numbers 2017-2021'!AS3*$B3*$C3*$D3*$E3</f>
        <v>19574.016493878004</v>
      </c>
      <c r="AS3" s="6">
        <f>'Population Numbers 2017-2021'!AS3*$B3*$C3*$F3*$G3</f>
        <v>5694.2593436736015</v>
      </c>
      <c r="AT3" s="6">
        <f t="shared" ref="AT3:AT38" si="9">SUM(AR3:AS3)</f>
        <v>25268.275837551606</v>
      </c>
      <c r="AU3" s="6">
        <f>'Population Numbers 2017-2021'!AV3*$B3*$C3*$D3*$E3</f>
        <v>20090.352323382009</v>
      </c>
      <c r="AV3" s="6">
        <f>'Population Numbers 2017-2021'!AV3*$B3*$C3*$F3*$G3</f>
        <v>5844.4661304384017</v>
      </c>
      <c r="AW3" s="6">
        <f t="shared" ref="AW3:AW38" si="10">SUM(AU3:AV3)</f>
        <v>25934.818453820411</v>
      </c>
      <c r="AX3" s="6">
        <f>'Population Numbers 2017-2021'!AY3*$B3*$C3*$D3*$E3</f>
        <v>20613.232140006003</v>
      </c>
      <c r="AY3" s="6">
        <f>'Population Numbers 2017-2021'!AY3*$B3*$C3*$F3*$G3</f>
        <v>5996.5766225471998</v>
      </c>
      <c r="AZ3" s="6">
        <f t="shared" ref="AZ3:AZ38" si="11">SUM(AX3:AY3)</f>
        <v>26609.808762553203</v>
      </c>
      <c r="BA3" s="6">
        <f>'Population Numbers 2017-2021'!BB3*$B3*$C3*$D3*$E3</f>
        <v>21142.655943750004</v>
      </c>
      <c r="BB3" s="6">
        <f>'Population Numbers 2017-2021'!BB3*$B3*$C3*$F3*$G3</f>
        <v>6150.5908200000013</v>
      </c>
      <c r="BC3" s="6">
        <f t="shared" ref="BC3:BC38" si="12">SUM(BA3:BB3)</f>
        <v>27293.246763750005</v>
      </c>
    </row>
    <row r="4" spans="1:55" x14ac:dyDescent="0.2">
      <c r="A4" s="23" t="str">
        <f>'Population Numbers 2017-2021'!A4</f>
        <v>Maharashtra</v>
      </c>
      <c r="B4" s="7">
        <v>6.3E-3</v>
      </c>
      <c r="C4" s="27">
        <v>0.3</v>
      </c>
      <c r="D4" s="27">
        <v>0.2</v>
      </c>
      <c r="E4" s="27">
        <v>0.55000000000000004</v>
      </c>
      <c r="F4" s="27">
        <v>0.08</v>
      </c>
      <c r="G4" s="27">
        <v>0.4</v>
      </c>
      <c r="H4" s="6">
        <f>'Population Numbers 2017-2021'!H4*B4*C4*D4*E4</f>
        <v>11623.814278211521</v>
      </c>
      <c r="I4" s="6">
        <f>'Population Numbers 2017-2021'!H4*B4*C4*D4*G4</f>
        <v>8453.6831114265606</v>
      </c>
      <c r="J4" s="6">
        <f t="shared" ref="J4:J38" si="13">SUM(H4:I4)</f>
        <v>20077.497389638083</v>
      </c>
      <c r="K4" s="6">
        <f>'Population Numbers 2017-2021'!K4*$B4*$C4*$D4*$E4</f>
        <v>11841.123050890059</v>
      </c>
      <c r="L4" s="6">
        <f>'Population Numbers 2017-2021'!K4*$B4*$C4*$F4*$G4</f>
        <v>3444.6903420771082</v>
      </c>
      <c r="M4" s="6">
        <f t="shared" ref="M4:M38" si="14">SUM(K4:L4)</f>
        <v>15285.813392967168</v>
      </c>
      <c r="N4" s="6">
        <f>'Population Numbers 2017-2021'!N4*$B4*$C4*$D4*$E4</f>
        <v>12060.252362330173</v>
      </c>
      <c r="O4" s="6">
        <f>'Population Numbers 2017-2021'!N4*$B4*$C4*$F4*$G4</f>
        <v>3508.4370508596871</v>
      </c>
      <c r="P4" s="6">
        <f t="shared" ref="P4:P38" si="15">SUM(N4:O4)</f>
        <v>15568.689413189861</v>
      </c>
      <c r="Q4" s="6">
        <f>'Population Numbers 2017-2021'!Q4*$B4*$C4*$D4*$E4</f>
        <v>12281.202212531871</v>
      </c>
      <c r="R4" s="6">
        <f>'Population Numbers 2017-2021'!Q4*$B4*$C4*$F4*$G4</f>
        <v>3572.7133709183618</v>
      </c>
      <c r="S4" s="6">
        <f t="shared" si="0"/>
        <v>15853.915583450233</v>
      </c>
      <c r="T4" s="6">
        <f>'Population Numbers 2017-2021'!T4*$B4*$C4*$D4*$E4</f>
        <v>12503.972601495145</v>
      </c>
      <c r="U4" s="6">
        <f>'Population Numbers 2017-2021'!T4*$B4*$C4*$F4*$G4</f>
        <v>3637.519302253133</v>
      </c>
      <c r="V4" s="6">
        <f t="shared" si="1"/>
        <v>16141.491903748278</v>
      </c>
      <c r="W4" s="6">
        <f>'Population Numbers 2017-2021'!W4*$B4*$C4*$D4*$E4</f>
        <v>12728.563529220002</v>
      </c>
      <c r="X4" s="6">
        <f>'Population Numbers 2017-2021'!W4*$B4*$C4*$F4*$G4</f>
        <v>3702.8548448640004</v>
      </c>
      <c r="Y4" s="6">
        <f t="shared" si="2"/>
        <v>16431.418374084002</v>
      </c>
      <c r="Z4" s="6">
        <f>'Population Numbers 2017-2021'!AA4*$B4*$C4*$D4*$E4</f>
        <v>12943.246815576</v>
      </c>
      <c r="AA4" s="6">
        <f>'Population Numbers 2017-2021'!AA4*$B4*$C4*$F4*$G4</f>
        <v>3765.3081645312</v>
      </c>
      <c r="AB4" s="6">
        <f t="shared" ref="AB4:AB38" si="16">SUM(Z4:AA4)</f>
        <v>16708.554980107201</v>
      </c>
      <c r="AC4" s="6">
        <f>'Population Numbers 2017-2021'!AD4*$B4*$C4*$D4*$E4</f>
        <v>13159.605609611999</v>
      </c>
      <c r="AD4" s="6">
        <f>'Population Numbers 2017-2021'!AD4*$B4*$C4*$F4*$G4</f>
        <v>3828.2489046143996</v>
      </c>
      <c r="AE4" s="6">
        <f t="shared" si="4"/>
        <v>16987.854514226397</v>
      </c>
      <c r="AF4" s="6">
        <f>'Population Numbers 2017-2021'!AG4*$B4*$C4*$D4*$E4</f>
        <v>13377.639911327999</v>
      </c>
      <c r="AG4" s="6">
        <f>'Population Numbers 2017-2021'!AG4*$B4*$C4*$F4*$G4</f>
        <v>3891.6770651135994</v>
      </c>
      <c r="AH4" s="6">
        <f t="shared" si="5"/>
        <v>17269.316976441598</v>
      </c>
      <c r="AI4" s="6">
        <f>'Population Numbers 2017-2021'!AJ4*$B4*$C4*$D4*$E4</f>
        <v>13597.349720724002</v>
      </c>
      <c r="AJ4" s="6">
        <f>'Population Numbers 2017-2021'!AJ4*$B4*$C4*$F4*$G4</f>
        <v>3955.5926460287992</v>
      </c>
      <c r="AK4" s="6">
        <f t="shared" si="6"/>
        <v>17552.942366752803</v>
      </c>
      <c r="AL4" s="6">
        <f>'Population Numbers 2017-2021'!AM4*$B4*$C4*$D4*$E4</f>
        <v>13818.735037800003</v>
      </c>
      <c r="AM4" s="6">
        <f>'Population Numbers 2017-2021'!AM4*$B4*$C4*$F4*$G4</f>
        <v>4019.9956473599996</v>
      </c>
      <c r="AN4" s="6">
        <f t="shared" si="7"/>
        <v>17838.730685160001</v>
      </c>
      <c r="AO4" s="6">
        <f>'Population Numbers 2017-2021'!AP4*$B4*$C4*$D4*$E4</f>
        <v>14041.795862556</v>
      </c>
      <c r="AP4" s="6">
        <f>'Population Numbers 2017-2021'!AP4*$B4*$C4*$F4*$G4</f>
        <v>4084.8860691072005</v>
      </c>
      <c r="AQ4" s="6">
        <f t="shared" si="8"/>
        <v>18126.681931663203</v>
      </c>
      <c r="AR4" s="6">
        <f>'Population Numbers 2017-2021'!AS4*$B4*$C4*$D4*$E4</f>
        <v>14266.532194992002</v>
      </c>
      <c r="AS4" s="6">
        <f>'Population Numbers 2017-2021'!AS4*$B4*$C4*$F4*$G4</f>
        <v>4150.263911270401</v>
      </c>
      <c r="AT4" s="6">
        <f t="shared" si="9"/>
        <v>18416.796106262402</v>
      </c>
      <c r="AU4" s="6">
        <f>'Population Numbers 2017-2021'!AV4*$B4*$C4*$D4*$E4</f>
        <v>14492.944035108001</v>
      </c>
      <c r="AV4" s="6">
        <f>'Population Numbers 2017-2021'!AV4*$B4*$C4*$F4*$G4</f>
        <v>4216.1291738495993</v>
      </c>
      <c r="AW4" s="6">
        <f t="shared" si="10"/>
        <v>18709.073208957601</v>
      </c>
      <c r="AX4" s="6">
        <f>'Population Numbers 2017-2021'!AY4*$B4*$C4*$D4*$E4</f>
        <v>14721.031382904001</v>
      </c>
      <c r="AY4" s="6">
        <f>'Population Numbers 2017-2021'!AY4*$B4*$C4*$F4*$G4</f>
        <v>4282.4818568447999</v>
      </c>
      <c r="AZ4" s="6">
        <f t="shared" si="11"/>
        <v>19003.513239748801</v>
      </c>
      <c r="BA4" s="6">
        <f>'Population Numbers 2017-2021'!BB4*$B4*$C4*$D4*$E4</f>
        <v>14950.794238380002</v>
      </c>
      <c r="BB4" s="6">
        <f>'Population Numbers 2017-2021'!BB4*$B4*$C4*$F4*$G4</f>
        <v>4349.3219602560002</v>
      </c>
      <c r="BC4" s="6">
        <f t="shared" si="12"/>
        <v>19300.116198636002</v>
      </c>
    </row>
    <row r="5" spans="1:55" x14ac:dyDescent="0.2">
      <c r="A5" s="23" t="str">
        <f>'Population Numbers 2017-2021'!A5</f>
        <v>West Bengal</v>
      </c>
      <c r="B5" s="7">
        <v>6.1999999999999998E-3</v>
      </c>
      <c r="C5" s="27">
        <v>0.3</v>
      </c>
      <c r="D5" s="27">
        <v>0.2</v>
      </c>
      <c r="E5" s="27">
        <v>0.55000000000000004</v>
      </c>
      <c r="F5" s="27">
        <v>0.08</v>
      </c>
      <c r="G5" s="27">
        <v>0.4</v>
      </c>
      <c r="H5" s="6">
        <f>'Population Numbers 2017-2021'!H5*B5*C5*D5*E5</f>
        <v>6534.81091507365</v>
      </c>
      <c r="I5" s="6">
        <f>'Population Numbers 2017-2021'!H5*B5*C5*D5*G5</f>
        <v>4752.5897564172001</v>
      </c>
      <c r="J5" s="6">
        <f t="shared" si="13"/>
        <v>11287.40067149085</v>
      </c>
      <c r="K5" s="6">
        <f>'Population Numbers 2017-2021'!K5*$B5*$C5*$D5*$E5</f>
        <v>6654.6907364137214</v>
      </c>
      <c r="L5" s="6">
        <f>'Population Numbers 2017-2021'!K5*$B5*$C5*$F5*$G5</f>
        <v>1935.9100324112642</v>
      </c>
      <c r="M5" s="6">
        <f t="shared" si="14"/>
        <v>8590.6007688249847</v>
      </c>
      <c r="N5" s="6">
        <f>'Population Numbers 2017-2021'!N5*$B5*$C5*$D5*$E5</f>
        <v>6775.6599158763902</v>
      </c>
      <c r="O5" s="6">
        <f>'Population Numbers 2017-2021'!N5*$B5*$C5*$F5*$G5</f>
        <v>1971.1010664367677</v>
      </c>
      <c r="P5" s="6">
        <f t="shared" si="15"/>
        <v>8746.760982313157</v>
      </c>
      <c r="Q5" s="6">
        <f>'Population Numbers 2017-2021'!Q5*$B5*$C5*$D5*$E5</f>
        <v>6897.7184534616599</v>
      </c>
      <c r="R5" s="6">
        <f>'Population Numbers 2017-2021'!Q5*$B5*$C5*$F5*$G5</f>
        <v>2006.6090046433919</v>
      </c>
      <c r="S5" s="6">
        <f t="shared" si="0"/>
        <v>8904.3274581050518</v>
      </c>
      <c r="T5" s="6">
        <f>'Population Numbers 2017-2021'!T5*$B5*$C5*$D5*$E5</f>
        <v>7020.8663491695306</v>
      </c>
      <c r="U5" s="6">
        <f>'Population Numbers 2017-2021'!T5*$B5*$C5*$F5*$G5</f>
        <v>2042.4338470311363</v>
      </c>
      <c r="V5" s="6">
        <f t="shared" si="1"/>
        <v>9063.3001962006674</v>
      </c>
      <c r="W5" s="6">
        <f>'Population Numbers 2017-2021'!W5*$B5*$C5*$D5*$E5</f>
        <v>7145.1036030000005</v>
      </c>
      <c r="X5" s="6">
        <f>'Population Numbers 2017-2021'!W5*$B5*$C5*$F5*$G5</f>
        <v>2078.5755936</v>
      </c>
      <c r="Y5" s="6">
        <f t="shared" si="2"/>
        <v>9223.6791966000001</v>
      </c>
      <c r="Z5" s="6">
        <f>'Population Numbers 2017-2021'!AA5*$B5*$C5*$D5*$E5</f>
        <v>7264.9406608020008</v>
      </c>
      <c r="AA5" s="6">
        <f>'Population Numbers 2017-2021'!AA5*$B5*$C5*$F5*$G5</f>
        <v>2113.4372831424002</v>
      </c>
      <c r="AB5" s="6">
        <f t="shared" si="16"/>
        <v>9378.3779439444006</v>
      </c>
      <c r="AC5" s="6">
        <f>'Population Numbers 2017-2021'!AD5*$B5*$C5*$D5*$E5</f>
        <v>7385.7734249639989</v>
      </c>
      <c r="AD5" s="6">
        <f>'Population Numbers 2017-2021'!AD5*$B5*$C5*$F5*$G5</f>
        <v>2148.5886327168</v>
      </c>
      <c r="AE5" s="6">
        <f t="shared" si="4"/>
        <v>9534.3620576807989</v>
      </c>
      <c r="AF5" s="6">
        <f>'Population Numbers 2017-2021'!AG5*$B5*$C5*$D5*$E5</f>
        <v>7507.6018954859992</v>
      </c>
      <c r="AG5" s="6">
        <f>'Population Numbers 2017-2021'!AG5*$B5*$C5*$F5*$G5</f>
        <v>2184.0296423231998</v>
      </c>
      <c r="AH5" s="6">
        <f t="shared" si="5"/>
        <v>9691.6315378091986</v>
      </c>
      <c r="AI5" s="6">
        <f>'Population Numbers 2017-2021'!AJ5*$B5*$C5*$D5*$E5</f>
        <v>7630.426072368</v>
      </c>
      <c r="AJ5" s="6">
        <f>'Population Numbers 2017-2021'!AJ5*$B5*$C5*$F5*$G5</f>
        <v>2219.7603119615997</v>
      </c>
      <c r="AK5" s="6">
        <f t="shared" si="6"/>
        <v>9850.1863843295996</v>
      </c>
      <c r="AL5" s="6">
        <f>'Population Numbers 2017-2021'!AM5*$B5*$C5*$D5*$E5</f>
        <v>7754.2459556099993</v>
      </c>
      <c r="AM5" s="6">
        <f>'Population Numbers 2017-2021'!AM5*$B5*$C5*$F5*$G5</f>
        <v>2255.7806416319995</v>
      </c>
      <c r="AN5" s="6">
        <f t="shared" si="7"/>
        <v>10010.026597241998</v>
      </c>
      <c r="AO5" s="6">
        <f>'Population Numbers 2017-2021'!AP5*$B5*$C5*$D5*$E5</f>
        <v>7879.0615452120001</v>
      </c>
      <c r="AP5" s="6">
        <f>'Population Numbers 2017-2021'!AP5*$B5*$C5*$F5*$G5</f>
        <v>2292.0906313343999</v>
      </c>
      <c r="AQ5" s="6">
        <f t="shared" si="8"/>
        <v>10171.1521765464</v>
      </c>
      <c r="AR5" s="6">
        <f>'Population Numbers 2017-2021'!AS5*$B5*$C5*$D5*$E5</f>
        <v>8004.8728411739994</v>
      </c>
      <c r="AS5" s="6">
        <f>'Population Numbers 2017-2021'!AS5*$B5*$C5*$F5*$G5</f>
        <v>2328.6902810687998</v>
      </c>
      <c r="AT5" s="6">
        <f t="shared" si="9"/>
        <v>10333.563122242798</v>
      </c>
      <c r="AU5" s="6">
        <f>'Population Numbers 2017-2021'!AV5*$B5*$C5*$D5*$E5</f>
        <v>8131.6798434960001</v>
      </c>
      <c r="AV5" s="6">
        <f>'Population Numbers 2017-2021'!AV5*$B5*$C5*$F5*$G5</f>
        <v>2365.5795908351997</v>
      </c>
      <c r="AW5" s="6">
        <f t="shared" si="10"/>
        <v>10497.259434331199</v>
      </c>
      <c r="AX5" s="6">
        <f>'Population Numbers 2017-2021'!AY5*$B5*$C5*$D5*$E5</f>
        <v>8259.4825521780003</v>
      </c>
      <c r="AY5" s="6">
        <f>'Population Numbers 2017-2021'!AY5*$B5*$C5*$F5*$G5</f>
        <v>2402.7585606335997</v>
      </c>
      <c r="AZ5" s="6">
        <f t="shared" si="11"/>
        <v>10662.2411128116</v>
      </c>
      <c r="BA5" s="6">
        <f>'Population Numbers 2017-2021'!BB5*$B5*$C5*$D5*$E5</f>
        <v>8388.2809672200001</v>
      </c>
      <c r="BB5" s="6">
        <f>'Population Numbers 2017-2021'!BB5*$B5*$C5*$F5*$G5</f>
        <v>2440.2271904639997</v>
      </c>
      <c r="BC5" s="6">
        <f t="shared" si="12"/>
        <v>10828.508157684</v>
      </c>
    </row>
    <row r="6" spans="1:55" s="27" customFormat="1" x14ac:dyDescent="0.2">
      <c r="A6" s="23" t="str">
        <f>'Population Numbers 2017-2021'!A6</f>
        <v xml:space="preserve">Andhra Pradesh </v>
      </c>
      <c r="B6" s="7">
        <v>7.4999999999999997E-3</v>
      </c>
      <c r="C6" s="27">
        <v>0.3</v>
      </c>
      <c r="D6" s="27">
        <v>0.2</v>
      </c>
      <c r="E6" s="27">
        <v>0.55000000000000004</v>
      </c>
      <c r="F6" s="27">
        <v>0.08</v>
      </c>
      <c r="G6" s="27">
        <v>0.4</v>
      </c>
      <c r="H6" s="6">
        <f>'Population Numbers 2017-2021'!H6*B6*C6*D6*E6</f>
        <v>4467.6783559912928</v>
      </c>
      <c r="I6" s="6">
        <f>'Population Numbers 2017-2021'!H6*B6*C6*D6*G6</f>
        <v>3249.2206225391219</v>
      </c>
      <c r="J6" s="6">
        <f t="shared" ref="J6" si="17">SUM(H6:I6)</f>
        <v>7716.8989785304148</v>
      </c>
      <c r="K6" s="6">
        <f>'Population Numbers 2017-2021'!K6*$B6*$C6*$D6*$E6</f>
        <v>4547.8141143813382</v>
      </c>
      <c r="L6" s="6">
        <f>'Population Numbers 2017-2021'!K6*$B6*$C6*$F6*$G6</f>
        <v>1323.0004696382075</v>
      </c>
      <c r="M6" s="6">
        <f t="shared" si="14"/>
        <v>5870.8145840195457</v>
      </c>
      <c r="N6" s="6">
        <f>'Population Numbers 2017-2021'!N6*$B6*$C6*$D6*$E6</f>
        <v>4628.6612649175777</v>
      </c>
      <c r="O6" s="6">
        <f>'Population Numbers 2017-2021'!N6*$B6*$C6*$F6*$G6</f>
        <v>1346.5196407032954</v>
      </c>
      <c r="P6" s="6">
        <f t="shared" si="15"/>
        <v>5975.1809056208731</v>
      </c>
      <c r="Q6" s="6">
        <f>'Population Numbers 2017-2021'!Q6*$B6*$C6*$D6*$E6</f>
        <v>4710.219807600015</v>
      </c>
      <c r="R6" s="6">
        <f>'Population Numbers 2017-2021'!Q6*$B6*$C6*$F6*$G6</f>
        <v>1370.2457622109132</v>
      </c>
      <c r="S6" s="6">
        <f t="shared" si="0"/>
        <v>6080.4655698109282</v>
      </c>
      <c r="T6" s="6">
        <f>'Population Numbers 2017-2021'!T6*$B6*$C6*$D6*$E6</f>
        <v>4792.4897424286473</v>
      </c>
      <c r="U6" s="6">
        <f>'Population Numbers 2017-2021'!T6*$B6*$C6*$F6*$G6</f>
        <v>1394.1788341610609</v>
      </c>
      <c r="V6" s="6">
        <f t="shared" si="1"/>
        <v>6186.6685765897082</v>
      </c>
      <c r="W6" s="6">
        <f>'Population Numbers 2017-2021'!W6*$B6*$C6*$D6*$E6</f>
        <v>4875.4710694034738</v>
      </c>
      <c r="X6" s="6">
        <f>'Population Numbers 2017-2021'!W6*$B6*$C6*$F6*$G6</f>
        <v>1418.3188565537378</v>
      </c>
      <c r="Y6" s="6">
        <f t="shared" si="2"/>
        <v>6293.7899259572114</v>
      </c>
      <c r="Z6" s="6">
        <f>'Population Numbers 2017-2021'!AA6*$B6*$C6*$D6*$E6</f>
        <v>4948.6329031721771</v>
      </c>
      <c r="AA6" s="6">
        <f>'Population Numbers 2017-2021'!AA6*$B6*$C6*$F6*$G6</f>
        <v>1439.6022991046334</v>
      </c>
      <c r="AB6" s="6">
        <f t="shared" si="16"/>
        <v>6388.23520227681</v>
      </c>
      <c r="AC6" s="6">
        <f>'Population Numbers 2017-2021'!AD6*$B6*$C6*$D6*$E6</f>
        <v>5022.3337741713258</v>
      </c>
      <c r="AD6" s="6">
        <f>'Population Numbers 2017-2021'!AD6*$B6*$C6*$F6*$G6</f>
        <v>1461.0425524862037</v>
      </c>
      <c r="AE6" s="6">
        <f t="shared" si="4"/>
        <v>6483.3763266575297</v>
      </c>
      <c r="AF6" s="6">
        <f>'Population Numbers 2017-2021'!AG6*$B6*$C6*$D6*$E6</f>
        <v>5096.5736824009218</v>
      </c>
      <c r="AG6" s="6">
        <f>'Population Numbers 2017-2021'!AG6*$B6*$C6*$F6*$G6</f>
        <v>1482.6396166984498</v>
      </c>
      <c r="AH6" s="6">
        <f t="shared" si="5"/>
        <v>6579.2132990993714</v>
      </c>
      <c r="AI6" s="6">
        <f>'Population Numbers 2017-2021'!AJ6*$B6*$C6*$D6*$E6</f>
        <v>5171.3526278609625</v>
      </c>
      <c r="AJ6" s="6">
        <f>'Population Numbers 2017-2021'!AJ6*$B6*$C6*$F6*$G6</f>
        <v>1504.3934917413708</v>
      </c>
      <c r="AK6" s="6">
        <f t="shared" si="6"/>
        <v>6675.7461196023332</v>
      </c>
      <c r="AL6" s="6">
        <f>'Population Numbers 2017-2021'!AM6*$B6*$C6*$D6*$E6</f>
        <v>5246.6706105514477</v>
      </c>
      <c r="AM6" s="6">
        <f>'Population Numbers 2017-2021'!AM6*$B6*$C6*$F6*$G6</f>
        <v>1526.3041776149666</v>
      </c>
      <c r="AN6" s="6">
        <f t="shared" si="7"/>
        <v>6772.9747881664143</v>
      </c>
      <c r="AO6" s="6">
        <f>'Population Numbers 2017-2021'!AP6*$B6*$C6*$D6*$E6</f>
        <v>5322.5276304723802</v>
      </c>
      <c r="AP6" s="6">
        <f>'Population Numbers 2017-2021'!AP6*$B6*$C6*$F6*$G6</f>
        <v>1548.3716743192379</v>
      </c>
      <c r="AQ6" s="6">
        <f t="shared" si="8"/>
        <v>6870.8993047916183</v>
      </c>
      <c r="AR6" s="6">
        <f>'Population Numbers 2017-2021'!AS6*$B6*$C6*$D6*$E6</f>
        <v>5398.9236876237583</v>
      </c>
      <c r="AS6" s="6">
        <f>'Population Numbers 2017-2021'!AS6*$B6*$C6*$F6*$G6</f>
        <v>1570.5959818541842</v>
      </c>
      <c r="AT6" s="6">
        <f t="shared" si="9"/>
        <v>6969.5196694779424</v>
      </c>
      <c r="AU6" s="6">
        <f>'Population Numbers 2017-2021'!AV6*$B6*$C6*$D6*$E6</f>
        <v>5475.8587820055809</v>
      </c>
      <c r="AV6" s="6">
        <f>'Population Numbers 2017-2021'!AV6*$B6*$C6*$F6*$G6</f>
        <v>1592.9771002198052</v>
      </c>
      <c r="AW6" s="6">
        <f t="shared" si="10"/>
        <v>7068.8358822253858</v>
      </c>
      <c r="AX6" s="6">
        <f>'Population Numbers 2017-2021'!AY6*$B6*$C6*$D6*$E6</f>
        <v>5553.332913617849</v>
      </c>
      <c r="AY6" s="6">
        <f>'Population Numbers 2017-2021'!AY6*$B6*$C6*$F6*$G6</f>
        <v>1615.5150294161012</v>
      </c>
      <c r="AZ6" s="6">
        <f t="shared" si="11"/>
        <v>7168.8479430339503</v>
      </c>
      <c r="BA6" s="6">
        <f>'Population Numbers 2017-2021'!BB6*$B6*$C6*$D6*$E6</f>
        <v>5631.3460824605609</v>
      </c>
      <c r="BB6" s="6">
        <f>'Population Numbers 2017-2021'!BB6*$B6*$C6*$F6*$G6</f>
        <v>1638.2097694430722</v>
      </c>
      <c r="BC6" s="6">
        <f t="shared" si="12"/>
        <v>7269.5558519036331</v>
      </c>
    </row>
    <row r="7" spans="1:55" x14ac:dyDescent="0.2">
      <c r="A7" s="23" t="str">
        <f>'Population Numbers 2017-2021'!A7</f>
        <v>Telengana</v>
      </c>
      <c r="B7" s="7">
        <v>7.4999999999999997E-3</v>
      </c>
      <c r="C7" s="27">
        <v>0.3</v>
      </c>
      <c r="D7" s="27">
        <v>0.2</v>
      </c>
      <c r="E7" s="27">
        <v>0.55000000000000004</v>
      </c>
      <c r="F7" s="27">
        <v>0.08</v>
      </c>
      <c r="G7" s="27">
        <v>0.4</v>
      </c>
      <c r="H7" s="6">
        <f>'Population Numbers 2017-2021'!H7*B7*C7*D7*E7</f>
        <v>3671.975352502338</v>
      </c>
      <c r="I7" s="6">
        <f>'Population Numbers 2017-2021'!H7*B7*C7*D7*G7</f>
        <v>2670.5275290926093</v>
      </c>
      <c r="J7" s="6">
        <f t="shared" si="13"/>
        <v>6342.5028815949472</v>
      </c>
      <c r="K7" s="6">
        <f>'Population Numbers 2017-2021'!K7*$B7*$C7*$D7*$E7</f>
        <v>3733.6712212774255</v>
      </c>
      <c r="L7" s="6">
        <f>'Population Numbers 2017-2021'!K7*$B7*$C7*$F7*$G7</f>
        <v>1086.1589007352511</v>
      </c>
      <c r="M7" s="6">
        <f t="shared" si="14"/>
        <v>4819.8301220126768</v>
      </c>
      <c r="N7" s="6">
        <f>'Population Numbers 2017-2021'!N7*$B7*$C7*$D7*$E7</f>
        <v>3795.8753781437185</v>
      </c>
      <c r="O7" s="6">
        <f>'Population Numbers 2017-2021'!N7*$B7*$C7*$F7*$G7</f>
        <v>1104.2546554599908</v>
      </c>
      <c r="P7" s="6">
        <f t="shared" si="15"/>
        <v>4900.1300336037093</v>
      </c>
      <c r="Q7" s="6">
        <f>'Population Numbers 2017-2021'!Q7*$B7*$C7*$D7*$E7</f>
        <v>3858.5878231012189</v>
      </c>
      <c r="R7" s="6">
        <f>'Population Numbers 2017-2021'!Q7*$B7*$C7*$F7*$G7</f>
        <v>1122.4982758112635</v>
      </c>
      <c r="S7" s="6">
        <f t="shared" si="0"/>
        <v>4981.0860989124822</v>
      </c>
      <c r="T7" s="6">
        <f>'Population Numbers 2017-2021'!T7*$B7*$C7*$D7*$E7</f>
        <v>3921.8085561499247</v>
      </c>
      <c r="U7" s="6">
        <f>'Population Numbers 2017-2021'!T7*$B7*$C7*$F7*$G7</f>
        <v>1140.8897617890689</v>
      </c>
      <c r="V7" s="6">
        <f t="shared" si="1"/>
        <v>5062.6983179389936</v>
      </c>
      <c r="W7" s="6">
        <f>'Population Numbers 2017-2021'!W7*$B7*$C7*$D7*$E7</f>
        <v>3985.5375772898406</v>
      </c>
      <c r="X7" s="6">
        <f>'Population Numbers 2017-2021'!W7*$B7*$C7*$F7*$G7</f>
        <v>1159.4291133934082</v>
      </c>
      <c r="Y7" s="6">
        <f t="shared" si="2"/>
        <v>5144.966690683249</v>
      </c>
      <c r="Z7" s="6">
        <f>'Population Numbers 2017-2021'!AA7*$B7*$C7*$D7*$E7</f>
        <v>4041.1751070316554</v>
      </c>
      <c r="AA7" s="6">
        <f>'Population Numbers 2017-2021'!AA7*$B7*$C7*$F7*$G7</f>
        <v>1175.6145765910271</v>
      </c>
      <c r="AB7" s="6">
        <f t="shared" si="16"/>
        <v>5216.7896836226828</v>
      </c>
      <c r="AC7" s="6">
        <f>'Population Numbers 2017-2021'!AD7*$B7*$C7*$D7*$E7</f>
        <v>4097.1977776643535</v>
      </c>
      <c r="AD7" s="6">
        <f>'Population Numbers 2017-2021'!AD7*$B7*$C7*$F7*$G7</f>
        <v>1191.9120807750846</v>
      </c>
      <c r="AE7" s="6">
        <f t="shared" si="4"/>
        <v>5289.1098584394385</v>
      </c>
      <c r="AF7" s="6">
        <f>'Population Numbers 2017-2021'!AG7*$B7*$C7*$D7*$E7</f>
        <v>4153.6055891879332</v>
      </c>
      <c r="AG7" s="6">
        <f>'Population Numbers 2017-2021'!AG7*$B7*$C7*$F7*$G7</f>
        <v>1208.3216259455805</v>
      </c>
      <c r="AH7" s="6">
        <f t="shared" si="5"/>
        <v>5361.9272151335135</v>
      </c>
      <c r="AI7" s="6">
        <f>'Population Numbers 2017-2021'!AJ7*$B7*$C7*$D7*$E7</f>
        <v>4210.3985416023952</v>
      </c>
      <c r="AJ7" s="6">
        <f>'Population Numbers 2017-2021'!AJ7*$B7*$C7*$F7*$G7</f>
        <v>1224.8432121025151</v>
      </c>
      <c r="AK7" s="6">
        <f t="shared" si="6"/>
        <v>5435.2417537049105</v>
      </c>
      <c r="AL7" s="6">
        <f>'Population Numbers 2017-2021'!AM7*$B7*$C7*$D7*$E7</f>
        <v>4267.5766349077403</v>
      </c>
      <c r="AM7" s="6">
        <f>'Population Numbers 2017-2021'!AM7*$B7*$C7*$F7*$G7</f>
        <v>1241.4768392458882</v>
      </c>
      <c r="AN7" s="6">
        <f t="shared" si="7"/>
        <v>5509.0534741536285</v>
      </c>
      <c r="AO7" s="6">
        <f>'Population Numbers 2017-2021'!AP7*$B7*$C7*$D7*$E7</f>
        <v>4325.1398691039676</v>
      </c>
      <c r="AP7" s="6">
        <f>'Population Numbers 2017-2021'!AP7*$B7*$C7*$F7*$G7</f>
        <v>1258.2225073756997</v>
      </c>
      <c r="AQ7" s="6">
        <f t="shared" si="8"/>
        <v>5583.3623764796675</v>
      </c>
      <c r="AR7" s="6">
        <f>'Population Numbers 2017-2021'!AS7*$B7*$C7*$D7*$E7</f>
        <v>4383.0882441910771</v>
      </c>
      <c r="AS7" s="6">
        <f>'Population Numbers 2017-2021'!AS7*$B7*$C7*$F7*$G7</f>
        <v>1275.0802164919496</v>
      </c>
      <c r="AT7" s="6">
        <f t="shared" si="9"/>
        <v>5658.1684606830268</v>
      </c>
      <c r="AU7" s="6">
        <f>'Population Numbers 2017-2021'!AV7*$B7*$C7*$D7*$E7</f>
        <v>4441.4217601690689</v>
      </c>
      <c r="AV7" s="6">
        <f>'Population Numbers 2017-2021'!AV7*$B7*$C7*$F7*$G7</f>
        <v>1292.0499665946381</v>
      </c>
      <c r="AW7" s="6">
        <f t="shared" si="10"/>
        <v>5733.471726763707</v>
      </c>
      <c r="AX7" s="6">
        <f>'Population Numbers 2017-2021'!AY7*$B7*$C7*$D7*$E7</f>
        <v>4500.1404170379428</v>
      </c>
      <c r="AY7" s="6">
        <f>'Population Numbers 2017-2021'!AY7*$B7*$C7*$F7*$G7</f>
        <v>1309.1317576837653</v>
      </c>
      <c r="AZ7" s="6">
        <f t="shared" si="11"/>
        <v>5809.2721747217083</v>
      </c>
      <c r="BA7" s="6">
        <f>'Population Numbers 2017-2021'!BB7*$B7*$C7*$D7*$E7</f>
        <v>4559.2442147977017</v>
      </c>
      <c r="BB7" s="6">
        <f>'Population Numbers 2017-2021'!BB7*$B7*$C7*$F7*$G7</f>
        <v>1326.3255897593313</v>
      </c>
      <c r="BC7" s="6">
        <f t="shared" si="12"/>
        <v>5885.5698045570334</v>
      </c>
    </row>
    <row r="8" spans="1:55" x14ac:dyDescent="0.2">
      <c r="A8" s="23" t="str">
        <f>'Population Numbers 2017-2021'!A8</f>
        <v>Tamil Nadu</v>
      </c>
      <c r="B8" s="7">
        <v>7.4000000000000003E-3</v>
      </c>
      <c r="C8" s="27">
        <v>0.3</v>
      </c>
      <c r="D8" s="27">
        <v>0.2</v>
      </c>
      <c r="E8" s="27">
        <v>0.55000000000000004</v>
      </c>
      <c r="F8" s="27">
        <v>0.08</v>
      </c>
      <c r="G8" s="27">
        <v>0.4</v>
      </c>
      <c r="H8" s="6">
        <f>'Population Numbers 2017-2021'!H8*B8*C8*D8*E8</f>
        <v>9020.1139437891234</v>
      </c>
      <c r="I8" s="6">
        <f>'Population Numbers 2017-2021'!H8*B8*C8*D8*G8</f>
        <v>6560.082868210272</v>
      </c>
      <c r="J8" s="6">
        <f t="shared" si="13"/>
        <v>15580.196811999394</v>
      </c>
      <c r="K8" s="6">
        <f>'Population Numbers 2017-2021'!K8*$B8*$C8*$D8*$E8</f>
        <v>9120.3339083925039</v>
      </c>
      <c r="L8" s="6">
        <f>'Population Numbers 2017-2021'!K8*$B8*$C8*$F8*$G8</f>
        <v>2653.1880460778193</v>
      </c>
      <c r="M8" s="6">
        <f t="shared" si="14"/>
        <v>11773.521954470323</v>
      </c>
      <c r="N8" s="6">
        <f>'Population Numbers 2017-2021'!N8*$B8*$C8*$D8*$E8</f>
        <v>9221.1035641033322</v>
      </c>
      <c r="O8" s="6">
        <f>'Population Numbers 2017-2021'!N8*$B8*$C8*$F8*$G8</f>
        <v>2682.5028550118786</v>
      </c>
      <c r="P8" s="6">
        <f t="shared" si="15"/>
        <v>11903.606419115211</v>
      </c>
      <c r="Q8" s="6">
        <f>'Population Numbers 2017-2021'!Q8*$B8*$C8*$D8*$E8</f>
        <v>9322.4229109216103</v>
      </c>
      <c r="R8" s="6">
        <f>'Population Numbers 2017-2021'!Q8*$B8*$C8*$F8*$G8</f>
        <v>2711.9775740862869</v>
      </c>
      <c r="S8" s="6">
        <f t="shared" si="0"/>
        <v>12034.400485007896</v>
      </c>
      <c r="T8" s="6">
        <f>'Population Numbers 2017-2021'!T8*$B8*$C8*$D8*$E8</f>
        <v>9424.2919488473435</v>
      </c>
      <c r="U8" s="6">
        <f>'Population Numbers 2017-2021'!T8*$B8*$C8*$F8*$G8</f>
        <v>2741.6122033010452</v>
      </c>
      <c r="V8" s="6">
        <f t="shared" si="1"/>
        <v>12165.904152148389</v>
      </c>
      <c r="W8" s="6">
        <f>'Population Numbers 2017-2021'!W8*$B8*$C8*$D8*$E8</f>
        <v>9526.7106778805301</v>
      </c>
      <c r="X8" s="6">
        <f>'Population Numbers 2017-2021'!W8*$B8*$C8*$F8*$G8</f>
        <v>2771.4067426561542</v>
      </c>
      <c r="Y8" s="6">
        <f t="shared" si="2"/>
        <v>12298.117420536684</v>
      </c>
      <c r="Z8" s="6">
        <f>'Population Numbers 2017-2021'!AA8*$B8*$C8*$D8*$E8</f>
        <v>9621.5926564607271</v>
      </c>
      <c r="AA8" s="6">
        <f>'Population Numbers 2017-2021'!AA8*$B8*$C8*$F8*$G8</f>
        <v>2799.0087727885752</v>
      </c>
      <c r="AB8" s="6">
        <f t="shared" si="16"/>
        <v>12420.601429249302</v>
      </c>
      <c r="AC8" s="6">
        <f>'Population Numbers 2017-2021'!AD8*$B8*$C8*$D8*$E8</f>
        <v>9716.9304796312354</v>
      </c>
      <c r="AD8" s="6">
        <f>'Population Numbers 2017-2021'!AD8*$B8*$C8*$F8*$G8</f>
        <v>2826.7434122563591</v>
      </c>
      <c r="AE8" s="6">
        <f t="shared" si="4"/>
        <v>12543.673891887594</v>
      </c>
      <c r="AF8" s="6">
        <f>'Population Numbers 2017-2021'!AG8*$B8*$C8*$D8*$E8</f>
        <v>9812.7241473920494</v>
      </c>
      <c r="AG8" s="6">
        <f>'Population Numbers 2017-2021'!AG8*$B8*$C8*$F8*$G8</f>
        <v>2854.6106610595052</v>
      </c>
      <c r="AH8" s="6">
        <f t="shared" si="5"/>
        <v>12667.334808451555</v>
      </c>
      <c r="AI8" s="6">
        <f>'Population Numbers 2017-2021'!AJ8*$B8*$C8*$D8*$E8</f>
        <v>9908.9736597431729</v>
      </c>
      <c r="AJ8" s="6">
        <f>'Population Numbers 2017-2021'!AJ8*$B8*$C8*$F8*$G8</f>
        <v>2882.6105191980141</v>
      </c>
      <c r="AK8" s="6">
        <f t="shared" si="6"/>
        <v>12791.584178941186</v>
      </c>
      <c r="AL8" s="6">
        <f>'Population Numbers 2017-2021'!AM8*$B8*$C8*$D8*$E8</f>
        <v>10005.679016684609</v>
      </c>
      <c r="AM8" s="6">
        <f>'Population Numbers 2017-2021'!AM8*$B8*$C8*$F8*$G8</f>
        <v>2910.7429866718862</v>
      </c>
      <c r="AN8" s="6">
        <f t="shared" si="7"/>
        <v>12916.422003356496</v>
      </c>
      <c r="AO8" s="6">
        <f>'Population Numbers 2017-2021'!AP8*$B8*$C8*$D8*$E8</f>
        <v>10102.840218216348</v>
      </c>
      <c r="AP8" s="6">
        <f>'Population Numbers 2017-2021'!AP8*$B8*$C8*$F8*$G8</f>
        <v>2939.0080634811197</v>
      </c>
      <c r="AQ8" s="6">
        <f t="shared" si="8"/>
        <v>13041.848281697468</v>
      </c>
      <c r="AR8" s="6">
        <f>'Population Numbers 2017-2021'!AS8*$B8*$C8*$D8*$E8</f>
        <v>10200.457264338402</v>
      </c>
      <c r="AS8" s="6">
        <f>'Population Numbers 2017-2021'!AS8*$B8*$C8*$F8*$G8</f>
        <v>2967.4057496257174</v>
      </c>
      <c r="AT8" s="6">
        <f t="shared" si="9"/>
        <v>13167.863013964119</v>
      </c>
      <c r="AU8" s="6">
        <f>'Population Numbers 2017-2021'!AV8*$B8*$C8*$D8*$E8</f>
        <v>10298.530155050761</v>
      </c>
      <c r="AV8" s="6">
        <f>'Population Numbers 2017-2021'!AV8*$B8*$C8*$F8*$G8</f>
        <v>2995.9360451056755</v>
      </c>
      <c r="AW8" s="6">
        <f t="shared" si="10"/>
        <v>13294.466200156436</v>
      </c>
      <c r="AX8" s="6">
        <f>'Population Numbers 2017-2021'!AY8*$B8*$C8*$D8*$E8</f>
        <v>10397.058890353428</v>
      </c>
      <c r="AY8" s="6">
        <f>'Population Numbers 2017-2021'!AY8*$B8*$C8*$F8*$G8</f>
        <v>3024.5989499209973</v>
      </c>
      <c r="AZ8" s="6">
        <f t="shared" si="11"/>
        <v>13421.657840274425</v>
      </c>
      <c r="BA8" s="6">
        <f>'Population Numbers 2017-2021'!BB8*$B8*$C8*$D8*$E8</f>
        <v>10496.043470246403</v>
      </c>
      <c r="BB8" s="6">
        <f>'Population Numbers 2017-2021'!BB8*$B8*$C8*$F8*$G8</f>
        <v>3053.3944640716804</v>
      </c>
      <c r="BC8" s="6">
        <f t="shared" si="12"/>
        <v>13549.437934318083</v>
      </c>
    </row>
    <row r="9" spans="1:55" x14ac:dyDescent="0.2">
      <c r="A9" s="23" t="str">
        <f>'Population Numbers 2017-2021'!A9</f>
        <v xml:space="preserve">Rajasthan </v>
      </c>
      <c r="B9" s="7">
        <v>6.7000000000000002E-3</v>
      </c>
      <c r="C9" s="27">
        <v>0.3</v>
      </c>
      <c r="D9" s="27">
        <v>0.2</v>
      </c>
      <c r="E9" s="27">
        <v>0.55000000000000004</v>
      </c>
      <c r="F9" s="27">
        <v>0.08</v>
      </c>
      <c r="G9" s="27">
        <v>0.4</v>
      </c>
      <c r="H9" s="6">
        <f>'Population Numbers 2017-2021'!H9*B9*C9*D9*E9</f>
        <v>4430.0725861792953</v>
      </c>
      <c r="I9" s="6">
        <f>'Population Numbers 2017-2021'!H9*B9*C9*D9*G9</f>
        <v>3221.8709717667602</v>
      </c>
      <c r="J9" s="6">
        <f t="shared" si="13"/>
        <v>7651.9435579460551</v>
      </c>
      <c r="K9" s="6">
        <f>'Population Numbers 2017-2021'!K9*$B9*$C9*$D9*$E9</f>
        <v>4568.1417005522762</v>
      </c>
      <c r="L9" s="6">
        <f>'Population Numbers 2017-2021'!K9*$B9*$C9*$F9*$G9</f>
        <v>1328.913949251571</v>
      </c>
      <c r="M9" s="6">
        <f t="shared" si="14"/>
        <v>5897.0556498038477</v>
      </c>
      <c r="N9" s="6">
        <f>'Population Numbers 2017-2021'!N9*$B9*$C9*$D9*$E9</f>
        <v>4708.183145832837</v>
      </c>
      <c r="O9" s="6">
        <f>'Population Numbers 2017-2021'!N9*$B9*$C9*$F9*$G9</f>
        <v>1369.6532787877343</v>
      </c>
      <c r="P9" s="6">
        <f t="shared" si="15"/>
        <v>6077.8364246205711</v>
      </c>
      <c r="Q9" s="6">
        <f>'Population Numbers 2017-2021'!Q9*$B9*$C9*$D9*$E9</f>
        <v>4850.1969220209785</v>
      </c>
      <c r="R9" s="6">
        <f>'Population Numbers 2017-2021'!Q9*$B9*$C9*$F9*$G9</f>
        <v>1410.9663773151935</v>
      </c>
      <c r="S9" s="6">
        <f t="shared" si="0"/>
        <v>6261.1632993361718</v>
      </c>
      <c r="T9" s="6">
        <f>'Population Numbers 2017-2021'!T9*$B9*$C9*$D9*$E9</f>
        <v>4994.1830291166998</v>
      </c>
      <c r="U9" s="6">
        <f>'Population Numbers 2017-2021'!T9*$B9*$C9*$F9*$G9</f>
        <v>1452.853244833949</v>
      </c>
      <c r="V9" s="6">
        <f t="shared" si="1"/>
        <v>6447.036273950649</v>
      </c>
      <c r="W9" s="6">
        <f>'Population Numbers 2017-2021'!W9*$B9*$C9*$D9*$E9</f>
        <v>5140.1414671200009</v>
      </c>
      <c r="X9" s="6">
        <f>'Population Numbers 2017-2021'!W9*$B9*$C9*$F9*$G9</f>
        <v>1495.3138813440003</v>
      </c>
      <c r="Y9" s="6">
        <f t="shared" si="2"/>
        <v>6635.455348464001</v>
      </c>
      <c r="Z9" s="6">
        <f>'Population Numbers 2017-2021'!AA9*$B9*$C9*$D9*$E9</f>
        <v>5284.9545359490003</v>
      </c>
      <c r="AA9" s="6">
        <f>'Population Numbers 2017-2021'!AA9*$B9*$C9*$F9*$G9</f>
        <v>1537.4413195488</v>
      </c>
      <c r="AB9" s="6">
        <f t="shared" si="16"/>
        <v>6822.3958554977999</v>
      </c>
      <c r="AC9" s="6">
        <f>'Population Numbers 2017-2021'!AD9*$B9*$C9*$D9*$E9</f>
        <v>5431.6735309980013</v>
      </c>
      <c r="AD9" s="6">
        <f>'Population Numbers 2017-2021'!AD9*$B9*$C9*$F9*$G9</f>
        <v>1580.1232090175999</v>
      </c>
      <c r="AE9" s="6">
        <f t="shared" si="4"/>
        <v>7011.7967400156012</v>
      </c>
      <c r="AF9" s="6">
        <f>'Population Numbers 2017-2021'!AG9*$B9*$C9*$D9*$E9</f>
        <v>5580.2984522670022</v>
      </c>
      <c r="AG9" s="6">
        <f>'Population Numbers 2017-2021'!AG9*$B9*$C9*$F9*$G9</f>
        <v>1623.3595497504002</v>
      </c>
      <c r="AH9" s="6">
        <f t="shared" si="5"/>
        <v>7203.6580020174024</v>
      </c>
      <c r="AI9" s="6">
        <f>'Population Numbers 2017-2021'!AJ9*$B9*$C9*$D9*$E9</f>
        <v>5730.8292997560011</v>
      </c>
      <c r="AJ9" s="6">
        <f>'Population Numbers 2017-2021'!AJ9*$B9*$C9*$F9*$G9</f>
        <v>1667.1503417472004</v>
      </c>
      <c r="AK9" s="6">
        <f t="shared" si="6"/>
        <v>7397.9796415032015</v>
      </c>
      <c r="AL9" s="6">
        <f>'Population Numbers 2017-2021'!AM9*$B9*$C9*$D9*$E9</f>
        <v>5883.2660734650026</v>
      </c>
      <c r="AM9" s="6">
        <f>'Population Numbers 2017-2021'!AM9*$B9*$C9*$F9*$G9</f>
        <v>1711.4955850080003</v>
      </c>
      <c r="AN9" s="6">
        <f t="shared" si="7"/>
        <v>7594.7616584730031</v>
      </c>
      <c r="AO9" s="6">
        <f>'Population Numbers 2017-2021'!AP9*$B9*$C9*$D9*$E9</f>
        <v>6037.6087733940012</v>
      </c>
      <c r="AP9" s="6">
        <f>'Population Numbers 2017-2021'!AP9*$B9*$C9*$F9*$G9</f>
        <v>1756.3952795328003</v>
      </c>
      <c r="AQ9" s="6">
        <f t="shared" si="8"/>
        <v>7794.0040529268017</v>
      </c>
      <c r="AR9" s="6">
        <f>'Population Numbers 2017-2021'!AS9*$B9*$C9*$D9*$E9</f>
        <v>6193.8573995430015</v>
      </c>
      <c r="AS9" s="6">
        <f>'Population Numbers 2017-2021'!AS9*$B9*$C9*$F9*$G9</f>
        <v>1801.8494253216004</v>
      </c>
      <c r="AT9" s="6">
        <f t="shared" si="9"/>
        <v>7995.7068248646019</v>
      </c>
      <c r="AU9" s="6">
        <f>'Population Numbers 2017-2021'!AV9*$B9*$C9*$D9*$E9</f>
        <v>6352.0119519120008</v>
      </c>
      <c r="AV9" s="6">
        <f>'Population Numbers 2017-2021'!AV9*$B9*$C9*$F9*$G9</f>
        <v>1847.8580223744004</v>
      </c>
      <c r="AW9" s="6">
        <f t="shared" si="10"/>
        <v>8199.869974286401</v>
      </c>
      <c r="AX9" s="6">
        <f>'Population Numbers 2017-2021'!AY9*$B9*$C9*$D9*$E9</f>
        <v>6512.0724305010017</v>
      </c>
      <c r="AY9" s="6">
        <f>'Population Numbers 2017-2021'!AY9*$B9*$C9*$F9*$G9</f>
        <v>1894.4210706912004</v>
      </c>
      <c r="AZ9" s="6">
        <f t="shared" si="11"/>
        <v>8406.4935011922025</v>
      </c>
      <c r="BA9" s="6">
        <f>'Population Numbers 2017-2021'!BB9*$B9*$C9*$D9*$E9</f>
        <v>6674.0388353100016</v>
      </c>
      <c r="BB9" s="6">
        <f>'Population Numbers 2017-2021'!BB9*$B9*$C9*$F9*$G9</f>
        <v>1941.538570272</v>
      </c>
      <c r="BC9" s="6">
        <f t="shared" si="12"/>
        <v>8615.577405582002</v>
      </c>
    </row>
    <row r="10" spans="1:55" x14ac:dyDescent="0.2">
      <c r="A10" s="23" t="str">
        <f>'Population Numbers 2017-2021'!A10</f>
        <v>Gujarat</v>
      </c>
      <c r="B10" s="7">
        <v>6.7000000000000002E-3</v>
      </c>
      <c r="C10" s="27">
        <v>0.3</v>
      </c>
      <c r="D10" s="27">
        <v>0.2</v>
      </c>
      <c r="E10" s="27">
        <v>0.55000000000000004</v>
      </c>
      <c r="F10" s="27">
        <v>0.08</v>
      </c>
      <c r="G10" s="27">
        <v>0.4</v>
      </c>
      <c r="H10" s="6">
        <f>'Population Numbers 2017-2021'!H10*B10*C10*D10*E10</f>
        <v>6202.9669309146002</v>
      </c>
      <c r="I10" s="6">
        <f>'Population Numbers 2017-2021'!H10*B10*C10*D10*G10</f>
        <v>4511.2486770288006</v>
      </c>
      <c r="J10" s="6">
        <f t="shared" si="13"/>
        <v>10714.215607943401</v>
      </c>
      <c r="K10" s="6">
        <f>'Population Numbers 2017-2021'!K10*$B10*$C10*$D10*$E10</f>
        <v>6307.5432098131214</v>
      </c>
      <c r="L10" s="6">
        <f>'Population Numbers 2017-2021'!K10*$B10*$C10*$F10*$G10</f>
        <v>1834.9216610365443</v>
      </c>
      <c r="M10" s="6">
        <f t="shared" si="14"/>
        <v>8142.4648708496661</v>
      </c>
      <c r="N10" s="6">
        <f>'Population Numbers 2017-2021'!N10*$B10*$C10*$D10*$E10</f>
        <v>6412.9624512109203</v>
      </c>
      <c r="O10" s="6">
        <f>'Population Numbers 2017-2021'!N10*$B10*$C10*$F10*$G10</f>
        <v>1865.589076715904</v>
      </c>
      <c r="P10" s="6">
        <f t="shared" si="15"/>
        <v>8278.5515279268238</v>
      </c>
      <c r="Q10" s="6">
        <f>'Population Numbers 2017-2021'!Q10*$B10*$C10*$D10*$E10</f>
        <v>6519.2246551080007</v>
      </c>
      <c r="R10" s="6">
        <f>'Population Numbers 2017-2021'!Q10*$B10*$C10*$F10*$G10</f>
        <v>1896.5017178496</v>
      </c>
      <c r="S10" s="6">
        <f t="shared" si="0"/>
        <v>8415.7263729576007</v>
      </c>
      <c r="T10" s="6">
        <f>'Population Numbers 2017-2021'!T10*$B10*$C10*$D10*$E10</f>
        <v>6626.3298215043596</v>
      </c>
      <c r="U10" s="6">
        <f>'Population Numbers 2017-2021'!T10*$B10*$C10*$F10*$G10</f>
        <v>1927.6595844376316</v>
      </c>
      <c r="V10" s="6">
        <f t="shared" si="1"/>
        <v>8553.9894059419912</v>
      </c>
      <c r="W10" s="6">
        <f>'Population Numbers 2017-2021'!W10*$B10*$C10*$D10*$E10</f>
        <v>6734.2779504</v>
      </c>
      <c r="X10" s="6">
        <f>'Population Numbers 2017-2021'!W10*$B10*$C10*$F10*$G10</f>
        <v>1959.0626764799997</v>
      </c>
      <c r="Y10" s="6">
        <f t="shared" si="2"/>
        <v>8693.340626879999</v>
      </c>
      <c r="Z10" s="6">
        <f>'Population Numbers 2017-2021'!AA10*$B10*$C10*$D10*$E10</f>
        <v>6845.9988296700003</v>
      </c>
      <c r="AA10" s="6">
        <f>'Population Numbers 2017-2021'!AA10*$B10*$C10*$F10*$G10</f>
        <v>1991.5632959039999</v>
      </c>
      <c r="AB10" s="6">
        <f t="shared" si="16"/>
        <v>8837.5621255740007</v>
      </c>
      <c r="AC10" s="6">
        <f>'Population Numbers 2017-2021'!AD10*$B10*$C10*$D10*$E10</f>
        <v>6958.6009693200012</v>
      </c>
      <c r="AD10" s="6">
        <f>'Population Numbers 2017-2021'!AD10*$B10*$C10*$F10*$G10</f>
        <v>2024.3202819840001</v>
      </c>
      <c r="AE10" s="6">
        <f t="shared" si="4"/>
        <v>8982.921251304002</v>
      </c>
      <c r="AF10" s="6">
        <f>'Population Numbers 2017-2021'!AG10*$B10*$C10*$D10*$E10</f>
        <v>7072.0843693499992</v>
      </c>
      <c r="AG10" s="6">
        <f>'Population Numbers 2017-2021'!AG10*$B10*$C10*$F10*$G10</f>
        <v>2057.3336347199997</v>
      </c>
      <c r="AH10" s="6">
        <f t="shared" si="5"/>
        <v>9129.4180040699994</v>
      </c>
      <c r="AI10" s="6">
        <f>'Population Numbers 2017-2021'!AJ10*$B10*$C10*$D10*$E10</f>
        <v>7186.4490297599996</v>
      </c>
      <c r="AJ10" s="6">
        <f>'Population Numbers 2017-2021'!AJ10*$B10*$C10*$F10*$G10</f>
        <v>2090.603354112</v>
      </c>
      <c r="AK10" s="6">
        <f t="shared" si="6"/>
        <v>9277.0523838720001</v>
      </c>
      <c r="AL10" s="6">
        <f>'Population Numbers 2017-2021'!AM10*$B10*$C10*$D10*$E10</f>
        <v>7301.6949505500006</v>
      </c>
      <c r="AM10" s="6">
        <f>'Population Numbers 2017-2021'!AM10*$B10*$C10*$F10*$G10</f>
        <v>2124.1294401599998</v>
      </c>
      <c r="AN10" s="6">
        <f t="shared" si="7"/>
        <v>9425.8243907100004</v>
      </c>
      <c r="AO10" s="6">
        <f>'Population Numbers 2017-2021'!AP10*$B10*$C10*$D10*$E10</f>
        <v>7417.8221317200014</v>
      </c>
      <c r="AP10" s="6">
        <f>'Population Numbers 2017-2021'!AP10*$B10*$C10*$F10*$G10</f>
        <v>2157.911892864</v>
      </c>
      <c r="AQ10" s="6">
        <f t="shared" si="8"/>
        <v>9575.7340245840023</v>
      </c>
      <c r="AR10" s="6">
        <f>'Population Numbers 2017-2021'!AS10*$B10*$C10*$D10*$E10</f>
        <v>7534.8305732700001</v>
      </c>
      <c r="AS10" s="6">
        <f>'Population Numbers 2017-2021'!AS10*$B10*$C10*$F10*$G10</f>
        <v>2191.9507122239997</v>
      </c>
      <c r="AT10" s="6">
        <f t="shared" si="9"/>
        <v>9726.7812854940003</v>
      </c>
      <c r="AU10" s="6">
        <f>'Population Numbers 2017-2021'!AV10*$B10*$C10*$D10*$E10</f>
        <v>7652.7202752000012</v>
      </c>
      <c r="AV10" s="6">
        <f>'Population Numbers 2017-2021'!AV10*$B10*$C10*$F10*$G10</f>
        <v>2226.2458982399999</v>
      </c>
      <c r="AW10" s="6">
        <f t="shared" si="10"/>
        <v>9878.9661734400015</v>
      </c>
      <c r="AX10" s="6">
        <f>'Population Numbers 2017-2021'!AY10*$B10*$C10*$D10*$E10</f>
        <v>7771.4912375100012</v>
      </c>
      <c r="AY10" s="6">
        <f>'Population Numbers 2017-2021'!AY10*$B10*$C10*$F10*$G10</f>
        <v>2260.7974509120004</v>
      </c>
      <c r="AZ10" s="6">
        <f t="shared" si="11"/>
        <v>10032.288688422002</v>
      </c>
      <c r="BA10" s="6">
        <f>'Population Numbers 2017-2021'!BB10*$B10*$C10*$D10*$E10</f>
        <v>7891.1434602000018</v>
      </c>
      <c r="BB10" s="6">
        <f>'Population Numbers 2017-2021'!BB10*$B10*$C10*$F10*$G10</f>
        <v>2295.60537024</v>
      </c>
      <c r="BC10" s="6">
        <f t="shared" si="12"/>
        <v>10186.748830440001</v>
      </c>
    </row>
    <row r="11" spans="1:55" x14ac:dyDescent="0.2">
      <c r="A11" s="23" t="str">
        <f>'Population Numbers 2017-2021'!A11</f>
        <v>Kerala</v>
      </c>
      <c r="B11" s="7">
        <v>7.1000000000000004E-3</v>
      </c>
      <c r="C11" s="27">
        <v>0.3</v>
      </c>
      <c r="D11" s="27">
        <v>0.2</v>
      </c>
      <c r="E11" s="27">
        <v>0.55000000000000004</v>
      </c>
      <c r="F11" s="27">
        <v>0.08</v>
      </c>
      <c r="G11" s="27">
        <v>0.4</v>
      </c>
      <c r="H11" s="6">
        <f>'Population Numbers 2017-2021'!H11*B11*C11*D11*E11</f>
        <v>4053.439438705801</v>
      </c>
      <c r="I11" s="6">
        <f>'Population Numbers 2017-2021'!H11*B11*C11*D11*G11</f>
        <v>2947.9559554224006</v>
      </c>
      <c r="J11" s="6">
        <f t="shared" si="13"/>
        <v>7001.3953941282016</v>
      </c>
      <c r="K11" s="6">
        <f>'Population Numbers 2017-2021'!K11*$B11*$C11*$D11*$E11</f>
        <v>4118.9096702753995</v>
      </c>
      <c r="L11" s="6">
        <f>'Population Numbers 2017-2021'!K11*$B11*$C11*$F11*$G11</f>
        <v>1198.2282677164799</v>
      </c>
      <c r="M11" s="6">
        <f t="shared" si="14"/>
        <v>5317.1379379918799</v>
      </c>
      <c r="N11" s="6">
        <f>'Population Numbers 2017-2021'!N11*$B11*$C11*$D11*$E11</f>
        <v>4184.8738913896204</v>
      </c>
      <c r="O11" s="6">
        <f>'Population Numbers 2017-2021'!N11*$B11*$C11*$F11*$G11</f>
        <v>1217.417859313344</v>
      </c>
      <c r="P11" s="6">
        <f t="shared" si="15"/>
        <v>5402.2917507029642</v>
      </c>
      <c r="Q11" s="6">
        <f>'Population Numbers 2017-2021'!Q11*$B11*$C11*$D11*$E11</f>
        <v>4251.33210204846</v>
      </c>
      <c r="R11" s="6">
        <f>'Population Numbers 2017-2021'!Q11*$B11*$C11*$F11*$G11</f>
        <v>1236.751156959552</v>
      </c>
      <c r="S11" s="6">
        <f t="shared" si="0"/>
        <v>5488.0832590080117</v>
      </c>
      <c r="T11" s="6">
        <f>'Population Numbers 2017-2021'!T11*$B11*$C11*$D11*$E11</f>
        <v>4318.284302251921</v>
      </c>
      <c r="U11" s="6">
        <f>'Population Numbers 2017-2021'!T11*$B11*$C11*$F11*$G11</f>
        <v>1256.2281606551041</v>
      </c>
      <c r="V11" s="6">
        <f t="shared" si="1"/>
        <v>5574.5124629070251</v>
      </c>
      <c r="W11" s="6">
        <f>'Population Numbers 2017-2021'!W11*$B11*$C11*$D11*$E11</f>
        <v>4385.7304920000006</v>
      </c>
      <c r="X11" s="6">
        <f>'Population Numbers 2017-2021'!W11*$B11*$C11*$F11*$G11</f>
        <v>1275.8488704000001</v>
      </c>
      <c r="Y11" s="6">
        <f t="shared" si="2"/>
        <v>5661.5793624000007</v>
      </c>
      <c r="Z11" s="6">
        <f>'Population Numbers 2017-2021'!AA11*$B11*$C11*$D11*$E11</f>
        <v>4426.7854752000003</v>
      </c>
      <c r="AA11" s="6">
        <f>'Population Numbers 2017-2021'!AA11*$B11*$C11*$F11*$G11</f>
        <v>1287.79213824</v>
      </c>
      <c r="AB11" s="6">
        <f t="shared" si="16"/>
        <v>5714.5776134400003</v>
      </c>
      <c r="AC11" s="6">
        <f>'Population Numbers 2017-2021'!AD11*$B11*$C11*$D11*$E11</f>
        <v>4468.018151520002</v>
      </c>
      <c r="AD11" s="6">
        <f>'Population Numbers 2017-2021'!AD11*$B11*$C11*$F11*$G11</f>
        <v>1299.7870986240005</v>
      </c>
      <c r="AE11" s="6">
        <f t="shared" si="4"/>
        <v>5767.8052501440025</v>
      </c>
      <c r="AF11" s="6">
        <f>'Population Numbers 2017-2021'!AG11*$B11*$C11*$D11*$E11</f>
        <v>4509.4285209600002</v>
      </c>
      <c r="AG11" s="6">
        <f>'Population Numbers 2017-2021'!AG11*$B11*$C11*$F11*$G11</f>
        <v>1311.833751552</v>
      </c>
      <c r="AH11" s="6">
        <f t="shared" si="5"/>
        <v>5821.262272512</v>
      </c>
      <c r="AI11" s="6">
        <f>'Population Numbers 2017-2021'!AJ11*$B11*$C11*$D11*$E11</f>
        <v>4551.0165835200014</v>
      </c>
      <c r="AJ11" s="6">
        <f>'Population Numbers 2017-2021'!AJ11*$B11*$C11*$F11*$G11</f>
        <v>1323.9320970240005</v>
      </c>
      <c r="AK11" s="6">
        <f t="shared" si="6"/>
        <v>5874.9486805440019</v>
      </c>
      <c r="AL11" s="6">
        <f>'Population Numbers 2017-2021'!AM11*$B11*$C11*$D11*$E11</f>
        <v>4592.7823392</v>
      </c>
      <c r="AM11" s="6">
        <f>'Population Numbers 2017-2021'!AM11*$B11*$C11*$F11*$G11</f>
        <v>1336.0821350400001</v>
      </c>
      <c r="AN11" s="6">
        <f t="shared" si="7"/>
        <v>5928.8644742400002</v>
      </c>
      <c r="AO11" s="6">
        <f>'Population Numbers 2017-2021'!AP11*$B11*$C11*$D11*$E11</f>
        <v>4634.7257879999997</v>
      </c>
      <c r="AP11" s="6">
        <f>'Population Numbers 2017-2021'!AP11*$B11*$C11*$F11*$G11</f>
        <v>1348.2838656000001</v>
      </c>
      <c r="AQ11" s="6">
        <f t="shared" si="8"/>
        <v>5983.0096536000001</v>
      </c>
      <c r="AR11" s="6">
        <f>'Population Numbers 2017-2021'!AS11*$B11*$C11*$D11*$E11</f>
        <v>4676.8469299200015</v>
      </c>
      <c r="AS11" s="6">
        <f>'Population Numbers 2017-2021'!AS11*$B11*$C11*$F11*$G11</f>
        <v>1360.5372887040003</v>
      </c>
      <c r="AT11" s="6">
        <f t="shared" si="9"/>
        <v>6037.3842186240017</v>
      </c>
      <c r="AU11" s="6">
        <f>'Population Numbers 2017-2021'!AV11*$B11*$C11*$D11*$E11</f>
        <v>4719.1457649600006</v>
      </c>
      <c r="AV11" s="6">
        <f>'Population Numbers 2017-2021'!AV11*$B11*$C11*$F11*$G11</f>
        <v>1372.8424043520001</v>
      </c>
      <c r="AW11" s="6">
        <f t="shared" si="10"/>
        <v>6091.9881693120005</v>
      </c>
      <c r="AX11" s="6">
        <f>'Population Numbers 2017-2021'!AY11*$B11*$C11*$D11*$E11</f>
        <v>4761.6222931200009</v>
      </c>
      <c r="AY11" s="6">
        <f>'Population Numbers 2017-2021'!AY11*$B11*$C11*$F11*$G11</f>
        <v>1385.1992125440001</v>
      </c>
      <c r="AZ11" s="6">
        <f t="shared" si="11"/>
        <v>6146.8215056640011</v>
      </c>
      <c r="BA11" s="6">
        <f>'Population Numbers 2017-2021'!BB11*$B11*$C11*$D11*$E11</f>
        <v>4804.2765143999995</v>
      </c>
      <c r="BB11" s="6">
        <f>'Population Numbers 2017-2021'!BB11*$B11*$C11*$F11*$G11</f>
        <v>1397.6077132799999</v>
      </c>
      <c r="BC11" s="6">
        <f t="shared" si="12"/>
        <v>6201.8842276799996</v>
      </c>
    </row>
    <row r="12" spans="1:55" x14ac:dyDescent="0.2">
      <c r="A12" s="23" t="str">
        <f>'Population Numbers 2017-2021'!A12</f>
        <v>Punjab</v>
      </c>
      <c r="B12" s="7">
        <v>6.7999999999999996E-3</v>
      </c>
      <c r="C12" s="27">
        <v>0.3</v>
      </c>
      <c r="D12" s="27">
        <v>0.2</v>
      </c>
      <c r="E12" s="27">
        <v>0.55000000000000004</v>
      </c>
      <c r="F12" s="27">
        <v>0.08</v>
      </c>
      <c r="G12" s="27">
        <v>0.4</v>
      </c>
      <c r="H12" s="6">
        <f>'Population Numbers 2017-2021'!H12*B12*C12*D12*E12</f>
        <v>2561.1254406592807</v>
      </c>
      <c r="I12" s="6">
        <f>'Population Numbers 2017-2021'!H12*B12*C12*D12*G12</f>
        <v>1862.6366841158406</v>
      </c>
      <c r="J12" s="6">
        <f t="shared" si="13"/>
        <v>4423.7621247751213</v>
      </c>
      <c r="K12" s="6">
        <f>'Population Numbers 2017-2021'!K12*$B12*$C12*$D12*$E12</f>
        <v>2607.9202840880644</v>
      </c>
      <c r="L12" s="6">
        <f>'Population Numbers 2017-2021'!K12*$B12*$C12*$F12*$G12</f>
        <v>758.66771900743686</v>
      </c>
      <c r="M12" s="6">
        <f t="shared" si="14"/>
        <v>3366.5880030955013</v>
      </c>
      <c r="N12" s="6">
        <f>'Population Numbers 2017-2021'!N12*$B12*$C12*$D12*$E12</f>
        <v>2655.1288307285286</v>
      </c>
      <c r="O12" s="6">
        <f>'Population Numbers 2017-2021'!N12*$B12*$C12*$F12*$G12</f>
        <v>772.40111439375369</v>
      </c>
      <c r="P12" s="6">
        <f t="shared" si="15"/>
        <v>3427.5299451222822</v>
      </c>
      <c r="Q12" s="6">
        <f>'Population Numbers 2017-2021'!Q12*$B12*$C12*$D12*$E12</f>
        <v>2702.7510805806724</v>
      </c>
      <c r="R12" s="6">
        <f>'Population Numbers 2017-2021'!Q12*$B12*$C12*$F12*$G12</f>
        <v>786.2548598052864</v>
      </c>
      <c r="S12" s="6">
        <f t="shared" si="0"/>
        <v>3489.0059403859586</v>
      </c>
      <c r="T12" s="6">
        <f>'Population Numbers 2017-2021'!T12*$B12*$C12*$D12*$E12</f>
        <v>2750.7870336444962</v>
      </c>
      <c r="U12" s="6">
        <f>'Population Numbers 2017-2021'!T12*$B12*$C12*$F12*$G12</f>
        <v>800.22895524203523</v>
      </c>
      <c r="V12" s="6">
        <f t="shared" si="1"/>
        <v>3551.0159888865314</v>
      </c>
      <c r="W12" s="6">
        <f>'Population Numbers 2017-2021'!W12*$B12*$C12*$D12*$E12</f>
        <v>2799.2366899200006</v>
      </c>
      <c r="X12" s="6">
        <f>'Population Numbers 2017-2021'!W12*$B12*$C12*$F12*$G12</f>
        <v>814.32340070400005</v>
      </c>
      <c r="Y12" s="6">
        <f t="shared" si="2"/>
        <v>3613.5600906240006</v>
      </c>
      <c r="Z12" s="6">
        <f>'Population Numbers 2017-2021'!AA12*$B12*$C12*$D12*$E12</f>
        <v>2842.4935598400007</v>
      </c>
      <c r="AA12" s="6">
        <f>'Population Numbers 2017-2021'!AA12*$B12*$C12*$F12*$G12</f>
        <v>826.90721740800007</v>
      </c>
      <c r="AB12" s="6">
        <f t="shared" si="16"/>
        <v>3669.4007772480008</v>
      </c>
      <c r="AC12" s="6">
        <f>'Population Numbers 2017-2021'!AD12*$B12*$C12*$D12*$E12</f>
        <v>2886.08164416</v>
      </c>
      <c r="AD12" s="6">
        <f>'Population Numbers 2017-2021'!AD12*$B12*$C12*$F12*$G12</f>
        <v>839.58738739199998</v>
      </c>
      <c r="AE12" s="6">
        <f t="shared" si="4"/>
        <v>3725.669031552</v>
      </c>
      <c r="AF12" s="6">
        <f>'Population Numbers 2017-2021'!AG12*$B12*$C12*$D12*$E12</f>
        <v>2930.0009428799995</v>
      </c>
      <c r="AG12" s="6">
        <f>'Population Numbers 2017-2021'!AG12*$B12*$C12*$F12*$G12</f>
        <v>852.36391065599992</v>
      </c>
      <c r="AH12" s="6">
        <f t="shared" si="5"/>
        <v>3782.3648535359994</v>
      </c>
      <c r="AI12" s="6">
        <f>'Population Numbers 2017-2021'!AJ12*$B12*$C12*$D12*$E12</f>
        <v>2974.251456</v>
      </c>
      <c r="AJ12" s="6">
        <f>'Population Numbers 2017-2021'!AJ12*$B12*$C12*$F12*$G12</f>
        <v>865.23678719999998</v>
      </c>
      <c r="AK12" s="6">
        <f t="shared" si="6"/>
        <v>3839.4882431999999</v>
      </c>
      <c r="AL12" s="6">
        <f>'Population Numbers 2017-2021'!AM12*$B12*$C12*$D12*$E12</f>
        <v>3018.8331835200001</v>
      </c>
      <c r="AM12" s="6">
        <f>'Population Numbers 2017-2021'!AM12*$B12*$C12*$F12*$G12</f>
        <v>878.20601702400006</v>
      </c>
      <c r="AN12" s="6">
        <f t="shared" si="7"/>
        <v>3897.0392005440003</v>
      </c>
      <c r="AO12" s="6">
        <f>'Population Numbers 2017-2021'!AP12*$B12*$C12*$D12*$E12</f>
        <v>3063.74612544</v>
      </c>
      <c r="AP12" s="6">
        <f>'Population Numbers 2017-2021'!AP12*$B12*$C12*$F12*$G12</f>
        <v>891.27160012800005</v>
      </c>
      <c r="AQ12" s="6">
        <f t="shared" si="8"/>
        <v>3955.0177255680001</v>
      </c>
      <c r="AR12" s="6">
        <f>'Population Numbers 2017-2021'!AS12*$B12*$C12*$D12*$E12</f>
        <v>3108.99028176</v>
      </c>
      <c r="AS12" s="6">
        <f>'Population Numbers 2017-2021'!AS12*$B12*$C12*$F12*$G12</f>
        <v>904.43353651200005</v>
      </c>
      <c r="AT12" s="6">
        <f t="shared" si="9"/>
        <v>4013.4238182720001</v>
      </c>
      <c r="AU12" s="6">
        <f>'Population Numbers 2017-2021'!AV12*$B12*$C12*$D12*$E12</f>
        <v>3154.5656524800002</v>
      </c>
      <c r="AV12" s="6">
        <f>'Population Numbers 2017-2021'!AV12*$B12*$C12*$F12*$G12</f>
        <v>917.69182617600006</v>
      </c>
      <c r="AW12" s="6">
        <f t="shared" si="10"/>
        <v>4072.2574786560003</v>
      </c>
      <c r="AX12" s="6">
        <f>'Population Numbers 2017-2021'!AY12*$B12*$C12*$D12*$E12</f>
        <v>3200.4722376</v>
      </c>
      <c r="AY12" s="6">
        <f>'Population Numbers 2017-2021'!AY12*$B12*$C12*$F12*$G12</f>
        <v>931.04646911999998</v>
      </c>
      <c r="AZ12" s="6">
        <f t="shared" si="11"/>
        <v>4131.5187067200004</v>
      </c>
      <c r="BA12" s="6">
        <f>'Population Numbers 2017-2021'!BB12*$B12*$C12*$D12*$E12</f>
        <v>3246.7100371199999</v>
      </c>
      <c r="BB12" s="6">
        <f>'Population Numbers 2017-2021'!BB12*$B12*$C12*$F12*$G12</f>
        <v>944.49746534400003</v>
      </c>
      <c r="BC12" s="6">
        <f t="shared" si="12"/>
        <v>4191.2075024639998</v>
      </c>
    </row>
    <row r="13" spans="1:55" x14ac:dyDescent="0.2">
      <c r="A13" s="23" t="str">
        <f>'Population Numbers 2017-2021'!A13</f>
        <v xml:space="preserve">Haryana </v>
      </c>
      <c r="B13" s="7">
        <v>6.4999999999999997E-3</v>
      </c>
      <c r="C13" s="27">
        <v>0.3</v>
      </c>
      <c r="D13" s="27">
        <v>0.2</v>
      </c>
      <c r="E13" s="27">
        <v>0.55000000000000004</v>
      </c>
      <c r="F13" s="27">
        <v>0.08</v>
      </c>
      <c r="G13" s="27">
        <v>0.4</v>
      </c>
      <c r="H13" s="6">
        <f>'Population Numbers 2017-2021'!H13*B13*C13*D13*E13</f>
        <v>2181.3331764080995</v>
      </c>
      <c r="I13" s="6">
        <f>'Population Numbers 2017-2021'!H13*B13*C13*D13*G13</f>
        <v>1586.4241282967996</v>
      </c>
      <c r="J13" s="6">
        <f t="shared" si="13"/>
        <v>3767.7573047048991</v>
      </c>
      <c r="K13" s="6">
        <f>'Population Numbers 2017-2021'!K13*$B13*$C13*$D13*$E13</f>
        <v>2240.2617890452798</v>
      </c>
      <c r="L13" s="6">
        <f>'Population Numbers 2017-2021'!K13*$B13*$C13*$F13*$G13</f>
        <v>651.71252044953599</v>
      </c>
      <c r="M13" s="6">
        <f t="shared" si="14"/>
        <v>2891.9743094948158</v>
      </c>
      <c r="N13" s="6">
        <f>'Population Numbers 2017-2021'!N13*$B13*$C13*$D13*$E13</f>
        <v>2299.8600970230609</v>
      </c>
      <c r="O13" s="6">
        <f>'Population Numbers 2017-2021'!N13*$B13*$C13*$F13*$G13</f>
        <v>669.05021004307218</v>
      </c>
      <c r="P13" s="6">
        <f t="shared" si="15"/>
        <v>2968.9103070661331</v>
      </c>
      <c r="Q13" s="6">
        <f>'Population Numbers 2017-2021'!Q13*$B13*$C13*$D13*$E13</f>
        <v>2360.1281003414406</v>
      </c>
      <c r="R13" s="6">
        <f>'Population Numbers 2017-2021'!Q13*$B13*$C13*$F13*$G13</f>
        <v>686.58272009932807</v>
      </c>
      <c r="S13" s="6">
        <f t="shared" si="0"/>
        <v>3046.7108204407687</v>
      </c>
      <c r="T13" s="6">
        <f>'Population Numbers 2017-2021'!T13*$B13*$C13*$D13*$E13</f>
        <v>2421.0657990004206</v>
      </c>
      <c r="U13" s="6">
        <f>'Population Numbers 2017-2021'!T13*$B13*$C13*$F13*$G13</f>
        <v>704.3100506183041</v>
      </c>
      <c r="V13" s="6">
        <f t="shared" si="1"/>
        <v>3125.3758496187247</v>
      </c>
      <c r="W13" s="6">
        <f>'Population Numbers 2017-2021'!W13*$B13*$C13*$D13*$E13</f>
        <v>2482.6731930000001</v>
      </c>
      <c r="X13" s="6">
        <f>'Population Numbers 2017-2021'!W13*$B13*$C13*$F13*$G13</f>
        <v>722.23220159999994</v>
      </c>
      <c r="Y13" s="6">
        <f t="shared" si="2"/>
        <v>3204.9053945999999</v>
      </c>
      <c r="Z13" s="6">
        <f>'Population Numbers 2017-2021'!AA13*$B13*$C13*$D13*$E13</f>
        <v>2537.8045364100003</v>
      </c>
      <c r="AA13" s="6">
        <f>'Population Numbers 2017-2021'!AA13*$B13*$C13*$F13*$G13</f>
        <v>738.27041059200008</v>
      </c>
      <c r="AB13" s="6">
        <f t="shared" si="16"/>
        <v>3276.0749470020005</v>
      </c>
      <c r="AC13" s="6">
        <f>'Population Numbers 2017-2021'!AD13*$B13*$C13*$D13*$E13</f>
        <v>2593.4932795199998</v>
      </c>
      <c r="AD13" s="6">
        <f>'Population Numbers 2017-2021'!AD13*$B13*$C13*$F13*$G13</f>
        <v>754.47077222399992</v>
      </c>
      <c r="AE13" s="6">
        <f t="shared" si="4"/>
        <v>3347.9640517439998</v>
      </c>
      <c r="AF13" s="6">
        <f>'Population Numbers 2017-2021'!AG13*$B13*$C13*$D13*$E13</f>
        <v>2649.7394223299998</v>
      </c>
      <c r="AG13" s="6">
        <f>'Population Numbers 2017-2021'!AG13*$B13*$C13*$F13*$G13</f>
        <v>770.83328649599991</v>
      </c>
      <c r="AH13" s="6">
        <f t="shared" si="5"/>
        <v>3420.5727088259996</v>
      </c>
      <c r="AI13" s="6">
        <f>'Population Numbers 2017-2021'!AJ13*$B13*$C13*$D13*$E13</f>
        <v>2706.5429648400004</v>
      </c>
      <c r="AJ13" s="6">
        <f>'Population Numbers 2017-2021'!AJ13*$B13*$C13*$F13*$G13</f>
        <v>787.35795340799996</v>
      </c>
      <c r="AK13" s="6">
        <f t="shared" si="6"/>
        <v>3493.9009182480004</v>
      </c>
      <c r="AL13" s="6">
        <f>'Population Numbers 2017-2021'!AM13*$B13*$C13*$D13*$E13</f>
        <v>2763.9039070500003</v>
      </c>
      <c r="AM13" s="6">
        <f>'Population Numbers 2017-2021'!AM13*$B13*$C13*$F13*$G13</f>
        <v>804.04477296000005</v>
      </c>
      <c r="AN13" s="6">
        <f t="shared" si="7"/>
        <v>3567.9486800100003</v>
      </c>
      <c r="AO13" s="6">
        <f>'Population Numbers 2017-2021'!AP13*$B13*$C13*$D13*$E13</f>
        <v>2821.8222489600003</v>
      </c>
      <c r="AP13" s="6">
        <f>'Population Numbers 2017-2021'!AP13*$B13*$C13*$F13*$G13</f>
        <v>820.89374515200006</v>
      </c>
      <c r="AQ13" s="6">
        <f t="shared" si="8"/>
        <v>3642.7159941120003</v>
      </c>
      <c r="AR13" s="6">
        <f>'Population Numbers 2017-2021'!AS13*$B13*$C13*$D13*$E13</f>
        <v>2880.2979905699999</v>
      </c>
      <c r="AS13" s="6">
        <f>'Population Numbers 2017-2021'!AS13*$B13*$C13*$F13*$G13</f>
        <v>837.90486998400002</v>
      </c>
      <c r="AT13" s="6">
        <f t="shared" si="9"/>
        <v>3718.2028605539999</v>
      </c>
      <c r="AU13" s="6">
        <f>'Population Numbers 2017-2021'!AV13*$B13*$C13*$D13*$E13</f>
        <v>2939.3311318799997</v>
      </c>
      <c r="AV13" s="6">
        <f>'Population Numbers 2017-2021'!AV13*$B13*$C13*$F13*$G13</f>
        <v>855.0781474559999</v>
      </c>
      <c r="AW13" s="6">
        <f t="shared" si="10"/>
        <v>3794.4092793359996</v>
      </c>
      <c r="AX13" s="6">
        <f>'Population Numbers 2017-2021'!AY13*$B13*$C13*$D13*$E13</f>
        <v>2998.9216728900005</v>
      </c>
      <c r="AY13" s="6">
        <f>'Population Numbers 2017-2021'!AY13*$B13*$C13*$F13*$G13</f>
        <v>872.41357756799994</v>
      </c>
      <c r="AZ13" s="6">
        <f t="shared" si="11"/>
        <v>3871.3352504580007</v>
      </c>
      <c r="BA13" s="6">
        <f>'Population Numbers 2017-2021'!BB13*$B13*$C13*$D13*$E13</f>
        <v>3059.0696136000006</v>
      </c>
      <c r="BB13" s="6">
        <f>'Population Numbers 2017-2021'!BB13*$B13*$C13*$F13*$G13</f>
        <v>889.91116032000014</v>
      </c>
      <c r="BC13" s="6">
        <f t="shared" si="12"/>
        <v>3948.9807739200005</v>
      </c>
    </row>
    <row r="14" spans="1:55" x14ac:dyDescent="0.2">
      <c r="A14" s="2" t="str">
        <f>'Population Numbers 2017-2021'!A14</f>
        <v>Bihar</v>
      </c>
      <c r="B14" s="7">
        <v>6.7000000000000002E-3</v>
      </c>
      <c r="C14" s="27">
        <v>0.3</v>
      </c>
      <c r="D14" s="27">
        <v>0.2</v>
      </c>
      <c r="E14" s="27">
        <v>0.55000000000000004</v>
      </c>
      <c r="F14" s="27">
        <v>0.08</v>
      </c>
      <c r="G14" s="27">
        <v>0.4</v>
      </c>
      <c r="H14" s="41">
        <f>'Population Numbers 2017-2021'!H14*B14*C14*D14*E14</f>
        <v>3202.6387302089397</v>
      </c>
      <c r="I14" s="41">
        <f>'Population Numbers 2017-2021'!H14*B14*C14*D14*G14</f>
        <v>2329.1918037883197</v>
      </c>
      <c r="J14" s="41">
        <f t="shared" si="13"/>
        <v>5531.8305339972594</v>
      </c>
      <c r="K14" s="6">
        <f>'Population Numbers 2017-2021'!K14*$B14*$C14*$D14*$E14</f>
        <v>3330.7420562797915</v>
      </c>
      <c r="L14" s="6">
        <f>'Population Numbers 2017-2021'!K14*$B14*$C14*$F14*$G14</f>
        <v>968.94314364503032</v>
      </c>
      <c r="M14" s="6">
        <f t="shared" si="14"/>
        <v>4299.685199924822</v>
      </c>
      <c r="N14" s="6">
        <f>'Population Numbers 2017-2021'!N14*$B14*$C14*$D14*$E14</f>
        <v>3461.2739290083236</v>
      </c>
      <c r="O14" s="6">
        <f>'Population Numbers 2017-2021'!N14*$B14*$C14*$F14*$G14</f>
        <v>1006.9160520751486</v>
      </c>
      <c r="P14" s="6">
        <f t="shared" si="15"/>
        <v>4468.189981083472</v>
      </c>
      <c r="Q14" s="6">
        <f>'Population Numbers 2017-2021'!Q14*$B14*$C14*$D14*$E14</f>
        <v>3594.2343483945365</v>
      </c>
      <c r="R14" s="6">
        <f>'Population Numbers 2017-2021'!Q14*$B14*$C14*$F14*$G14</f>
        <v>1045.5954468056832</v>
      </c>
      <c r="S14" s="6">
        <f t="shared" si="0"/>
        <v>4639.8297952002195</v>
      </c>
      <c r="T14" s="6">
        <f>'Population Numbers 2017-2021'!T14*$B14*$C14*$D14*$E14</f>
        <v>3729.6233144384278</v>
      </c>
      <c r="U14" s="6">
        <f>'Population Numbers 2017-2021'!T14*$B14*$C14*$F14*$G14</f>
        <v>1084.9813278366335</v>
      </c>
      <c r="V14" s="6">
        <f t="shared" si="1"/>
        <v>4814.6046422750615</v>
      </c>
      <c r="W14" s="6">
        <f>'Population Numbers 2017-2021'!W14*$B14*$C14*$D14*$E14</f>
        <v>3867.4408271399998</v>
      </c>
      <c r="X14" s="6">
        <f>'Population Numbers 2017-2021'!W14*$B14*$C14*$F14*$G14</f>
        <v>1125.0736951679999</v>
      </c>
      <c r="Y14" s="6">
        <f t="shared" si="2"/>
        <v>4992.5145223079999</v>
      </c>
      <c r="Z14" s="6">
        <f>'Population Numbers 2017-2021'!AA14*$B14*$C14*$D14*$E14</f>
        <v>4022.501443190999</v>
      </c>
      <c r="AA14" s="6">
        <f>'Population Numbers 2017-2021'!AA14*$B14*$C14*$F14*$G14</f>
        <v>1170.1822380191995</v>
      </c>
      <c r="AB14" s="6">
        <f t="shared" si="16"/>
        <v>5192.6836812101983</v>
      </c>
      <c r="AC14" s="6">
        <f>'Population Numbers 2017-2021'!AD14*$B14*$C14*$D14*$E14</f>
        <v>4180.5998405820001</v>
      </c>
      <c r="AD14" s="6">
        <f>'Population Numbers 2017-2021'!AD14*$B14*$C14*$F14*$G14</f>
        <v>1216.1744990783998</v>
      </c>
      <c r="AE14" s="6">
        <f t="shared" si="4"/>
        <v>5396.7743396604001</v>
      </c>
      <c r="AF14" s="6">
        <f>'Population Numbers 2017-2021'!AG14*$B14*$C14*$D14*$E14</f>
        <v>4341.7360193130007</v>
      </c>
      <c r="AG14" s="6">
        <f>'Population Numbers 2017-2021'!AG14*$B14*$C14*$F14*$G14</f>
        <v>1263.0504783455999</v>
      </c>
      <c r="AH14" s="6">
        <f t="shared" si="5"/>
        <v>5604.7864976586006</v>
      </c>
      <c r="AI14" s="6">
        <f>'Population Numbers 2017-2021'!AJ14*$B14*$C14*$D14*$E14</f>
        <v>4505.9099793839996</v>
      </c>
      <c r="AJ14" s="6">
        <f>'Population Numbers 2017-2021'!AJ14*$B14*$C14*$F14*$G14</f>
        <v>1310.8101758207999</v>
      </c>
      <c r="AK14" s="6">
        <f t="shared" si="6"/>
        <v>5816.7201552047991</v>
      </c>
      <c r="AL14" s="6">
        <f>'Population Numbers 2017-2021'!AM14*$B14*$C14*$D14*$E14</f>
        <v>4673.1217207950003</v>
      </c>
      <c r="AM14" s="6">
        <f>'Population Numbers 2017-2021'!AM14*$B14*$C14*$F14*$G14</f>
        <v>1359.4535915040003</v>
      </c>
      <c r="AN14" s="6">
        <f t="shared" si="7"/>
        <v>6032.5753122990009</v>
      </c>
      <c r="AO14" s="6">
        <f>'Population Numbers 2017-2021'!AP14*$B14*$C14*$D14*$E14</f>
        <v>4843.3712435460011</v>
      </c>
      <c r="AP14" s="6">
        <f>'Population Numbers 2017-2021'!AP14*$B14*$C14*$F14*$G14</f>
        <v>1408.9807253952004</v>
      </c>
      <c r="AQ14" s="6">
        <f t="shared" si="8"/>
        <v>6252.3519689412014</v>
      </c>
      <c r="AR14" s="6">
        <f>'Population Numbers 2017-2021'!AS14*$B14*$C14*$D14*$E14</f>
        <v>5016.6585476370001</v>
      </c>
      <c r="AS14" s="6">
        <f>'Population Numbers 2017-2021'!AS14*$B14*$C14*$F14*$G14</f>
        <v>1459.3915774943998</v>
      </c>
      <c r="AT14" s="6">
        <f t="shared" si="9"/>
        <v>6476.0501251313999</v>
      </c>
      <c r="AU14" s="6">
        <f>'Population Numbers 2017-2021'!AV14*$B14*$C14*$D14*$E14</f>
        <v>5192.983633068</v>
      </c>
      <c r="AV14" s="6">
        <f>'Population Numbers 2017-2021'!AV14*$B14*$C14*$F14*$G14</f>
        <v>1510.6861478015999</v>
      </c>
      <c r="AW14" s="6">
        <f t="shared" si="10"/>
        <v>6703.6697808695999</v>
      </c>
      <c r="AX14" s="6">
        <f>'Population Numbers 2017-2021'!AY14*$B14*$C14*$D14*$E14</f>
        <v>5372.346499839</v>
      </c>
      <c r="AY14" s="6">
        <f>'Population Numbers 2017-2021'!AY14*$B14*$C14*$F14*$G14</f>
        <v>1562.8644363168</v>
      </c>
      <c r="AZ14" s="6">
        <f t="shared" si="11"/>
        <v>6935.2109361557996</v>
      </c>
      <c r="BA14" s="6">
        <f>'Population Numbers 2017-2021'!BB14*$B14*$C14*$D14*$E14</f>
        <v>5554.7471479500009</v>
      </c>
      <c r="BB14" s="6">
        <f>'Population Numbers 2017-2021'!BB14*$B14*$C14*$F14*$G14</f>
        <v>1615.9264430400001</v>
      </c>
      <c r="BC14" s="6">
        <f t="shared" si="12"/>
        <v>7170.6735909900008</v>
      </c>
    </row>
    <row r="15" spans="1:55" x14ac:dyDescent="0.2">
      <c r="A15" s="2" t="str">
        <f>'Population Numbers 2017-2021'!A15</f>
        <v>Madhya Pradesh</v>
      </c>
      <c r="B15" s="7">
        <v>8.2000000000000007E-3</v>
      </c>
      <c r="C15" s="27">
        <v>0.3</v>
      </c>
      <c r="D15" s="27">
        <v>0.2</v>
      </c>
      <c r="E15" s="27">
        <v>0.55000000000000004</v>
      </c>
      <c r="F15" s="27">
        <v>0.08</v>
      </c>
      <c r="G15" s="27">
        <v>0.4</v>
      </c>
      <c r="H15" s="41">
        <f>'Population Numbers 2017-2021'!H15*B15*C15*D15*E15</f>
        <v>6105.170176617602</v>
      </c>
      <c r="I15" s="41">
        <f>'Population Numbers 2017-2021'!H15*B15*C15*D15*G15</f>
        <v>4440.1237648128008</v>
      </c>
      <c r="J15" s="41">
        <f t="shared" si="13"/>
        <v>10545.293941430402</v>
      </c>
      <c r="K15" s="6">
        <f>'Population Numbers 2017-2021'!K15*$B15*$C15*$D15*$E15</f>
        <v>6258.7250343525611</v>
      </c>
      <c r="L15" s="6">
        <f>'Population Numbers 2017-2021'!K15*$B15*$C15*$F15*$G15</f>
        <v>1820.7200099934723</v>
      </c>
      <c r="M15" s="6">
        <f t="shared" si="14"/>
        <v>8079.4450443460337</v>
      </c>
      <c r="N15" s="6">
        <f>'Population Numbers 2017-2021'!N15*$B15*$C15*$D15*$E15</f>
        <v>6414.1347237382806</v>
      </c>
      <c r="O15" s="6">
        <f>'Population Numbers 2017-2021'!N15*$B15*$C15*$F15*$G15</f>
        <v>1865.9301014511359</v>
      </c>
      <c r="P15" s="6">
        <f t="shared" si="15"/>
        <v>8280.0648251894163</v>
      </c>
      <c r="Q15" s="6">
        <f>'Population Numbers 2017-2021'!Q15*$B15*$C15*$D15*$E15</f>
        <v>6571.3992447747605</v>
      </c>
      <c r="R15" s="6">
        <f>'Population Numbers 2017-2021'!Q15*$B15*$C15*$F15*$G15</f>
        <v>1911.6797802981121</v>
      </c>
      <c r="S15" s="6">
        <f t="shared" si="0"/>
        <v>8483.0790250728733</v>
      </c>
      <c r="T15" s="6">
        <f>'Population Numbers 2017-2021'!T15*$B15*$C15*$D15*$E15</f>
        <v>6730.5185974620008</v>
      </c>
      <c r="U15" s="6">
        <f>'Population Numbers 2017-2021'!T15*$B15*$C15*$F15*$G15</f>
        <v>1957.9690465343997</v>
      </c>
      <c r="V15" s="6">
        <f t="shared" si="1"/>
        <v>8688.4876439964009</v>
      </c>
      <c r="W15" s="6">
        <f>'Population Numbers 2017-2021'!W15*$B15*$C15*$D15*$E15</f>
        <v>6891.4927818000024</v>
      </c>
      <c r="X15" s="6">
        <f>'Population Numbers 2017-2021'!W15*$B15*$C15*$F15*$G15</f>
        <v>2004.7979001600006</v>
      </c>
      <c r="Y15" s="6">
        <f t="shared" si="2"/>
        <v>8896.290681960003</v>
      </c>
      <c r="Z15" s="6">
        <f>'Population Numbers 2017-2021'!AA15*$B15*$C15*$D15*$E15</f>
        <v>7055.9597275200022</v>
      </c>
      <c r="AA15" s="6">
        <f>'Population Numbers 2017-2021'!AA15*$B15*$C15*$F15*$G15</f>
        <v>2052.6428298240003</v>
      </c>
      <c r="AB15" s="6">
        <f t="shared" si="16"/>
        <v>9108.602557344002</v>
      </c>
      <c r="AC15" s="6">
        <f>'Population Numbers 2017-2021'!AD15*$B15*$C15*$D15*$E15</f>
        <v>7222.3136211600022</v>
      </c>
      <c r="AD15" s="6">
        <f>'Population Numbers 2017-2021'!AD15*$B15*$C15*$F15*$G15</f>
        <v>2101.0366897920003</v>
      </c>
      <c r="AE15" s="6">
        <f t="shared" si="4"/>
        <v>9323.3503109520025</v>
      </c>
      <c r="AF15" s="6">
        <f>'Population Numbers 2017-2021'!AG15*$B15*$C15*$D15*$E15</f>
        <v>7390.5544627200015</v>
      </c>
      <c r="AG15" s="6">
        <f>'Population Numbers 2017-2021'!AG15*$B15*$C15*$F15*$G15</f>
        <v>2149.9794800640002</v>
      </c>
      <c r="AH15" s="6">
        <f t="shared" si="5"/>
        <v>9540.5339427840008</v>
      </c>
      <c r="AI15" s="6">
        <f>'Population Numbers 2017-2021'!AJ15*$B15*$C15*$D15*$E15</f>
        <v>7560.682252200002</v>
      </c>
      <c r="AJ15" s="6">
        <f>'Population Numbers 2017-2021'!AJ15*$B15*$C15*$F15*$G15</f>
        <v>2199.4712006400005</v>
      </c>
      <c r="AK15" s="6">
        <f t="shared" si="6"/>
        <v>9760.1534528400025</v>
      </c>
      <c r="AL15" s="6">
        <f>'Population Numbers 2017-2021'!AM15*$B15*$C15*$D15*$E15</f>
        <v>7732.696989600001</v>
      </c>
      <c r="AM15" s="6">
        <f>'Population Numbers 2017-2021'!AM15*$B15*$C15*$F15*$G15</f>
        <v>2249.5118515200002</v>
      </c>
      <c r="AN15" s="6">
        <f t="shared" si="7"/>
        <v>9982.208841120002</v>
      </c>
      <c r="AO15" s="6">
        <f>'Population Numbers 2017-2021'!AP15*$B15*$C15*$D15*$E15</f>
        <v>7906.5986749200019</v>
      </c>
      <c r="AP15" s="6">
        <f>'Population Numbers 2017-2021'!AP15*$B15*$C15*$F15*$G15</f>
        <v>2300.1014327040007</v>
      </c>
      <c r="AQ15" s="6">
        <f t="shared" si="8"/>
        <v>10206.700107624003</v>
      </c>
      <c r="AR15" s="6">
        <f>'Population Numbers 2017-2021'!AS15*$B15*$C15*$D15*$E15</f>
        <v>8082.3873081600013</v>
      </c>
      <c r="AS15" s="6">
        <f>'Population Numbers 2017-2021'!AS15*$B15*$C15*$F15*$G15</f>
        <v>2351.2399441920002</v>
      </c>
      <c r="AT15" s="6">
        <f t="shared" si="9"/>
        <v>10433.627252352002</v>
      </c>
      <c r="AU15" s="6">
        <f>'Population Numbers 2017-2021'!AV15*$B15*$C15*$D15*$E15</f>
        <v>8260.062889320001</v>
      </c>
      <c r="AV15" s="6">
        <f>'Population Numbers 2017-2021'!AV15*$B15*$C15*$F15*$G15</f>
        <v>2402.9273859840005</v>
      </c>
      <c r="AW15" s="6">
        <f t="shared" si="10"/>
        <v>10662.990275304001</v>
      </c>
      <c r="AX15" s="6">
        <f>'Population Numbers 2017-2021'!AY15*$B15*$C15*$D15*$E15</f>
        <v>8439.6254184000009</v>
      </c>
      <c r="AY15" s="6">
        <f>'Population Numbers 2017-2021'!AY15*$B15*$C15*$F15*$G15</f>
        <v>2455.1637580800002</v>
      </c>
      <c r="AZ15" s="6">
        <f t="shared" si="11"/>
        <v>10894.789176480001</v>
      </c>
      <c r="BA15" s="6">
        <f>'Population Numbers 2017-2021'!BB15*$B15*$C15*$D15*$E15</f>
        <v>8621.074895400001</v>
      </c>
      <c r="BB15" s="6">
        <f>'Population Numbers 2017-2021'!BB15*$B15*$C15*$F15*$G15</f>
        <v>2507.9490604800003</v>
      </c>
      <c r="BC15" s="6">
        <f t="shared" si="12"/>
        <v>11129.023955880002</v>
      </c>
    </row>
    <row r="16" spans="1:55" x14ac:dyDescent="0.2">
      <c r="A16" s="2" t="str">
        <f>'Population Numbers 2017-2021'!A16</f>
        <v>Karnataka</v>
      </c>
      <c r="B16" s="7">
        <v>7.1000000000000004E-3</v>
      </c>
      <c r="C16" s="27">
        <v>0.3</v>
      </c>
      <c r="D16" s="27">
        <v>0.2</v>
      </c>
      <c r="E16" s="27">
        <v>0.55000000000000004</v>
      </c>
      <c r="F16" s="27">
        <v>0.08</v>
      </c>
      <c r="G16" s="27">
        <v>0.4</v>
      </c>
      <c r="H16" s="41">
        <f>'Population Numbers 2017-2021'!H16*B16*C16*D16*E16</f>
        <v>6001.5150728740373</v>
      </c>
      <c r="I16" s="41">
        <f>'Population Numbers 2017-2021'!H16*B16*C16*D16*G16</f>
        <v>4364.7382348174815</v>
      </c>
      <c r="J16" s="41">
        <f t="shared" si="13"/>
        <v>10366.253307691519</v>
      </c>
      <c r="K16" s="6">
        <f>'Population Numbers 2017-2021'!K16*$B16*$C16*$D16*$E16</f>
        <v>6096.9771392757493</v>
      </c>
      <c r="L16" s="6">
        <f>'Population Numbers 2017-2021'!K16*$B16*$C16*$F16*$G16</f>
        <v>1773.666076880218</v>
      </c>
      <c r="M16" s="6">
        <f t="shared" si="14"/>
        <v>7870.6432161559678</v>
      </c>
      <c r="N16" s="6">
        <f>'Population Numbers 2017-2021'!N16*$B16*$C16*$D16*$E16</f>
        <v>6193.190001705203</v>
      </c>
      <c r="O16" s="6">
        <f>'Population Numbers 2017-2021'!N16*$B16*$C16*$F16*$G16</f>
        <v>1801.6552732233315</v>
      </c>
      <c r="P16" s="6">
        <f t="shared" si="15"/>
        <v>7994.8452749285343</v>
      </c>
      <c r="Q16" s="6">
        <f>'Population Numbers 2017-2021'!Q16*$B16*$C16*$D16*$E16</f>
        <v>6290.1536601623957</v>
      </c>
      <c r="R16" s="6">
        <f>'Population Numbers 2017-2021'!Q16*$B16*$C16*$F16*$G16</f>
        <v>1829.8628829563331</v>
      </c>
      <c r="S16" s="6">
        <f t="shared" si="0"/>
        <v>8120.0165431187288</v>
      </c>
      <c r="T16" s="6">
        <f>'Population Numbers 2017-2021'!T16*$B16*$C16*$D16*$E16</f>
        <v>6387.8681146473291</v>
      </c>
      <c r="U16" s="6">
        <f>'Population Numbers 2017-2021'!T16*$B16*$C16*$F16*$G16</f>
        <v>1858.2889060792227</v>
      </c>
      <c r="V16" s="6">
        <f t="shared" si="1"/>
        <v>8246.1570207265522</v>
      </c>
      <c r="W16" s="6">
        <f>'Population Numbers 2017-2021'!W16*$B16*$C16*$D16*$E16</f>
        <v>6486.3333651600014</v>
      </c>
      <c r="X16" s="6">
        <f>'Population Numbers 2017-2021'!W16*$B16*$C16*$F16*$G16</f>
        <v>1886.9333425920004</v>
      </c>
      <c r="Y16" s="6">
        <f t="shared" si="2"/>
        <v>8373.2667077520018</v>
      </c>
      <c r="Z16" s="6">
        <f>'Population Numbers 2017-2021'!AA16*$B16*$C16*$D16*$E16</f>
        <v>6585.6801686940025</v>
      </c>
      <c r="AA16" s="6">
        <f>'Population Numbers 2017-2021'!AA16*$B16*$C16*$F16*$G16</f>
        <v>1915.8342308928004</v>
      </c>
      <c r="AB16" s="6">
        <f t="shared" si="16"/>
        <v>8501.514399586802</v>
      </c>
      <c r="AC16" s="6">
        <f>'Population Numbers 2017-2021'!AD16*$B16*$C16*$D16*$E16</f>
        <v>6685.779637548002</v>
      </c>
      <c r="AD16" s="6">
        <f>'Population Numbers 2017-2021'!AD16*$B16*$C16*$F16*$G16</f>
        <v>1944.9540763776004</v>
      </c>
      <c r="AE16" s="6">
        <f t="shared" si="4"/>
        <v>8630.7337139256015</v>
      </c>
      <c r="AF16" s="6">
        <f>'Population Numbers 2017-2021'!AG16*$B16*$C16*$D16*$E16</f>
        <v>6786.6317717220027</v>
      </c>
      <c r="AG16" s="6">
        <f>'Population Numbers 2017-2021'!AG16*$B16*$C16*$F16*$G16</f>
        <v>1974.2928790464005</v>
      </c>
      <c r="AH16" s="6">
        <f t="shared" si="5"/>
        <v>8760.9246507684038</v>
      </c>
      <c r="AI16" s="6">
        <f>'Population Numbers 2017-2021'!AJ16*$B16*$C16*$D16*$E16</f>
        <v>6888.2365712160008</v>
      </c>
      <c r="AJ16" s="6">
        <f>'Population Numbers 2017-2021'!AJ16*$B16*$C16*$F16*$G16</f>
        <v>2003.8506388992002</v>
      </c>
      <c r="AK16" s="6">
        <f t="shared" si="6"/>
        <v>8892.0872101152017</v>
      </c>
      <c r="AL16" s="6">
        <f>'Population Numbers 2017-2021'!AM16*$B16*$C16*$D16*$E16</f>
        <v>6990.594036030001</v>
      </c>
      <c r="AM16" s="6">
        <f>'Population Numbers 2017-2021'!AM16*$B16*$C16*$F16*$G16</f>
        <v>2033.6273559360002</v>
      </c>
      <c r="AN16" s="6">
        <f t="shared" si="7"/>
        <v>9024.2213919660007</v>
      </c>
      <c r="AO16" s="6">
        <f>'Population Numbers 2017-2021'!AP16*$B16*$C16*$D16*$E16</f>
        <v>7093.7041661640014</v>
      </c>
      <c r="AP16" s="6">
        <f>'Population Numbers 2017-2021'!AP16*$B16*$C16*$F16*$G16</f>
        <v>2063.6230301568003</v>
      </c>
      <c r="AQ16" s="6">
        <f t="shared" si="8"/>
        <v>9157.3271963208026</v>
      </c>
      <c r="AR16" s="6">
        <f>'Population Numbers 2017-2021'!AS16*$B16*$C16*$D16*$E16</f>
        <v>7197.5669616180012</v>
      </c>
      <c r="AS16" s="6">
        <f>'Population Numbers 2017-2021'!AS16*$B16*$C16*$F16*$G16</f>
        <v>2093.8376615615998</v>
      </c>
      <c r="AT16" s="6">
        <f t="shared" si="9"/>
        <v>9291.4046231796019</v>
      </c>
      <c r="AU16" s="6">
        <f>'Population Numbers 2017-2021'!AV16*$B16*$C16*$D16*$E16</f>
        <v>7302.1824223920021</v>
      </c>
      <c r="AV16" s="6">
        <f>'Population Numbers 2017-2021'!AV16*$B16*$C16*$F16*$G16</f>
        <v>2124.2712501504006</v>
      </c>
      <c r="AW16" s="6">
        <f t="shared" si="10"/>
        <v>9426.4536725424023</v>
      </c>
      <c r="AX16" s="6">
        <f>'Population Numbers 2017-2021'!AY16*$B16*$C16*$D16*$E16</f>
        <v>7407.5505484860032</v>
      </c>
      <c r="AY16" s="6">
        <f>'Population Numbers 2017-2021'!AY16*$B16*$C16*$F16*$G16</f>
        <v>2154.9237959232005</v>
      </c>
      <c r="AZ16" s="6">
        <f t="shared" si="11"/>
        <v>9562.4743444092037</v>
      </c>
      <c r="BA16" s="6">
        <f>'Population Numbers 2017-2021'!BB16*$B16*$C16*$D16*$E16</f>
        <v>7513.6713399000037</v>
      </c>
      <c r="BB16" s="6">
        <f>'Population Numbers 2017-2021'!BB16*$B16*$C16*$F16*$G16</f>
        <v>2185.7952988800007</v>
      </c>
      <c r="BC16" s="6">
        <f t="shared" si="12"/>
        <v>9699.4666387800044</v>
      </c>
    </row>
    <row r="17" spans="1:55" x14ac:dyDescent="0.2">
      <c r="A17" s="2" t="str">
        <f>'Population Numbers 2017-2021'!A17</f>
        <v>Orissa/Odisha</v>
      </c>
      <c r="B17" s="7">
        <v>8.5000000000000006E-3</v>
      </c>
      <c r="C17" s="27">
        <v>0.3</v>
      </c>
      <c r="D17" s="27">
        <v>0.2</v>
      </c>
      <c r="E17" s="27">
        <v>0.55000000000000004</v>
      </c>
      <c r="F17" s="27">
        <v>0.08</v>
      </c>
      <c r="G17" s="27">
        <v>0.4</v>
      </c>
      <c r="H17" s="41">
        <f>'Population Numbers 2017-2021'!H17*B17*C17*D17*E17</f>
        <v>2221.723384826551</v>
      </c>
      <c r="I17" s="41">
        <f>'Population Numbers 2017-2021'!H17*B17*C17*D17*G17</f>
        <v>1615.7988253284007</v>
      </c>
      <c r="J17" s="41">
        <f t="shared" si="13"/>
        <v>3837.5222101549516</v>
      </c>
      <c r="K17" s="6">
        <f>'Population Numbers 2017-2021'!K17*$B17*$C17*$D17*$E17</f>
        <v>2274.6444520100404</v>
      </c>
      <c r="L17" s="6">
        <f>'Population Numbers 2017-2021'!K17*$B17*$C17*$F17*$G17</f>
        <v>661.71474967564814</v>
      </c>
      <c r="M17" s="6">
        <f t="shared" si="14"/>
        <v>2936.3592016856883</v>
      </c>
      <c r="N17" s="6">
        <f>'Population Numbers 2017-2021'!N17*$B17*$C17*$D17*$E17</f>
        <v>2328.0937762041303</v>
      </c>
      <c r="O17" s="6">
        <f>'Population Numbers 2017-2021'!N17*$B17*$C17*$F17*$G17</f>
        <v>677.26364398665612</v>
      </c>
      <c r="P17" s="6">
        <f t="shared" si="15"/>
        <v>3005.3574201907863</v>
      </c>
      <c r="Q17" s="6">
        <f>'Population Numbers 2017-2021'!Q17*$B17*$C17*$D17*$E17</f>
        <v>2382.0713574088213</v>
      </c>
      <c r="R17" s="6">
        <f>'Population Numbers 2017-2021'!Q17*$B17*$C17*$F17*$G17</f>
        <v>692.96621306438431</v>
      </c>
      <c r="S17" s="6">
        <f t="shared" si="0"/>
        <v>3075.0375704732055</v>
      </c>
      <c r="T17" s="6">
        <f>'Population Numbers 2017-2021'!T17*$B17*$C17*$D17*$E17</f>
        <v>2436.5771956241115</v>
      </c>
      <c r="U17" s="6">
        <f>'Population Numbers 2017-2021'!T17*$B17*$C17*$F17*$G17</f>
        <v>708.82245690883235</v>
      </c>
      <c r="V17" s="6">
        <f t="shared" si="1"/>
        <v>3145.3996525329439</v>
      </c>
      <c r="W17" s="6">
        <f>'Population Numbers 2017-2021'!W17*$B17*$C17*$D17*$E17</f>
        <v>2491.6112908500008</v>
      </c>
      <c r="X17" s="6">
        <f>'Population Numbers 2017-2021'!W17*$B17*$C17*$F17*$G17</f>
        <v>724.83237552000014</v>
      </c>
      <c r="Y17" s="6">
        <f t="shared" si="2"/>
        <v>3216.4436663700008</v>
      </c>
      <c r="Z17" s="6">
        <f>'Population Numbers 2017-2021'!AA17*$B17*$C17*$D17*$E17</f>
        <v>2547.7131561750007</v>
      </c>
      <c r="AA17" s="6">
        <f>'Population Numbers 2017-2021'!AA17*$B17*$C17*$F17*$G17</f>
        <v>741.15291816000024</v>
      </c>
      <c r="AB17" s="6">
        <f t="shared" si="16"/>
        <v>3288.866074335001</v>
      </c>
      <c r="AC17" s="6">
        <f>'Population Numbers 2017-2021'!AD17*$B17*$C17*$D17*$E17</f>
        <v>2604.3594720000015</v>
      </c>
      <c r="AD17" s="6">
        <f>'Population Numbers 2017-2021'!AD17*$B17*$C17*$F17*$G17</f>
        <v>757.63184640000031</v>
      </c>
      <c r="AE17" s="6">
        <f t="shared" si="4"/>
        <v>3361.9913184000015</v>
      </c>
      <c r="AF17" s="6">
        <f>'Population Numbers 2017-2021'!AG17*$B17*$C17*$D17*$E17</f>
        <v>2661.5502383250005</v>
      </c>
      <c r="AG17" s="6">
        <f>'Population Numbers 2017-2021'!AG17*$B17*$C17*$F17*$G17</f>
        <v>774.26916024000002</v>
      </c>
      <c r="AH17" s="6">
        <f t="shared" si="5"/>
        <v>3435.8193985650005</v>
      </c>
      <c r="AI17" s="6">
        <f>'Population Numbers 2017-2021'!AJ17*$B17*$C17*$D17*$E17</f>
        <v>2719.2854551500009</v>
      </c>
      <c r="AJ17" s="6">
        <f>'Population Numbers 2017-2021'!AJ17*$B17*$C17*$F17*$G17</f>
        <v>791.06485968000015</v>
      </c>
      <c r="AK17" s="6">
        <f t="shared" si="6"/>
        <v>3510.350314830001</v>
      </c>
      <c r="AL17" s="6">
        <f>'Population Numbers 2017-2021'!AM17*$B17*$C17*$D17*$E17</f>
        <v>2777.5651224750009</v>
      </c>
      <c r="AM17" s="6">
        <f>'Population Numbers 2017-2021'!AM17*$B17*$C17*$F17*$G17</f>
        <v>808.01894472000015</v>
      </c>
      <c r="AN17" s="6">
        <f t="shared" si="7"/>
        <v>3585.5840671950009</v>
      </c>
      <c r="AO17" s="6">
        <f>'Population Numbers 2017-2021'!AP17*$B17*$C17*$D17*$E17</f>
        <v>2836.3892403000004</v>
      </c>
      <c r="AP17" s="6">
        <f>'Population Numbers 2017-2021'!AP17*$B17*$C17*$F17*$G17</f>
        <v>825.13141536000012</v>
      </c>
      <c r="AQ17" s="6">
        <f t="shared" si="8"/>
        <v>3661.5206556600006</v>
      </c>
      <c r="AR17" s="6">
        <f>'Population Numbers 2017-2021'!AS17*$B17*$C17*$D17*$E17</f>
        <v>2895.7578086250005</v>
      </c>
      <c r="AS17" s="6">
        <f>'Population Numbers 2017-2021'!AS17*$B17*$C17*$F17*$G17</f>
        <v>842.40227159999995</v>
      </c>
      <c r="AT17" s="6">
        <f t="shared" si="9"/>
        <v>3738.1600802250005</v>
      </c>
      <c r="AU17" s="6">
        <f>'Population Numbers 2017-2021'!AV17*$B17*$C17*$D17*$E17</f>
        <v>2955.6708274500006</v>
      </c>
      <c r="AV17" s="6">
        <f>'Population Numbers 2017-2021'!AV17*$B17*$C17*$F17*$G17</f>
        <v>859.83151343999998</v>
      </c>
      <c r="AW17" s="6">
        <f t="shared" si="10"/>
        <v>3815.5023408900006</v>
      </c>
      <c r="AX17" s="6">
        <f>'Population Numbers 2017-2021'!AY17*$B17*$C17*$D17*$E17</f>
        <v>3016.1282967750008</v>
      </c>
      <c r="AY17" s="6">
        <f>'Population Numbers 2017-2021'!AY17*$B17*$C17*$F17*$G17</f>
        <v>877.41914088000021</v>
      </c>
      <c r="AZ17" s="6">
        <f t="shared" si="11"/>
        <v>3893.547437655001</v>
      </c>
      <c r="BA17" s="6">
        <f>'Population Numbers 2017-2021'!BB17*$B17*$C17*$D17*$E17</f>
        <v>3077.1302166000014</v>
      </c>
      <c r="BB17" s="6">
        <f>'Population Numbers 2017-2021'!BB17*$B17*$C17*$F17*$G17</f>
        <v>895.16515392000019</v>
      </c>
      <c r="BC17" s="6">
        <f t="shared" si="12"/>
        <v>3972.2953705200016</v>
      </c>
    </row>
    <row r="18" spans="1:55" x14ac:dyDescent="0.2">
      <c r="A18" s="2" t="str">
        <f>'Population Numbers 2017-2021'!A18</f>
        <v>Jharkhand</v>
      </c>
      <c r="B18" s="7">
        <v>6.8999999999999999E-3</v>
      </c>
      <c r="C18" s="27">
        <v>0.3</v>
      </c>
      <c r="D18" s="27">
        <v>0.2</v>
      </c>
      <c r="E18" s="27">
        <v>0.55000000000000004</v>
      </c>
      <c r="F18" s="27">
        <v>0.08</v>
      </c>
      <c r="G18" s="27">
        <v>0.4</v>
      </c>
      <c r="H18" s="41">
        <f>'Population Numbers 2017-2021'!H18*B18*C18*D18*E18</f>
        <v>2086.09822550745</v>
      </c>
      <c r="I18" s="41">
        <f>'Population Numbers 2017-2021'!H18*B18*C18*D18*G18</f>
        <v>1517.1623458235999</v>
      </c>
      <c r="J18" s="41">
        <f t="shared" si="13"/>
        <v>3603.26057133105</v>
      </c>
      <c r="K18" s="6">
        <f>'Population Numbers 2017-2021'!K18*$B18*$C18*$D18*$E18</f>
        <v>2144.3717530501203</v>
      </c>
      <c r="L18" s="6">
        <f>'Population Numbers 2017-2021'!K18*$B18*$C18*$F18*$G18</f>
        <v>623.81723725094412</v>
      </c>
      <c r="M18" s="6">
        <f t="shared" si="14"/>
        <v>2768.1889903010642</v>
      </c>
      <c r="N18" s="6">
        <f>'Population Numbers 2017-2021'!N18*$B18*$C18*$D18*$E18</f>
        <v>2203.4293244657106</v>
      </c>
      <c r="O18" s="6">
        <f>'Population Numbers 2017-2021'!N18*$B18*$C18*$F18*$G18</f>
        <v>640.99762166275218</v>
      </c>
      <c r="P18" s="6">
        <f t="shared" si="15"/>
        <v>2844.426946128463</v>
      </c>
      <c r="Q18" s="6">
        <f>'Population Numbers 2017-2021'!Q18*$B18*$C18*$D18*$E18</f>
        <v>2263.2709397542203</v>
      </c>
      <c r="R18" s="6">
        <f>'Population Numbers 2017-2021'!Q18*$B18*$C18*$F18*$G18</f>
        <v>658.40609156486414</v>
      </c>
      <c r="S18" s="6">
        <f t="shared" si="0"/>
        <v>2921.6770313190846</v>
      </c>
      <c r="T18" s="6">
        <f>'Population Numbers 2017-2021'!T18*$B18*$C18*$D18*$E18</f>
        <v>2323.8965989156504</v>
      </c>
      <c r="U18" s="6">
        <f>'Population Numbers 2017-2021'!T18*$B18*$C18*$F18*$G18</f>
        <v>676.04264695728023</v>
      </c>
      <c r="V18" s="6">
        <f t="shared" si="1"/>
        <v>2999.9392458729308</v>
      </c>
      <c r="W18" s="6">
        <f>'Population Numbers 2017-2021'!W18*$B18*$C18*$D18*$E18</f>
        <v>2385.3063019500005</v>
      </c>
      <c r="X18" s="6">
        <f>'Population Numbers 2017-2021'!W18*$B18*$C18*$F18*$G18</f>
        <v>693.90728784000009</v>
      </c>
      <c r="Y18" s="6">
        <f t="shared" si="2"/>
        <v>3079.2135897900007</v>
      </c>
      <c r="Z18" s="6">
        <f>'Population Numbers 2017-2021'!AA18*$B18*$C18*$D18*$E18</f>
        <v>2447.4074694300002</v>
      </c>
      <c r="AA18" s="6">
        <f>'Population Numbers 2017-2021'!AA18*$B18*$C18*$F18*$G18</f>
        <v>711.97308201600003</v>
      </c>
      <c r="AB18" s="6">
        <f t="shared" si="16"/>
        <v>3159.380551446</v>
      </c>
      <c r="AC18" s="6">
        <f>'Population Numbers 2017-2021'!AD18*$B18*$C18*$D18*$E18</f>
        <v>2510.2906497900003</v>
      </c>
      <c r="AD18" s="6">
        <f>'Population Numbers 2017-2021'!AD18*$B18*$C18*$F18*$G18</f>
        <v>730.26637084800007</v>
      </c>
      <c r="AE18" s="6">
        <f t="shared" si="4"/>
        <v>3240.5570206380003</v>
      </c>
      <c r="AF18" s="6">
        <f>'Population Numbers 2017-2021'!AG18*$B18*$C18*$D18*$E18</f>
        <v>2573.9558430299999</v>
      </c>
      <c r="AG18" s="6">
        <f>'Population Numbers 2017-2021'!AG18*$B18*$C18*$F18*$G18</f>
        <v>748.78715433600007</v>
      </c>
      <c r="AH18" s="6">
        <f t="shared" si="5"/>
        <v>3322.7429973660001</v>
      </c>
      <c r="AI18" s="6">
        <f>'Population Numbers 2017-2021'!AJ18*$B18*$C18*$D18*$E18</f>
        <v>2638.4030491500007</v>
      </c>
      <c r="AJ18" s="6">
        <f>'Population Numbers 2017-2021'!AJ18*$B18*$C18*$F18*$G18</f>
        <v>767.53543248000005</v>
      </c>
      <c r="AK18" s="6">
        <f t="shared" si="6"/>
        <v>3405.9384816300008</v>
      </c>
      <c r="AL18" s="6">
        <f>'Population Numbers 2017-2021'!AM18*$B18*$C18*$D18*$E18</f>
        <v>2703.6322681500005</v>
      </c>
      <c r="AM18" s="6">
        <f>'Population Numbers 2017-2021'!AM18*$B18*$C18*$F18*$G18</f>
        <v>786.51120528000013</v>
      </c>
      <c r="AN18" s="6">
        <f t="shared" si="7"/>
        <v>3490.1434734300005</v>
      </c>
      <c r="AO18" s="6">
        <f>'Population Numbers 2017-2021'!AP18*$B18*$C18*$D18*$E18</f>
        <v>2769.6435000300007</v>
      </c>
      <c r="AP18" s="6">
        <f>'Population Numbers 2017-2021'!AP18*$B18*$C18*$F18*$G18</f>
        <v>805.71447273600006</v>
      </c>
      <c r="AQ18" s="6">
        <f t="shared" si="8"/>
        <v>3575.3579727660008</v>
      </c>
      <c r="AR18" s="6">
        <f>'Population Numbers 2017-2021'!AS18*$B18*$C18*$D18*$E18</f>
        <v>2836.4367447900008</v>
      </c>
      <c r="AS18" s="6">
        <f>'Population Numbers 2017-2021'!AS18*$B18*$C18*$F18*$G18</f>
        <v>825.14523484799997</v>
      </c>
      <c r="AT18" s="6">
        <f t="shared" si="9"/>
        <v>3661.581979638001</v>
      </c>
      <c r="AU18" s="6">
        <f>'Population Numbers 2017-2021'!AV18*$B18*$C18*$D18*$E18</f>
        <v>2904.0120024300013</v>
      </c>
      <c r="AV18" s="6">
        <f>'Population Numbers 2017-2021'!AV18*$B18*$C18*$F18*$G18</f>
        <v>844.80349161600031</v>
      </c>
      <c r="AW18" s="6">
        <f t="shared" si="10"/>
        <v>3748.8154940460017</v>
      </c>
      <c r="AX18" s="6">
        <f>'Population Numbers 2017-2021'!AY18*$B18*$C18*$D18*$E18</f>
        <v>2972.3692729500008</v>
      </c>
      <c r="AY18" s="6">
        <f>'Population Numbers 2017-2021'!AY18*$B18*$C18*$F18*$G18</f>
        <v>864.68924304000018</v>
      </c>
      <c r="AZ18" s="6">
        <f t="shared" si="11"/>
        <v>3837.0585159900011</v>
      </c>
      <c r="BA18" s="6">
        <f>'Population Numbers 2017-2021'!BB18*$B18*$C18*$D18*$E18</f>
        <v>3041.5085563500006</v>
      </c>
      <c r="BB18" s="6">
        <f>'Population Numbers 2017-2021'!BB18*$B18*$C18*$F18*$G18</f>
        <v>884.80248912000013</v>
      </c>
      <c r="BC18" s="6">
        <f t="shared" si="12"/>
        <v>3926.3110454700009</v>
      </c>
    </row>
    <row r="19" spans="1:55" x14ac:dyDescent="0.2">
      <c r="A19" s="2" t="str">
        <f>'Population Numbers 2017-2021'!A19</f>
        <v>Assam</v>
      </c>
      <c r="B19" s="7">
        <v>8.0000000000000002E-3</v>
      </c>
      <c r="C19" s="27">
        <v>0.3</v>
      </c>
      <c r="D19" s="27">
        <v>0.2</v>
      </c>
      <c r="E19" s="27">
        <v>0.55000000000000004</v>
      </c>
      <c r="F19" s="27">
        <v>0.08</v>
      </c>
      <c r="G19" s="27">
        <v>0.4</v>
      </c>
      <c r="H19" s="41">
        <f>'Population Numbers 2017-2021'!H19*B19*C19*D19*E19</f>
        <v>1375.7633809920001</v>
      </c>
      <c r="I19" s="41">
        <f>'Population Numbers 2017-2021'!H19*B19*C19*D19*G19</f>
        <v>1000.555186176</v>
      </c>
      <c r="J19" s="41">
        <f t="shared" si="13"/>
        <v>2376.3185671680003</v>
      </c>
      <c r="K19" s="6">
        <f>'Population Numbers 2017-2021'!K19*$B19*$C19*$D19*$E19</f>
        <v>1420.6873912704</v>
      </c>
      <c r="L19" s="6">
        <f>'Population Numbers 2017-2021'!K19*$B19*$C19*$F19*$G19</f>
        <v>413.29087746047992</v>
      </c>
      <c r="M19" s="6">
        <f t="shared" si="14"/>
        <v>1833.9782687308798</v>
      </c>
      <c r="N19" s="6">
        <f>'Population Numbers 2017-2021'!N19*$B19*$C19*$D19*$E19</f>
        <v>1466.3082703103998</v>
      </c>
      <c r="O19" s="6">
        <f>'Population Numbers 2017-2021'!N19*$B19*$C19*$F19*$G19</f>
        <v>426.56240590847995</v>
      </c>
      <c r="P19" s="6">
        <f t="shared" si="15"/>
        <v>1892.8706762188799</v>
      </c>
      <c r="Q19" s="6">
        <f>'Population Numbers 2017-2021'!Q19*$B19*$C19*$D19*$E19</f>
        <v>1512.6260181119999</v>
      </c>
      <c r="R19" s="6">
        <f>'Population Numbers 2017-2021'!Q19*$B19*$C19*$F19*$G19</f>
        <v>440.03665981439985</v>
      </c>
      <c r="S19" s="6">
        <f t="shared" si="0"/>
        <v>1952.6626779263997</v>
      </c>
      <c r="T19" s="6">
        <f>'Population Numbers 2017-2021'!T19*$B19*$C19*$D19*$E19</f>
        <v>1559.6406346752001</v>
      </c>
      <c r="U19" s="6">
        <f>'Population Numbers 2017-2021'!T19*$B19*$C19*$F19*$G19</f>
        <v>453.71363917823993</v>
      </c>
      <c r="V19" s="6">
        <f t="shared" si="1"/>
        <v>2013.35427385344</v>
      </c>
      <c r="W19" s="6">
        <f>'Population Numbers 2017-2021'!W19*$B19*$C19*$D19*$E19</f>
        <v>1607.3521199999998</v>
      </c>
      <c r="X19" s="6">
        <f>'Population Numbers 2017-2021'!W19*$B19*$C19*$F19*$G19</f>
        <v>467.593344</v>
      </c>
      <c r="Y19" s="6">
        <f t="shared" si="2"/>
        <v>2074.9454639999999</v>
      </c>
      <c r="Z19" s="6">
        <f>'Population Numbers 2017-2021'!AA19*$B19*$C19*$D19*$E19</f>
        <v>1654.4677248</v>
      </c>
      <c r="AA19" s="6">
        <f>'Population Numbers 2017-2021'!AA19*$B19*$C19*$F19*$G19</f>
        <v>481.29970175999989</v>
      </c>
      <c r="AB19" s="6">
        <f t="shared" si="16"/>
        <v>2135.7674265599999</v>
      </c>
      <c r="AC19" s="6">
        <f>'Population Numbers 2017-2021'!AD19*$B19*$C19*$D19*$E19</f>
        <v>1702.2356208000001</v>
      </c>
      <c r="AD19" s="6">
        <f>'Population Numbers 2017-2021'!AD19*$B19*$C19*$F19*$G19</f>
        <v>495.19581696</v>
      </c>
      <c r="AE19" s="6">
        <f t="shared" si="4"/>
        <v>2197.4314377600003</v>
      </c>
      <c r="AF19" s="6">
        <f>'Population Numbers 2017-2021'!AG19*$B19*$C19*$D19*$E19</f>
        <v>1750.6558080000002</v>
      </c>
      <c r="AG19" s="6">
        <f>'Population Numbers 2017-2021'!AG19*$B19*$C19*$F19*$G19</f>
        <v>509.28168960000005</v>
      </c>
      <c r="AH19" s="6">
        <f t="shared" si="5"/>
        <v>2259.9374976000004</v>
      </c>
      <c r="AI19" s="6">
        <f>'Population Numbers 2017-2021'!AJ19*$B19*$C19*$D19*$E19</f>
        <v>1799.7282864000001</v>
      </c>
      <c r="AJ19" s="6">
        <f>'Population Numbers 2017-2021'!AJ19*$B19*$C19*$F19*$G19</f>
        <v>523.55731967999998</v>
      </c>
      <c r="AK19" s="6">
        <f t="shared" si="6"/>
        <v>2323.28560608</v>
      </c>
      <c r="AL19" s="6">
        <f>'Population Numbers 2017-2021'!AM19*$B19*$C19*$D19*$E19</f>
        <v>1849.4530560000001</v>
      </c>
      <c r="AM19" s="6">
        <f>'Population Numbers 2017-2021'!AM19*$B19*$C19*$F19*$G19</f>
        <v>538.02270720000001</v>
      </c>
      <c r="AN19" s="6">
        <f t="shared" si="7"/>
        <v>2387.4757632000001</v>
      </c>
      <c r="AO19" s="6">
        <f>'Population Numbers 2017-2021'!AP19*$B19*$C19*$D19*$E19</f>
        <v>1899.8301168000003</v>
      </c>
      <c r="AP19" s="6">
        <f>'Population Numbers 2017-2021'!AP19*$B19*$C19*$F19*$G19</f>
        <v>552.67785216000004</v>
      </c>
      <c r="AQ19" s="6">
        <f t="shared" si="8"/>
        <v>2452.5079689600002</v>
      </c>
      <c r="AR19" s="6">
        <f>'Population Numbers 2017-2021'!AS19*$B19*$C19*$D19*$E19</f>
        <v>1950.8594688000001</v>
      </c>
      <c r="AS19" s="6">
        <f>'Population Numbers 2017-2021'!AS19*$B19*$C19*$F19*$G19</f>
        <v>567.52275455999995</v>
      </c>
      <c r="AT19" s="6">
        <f t="shared" si="9"/>
        <v>2518.3822233599999</v>
      </c>
      <c r="AU19" s="6">
        <f>'Population Numbers 2017-2021'!AV19*$B19*$C19*$D19*$E19</f>
        <v>2002.5411119999999</v>
      </c>
      <c r="AV19" s="6">
        <f>'Population Numbers 2017-2021'!AV19*$B19*$C19*$F19*$G19</f>
        <v>582.55741439999997</v>
      </c>
      <c r="AW19" s="6">
        <f t="shared" si="10"/>
        <v>2585.0985264000001</v>
      </c>
      <c r="AX19" s="6">
        <f>'Population Numbers 2017-2021'!AY19*$B19*$C19*$D19*$E19</f>
        <v>2054.8750464</v>
      </c>
      <c r="AY19" s="6">
        <f>'Population Numbers 2017-2021'!AY19*$B19*$C19*$F19*$G19</f>
        <v>597.78183167999998</v>
      </c>
      <c r="AZ19" s="6">
        <f t="shared" si="11"/>
        <v>2652.6568780799998</v>
      </c>
      <c r="BA19" s="6">
        <f>'Population Numbers 2017-2021'!BB19*$B19*$C19*$D19*$E19</f>
        <v>2107.8612720000001</v>
      </c>
      <c r="BB19" s="6">
        <f>'Population Numbers 2017-2021'!BB19*$B19*$C19*$F19*$G19</f>
        <v>613.19600639999999</v>
      </c>
      <c r="BC19" s="6">
        <f t="shared" si="12"/>
        <v>2721.0572784000001</v>
      </c>
    </row>
    <row r="20" spans="1:55" x14ac:dyDescent="0.2">
      <c r="A20" s="2" t="str">
        <f>'Population Numbers 2017-2021'!A20</f>
        <v>Chhatisgarh</v>
      </c>
      <c r="B20" s="7">
        <v>7.9000000000000008E-3</v>
      </c>
      <c r="C20" s="27">
        <v>0.3</v>
      </c>
      <c r="D20" s="27">
        <v>0.2</v>
      </c>
      <c r="E20" s="27">
        <v>0.55000000000000004</v>
      </c>
      <c r="F20" s="27">
        <v>0.08</v>
      </c>
      <c r="G20" s="27">
        <v>0.4</v>
      </c>
      <c r="H20" s="41">
        <f>'Population Numbers 2017-2021'!H20*B20*C20*D20*E20</f>
        <v>1720.5976560808206</v>
      </c>
      <c r="I20" s="41">
        <f>'Population Numbers 2017-2021'!H20*B20*C20*D20*G20</f>
        <v>1251.3437498769604</v>
      </c>
      <c r="J20" s="41">
        <f t="shared" si="13"/>
        <v>2971.9414059577812</v>
      </c>
      <c r="K20" s="6">
        <f>'Population Numbers 2017-2021'!K20*$B20*$C20*$D20*$E20</f>
        <v>1756.2397516709761</v>
      </c>
      <c r="L20" s="6">
        <f>'Population Numbers 2017-2021'!K20*$B20*$C20*$F20*$G20</f>
        <v>510.90610957701119</v>
      </c>
      <c r="M20" s="6">
        <f t="shared" si="14"/>
        <v>2267.1458612479873</v>
      </c>
      <c r="N20" s="6">
        <f>'Population Numbers 2017-2021'!N20*$B20*$C20*$D20*$E20</f>
        <v>1792.2359511699726</v>
      </c>
      <c r="O20" s="6">
        <f>'Population Numbers 2017-2021'!N20*$B20*$C20*$F20*$G20</f>
        <v>521.37773124944647</v>
      </c>
      <c r="P20" s="6">
        <f t="shared" si="15"/>
        <v>2313.6136824194191</v>
      </c>
      <c r="Q20" s="6">
        <f>'Population Numbers 2017-2021'!Q20*$B20*$C20*$D20*$E20</f>
        <v>1828.5862545778084</v>
      </c>
      <c r="R20" s="6">
        <f>'Population Numbers 2017-2021'!Q20*$B20*$C20*$F20*$G20</f>
        <v>531.95236496808968</v>
      </c>
      <c r="S20" s="6">
        <f t="shared" si="0"/>
        <v>2360.5386195458982</v>
      </c>
      <c r="T20" s="6">
        <f>'Population Numbers 2017-2021'!T20*$B20*$C20*$D20*$E20</f>
        <v>1865.2906618944844</v>
      </c>
      <c r="U20" s="6">
        <f>'Population Numbers 2017-2021'!T20*$B20*$C20*$F20*$G20</f>
        <v>542.63001073294095</v>
      </c>
      <c r="V20" s="6">
        <f t="shared" si="1"/>
        <v>2407.9206726274251</v>
      </c>
      <c r="W20" s="6">
        <f>'Population Numbers 2017-2021'!W20*$B20*$C20*$D20*$E20</f>
        <v>1902.3491731199999</v>
      </c>
      <c r="X20" s="6">
        <f>'Population Numbers 2017-2021'!W20*$B20*$C20*$F20*$G20</f>
        <v>553.41066854399992</v>
      </c>
      <c r="Y20" s="6">
        <f t="shared" si="2"/>
        <v>2455.7598416639999</v>
      </c>
      <c r="Z20" s="6">
        <f>'Population Numbers 2017-2021'!AA20*$B20*$C20*$D20*$E20</f>
        <v>1945.8933727200001</v>
      </c>
      <c r="AA20" s="6">
        <f>'Population Numbers 2017-2021'!AA20*$B20*$C20*$F20*$G20</f>
        <v>566.07807206399991</v>
      </c>
      <c r="AB20" s="6">
        <f t="shared" si="16"/>
        <v>2511.9714447840001</v>
      </c>
      <c r="AC20" s="6">
        <f>'Population Numbers 2017-2021'!AD20*$B20*$C20*$D20*$E20</f>
        <v>1989.9302953200004</v>
      </c>
      <c r="AD20" s="6">
        <f>'Population Numbers 2017-2021'!AD20*$B20*$C20*$F20*$G20</f>
        <v>578.88881318400001</v>
      </c>
      <c r="AE20" s="6">
        <f t="shared" si="4"/>
        <v>2568.8191085040003</v>
      </c>
      <c r="AF20" s="6">
        <f>'Population Numbers 2017-2021'!AG20*$B20*$C20*$D20*$E20</f>
        <v>2034.4599409200002</v>
      </c>
      <c r="AG20" s="6">
        <f>'Population Numbers 2017-2021'!AG20*$B20*$C20*$F20*$G20</f>
        <v>591.842891904</v>
      </c>
      <c r="AH20" s="6">
        <f t="shared" si="5"/>
        <v>2626.3028328240002</v>
      </c>
      <c r="AI20" s="6">
        <f>'Population Numbers 2017-2021'!AJ20*$B20*$C20*$D20*$E20</f>
        <v>2079.4823095200004</v>
      </c>
      <c r="AJ20" s="6">
        <f>'Population Numbers 2017-2021'!AJ20*$B20*$C20*$F20*$G20</f>
        <v>604.94030822400009</v>
      </c>
      <c r="AK20" s="6">
        <f t="shared" si="6"/>
        <v>2684.4226177440005</v>
      </c>
      <c r="AL20" s="6">
        <f>'Population Numbers 2017-2021'!AM20*$B20*$C20*$D20*$E20</f>
        <v>2124.9974011200006</v>
      </c>
      <c r="AM20" s="6">
        <f>'Population Numbers 2017-2021'!AM20*$B20*$C20*$F20*$G20</f>
        <v>618.18106214400018</v>
      </c>
      <c r="AN20" s="6">
        <f t="shared" si="7"/>
        <v>2743.178463264001</v>
      </c>
      <c r="AO20" s="6">
        <f>'Population Numbers 2017-2021'!AP20*$B20*$C20*$D20*$E20</f>
        <v>2171.0052157200003</v>
      </c>
      <c r="AP20" s="6">
        <f>'Population Numbers 2017-2021'!AP20*$B20*$C20*$F20*$G20</f>
        <v>631.56515366400004</v>
      </c>
      <c r="AQ20" s="6">
        <f t="shared" si="8"/>
        <v>2802.5703693840005</v>
      </c>
      <c r="AR20" s="6">
        <f>'Population Numbers 2017-2021'!AS20*$B20*$C20*$D20*$E20</f>
        <v>2217.5057533200002</v>
      </c>
      <c r="AS20" s="6">
        <f>'Population Numbers 2017-2021'!AS20*$B20*$C20*$F20*$G20</f>
        <v>645.09258278400011</v>
      </c>
      <c r="AT20" s="6">
        <f t="shared" si="9"/>
        <v>2862.5983361040003</v>
      </c>
      <c r="AU20" s="6">
        <f>'Population Numbers 2017-2021'!AV20*$B20*$C20*$D20*$E20</f>
        <v>2264.4990139200004</v>
      </c>
      <c r="AV20" s="6">
        <f>'Population Numbers 2017-2021'!AV20*$B20*$C20*$F20*$G20</f>
        <v>658.76334950400008</v>
      </c>
      <c r="AW20" s="6">
        <f t="shared" si="10"/>
        <v>2923.2623634240003</v>
      </c>
      <c r="AX20" s="6">
        <f>'Population Numbers 2017-2021'!AY20*$B20*$C20*$D20*$E20</f>
        <v>2311.98499752</v>
      </c>
      <c r="AY20" s="6">
        <f>'Population Numbers 2017-2021'!AY20*$B20*$C20*$F20*$G20</f>
        <v>672.57745382400003</v>
      </c>
      <c r="AZ20" s="6">
        <f t="shared" si="11"/>
        <v>2984.5624513439998</v>
      </c>
      <c r="BA20" s="6">
        <f>'Population Numbers 2017-2021'!BB20*$B20*$C20*$D20*$E20</f>
        <v>2359.9637041199999</v>
      </c>
      <c r="BB20" s="6">
        <f>'Population Numbers 2017-2021'!BB20*$B20*$C20*$F20*$G20</f>
        <v>686.5348957440001</v>
      </c>
      <c r="BC20" s="6">
        <f t="shared" si="12"/>
        <v>3046.498599864</v>
      </c>
    </row>
    <row r="21" spans="1:55" x14ac:dyDescent="0.2">
      <c r="A21" s="23" t="str">
        <f>'Population Numbers 2017-2021'!A21</f>
        <v>Delhi</v>
      </c>
      <c r="B21" s="7">
        <v>4.3E-3</v>
      </c>
      <c r="C21" s="27">
        <v>0.3</v>
      </c>
      <c r="D21" s="27">
        <v>0.2</v>
      </c>
      <c r="E21" s="27">
        <v>0.55000000000000004</v>
      </c>
      <c r="F21" s="27">
        <v>0.08</v>
      </c>
      <c r="G21" s="27">
        <v>0.4</v>
      </c>
      <c r="H21" s="41">
        <f>'Population Numbers 2017-2021'!H21*B21*C21*D21*E21</f>
        <v>2578.2639323512503</v>
      </c>
      <c r="I21" s="41">
        <f>'Population Numbers 2017-2021'!H21*B21*C21*D21*G21</f>
        <v>1875.1010417100003</v>
      </c>
      <c r="J21" s="41">
        <f t="shared" si="13"/>
        <v>4453.3649740612509</v>
      </c>
      <c r="K21" s="6">
        <f>'Population Numbers 2017-2021'!K21*$B21*$C21*$D21*$E21</f>
        <v>2629.3859973809999</v>
      </c>
      <c r="L21" s="6">
        <f>'Population Numbers 2017-2021'!K21*$B21*$C21*$F21*$G21</f>
        <v>764.9122901472</v>
      </c>
      <c r="M21" s="6">
        <f t="shared" si="14"/>
        <v>3394.2982875282</v>
      </c>
      <c r="N21" s="6">
        <f>'Population Numbers 2017-2021'!N21*$B21*$C21*$D21*$E21</f>
        <v>2680.5080624107495</v>
      </c>
      <c r="O21" s="6">
        <f>'Population Numbers 2017-2021'!N21*$B21*$C21*$F21*$G21</f>
        <v>779.7841636103999</v>
      </c>
      <c r="P21" s="6">
        <f t="shared" si="15"/>
        <v>3460.2922260211494</v>
      </c>
      <c r="Q21" s="6">
        <f>'Population Numbers 2017-2021'!Q21*$B21*$C21*$D21*$E21</f>
        <v>2731.6301274404996</v>
      </c>
      <c r="R21" s="6">
        <f>'Population Numbers 2017-2021'!Q21*$B21*$C21*$F21*$G21</f>
        <v>794.6560370735998</v>
      </c>
      <c r="S21" s="6">
        <f t="shared" si="0"/>
        <v>3526.2861645140993</v>
      </c>
      <c r="T21" s="6">
        <f>'Population Numbers 2017-2021'!T21*$B21*$C21*$D21*$E21</f>
        <v>2782.7521924702501</v>
      </c>
      <c r="U21" s="6">
        <f>'Population Numbers 2017-2021'!T21*$B21*$C21*$F21*$G21</f>
        <v>809.52791053679994</v>
      </c>
      <c r="V21" s="6">
        <f t="shared" si="1"/>
        <v>3592.28010300705</v>
      </c>
      <c r="W21" s="6">
        <f>'Population Numbers 2017-2021'!W21*$B21*$C21*$D21*$E21</f>
        <v>2833.8742575000001</v>
      </c>
      <c r="X21" s="6">
        <f>'Population Numbers 2017-2021'!W21*$B21*$C21*$F21*$G21</f>
        <v>824.39978399999984</v>
      </c>
      <c r="Y21" s="6">
        <f t="shared" si="2"/>
        <v>3658.2740414999998</v>
      </c>
      <c r="Z21" s="6">
        <f>'Population Numbers 2017-2021'!AA21*$B21*$C21*$D21*$E21</f>
        <v>2874.8127622500001</v>
      </c>
      <c r="AA21" s="6">
        <f>'Population Numbers 2017-2021'!AA21*$B21*$C21*$F21*$G21</f>
        <v>836.30916719999993</v>
      </c>
      <c r="AB21" s="6">
        <f t="shared" si="16"/>
        <v>3711.1219294500002</v>
      </c>
      <c r="AC21" s="6">
        <f>'Population Numbers 2017-2021'!AD21*$B21*$C21*$D21*$E21</f>
        <v>2915.7512670000001</v>
      </c>
      <c r="AD21" s="6">
        <f>'Population Numbers 2017-2021'!AD21*$B21*$C21*$F21*$G21</f>
        <v>848.21855039999991</v>
      </c>
      <c r="AE21" s="6">
        <f t="shared" si="4"/>
        <v>3763.9698174</v>
      </c>
      <c r="AF21" s="6">
        <f>'Population Numbers 2017-2021'!AG21*$B21*$C21*$D21*$E21</f>
        <v>2956.6897717500005</v>
      </c>
      <c r="AG21" s="6">
        <f>'Population Numbers 2017-2021'!AG21*$B21*$C21*$F21*$G21</f>
        <v>860.12793360000001</v>
      </c>
      <c r="AH21" s="6">
        <f t="shared" si="5"/>
        <v>3816.8177053500003</v>
      </c>
      <c r="AI21" s="6">
        <f>'Population Numbers 2017-2021'!AJ21*$B21*$C21*$D21*$E21</f>
        <v>2997.6282765000001</v>
      </c>
      <c r="AJ21" s="6">
        <f>'Population Numbers 2017-2021'!AJ21*$B21*$C21*$F21*$G21</f>
        <v>872.0373168000001</v>
      </c>
      <c r="AK21" s="6">
        <f t="shared" si="6"/>
        <v>3869.6655933000002</v>
      </c>
      <c r="AL21" s="6">
        <f>'Population Numbers 2017-2021'!AM21*$B21*$C21*$D21*$E21</f>
        <v>3038.5667812500001</v>
      </c>
      <c r="AM21" s="6">
        <f>'Population Numbers 2017-2021'!AM21*$B21*$C21*$F21*$G21</f>
        <v>883.94670000000008</v>
      </c>
      <c r="AN21" s="6">
        <f t="shared" si="7"/>
        <v>3922.51348125</v>
      </c>
      <c r="AO21" s="6">
        <f>'Population Numbers 2017-2021'!AP21*$B21*$C21*$D21*$E21</f>
        <v>3079.5052860000001</v>
      </c>
      <c r="AP21" s="6">
        <f>'Population Numbers 2017-2021'!AP21*$B21*$C21*$F21*$G21</f>
        <v>895.85608320000017</v>
      </c>
      <c r="AQ21" s="6">
        <f t="shared" si="8"/>
        <v>3975.3613692000004</v>
      </c>
      <c r="AR21" s="6">
        <f>'Population Numbers 2017-2021'!AS21*$B21*$C21*$D21*$E21</f>
        <v>3120.4437907500001</v>
      </c>
      <c r="AS21" s="6">
        <f>'Population Numbers 2017-2021'!AS21*$B21*$C21*$F21*$G21</f>
        <v>907.76546640000004</v>
      </c>
      <c r="AT21" s="6">
        <f t="shared" si="9"/>
        <v>4028.2092571500002</v>
      </c>
      <c r="AU21" s="6">
        <f>'Population Numbers 2017-2021'!AV21*$B21*$C21*$D21*$E21</f>
        <v>3161.3822955000005</v>
      </c>
      <c r="AV21" s="6">
        <f>'Population Numbers 2017-2021'!AV21*$B21*$C21*$F21*$G21</f>
        <v>919.67484960000002</v>
      </c>
      <c r="AW21" s="6">
        <f t="shared" si="10"/>
        <v>4081.0571451000005</v>
      </c>
      <c r="AX21" s="6">
        <f>'Population Numbers 2017-2021'!AY21*$B21*$C21*$D21*$E21</f>
        <v>3202.3208002500005</v>
      </c>
      <c r="AY21" s="6">
        <f>'Population Numbers 2017-2021'!AY21*$B21*$C21*$F21*$G21</f>
        <v>931.58423280000011</v>
      </c>
      <c r="AZ21" s="6">
        <f t="shared" si="11"/>
        <v>4133.9050330500004</v>
      </c>
      <c r="BA21" s="6">
        <f>'Population Numbers 2017-2021'!BB21*$B21*$C21*$D21*$E21</f>
        <v>3243.2593050000005</v>
      </c>
      <c r="BB21" s="6">
        <f>'Population Numbers 2017-2021'!BB21*$B21*$C21*$F21*$G21</f>
        <v>943.4936160000002</v>
      </c>
      <c r="BC21" s="6">
        <f t="shared" si="12"/>
        <v>4186.7529210000012</v>
      </c>
    </row>
    <row r="22" spans="1:55" x14ac:dyDescent="0.2">
      <c r="A22" s="2" t="str">
        <f>'Population Numbers 2017-2021'!A22</f>
        <v>Jammu and Kashmir</v>
      </c>
      <c r="B22" s="7">
        <v>5.4999999999999997E-3</v>
      </c>
      <c r="C22" s="27">
        <v>0.3</v>
      </c>
      <c r="D22" s="27">
        <v>0.2</v>
      </c>
      <c r="E22" s="27">
        <v>0.55000000000000004</v>
      </c>
      <c r="F22" s="27">
        <v>0.08</v>
      </c>
      <c r="G22" s="27">
        <v>0.4</v>
      </c>
      <c r="H22" s="41">
        <f>'Population Numbers 2017-2021'!H22*B22*C22*D22*E22</f>
        <v>667.2788709972001</v>
      </c>
      <c r="I22" s="41">
        <f>'Population Numbers 2017-2021'!H22*B22*C22*D22*G22</f>
        <v>485.29372436160003</v>
      </c>
      <c r="J22" s="41">
        <f t="shared" si="13"/>
        <v>1152.5725953588001</v>
      </c>
      <c r="K22" s="6">
        <f>'Population Numbers 2017-2021'!K22*$B22*$C22*$D22*$E22</f>
        <v>676.21079103336012</v>
      </c>
      <c r="L22" s="6">
        <f>'Population Numbers 2017-2021'!K22*$B22*$C22*$F22*$G22</f>
        <v>196.71586648243203</v>
      </c>
      <c r="M22" s="6">
        <f t="shared" si="14"/>
        <v>872.92665751579216</v>
      </c>
      <c r="N22" s="6">
        <f>'Population Numbers 2017-2021'!N22*$B22*$C22*$D22*$E22</f>
        <v>685.18384238172007</v>
      </c>
      <c r="O22" s="6">
        <f>'Population Numbers 2017-2021'!N22*$B22*$C22*$F22*$G22</f>
        <v>199.32620869286404</v>
      </c>
      <c r="P22" s="6">
        <f t="shared" si="15"/>
        <v>884.51005107458411</v>
      </c>
      <c r="Q22" s="6">
        <f>'Population Numbers 2017-2021'!Q22*$B22*$C22*$D22*$E22</f>
        <v>694.19802504228005</v>
      </c>
      <c r="R22" s="6">
        <f>'Population Numbers 2017-2021'!Q22*$B22*$C22*$F22*$G22</f>
        <v>201.94851637593604</v>
      </c>
      <c r="S22" s="6">
        <f t="shared" si="0"/>
        <v>896.14654141821609</v>
      </c>
      <c r="T22" s="6">
        <f>'Population Numbers 2017-2021'!T22*$B22*$C22*$D22*$E22</f>
        <v>703.25333901504018</v>
      </c>
      <c r="U22" s="6">
        <f>'Population Numbers 2017-2021'!T22*$B22*$C22*$F22*$G22</f>
        <v>204.58278953164805</v>
      </c>
      <c r="V22" s="6">
        <f t="shared" si="1"/>
        <v>907.8361285466882</v>
      </c>
      <c r="W22" s="6">
        <f>'Population Numbers 2017-2021'!W22*$B22*$C22*$D22*$E22</f>
        <v>712.3497842999999</v>
      </c>
      <c r="X22" s="6">
        <f>'Population Numbers 2017-2021'!W22*$B22*$C22*$F22*$G22</f>
        <v>207.22902815999993</v>
      </c>
      <c r="Y22" s="6">
        <f t="shared" si="2"/>
        <v>919.57881245999988</v>
      </c>
      <c r="Z22" s="6">
        <f>'Population Numbers 2017-2021'!AA22*$B22*$C22*$D22*$E22</f>
        <v>725.49830495999993</v>
      </c>
      <c r="AA22" s="6">
        <f>'Population Numbers 2017-2021'!AA22*$B22*$C22*$F22*$G22</f>
        <v>211.05405235199999</v>
      </c>
      <c r="AB22" s="6">
        <f t="shared" si="16"/>
        <v>936.55235731199991</v>
      </c>
      <c r="AC22" s="6">
        <f>'Population Numbers 2017-2021'!AD22*$B22*$C22*$D22*$E22</f>
        <v>738.76639781999995</v>
      </c>
      <c r="AD22" s="6">
        <f>'Population Numbers 2017-2021'!AD22*$B22*$C22*$F22*$G22</f>
        <v>214.91386118399998</v>
      </c>
      <c r="AE22" s="6">
        <f t="shared" si="4"/>
        <v>953.68025900399994</v>
      </c>
      <c r="AF22" s="6">
        <f>'Population Numbers 2017-2021'!AG22*$B22*$C22*$D22*$E22</f>
        <v>752.15406287999997</v>
      </c>
      <c r="AG22" s="6">
        <f>'Population Numbers 2017-2021'!AG22*$B22*$C22*$F22*$G22</f>
        <v>218.80845465599998</v>
      </c>
      <c r="AH22" s="6">
        <f t="shared" si="5"/>
        <v>970.96251753599995</v>
      </c>
      <c r="AI22" s="6">
        <f>'Population Numbers 2017-2021'!AJ22*$B22*$C22*$D22*$E22</f>
        <v>765.66130013999998</v>
      </c>
      <c r="AJ22" s="6">
        <f>'Population Numbers 2017-2021'!AJ22*$B22*$C22*$F22*$G22</f>
        <v>222.73783276799998</v>
      </c>
      <c r="AK22" s="6">
        <f t="shared" si="6"/>
        <v>988.39913290799996</v>
      </c>
      <c r="AL22" s="6">
        <f>'Population Numbers 2017-2021'!AM22*$B22*$C22*$D22*$E22</f>
        <v>779.28810959999998</v>
      </c>
      <c r="AM22" s="6">
        <f>'Population Numbers 2017-2021'!AM22*$B22*$C22*$F22*$G22</f>
        <v>226.70199552</v>
      </c>
      <c r="AN22" s="6">
        <f t="shared" si="7"/>
        <v>1005.99010512</v>
      </c>
      <c r="AO22" s="6">
        <f>'Population Numbers 2017-2021'!AP22*$B22*$C22*$D22*$E22</f>
        <v>793.03449126000021</v>
      </c>
      <c r="AP22" s="6">
        <f>'Population Numbers 2017-2021'!AP22*$B22*$C22*$F22*$G22</f>
        <v>230.70094291199999</v>
      </c>
      <c r="AQ22" s="6">
        <f t="shared" si="8"/>
        <v>1023.7354341720002</v>
      </c>
      <c r="AR22" s="6">
        <f>'Population Numbers 2017-2021'!AS22*$B22*$C22*$D22*$E22</f>
        <v>806.90044512000009</v>
      </c>
      <c r="AS22" s="6">
        <f>'Population Numbers 2017-2021'!AS22*$B22*$C22*$F22*$G22</f>
        <v>234.73467494399998</v>
      </c>
      <c r="AT22" s="6">
        <f t="shared" si="9"/>
        <v>1041.6351200640001</v>
      </c>
      <c r="AU22" s="6">
        <f>'Population Numbers 2017-2021'!AV22*$B22*$C22*$D22*$E22</f>
        <v>820.88597117999996</v>
      </c>
      <c r="AV22" s="6">
        <f>'Population Numbers 2017-2021'!AV22*$B22*$C22*$F22*$G22</f>
        <v>238.80319161599996</v>
      </c>
      <c r="AW22" s="6">
        <f t="shared" si="10"/>
        <v>1059.6891627959999</v>
      </c>
      <c r="AX22" s="6">
        <f>'Population Numbers 2017-2021'!AY22*$B22*$C22*$D22*$E22</f>
        <v>834.99106943999982</v>
      </c>
      <c r="AY22" s="6">
        <f>'Population Numbers 2017-2021'!AY22*$B22*$C22*$F22*$G22</f>
        <v>242.90649292799995</v>
      </c>
      <c r="AZ22" s="6">
        <f t="shared" si="11"/>
        <v>1077.8975623679999</v>
      </c>
      <c r="BA22" s="6">
        <f>'Population Numbers 2017-2021'!BB22*$B22*$C22*$D22*$E22</f>
        <v>849.21573990000002</v>
      </c>
      <c r="BB22" s="6">
        <f>'Population Numbers 2017-2021'!BB22*$B22*$C22*$F22*$G22</f>
        <v>247.04457887999999</v>
      </c>
      <c r="BC22" s="6">
        <f t="shared" si="12"/>
        <v>1096.26031878</v>
      </c>
    </row>
    <row r="23" spans="1:55" x14ac:dyDescent="0.2">
      <c r="A23" s="2" t="str">
        <f>'Population Numbers 2017-2021'!A23</f>
        <v>Uttarkhand</v>
      </c>
      <c r="B23" s="7">
        <v>6.1999999999999998E-3</v>
      </c>
      <c r="C23" s="27">
        <v>0.3</v>
      </c>
      <c r="D23" s="27">
        <v>0.2</v>
      </c>
      <c r="E23" s="27">
        <v>0.55000000000000004</v>
      </c>
      <c r="F23" s="27">
        <v>0.08</v>
      </c>
      <c r="G23" s="27">
        <v>0.4</v>
      </c>
      <c r="H23" s="41">
        <f>'Population Numbers 2017-2021'!H23*B23*C23*D23*E23</f>
        <v>696.75887060868013</v>
      </c>
      <c r="I23" s="41">
        <f>'Population Numbers 2017-2021'!H23*B23*C23*D23*G23</f>
        <v>506.73372407904009</v>
      </c>
      <c r="J23" s="41">
        <f t="shared" si="13"/>
        <v>1203.4925946877202</v>
      </c>
      <c r="K23" s="6">
        <f>'Population Numbers 2017-2021'!K23*$B23*$C23*$D23*$E23</f>
        <v>711.81812118278435</v>
      </c>
      <c r="L23" s="6">
        <f>'Population Numbers 2017-2021'!K23*$B23*$C23*$F23*$G23</f>
        <v>207.07436252590088</v>
      </c>
      <c r="M23" s="6">
        <f t="shared" si="14"/>
        <v>918.89248370868518</v>
      </c>
      <c r="N23" s="6">
        <f>'Population Numbers 2017-2021'!N23*$B23*$C23*$D23*$E23</f>
        <v>727.03606459096829</v>
      </c>
      <c r="O23" s="6">
        <f>'Population Numbers 2017-2021'!N23*$B23*$C23*$F23*$G23</f>
        <v>211.50140060828164</v>
      </c>
      <c r="P23" s="6">
        <f t="shared" si="15"/>
        <v>938.53746519924994</v>
      </c>
      <c r="Q23" s="6">
        <f>'Population Numbers 2017-2021'!Q23*$B23*$C23*$D23*$E23</f>
        <v>742.41270083323241</v>
      </c>
      <c r="R23" s="6">
        <f>'Population Numbers 2017-2021'!Q23*$B23*$C23*$F23*$G23</f>
        <v>215.9746038787585</v>
      </c>
      <c r="S23" s="6">
        <f t="shared" si="0"/>
        <v>958.38730471199096</v>
      </c>
      <c r="T23" s="6">
        <f>'Population Numbers 2017-2021'!T23*$B23*$C23*$D23*$E23</f>
        <v>757.94802990957623</v>
      </c>
      <c r="U23" s="6">
        <f>'Population Numbers 2017-2021'!T23*$B23*$C23*$F23*$G23</f>
        <v>220.49397233733126</v>
      </c>
      <c r="V23" s="6">
        <f t="shared" si="1"/>
        <v>978.44200224690746</v>
      </c>
      <c r="W23" s="6">
        <f>'Population Numbers 2017-2021'!W23*$B23*$C23*$D23*$E23</f>
        <v>773.64205182000023</v>
      </c>
      <c r="X23" s="6">
        <f>'Population Numbers 2017-2021'!W23*$B23*$C23*$F23*$G23</f>
        <v>225.05950598400005</v>
      </c>
      <c r="Y23" s="6">
        <f t="shared" si="2"/>
        <v>998.70155780400023</v>
      </c>
      <c r="Z23" s="6">
        <f>'Population Numbers 2017-2021'!AA23*$B23*$C23*$D23*$E23</f>
        <v>789.74373832200024</v>
      </c>
      <c r="AA23" s="6">
        <f>'Population Numbers 2017-2021'!AA23*$B23*$C23*$F23*$G23</f>
        <v>229.74363296640001</v>
      </c>
      <c r="AB23" s="6">
        <f t="shared" si="16"/>
        <v>1019.4873712884003</v>
      </c>
      <c r="AC23" s="6">
        <f>'Population Numbers 2017-2021'!AD23*$B23*$C23*$D23*$E23</f>
        <v>806.00857286400003</v>
      </c>
      <c r="AD23" s="6">
        <f>'Population Numbers 2017-2021'!AD23*$B23*$C23*$F23*$G23</f>
        <v>234.47522119679999</v>
      </c>
      <c r="AE23" s="6">
        <f t="shared" si="4"/>
        <v>1040.4837940607999</v>
      </c>
      <c r="AF23" s="6">
        <f>'Population Numbers 2017-2021'!AG23*$B23*$C23*$D23*$E23</f>
        <v>822.43655544599994</v>
      </c>
      <c r="AG23" s="6">
        <f>'Population Numbers 2017-2021'!AG23*$B23*$C23*$F23*$G23</f>
        <v>239.25427067519996</v>
      </c>
      <c r="AH23" s="6">
        <f t="shared" si="5"/>
        <v>1061.6908261212</v>
      </c>
      <c r="AI23" s="6">
        <f>'Population Numbers 2017-2021'!AJ23*$B23*$C23*$D23*$E23</f>
        <v>839.02768606799998</v>
      </c>
      <c r="AJ23" s="6">
        <f>'Population Numbers 2017-2021'!AJ23*$B23*$C23*$F23*$G23</f>
        <v>244.08078140159998</v>
      </c>
      <c r="AK23" s="6">
        <f t="shared" si="6"/>
        <v>1083.1084674695999</v>
      </c>
      <c r="AL23" s="6">
        <f>'Population Numbers 2017-2021'!AM23*$B23*$C23*$D23*$E23</f>
        <v>855.78196473000014</v>
      </c>
      <c r="AM23" s="6">
        <f>'Population Numbers 2017-2021'!AM23*$B23*$C23*$F23*$G23</f>
        <v>248.95475337599999</v>
      </c>
      <c r="AN23" s="6">
        <f t="shared" si="7"/>
        <v>1104.7367181060001</v>
      </c>
      <c r="AO23" s="6">
        <f>'Population Numbers 2017-2021'!AP23*$B23*$C23*$D23*$E23</f>
        <v>872.69939143200008</v>
      </c>
      <c r="AP23" s="6">
        <f>'Population Numbers 2017-2021'!AP23*$B23*$C23*$F23*$G23</f>
        <v>253.87618659840001</v>
      </c>
      <c r="AQ23" s="6">
        <f t="shared" si="8"/>
        <v>1126.5755780304</v>
      </c>
      <c r="AR23" s="6">
        <f>'Population Numbers 2017-2021'!AS23*$B23*$C23*$D23*$E23</f>
        <v>889.77996617400015</v>
      </c>
      <c r="AS23" s="6">
        <f>'Population Numbers 2017-2021'!AS23*$B23*$C23*$F23*$G23</f>
        <v>258.84508106880003</v>
      </c>
      <c r="AT23" s="6">
        <f t="shared" si="9"/>
        <v>1148.6250472428001</v>
      </c>
      <c r="AU23" s="6">
        <f>'Population Numbers 2017-2021'!AV23*$B23*$C23*$D23*$E23</f>
        <v>907.02368895600011</v>
      </c>
      <c r="AV23" s="6">
        <f>'Population Numbers 2017-2021'!AV23*$B23*$C23*$F23*$G23</f>
        <v>263.86143678720003</v>
      </c>
      <c r="AW23" s="6">
        <f t="shared" si="10"/>
        <v>1170.8851257432002</v>
      </c>
      <c r="AX23" s="6">
        <f>'Population Numbers 2017-2021'!AY23*$B23*$C23*$D23*$E23</f>
        <v>924.43055977799997</v>
      </c>
      <c r="AY23" s="6">
        <f>'Population Numbers 2017-2021'!AY23*$B23*$C23*$F23*$G23</f>
        <v>268.92525375359997</v>
      </c>
      <c r="AZ23" s="6">
        <f t="shared" si="11"/>
        <v>1193.3558135316</v>
      </c>
      <c r="BA23" s="6">
        <f>'Population Numbers 2017-2021'!BB23*$B23*$C23*$D23*$E23</f>
        <v>942.00057864000019</v>
      </c>
      <c r="BB23" s="6">
        <f>'Population Numbers 2017-2021'!BB23*$B23*$C23*$F23*$G23</f>
        <v>274.03653196800002</v>
      </c>
      <c r="BC23" s="6">
        <f t="shared" si="12"/>
        <v>1216.0371106080001</v>
      </c>
    </row>
    <row r="24" spans="1:55" x14ac:dyDescent="0.2">
      <c r="A24" s="2" t="str">
        <f>'Population Numbers 2017-2021'!A24</f>
        <v>Himachal Pradesh</v>
      </c>
      <c r="B24" s="7">
        <v>6.7000000000000002E-3</v>
      </c>
      <c r="C24" s="27">
        <v>0.3</v>
      </c>
      <c r="D24" s="27">
        <v>0.2</v>
      </c>
      <c r="E24" s="27">
        <v>0.55000000000000004</v>
      </c>
      <c r="F24" s="27">
        <v>0.08</v>
      </c>
      <c r="G24" s="27">
        <v>0.4</v>
      </c>
      <c r="H24" s="41">
        <f>'Population Numbers 2017-2021'!H24*B24*C24*D24*E24</f>
        <v>183.96393462183002</v>
      </c>
      <c r="I24" s="41">
        <f>'Population Numbers 2017-2021'!H24*B24*C24*D24*G24</f>
        <v>133.79195245224</v>
      </c>
      <c r="J24" s="41">
        <f t="shared" si="13"/>
        <v>317.75588707407002</v>
      </c>
      <c r="K24" s="6">
        <f>'Population Numbers 2017-2021'!K24*$B24*$C24*$D24*$E24</f>
        <v>190.59032402810405</v>
      </c>
      <c r="L24" s="6">
        <f>'Population Numbers 2017-2021'!K24*$B24*$C24*$F24*$G24</f>
        <v>55.44445789908481</v>
      </c>
      <c r="M24" s="6">
        <f t="shared" si="14"/>
        <v>246.03478192718887</v>
      </c>
      <c r="N24" s="6">
        <f>'Population Numbers 2017-2021'!N24*$B24*$C24*$D24*$E24</f>
        <v>197.31002621305802</v>
      </c>
      <c r="O24" s="6">
        <f>'Population Numbers 2017-2021'!N24*$B24*$C24*$F24*$G24</f>
        <v>57.399280352889598</v>
      </c>
      <c r="P24" s="6">
        <f t="shared" si="15"/>
        <v>254.70930656594763</v>
      </c>
      <c r="Q24" s="6">
        <f>'Population Numbers 2017-2021'!Q24*$B24*$C24*$D24*$E24</f>
        <v>204.12304117669203</v>
      </c>
      <c r="R24" s="6">
        <f>'Population Numbers 2017-2021'!Q24*$B24*$C24*$F24*$G24</f>
        <v>59.381248342310407</v>
      </c>
      <c r="S24" s="6">
        <f t="shared" si="0"/>
        <v>263.50428951900244</v>
      </c>
      <c r="T24" s="6">
        <f>'Population Numbers 2017-2021'!T24*$B24*$C24*$D24*$E24</f>
        <v>211.02936891900603</v>
      </c>
      <c r="U24" s="6">
        <f>'Population Numbers 2017-2021'!T24*$B24*$C24*$F24*$G24</f>
        <v>61.390361867347195</v>
      </c>
      <c r="V24" s="6">
        <f t="shared" si="1"/>
        <v>272.41973078635323</v>
      </c>
      <c r="W24" s="6">
        <f>'Population Numbers 2017-2021'!W24*$B24*$C24*$D24*$E24</f>
        <v>218.02900944000007</v>
      </c>
      <c r="X24" s="6">
        <f>'Population Numbers 2017-2021'!W24*$B24*$C24*$F24*$G24</f>
        <v>63.426620928000006</v>
      </c>
      <c r="Y24" s="6">
        <f t="shared" si="2"/>
        <v>281.45563036800007</v>
      </c>
      <c r="Z24" s="6">
        <f>'Population Numbers 2017-2021'!AA24*$B24*$C24*$D24*$E24</f>
        <v>224.82016890300005</v>
      </c>
      <c r="AA24" s="6">
        <f>'Population Numbers 2017-2021'!AA24*$B24*$C24*$F24*$G24</f>
        <v>65.402230953600011</v>
      </c>
      <c r="AB24" s="6">
        <f t="shared" si="16"/>
        <v>290.22239985660008</v>
      </c>
      <c r="AC24" s="6">
        <f>'Population Numbers 2017-2021'!AD24*$B24*$C24*$D24*$E24</f>
        <v>231.69105702599998</v>
      </c>
      <c r="AD24" s="6">
        <f>'Population Numbers 2017-2021'!AD24*$B24*$C24*$F24*$G24</f>
        <v>67.401034771200003</v>
      </c>
      <c r="AE24" s="6">
        <f t="shared" si="4"/>
        <v>299.0920917972</v>
      </c>
      <c r="AF24" s="6">
        <f>'Population Numbers 2017-2021'!AG24*$B24*$C24*$D24*$E24</f>
        <v>238.641673809</v>
      </c>
      <c r="AG24" s="6">
        <f>'Population Numbers 2017-2021'!AG24*$B24*$C24*$F24*$G24</f>
        <v>69.423032380799995</v>
      </c>
      <c r="AH24" s="6">
        <f t="shared" si="5"/>
        <v>308.06470618980001</v>
      </c>
      <c r="AI24" s="6">
        <f>'Population Numbers 2017-2021'!AJ24*$B24*$C24*$D24*$E24</f>
        <v>245.67201925200004</v>
      </c>
      <c r="AJ24" s="6">
        <f>'Population Numbers 2017-2021'!AJ24*$B24*$C24*$F24*$G24</f>
        <v>71.468223782400003</v>
      </c>
      <c r="AK24" s="6">
        <f t="shared" si="6"/>
        <v>317.14024303440004</v>
      </c>
      <c r="AL24" s="6">
        <f>'Population Numbers 2017-2021'!AM24*$B24*$C24*$D24*$E24</f>
        <v>252.78209335499997</v>
      </c>
      <c r="AM24" s="6">
        <f>'Population Numbers 2017-2021'!AM24*$B24*$C24*$F24*$G24</f>
        <v>73.536608975999997</v>
      </c>
      <c r="AN24" s="6">
        <f t="shared" si="7"/>
        <v>326.31870233099994</v>
      </c>
      <c r="AO24" s="6">
        <f>'Population Numbers 2017-2021'!AP24*$B24*$C24*$D24*$E24</f>
        <v>259.97189611800002</v>
      </c>
      <c r="AP24" s="6">
        <f>'Population Numbers 2017-2021'!AP24*$B24*$C24*$F24*$G24</f>
        <v>75.628187961600005</v>
      </c>
      <c r="AQ24" s="6">
        <f t="shared" si="8"/>
        <v>335.60008407960004</v>
      </c>
      <c r="AR24" s="6">
        <f>'Population Numbers 2017-2021'!AS24*$B24*$C24*$D24*$E24</f>
        <v>267.24142754100001</v>
      </c>
      <c r="AS24" s="6">
        <f>'Population Numbers 2017-2021'!AS24*$B24*$C24*$F24*$G24</f>
        <v>77.742960739199987</v>
      </c>
      <c r="AT24" s="6">
        <f t="shared" si="9"/>
        <v>344.98438828019999</v>
      </c>
      <c r="AU24" s="6">
        <f>'Population Numbers 2017-2021'!AV24*$B24*$C24*$D24*$E24</f>
        <v>274.590687624</v>
      </c>
      <c r="AV24" s="6">
        <f>'Population Numbers 2017-2021'!AV24*$B24*$C24*$F24*$G24</f>
        <v>79.880927308799997</v>
      </c>
      <c r="AW24" s="6">
        <f t="shared" si="10"/>
        <v>354.47161493279998</v>
      </c>
      <c r="AX24" s="6">
        <f>'Population Numbers 2017-2021'!AY24*$B24*$C24*$D24*$E24</f>
        <v>282.01967636699999</v>
      </c>
      <c r="AY24" s="6">
        <f>'Population Numbers 2017-2021'!AY24*$B24*$C24*$F24*$G24</f>
        <v>82.042087670400008</v>
      </c>
      <c r="AZ24" s="6">
        <f t="shared" si="11"/>
        <v>364.0617640374</v>
      </c>
      <c r="BA24" s="6">
        <f>'Population Numbers 2017-2021'!BB24*$B24*$C24*$D24*$E24</f>
        <v>289.52839376999998</v>
      </c>
      <c r="BB24" s="6">
        <f>'Population Numbers 2017-2021'!BB24*$B24*$C24*$F24*$G24</f>
        <v>84.226441824000005</v>
      </c>
      <c r="BC24" s="6">
        <f t="shared" si="12"/>
        <v>373.75483559399999</v>
      </c>
    </row>
    <row r="25" spans="1:55" x14ac:dyDescent="0.2">
      <c r="A25" s="2" t="str">
        <f>'Population Numbers 2017-2021'!A25</f>
        <v>Tripura</v>
      </c>
      <c r="B25" s="7">
        <v>5.0000000000000001E-3</v>
      </c>
      <c r="C25" s="27">
        <v>0.3</v>
      </c>
      <c r="D25" s="27">
        <v>0.2</v>
      </c>
      <c r="E25" s="27">
        <v>0.55000000000000004</v>
      </c>
      <c r="F25" s="27">
        <v>0.08</v>
      </c>
      <c r="G25" s="27">
        <v>0.4</v>
      </c>
      <c r="H25" s="41">
        <f>'Population Numbers 2017-2021'!H25*B25*C25*D25*E25</f>
        <v>176.82185679675004</v>
      </c>
      <c r="I25" s="41">
        <f>'Population Numbers 2017-2021'!H25*B25*C25*D25*G25</f>
        <v>128.59771403400003</v>
      </c>
      <c r="J25" s="41">
        <f t="shared" si="13"/>
        <v>305.4195708307501</v>
      </c>
      <c r="K25" s="6">
        <f>'Population Numbers 2017-2021'!K25*$B25*$C25*$D25*$E25</f>
        <v>180.57614420340005</v>
      </c>
      <c r="L25" s="6">
        <f>'Population Numbers 2017-2021'!K25*$B25*$C25*$F25*$G25</f>
        <v>52.531241950080016</v>
      </c>
      <c r="M25" s="6">
        <f t="shared" si="14"/>
        <v>233.10738615348006</v>
      </c>
      <c r="N25" s="6">
        <f>'Population Numbers 2017-2021'!N25*$B25*$C25*$D25*$E25</f>
        <v>184.36984182705004</v>
      </c>
      <c r="O25" s="6">
        <f>'Population Numbers 2017-2021'!N25*$B25*$C25*$F25*$G25</f>
        <v>53.634863076960009</v>
      </c>
      <c r="P25" s="6">
        <f t="shared" si="15"/>
        <v>238.00470490401005</v>
      </c>
      <c r="Q25" s="6">
        <f>'Population Numbers 2017-2021'!Q25*$B25*$C25*$D25*$E25</f>
        <v>188.20294966770004</v>
      </c>
      <c r="R25" s="6">
        <f>'Population Numbers 2017-2021'!Q25*$B25*$C25*$F25*$G25</f>
        <v>54.749948994240007</v>
      </c>
      <c r="S25" s="6">
        <f t="shared" si="0"/>
        <v>242.95289866194005</v>
      </c>
      <c r="T25" s="6">
        <f>'Population Numbers 2017-2021'!T25*$B25*$C25*$D25*$E25</f>
        <v>192.07546772535002</v>
      </c>
      <c r="U25" s="6">
        <f>'Population Numbers 2017-2021'!T25*$B25*$C25*$F25*$G25</f>
        <v>55.876499701920004</v>
      </c>
      <c r="V25" s="6">
        <f t="shared" si="1"/>
        <v>247.95196742727003</v>
      </c>
      <c r="W25" s="6">
        <f>'Population Numbers 2017-2021'!W25*$B25*$C25*$D25*$E25</f>
        <v>195.9873960000001</v>
      </c>
      <c r="X25" s="6">
        <f>'Population Numbers 2017-2021'!W25*$B25*$C25*$F25*$G25</f>
        <v>57.014515200000019</v>
      </c>
      <c r="Y25" s="6">
        <f t="shared" si="2"/>
        <v>253.00191120000011</v>
      </c>
      <c r="Z25" s="6">
        <f>'Population Numbers 2017-2021'!AA25*$B25*$C25*$D25*$E25</f>
        <v>199.91401815000006</v>
      </c>
      <c r="AA25" s="6">
        <f>'Population Numbers 2017-2021'!AA25*$B25*$C25*$F25*$G25</f>
        <v>58.156805280000015</v>
      </c>
      <c r="AB25" s="6">
        <f t="shared" si="16"/>
        <v>258.07082343000008</v>
      </c>
      <c r="AC25" s="6">
        <f>'Population Numbers 2017-2021'!AD25*$B25*$C25*$D25*$E25</f>
        <v>203.87954730000004</v>
      </c>
      <c r="AD25" s="6">
        <f>'Population Numbers 2017-2021'!AD25*$B25*$C25*$F25*$G25</f>
        <v>59.31041376000001</v>
      </c>
      <c r="AE25" s="6">
        <f t="shared" si="4"/>
        <v>263.18996106000003</v>
      </c>
      <c r="AF25" s="6">
        <f>'Population Numbers 2017-2021'!AG25*$B25*$C25*$D25*$E25</f>
        <v>207.88398345000007</v>
      </c>
      <c r="AG25" s="6">
        <f>'Population Numbers 2017-2021'!AG25*$B25*$C25*$F25*$G25</f>
        <v>60.475340640000013</v>
      </c>
      <c r="AH25" s="6">
        <f t="shared" si="5"/>
        <v>268.35932409000009</v>
      </c>
      <c r="AI25" s="6">
        <f>'Population Numbers 2017-2021'!AJ25*$B25*$C25*$D25*$E25</f>
        <v>211.92732660000001</v>
      </c>
      <c r="AJ25" s="6">
        <f>'Population Numbers 2017-2021'!AJ25*$B25*$C25*$F25*$G25</f>
        <v>61.651585920000002</v>
      </c>
      <c r="AK25" s="6">
        <f t="shared" si="6"/>
        <v>273.57891252000002</v>
      </c>
      <c r="AL25" s="6">
        <f>'Population Numbers 2017-2021'!AM25*$B25*$C25*$D25*$E25</f>
        <v>216.00957675000006</v>
      </c>
      <c r="AM25" s="6">
        <f>'Population Numbers 2017-2021'!AM25*$B25*$C25*$F25*$G25</f>
        <v>62.839149600000013</v>
      </c>
      <c r="AN25" s="6">
        <f t="shared" si="7"/>
        <v>278.84872635000011</v>
      </c>
      <c r="AO25" s="6">
        <f>'Population Numbers 2017-2021'!AP25*$B25*$C25*$D25*$E25</f>
        <v>220.13073390000005</v>
      </c>
      <c r="AP25" s="6">
        <f>'Population Numbers 2017-2021'!AP25*$B25*$C25*$F25*$G25</f>
        <v>64.038031680000003</v>
      </c>
      <c r="AQ25" s="6">
        <f t="shared" si="8"/>
        <v>284.16876558000007</v>
      </c>
      <c r="AR25" s="6">
        <f>'Population Numbers 2017-2021'!AS25*$B25*$C25*$D25*$E25</f>
        <v>224.29079805000003</v>
      </c>
      <c r="AS25" s="6">
        <f>'Population Numbers 2017-2021'!AS25*$B25*$C25*$F25*$G25</f>
        <v>65.248232160000015</v>
      </c>
      <c r="AT25" s="6">
        <f t="shared" si="9"/>
        <v>289.53903021000008</v>
      </c>
      <c r="AU25" s="6">
        <f>'Population Numbers 2017-2021'!AV25*$B25*$C25*$D25*$E25</f>
        <v>228.4897692000001</v>
      </c>
      <c r="AV25" s="6">
        <f>'Population Numbers 2017-2021'!AV25*$B25*$C25*$F25*$G25</f>
        <v>66.46975104000002</v>
      </c>
      <c r="AW25" s="6">
        <f t="shared" si="10"/>
        <v>294.95952024000013</v>
      </c>
      <c r="AX25" s="6">
        <f>'Population Numbers 2017-2021'!AY25*$B25*$C25*$D25*$E25</f>
        <v>232.72764735000001</v>
      </c>
      <c r="AY25" s="6">
        <f>'Population Numbers 2017-2021'!AY25*$B25*$C25*$F25*$G25</f>
        <v>67.702588320000004</v>
      </c>
      <c r="AZ25" s="6">
        <f t="shared" si="11"/>
        <v>300.43023567</v>
      </c>
      <c r="BA25" s="6">
        <f>'Population Numbers 2017-2021'!BB25*$B25*$C25*$D25*$E25</f>
        <v>237.00443250000004</v>
      </c>
      <c r="BB25" s="6">
        <f>'Population Numbers 2017-2021'!BB25*$B25*$C25*$F25*$G25</f>
        <v>68.94674400000001</v>
      </c>
      <c r="BC25" s="6">
        <f t="shared" si="12"/>
        <v>305.95117650000003</v>
      </c>
    </row>
    <row r="26" spans="1:55" x14ac:dyDescent="0.2">
      <c r="A26" s="2" t="str">
        <f>'Population Numbers 2017-2021'!A26</f>
        <v>Meghalaya</v>
      </c>
      <c r="B26" s="7">
        <v>7.7999999999999996E-3</v>
      </c>
      <c r="C26" s="27">
        <v>0.3</v>
      </c>
      <c r="D26" s="27">
        <v>0.2</v>
      </c>
      <c r="E26" s="27">
        <v>0.55000000000000004</v>
      </c>
      <c r="F26" s="27">
        <v>0.08</v>
      </c>
      <c r="G26" s="27">
        <v>0.4</v>
      </c>
      <c r="H26" s="41">
        <f>'Population Numbers 2017-2021'!H26*B26*C26*D26*E26</f>
        <v>177.47037044451002</v>
      </c>
      <c r="I26" s="41">
        <f>'Population Numbers 2017-2021'!H26*B26*C26*D26*G26</f>
        <v>129.06936032328002</v>
      </c>
      <c r="J26" s="41">
        <f t="shared" si="13"/>
        <v>306.53973076779005</v>
      </c>
      <c r="K26" s="6">
        <f>'Population Numbers 2017-2021'!K26*$B26*$C26*$D26*$E26</f>
        <v>182.52315588592799</v>
      </c>
      <c r="L26" s="6">
        <f>'Population Numbers 2017-2021'!K26*$B26*$C26*$F26*$G26</f>
        <v>53.097645348633591</v>
      </c>
      <c r="M26" s="6">
        <f t="shared" si="14"/>
        <v>235.62080123456158</v>
      </c>
      <c r="N26" s="6">
        <f>'Population Numbers 2017-2021'!N26*$B26*$C26*$D26*$E26</f>
        <v>187.64684643018603</v>
      </c>
      <c r="O26" s="6">
        <f>'Population Numbers 2017-2021'!N26*$B26*$C26*$F26*$G26</f>
        <v>54.588173506963201</v>
      </c>
      <c r="P26" s="6">
        <f t="shared" si="15"/>
        <v>242.23501993714922</v>
      </c>
      <c r="Q26" s="6">
        <f>'Population Numbers 2017-2021'!Q26*$B26*$C26*$D26*$E26</f>
        <v>192.84144207728397</v>
      </c>
      <c r="R26" s="6">
        <f>'Population Numbers 2017-2021'!Q26*$B26*$C26*$F26*$G26</f>
        <v>56.099328604300801</v>
      </c>
      <c r="S26" s="6">
        <f t="shared" si="0"/>
        <v>248.94077068158478</v>
      </c>
      <c r="T26" s="6">
        <f>'Population Numbers 2017-2021'!T26*$B26*$C26*$D26*$E26</f>
        <v>198.10694282722201</v>
      </c>
      <c r="U26" s="6">
        <f>'Population Numbers 2017-2021'!T26*$B26*$C26*$F26*$G26</f>
        <v>57.631110640646412</v>
      </c>
      <c r="V26" s="6">
        <f t="shared" si="1"/>
        <v>255.73805346786844</v>
      </c>
      <c r="W26" s="6">
        <f>'Population Numbers 2017-2021'!W26*$B26*$C26*$D26*$E26</f>
        <v>203.44334867999999</v>
      </c>
      <c r="X26" s="6">
        <f>'Population Numbers 2017-2021'!W26*$B26*$C26*$F26*$G26</f>
        <v>59.183519615999991</v>
      </c>
      <c r="Y26" s="6">
        <f t="shared" si="2"/>
        <v>262.626868296</v>
      </c>
      <c r="Z26" s="6">
        <f>'Population Numbers 2017-2021'!AA26*$B26*$C26*$D26*$E26</f>
        <v>209.120686632</v>
      </c>
      <c r="AA26" s="6">
        <f>'Population Numbers 2017-2021'!AA26*$B26*$C26*$F26*$G26</f>
        <v>60.835108838399997</v>
      </c>
      <c r="AB26" s="6">
        <f t="shared" si="16"/>
        <v>269.95579547040001</v>
      </c>
      <c r="AC26" s="6">
        <f>'Population Numbers 2017-2021'!AD26*$B26*$C26*$D26*$E26</f>
        <v>214.87586234400001</v>
      </c>
      <c r="AD26" s="6">
        <f>'Population Numbers 2017-2021'!AD26*$B26*$C26*$F26*$G26</f>
        <v>62.509341772799999</v>
      </c>
      <c r="AE26" s="6">
        <f t="shared" si="4"/>
        <v>277.38520411680003</v>
      </c>
      <c r="AF26" s="6">
        <f>'Population Numbers 2017-2021'!AG26*$B26*$C26*$D26*$E26</f>
        <v>220.70887581600005</v>
      </c>
      <c r="AG26" s="6">
        <f>'Population Numbers 2017-2021'!AG26*$B26*$C26*$F26*$G26</f>
        <v>64.206218419199999</v>
      </c>
      <c r="AH26" s="6">
        <f t="shared" si="5"/>
        <v>284.91509423520006</v>
      </c>
      <c r="AI26" s="6">
        <f>'Population Numbers 2017-2021'!AJ26*$B26*$C26*$D26*$E26</f>
        <v>226.61972704800002</v>
      </c>
      <c r="AJ26" s="6">
        <f>'Population Numbers 2017-2021'!AJ26*$B26*$C26*$F26*$G26</f>
        <v>65.925738777600003</v>
      </c>
      <c r="AK26" s="6">
        <f t="shared" si="6"/>
        <v>292.54546582559999</v>
      </c>
      <c r="AL26" s="6">
        <f>'Population Numbers 2017-2021'!AM26*$B26*$C26*$D26*$E26</f>
        <v>232.60841603999998</v>
      </c>
      <c r="AM26" s="6">
        <f>'Population Numbers 2017-2021'!AM26*$B26*$C26*$F26*$G26</f>
        <v>67.667902847999983</v>
      </c>
      <c r="AN26" s="6">
        <f t="shared" si="7"/>
        <v>300.27631888799999</v>
      </c>
      <c r="AO26" s="6">
        <f>'Population Numbers 2017-2021'!AP26*$B26*$C26*$D26*$E26</f>
        <v>238.674942792</v>
      </c>
      <c r="AP26" s="6">
        <f>'Population Numbers 2017-2021'!AP26*$B26*$C26*$F26*$G26</f>
        <v>69.432710630399995</v>
      </c>
      <c r="AQ26" s="6">
        <f t="shared" si="8"/>
        <v>308.10765342240001</v>
      </c>
      <c r="AR26" s="6">
        <f>'Population Numbers 2017-2021'!AS26*$B26*$C26*$D26*$E26</f>
        <v>244.81930730399998</v>
      </c>
      <c r="AS26" s="6">
        <f>'Population Numbers 2017-2021'!AS26*$B26*$C26*$F26*$G26</f>
        <v>71.220162124799998</v>
      </c>
      <c r="AT26" s="6">
        <f t="shared" si="9"/>
        <v>316.03946942879998</v>
      </c>
      <c r="AU26" s="6">
        <f>'Population Numbers 2017-2021'!AV26*$B26*$C26*$D26*$E26</f>
        <v>251.04150957599998</v>
      </c>
      <c r="AV26" s="6">
        <f>'Population Numbers 2017-2021'!AV26*$B26*$C26*$F26*$G26</f>
        <v>73.030257331199991</v>
      </c>
      <c r="AW26" s="6">
        <f t="shared" si="10"/>
        <v>324.07176690719996</v>
      </c>
      <c r="AX26" s="6">
        <f>'Population Numbers 2017-2021'!AY26*$B26*$C26*$D26*$E26</f>
        <v>257.34154960800004</v>
      </c>
      <c r="AY26" s="6">
        <f>'Population Numbers 2017-2021'!AY26*$B26*$C26*$F26*$G26</f>
        <v>74.862996249600002</v>
      </c>
      <c r="AZ26" s="6">
        <f t="shared" si="11"/>
        <v>332.20454585760001</v>
      </c>
      <c r="BA26" s="6">
        <f>'Population Numbers 2017-2021'!BB26*$B26*$C26*$D26*$E26</f>
        <v>263.71942739999997</v>
      </c>
      <c r="BB26" s="6">
        <f>'Population Numbers 2017-2021'!BB26*$B26*$C26*$F26*$G26</f>
        <v>76.718378879999989</v>
      </c>
      <c r="BC26" s="6">
        <f t="shared" si="12"/>
        <v>340.43780627999996</v>
      </c>
    </row>
    <row r="27" spans="1:55" x14ac:dyDescent="0.2">
      <c r="A27" s="2" t="str">
        <f>'Population Numbers 2017-2021'!A27</f>
        <v>Manipur</v>
      </c>
      <c r="B27" s="7">
        <v>4.1000000000000003E-3</v>
      </c>
      <c r="C27" s="27">
        <v>0.3</v>
      </c>
      <c r="D27" s="27">
        <v>0.2</v>
      </c>
      <c r="E27" s="27">
        <v>0.55000000000000004</v>
      </c>
      <c r="F27" s="27">
        <v>0.08</v>
      </c>
      <c r="G27" s="27">
        <v>0.4</v>
      </c>
      <c r="H27" s="41">
        <f>'Population Numbers 2017-2021'!H27*B27*C27*D27*E27</f>
        <v>115.48569637011002</v>
      </c>
      <c r="I27" s="41">
        <f>'Population Numbers 2017-2021'!H27*B27*C27*D27*G27</f>
        <v>83.989597360080012</v>
      </c>
      <c r="J27" s="41">
        <f t="shared" si="13"/>
        <v>199.47529373019003</v>
      </c>
      <c r="K27" s="6">
        <f>'Population Numbers 2017-2021'!K27*$B27*$C27*$D27*$E27</f>
        <v>115.97278300792806</v>
      </c>
      <c r="L27" s="6">
        <f>'Population Numbers 2017-2021'!K27*$B27*$C27*$F27*$G27</f>
        <v>33.737536875033612</v>
      </c>
      <c r="M27" s="6">
        <f t="shared" si="14"/>
        <v>149.71031988296167</v>
      </c>
      <c r="N27" s="6">
        <f>'Population Numbers 2017-2021'!N27*$B27*$C27*$D27*$E27</f>
        <v>116.44746582882604</v>
      </c>
      <c r="O27" s="6">
        <f>'Population Numbers 2017-2021'!N27*$B27*$C27*$F27*$G27</f>
        <v>33.875626422931212</v>
      </c>
      <c r="P27" s="6">
        <f t="shared" si="15"/>
        <v>150.32309225175726</v>
      </c>
      <c r="Q27" s="6">
        <f>'Population Numbers 2017-2021'!Q27*$B27*$C27*$D27*$E27</f>
        <v>116.90974483280407</v>
      </c>
      <c r="R27" s="6">
        <f>'Population Numbers 2017-2021'!Q27*$B27*$C27*$F27*$G27</f>
        <v>34.010107587724818</v>
      </c>
      <c r="S27" s="6">
        <f t="shared" si="0"/>
        <v>150.91985242052888</v>
      </c>
      <c r="T27" s="6">
        <f>'Population Numbers 2017-2021'!T27*$B27*$C27*$D27*$E27</f>
        <v>117.35962001986206</v>
      </c>
      <c r="U27" s="6">
        <f>'Population Numbers 2017-2021'!T27*$B27*$C27*$F27*$G27</f>
        <v>34.140980369414414</v>
      </c>
      <c r="V27" s="6">
        <f t="shared" si="1"/>
        <v>151.50060038927649</v>
      </c>
      <c r="W27" s="6">
        <f>'Population Numbers 2017-2021'!W27*$B27*$C27*$D27*$E27</f>
        <v>117.79709139000005</v>
      </c>
      <c r="X27" s="6">
        <f>'Population Numbers 2017-2021'!W27*$B27*$C27*$F27*$G27</f>
        <v>34.26824476800001</v>
      </c>
      <c r="Y27" s="6">
        <f t="shared" si="2"/>
        <v>152.06533615800006</v>
      </c>
      <c r="Z27" s="6">
        <f>'Population Numbers 2017-2021'!AA27*$B27*$C27*$D27*$E27</f>
        <v>119.80474991100002</v>
      </c>
      <c r="AA27" s="6">
        <f>'Population Numbers 2017-2021'!AA27*$B27*$C27*$F27*$G27</f>
        <v>34.852290883200006</v>
      </c>
      <c r="AB27" s="6">
        <f t="shared" si="16"/>
        <v>154.65704079420001</v>
      </c>
      <c r="AC27" s="6">
        <f>'Population Numbers 2017-2021'!AD27*$B27*$C27*$D27*$E27</f>
        <v>121.82921269200001</v>
      </c>
      <c r="AD27" s="6">
        <f>'Population Numbers 2017-2021'!AD27*$B27*$C27*$F27*$G27</f>
        <v>35.441225510400002</v>
      </c>
      <c r="AE27" s="6">
        <f t="shared" si="4"/>
        <v>157.27043820240002</v>
      </c>
      <c r="AF27" s="6">
        <f>'Population Numbers 2017-2021'!AG27*$B27*$C27*$D27*$E27</f>
        <v>123.87047973300002</v>
      </c>
      <c r="AG27" s="6">
        <f>'Population Numbers 2017-2021'!AG27*$B27*$C27*$F27*$G27</f>
        <v>36.035048649600007</v>
      </c>
      <c r="AH27" s="6">
        <f t="shared" si="5"/>
        <v>159.90552838260004</v>
      </c>
      <c r="AI27" s="6">
        <f>'Population Numbers 2017-2021'!AJ27*$B27*$C27*$D27*$E27</f>
        <v>125.92855103400002</v>
      </c>
      <c r="AJ27" s="6">
        <f>'Population Numbers 2017-2021'!AJ27*$B27*$C27*$F27*$G27</f>
        <v>36.633760300800006</v>
      </c>
      <c r="AK27" s="6">
        <f t="shared" si="6"/>
        <v>162.56231133480003</v>
      </c>
      <c r="AL27" s="6">
        <f>'Population Numbers 2017-2021'!AM27*$B27*$C27*$D27*$E27</f>
        <v>128.00342659500001</v>
      </c>
      <c r="AM27" s="6">
        <f>'Population Numbers 2017-2021'!AM27*$B27*$C27*$F27*$G27</f>
        <v>37.237360463999998</v>
      </c>
      <c r="AN27" s="6">
        <f t="shared" si="7"/>
        <v>165.24078705900001</v>
      </c>
      <c r="AO27" s="6">
        <f>'Population Numbers 2017-2021'!AP27*$B27*$C27*$D27*$E27</f>
        <v>130.09510641600005</v>
      </c>
      <c r="AP27" s="6">
        <f>'Population Numbers 2017-2021'!AP27*$B27*$C27*$F27*$G27</f>
        <v>37.845849139200013</v>
      </c>
      <c r="AQ27" s="6">
        <f t="shared" si="8"/>
        <v>167.94095555520005</v>
      </c>
      <c r="AR27" s="6">
        <f>'Population Numbers 2017-2021'!AS27*$B27*$C27*$D27*$E27</f>
        <v>132.20359049700002</v>
      </c>
      <c r="AS27" s="6">
        <f>'Population Numbers 2017-2021'!AS27*$B27*$C27*$F27*$G27</f>
        <v>38.4592263264</v>
      </c>
      <c r="AT27" s="6">
        <f t="shared" si="9"/>
        <v>170.66281682340002</v>
      </c>
      <c r="AU27" s="6">
        <f>'Population Numbers 2017-2021'!AV27*$B27*$C27*$D27*$E27</f>
        <v>134.32887883800004</v>
      </c>
      <c r="AV27" s="6">
        <f>'Population Numbers 2017-2021'!AV27*$B27*$C27*$F27*$G27</f>
        <v>39.077492025600009</v>
      </c>
      <c r="AW27" s="6">
        <f t="shared" si="10"/>
        <v>173.40637086360005</v>
      </c>
      <c r="AX27" s="6">
        <f>'Population Numbers 2017-2021'!AY27*$B27*$C27*$D27*$E27</f>
        <v>136.47097143900001</v>
      </c>
      <c r="AY27" s="6">
        <f>'Population Numbers 2017-2021'!AY27*$B27*$C27*$F27*$G27</f>
        <v>39.700646236800004</v>
      </c>
      <c r="AZ27" s="6">
        <f t="shared" si="11"/>
        <v>176.17161767580001</v>
      </c>
      <c r="BA27" s="6">
        <f>'Population Numbers 2017-2021'!BB27*$B27*$C27*$D27*$E27</f>
        <v>138.62986830000003</v>
      </c>
      <c r="BB27" s="6">
        <f>'Population Numbers 2017-2021'!BB27*$B27*$C27*$F27*$G27</f>
        <v>40.328688960000008</v>
      </c>
      <c r="BC27" s="6">
        <f t="shared" si="12"/>
        <v>178.95855726000002</v>
      </c>
    </row>
    <row r="28" spans="1:55" x14ac:dyDescent="0.2">
      <c r="A28" s="2" t="str">
        <f>'Population Numbers 2017-2021'!A28</f>
        <v>Nagaland</v>
      </c>
      <c r="B28" s="7">
        <v>3.3E-3</v>
      </c>
      <c r="C28" s="27">
        <v>0.3</v>
      </c>
      <c r="D28" s="27">
        <v>0.2</v>
      </c>
      <c r="E28" s="27">
        <v>0.55000000000000004</v>
      </c>
      <c r="F28" s="27">
        <v>0.08</v>
      </c>
      <c r="G28" s="27">
        <v>0.4</v>
      </c>
      <c r="H28" s="41">
        <f>'Population Numbers 2017-2021'!H28*B28*C28*D28*E28</f>
        <v>78.960450092039991</v>
      </c>
      <c r="I28" s="41">
        <f>'Population Numbers 2017-2021'!H28*B28*C28*D28*G28</f>
        <v>57.425781885119989</v>
      </c>
      <c r="J28" s="41">
        <f t="shared" si="13"/>
        <v>136.38623197715998</v>
      </c>
      <c r="K28" s="6">
        <f>'Population Numbers 2017-2021'!K28*$B28*$C28*$D28*$E28</f>
        <v>82.476892258991981</v>
      </c>
      <c r="L28" s="6">
        <f>'Population Numbers 2017-2021'!K28*$B28*$C28*$F28*$G28</f>
        <v>23.993277748070394</v>
      </c>
      <c r="M28" s="6">
        <f t="shared" si="14"/>
        <v>106.47017000706238</v>
      </c>
      <c r="N28" s="6">
        <f>'Population Numbers 2017-2021'!N28*$B28*$C28*$D28*$E28</f>
        <v>86.046880425263993</v>
      </c>
      <c r="O28" s="6">
        <f>'Population Numbers 2017-2021'!N28*$B28*$C28*$F28*$G28</f>
        <v>25.031819760076797</v>
      </c>
      <c r="P28" s="6">
        <f t="shared" si="15"/>
        <v>111.07870018534079</v>
      </c>
      <c r="Q28" s="6">
        <f>'Population Numbers 2017-2021'!Q28*$B28*$C28*$D28*$E28</f>
        <v>89.670414590855984</v>
      </c>
      <c r="R28" s="6">
        <f>'Population Numbers 2017-2021'!Q28*$B28*$C28*$F28*$G28</f>
        <v>26.085938790067189</v>
      </c>
      <c r="S28" s="6">
        <f t="shared" si="0"/>
        <v>115.75635338092317</v>
      </c>
      <c r="T28" s="6">
        <f>'Population Numbers 2017-2021'!T28*$B28*$C28*$D28*$E28</f>
        <v>93.347494755767983</v>
      </c>
      <c r="U28" s="6">
        <f>'Population Numbers 2017-2021'!T28*$B28*$C28*$F28*$G28</f>
        <v>27.155634838041593</v>
      </c>
      <c r="V28" s="6">
        <f t="shared" si="1"/>
        <v>120.50312959380958</v>
      </c>
      <c r="W28" s="6">
        <f>'Population Numbers 2017-2021'!W28*$B28*$C28*$D28*$E28</f>
        <v>97.078120919999989</v>
      </c>
      <c r="X28" s="6">
        <f>'Population Numbers 2017-2021'!W28*$B28*$C28*$F28*$G28</f>
        <v>28.240907904</v>
      </c>
      <c r="Y28" s="6">
        <f t="shared" si="2"/>
        <v>125.31902882399999</v>
      </c>
      <c r="Z28" s="6">
        <f>'Population Numbers 2017-2021'!AA28*$B28*$C28*$D28*$E28</f>
        <v>99.10593475200001</v>
      </c>
      <c r="AA28" s="6">
        <f>'Population Numbers 2017-2021'!AA28*$B28*$C28*$F28*$G28</f>
        <v>28.830817382399999</v>
      </c>
      <c r="AB28" s="6">
        <f t="shared" si="16"/>
        <v>127.93675213440001</v>
      </c>
      <c r="AC28" s="6">
        <f>'Population Numbers 2017-2021'!AD28*$B28*$C28*$D28*$E28</f>
        <v>101.15452670399999</v>
      </c>
      <c r="AD28" s="6">
        <f>'Population Numbers 2017-2021'!AD28*$B28*$C28*$F28*$G28</f>
        <v>29.426771404799997</v>
      </c>
      <c r="AE28" s="6">
        <f t="shared" si="4"/>
        <v>130.58129810879998</v>
      </c>
      <c r="AF28" s="6">
        <f>'Population Numbers 2017-2021'!AG28*$B28*$C28*$D28*$E28</f>
        <v>103.223896776</v>
      </c>
      <c r="AG28" s="6">
        <f>'Population Numbers 2017-2021'!AG28*$B28*$C28*$F28*$G28</f>
        <v>30.028769971199996</v>
      </c>
      <c r="AH28" s="6">
        <f t="shared" si="5"/>
        <v>133.25266674720001</v>
      </c>
      <c r="AI28" s="6">
        <f>'Population Numbers 2017-2021'!AJ28*$B28*$C28*$D28*$E28</f>
        <v>105.31404496799999</v>
      </c>
      <c r="AJ28" s="6">
        <f>'Population Numbers 2017-2021'!AJ28*$B28*$C28*$F28*$G28</f>
        <v>30.636813081599996</v>
      </c>
      <c r="AK28" s="6">
        <f t="shared" si="6"/>
        <v>135.95085804959999</v>
      </c>
      <c r="AL28" s="6">
        <f>'Population Numbers 2017-2021'!AM28*$B28*$C28*$D28*$E28</f>
        <v>107.42497127999999</v>
      </c>
      <c r="AM28" s="6">
        <f>'Population Numbers 2017-2021'!AM28*$B28*$C28*$F28*$G28</f>
        <v>31.250900735999995</v>
      </c>
      <c r="AN28" s="6">
        <f t="shared" si="7"/>
        <v>138.675872016</v>
      </c>
      <c r="AO28" s="6">
        <f>'Population Numbers 2017-2021'!AP28*$B28*$C28*$D28*$E28</f>
        <v>109.556675712</v>
      </c>
      <c r="AP28" s="6">
        <f>'Population Numbers 2017-2021'!AP28*$B28*$C28*$F28*$G28</f>
        <v>31.871032934399995</v>
      </c>
      <c r="AQ28" s="6">
        <f t="shared" si="8"/>
        <v>141.42770864639999</v>
      </c>
      <c r="AR28" s="6">
        <f>'Population Numbers 2017-2021'!AS28*$B28*$C28*$D28*$E28</f>
        <v>111.70915826400001</v>
      </c>
      <c r="AS28" s="6">
        <f>'Population Numbers 2017-2021'!AS28*$B28*$C28*$F28*$G28</f>
        <v>32.497209676799997</v>
      </c>
      <c r="AT28" s="6">
        <f t="shared" si="9"/>
        <v>144.20636794080002</v>
      </c>
      <c r="AU28" s="6">
        <f>'Population Numbers 2017-2021'!AV28*$B28*$C28*$D28*$E28</f>
        <v>113.88241893599998</v>
      </c>
      <c r="AV28" s="6">
        <f>'Population Numbers 2017-2021'!AV28*$B28*$C28*$F28*$G28</f>
        <v>33.129430963200001</v>
      </c>
      <c r="AW28" s="6">
        <f t="shared" si="10"/>
        <v>147.01184989919997</v>
      </c>
      <c r="AX28" s="6">
        <f>'Population Numbers 2017-2021'!AY28*$B28*$C28*$D28*$E28</f>
        <v>116.07645772799999</v>
      </c>
      <c r="AY28" s="6">
        <f>'Population Numbers 2017-2021'!AY28*$B28*$C28*$F28*$G28</f>
        <v>33.767696793599995</v>
      </c>
      <c r="AZ28" s="6">
        <f t="shared" si="11"/>
        <v>149.84415452159999</v>
      </c>
      <c r="BA28" s="6">
        <f>'Population Numbers 2017-2021'!BB28*$B28*$C28*$D28*$E28</f>
        <v>118.29127464000001</v>
      </c>
      <c r="BB28" s="6">
        <f>'Population Numbers 2017-2021'!BB28*$B28*$C28*$F28*$G28</f>
        <v>34.412007167999995</v>
      </c>
      <c r="BC28" s="6">
        <f t="shared" si="12"/>
        <v>152.70328180800001</v>
      </c>
    </row>
    <row r="29" spans="1:55" x14ac:dyDescent="0.2">
      <c r="A29" s="2" t="str">
        <f>'Population Numbers 2017-2021'!A29</f>
        <v>Goa</v>
      </c>
      <c r="B29" s="7">
        <v>6.7000000000000002E-3</v>
      </c>
      <c r="C29" s="27">
        <v>0.3</v>
      </c>
      <c r="D29" s="27">
        <v>0.2</v>
      </c>
      <c r="E29" s="27">
        <v>0.55000000000000004</v>
      </c>
      <c r="F29" s="27">
        <v>0.08</v>
      </c>
      <c r="G29" s="27">
        <v>0.4</v>
      </c>
      <c r="H29" s="41">
        <f>'Population Numbers 2017-2021'!H29*B29*C29*D29*E29</f>
        <v>225.59215724100002</v>
      </c>
      <c r="I29" s="41">
        <f>'Population Numbers 2017-2021'!H29*B29*C29*D29*G29</f>
        <v>164.06702344800001</v>
      </c>
      <c r="J29" s="41">
        <f t="shared" si="13"/>
        <v>389.65918068900004</v>
      </c>
      <c r="K29" s="6">
        <f>'Population Numbers 2017-2021'!K29*$B29*$C29*$D29*$E29</f>
        <v>230.77403195220006</v>
      </c>
      <c r="L29" s="6">
        <f>'Population Numbers 2017-2021'!K29*$B29*$C29*$F29*$G29</f>
        <v>67.134263840640003</v>
      </c>
      <c r="M29" s="6">
        <f t="shared" si="14"/>
        <v>297.90829579284008</v>
      </c>
      <c r="N29" s="6">
        <f>'Population Numbers 2017-2021'!N29*$B29*$C29*$D29*$E29</f>
        <v>235.99457108370004</v>
      </c>
      <c r="O29" s="6">
        <f>'Population Numbers 2017-2021'!N29*$B29*$C29*$F29*$G29</f>
        <v>68.652966133440003</v>
      </c>
      <c r="P29" s="6">
        <f t="shared" si="15"/>
        <v>304.64753721714004</v>
      </c>
      <c r="Q29" s="6">
        <f>'Population Numbers 2017-2021'!Q29*$B29*$C29*$D29*$E29</f>
        <v>241.25377463550001</v>
      </c>
      <c r="R29" s="6">
        <f>'Population Numbers 2017-2021'!Q29*$B29*$C29*$F29*$G29</f>
        <v>70.182916257599999</v>
      </c>
      <c r="S29" s="6">
        <f t="shared" si="0"/>
        <v>311.43669089310004</v>
      </c>
      <c r="T29" s="6">
        <f>'Population Numbers 2017-2021'!T29*$B29*$C29*$D29*$E29</f>
        <v>246.55164260760006</v>
      </c>
      <c r="U29" s="6">
        <f>'Population Numbers 2017-2021'!T29*$B29*$C29*$F29*$G29</f>
        <v>71.724114213120004</v>
      </c>
      <c r="V29" s="6">
        <f t="shared" si="1"/>
        <v>318.27575682072006</v>
      </c>
      <c r="W29" s="6">
        <f>'Population Numbers 2017-2021'!W29*$B29*$C29*$D29*$E29</f>
        <v>251.88817500000002</v>
      </c>
      <c r="X29" s="6">
        <f>'Population Numbers 2017-2021'!W29*$B29*$C29*$F29*$G29</f>
        <v>73.276560000000003</v>
      </c>
      <c r="Y29" s="6">
        <f t="shared" si="2"/>
        <v>325.16473500000001</v>
      </c>
      <c r="Z29" s="6">
        <f>'Population Numbers 2017-2021'!AA29*$B29*$C29*$D29*$E29</f>
        <v>255.44930004000005</v>
      </c>
      <c r="AA29" s="6">
        <f>'Population Numbers 2017-2021'!AA29*$B29*$C29*$F29*$G29</f>
        <v>74.31252364800001</v>
      </c>
      <c r="AB29" s="6">
        <f t="shared" si="16"/>
        <v>329.76182368800005</v>
      </c>
      <c r="AC29" s="6">
        <f>'Population Numbers 2017-2021'!AD29*$B29*$C29*$D29*$E29</f>
        <v>259.0324466400001</v>
      </c>
      <c r="AD29" s="6">
        <f>'Population Numbers 2017-2021'!AD29*$B29*$C29*$F29*$G29</f>
        <v>75.354893568000008</v>
      </c>
      <c r="AE29" s="6">
        <f t="shared" si="4"/>
        <v>334.38734020800013</v>
      </c>
      <c r="AF29" s="6">
        <f>'Population Numbers 2017-2021'!AG29*$B29*$C29*$D29*$E29</f>
        <v>262.63761480000005</v>
      </c>
      <c r="AG29" s="6">
        <f>'Population Numbers 2017-2021'!AG29*$B29*$C29*$F29*$G29</f>
        <v>76.40366976</v>
      </c>
      <c r="AH29" s="6">
        <f t="shared" si="5"/>
        <v>339.04128456000007</v>
      </c>
      <c r="AI29" s="6">
        <f>'Population Numbers 2017-2021'!AJ29*$B29*$C29*$D29*$E29</f>
        <v>266.26480452000004</v>
      </c>
      <c r="AJ29" s="6">
        <f>'Population Numbers 2017-2021'!AJ29*$B29*$C29*$F29*$G29</f>
        <v>77.458852224000012</v>
      </c>
      <c r="AK29" s="6">
        <f t="shared" si="6"/>
        <v>343.72365674400004</v>
      </c>
      <c r="AL29" s="6">
        <f>'Population Numbers 2017-2021'!AM29*$B29*$C29*$D29*$E29</f>
        <v>269.91401580000002</v>
      </c>
      <c r="AM29" s="6">
        <f>'Population Numbers 2017-2021'!AM29*$B29*$C29*$F29*$G29</f>
        <v>78.520440960000002</v>
      </c>
      <c r="AN29" s="6">
        <f t="shared" si="7"/>
        <v>348.43445675999999</v>
      </c>
      <c r="AO29" s="6">
        <f>'Population Numbers 2017-2021'!AP29*$B29*$C29*$D29*$E29</f>
        <v>273.58524864000009</v>
      </c>
      <c r="AP29" s="6">
        <f>'Population Numbers 2017-2021'!AP29*$B29*$C29*$F29*$G29</f>
        <v>79.588435968000013</v>
      </c>
      <c r="AQ29" s="6">
        <f t="shared" si="8"/>
        <v>353.17368460800009</v>
      </c>
      <c r="AR29" s="6">
        <f>'Population Numbers 2017-2021'!AS29*$B29*$C29*$D29*$E29</f>
        <v>277.27850304000009</v>
      </c>
      <c r="AS29" s="6">
        <f>'Population Numbers 2017-2021'!AS29*$B29*$C29*$F29*$G29</f>
        <v>80.662837248000017</v>
      </c>
      <c r="AT29" s="6">
        <f t="shared" si="9"/>
        <v>357.94134028800011</v>
      </c>
      <c r="AU29" s="6">
        <f>'Population Numbers 2017-2021'!AV29*$B29*$C29*$D29*$E29</f>
        <v>280.99377900000002</v>
      </c>
      <c r="AV29" s="6">
        <f>'Population Numbers 2017-2021'!AV29*$B29*$C29*$F29*$G29</f>
        <v>81.743644799999998</v>
      </c>
      <c r="AW29" s="6">
        <f t="shared" si="10"/>
        <v>362.73742379999999</v>
      </c>
      <c r="AX29" s="6">
        <f>'Population Numbers 2017-2021'!AY29*$B29*$C29*$D29*$E29</f>
        <v>284.73107652000004</v>
      </c>
      <c r="AY29" s="6">
        <f>'Population Numbers 2017-2021'!AY29*$B29*$C29*$F29*$G29</f>
        <v>82.83085862400003</v>
      </c>
      <c r="AZ29" s="6">
        <f t="shared" si="11"/>
        <v>367.56193514400007</v>
      </c>
      <c r="BA29" s="6">
        <f>'Population Numbers 2017-2021'!BB29*$B29*$C29*$D29*$E29</f>
        <v>288.49039560000006</v>
      </c>
      <c r="BB29" s="6">
        <f>'Population Numbers 2017-2021'!BB29*$B29*$C29*$F29*$G29</f>
        <v>83.92447872000001</v>
      </c>
      <c r="BC29" s="6">
        <f t="shared" si="12"/>
        <v>372.41487432000008</v>
      </c>
    </row>
    <row r="30" spans="1:55" x14ac:dyDescent="0.2">
      <c r="A30" s="2" t="str">
        <f>'Population Numbers 2017-2021'!A30</f>
        <v>Arunchal Pradesh</v>
      </c>
      <c r="B30" s="7">
        <v>5.7999999999999996E-3</v>
      </c>
      <c r="C30" s="27">
        <v>0.3</v>
      </c>
      <c r="D30" s="27">
        <v>0.2</v>
      </c>
      <c r="E30" s="27">
        <v>0.55000000000000004</v>
      </c>
      <c r="F30" s="27">
        <v>0.08</v>
      </c>
      <c r="G30" s="27">
        <v>0.4</v>
      </c>
      <c r="H30" s="41">
        <f>'Population Numbers 2017-2021'!H30*B30*C30*D30*E30</f>
        <v>71.587588661159998</v>
      </c>
      <c r="I30" s="41">
        <f>'Population Numbers 2017-2021'!H30*B30*C30*D30*G30</f>
        <v>52.063700844479996</v>
      </c>
      <c r="J30" s="41">
        <f t="shared" si="13"/>
        <v>123.65128950563999</v>
      </c>
      <c r="K30" s="6">
        <f>'Population Numbers 2017-2021'!K30*$B30*$C30*$D30*$E30</f>
        <v>73.855040250288027</v>
      </c>
      <c r="L30" s="6">
        <f>'Population Numbers 2017-2021'!K30*$B30*$C30*$F30*$G30</f>
        <v>21.485102618265604</v>
      </c>
      <c r="M30" s="6">
        <f t="shared" si="14"/>
        <v>95.340142868553627</v>
      </c>
      <c r="N30" s="6">
        <f>'Population Numbers 2017-2021'!N30*$B30*$C30*$D30*$E30</f>
        <v>76.156171310736028</v>
      </c>
      <c r="O30" s="6">
        <f>'Population Numbers 2017-2021'!N30*$B30*$C30*$F30*$G30</f>
        <v>22.154522563123205</v>
      </c>
      <c r="P30" s="6">
        <f t="shared" si="15"/>
        <v>98.310693873859236</v>
      </c>
      <c r="Q30" s="6">
        <f>'Population Numbers 2017-2021'!Q30*$B30*$C30*$D30*$E30</f>
        <v>78.490981842504013</v>
      </c>
      <c r="R30" s="6">
        <f>'Population Numbers 2017-2021'!Q30*$B30*$C30*$F30*$G30</f>
        <v>22.833740172364802</v>
      </c>
      <c r="S30" s="6">
        <f t="shared" si="0"/>
        <v>101.32472201486881</v>
      </c>
      <c r="T30" s="6">
        <f>'Population Numbers 2017-2021'!T30*$B30*$C30*$D30*$E30</f>
        <v>80.859471845592012</v>
      </c>
      <c r="U30" s="6">
        <f>'Population Numbers 2017-2021'!T30*$B30*$C30*$F30*$G30</f>
        <v>23.522755445990402</v>
      </c>
      <c r="V30" s="6">
        <f t="shared" si="1"/>
        <v>104.38222729158241</v>
      </c>
      <c r="W30" s="6">
        <f>'Population Numbers 2017-2021'!W30*$B30*$C30*$D30*$E30</f>
        <v>83.26164132000001</v>
      </c>
      <c r="X30" s="6">
        <f>'Population Numbers 2017-2021'!W30*$B30*$C30*$F30*$G30</f>
        <v>24.221568384000005</v>
      </c>
      <c r="Y30" s="6">
        <f t="shared" si="2"/>
        <v>107.48320970400002</v>
      </c>
      <c r="Z30" s="6">
        <f>'Population Numbers 2017-2021'!AA30*$B30*$C30*$D30*$E30</f>
        <v>85.721230848000005</v>
      </c>
      <c r="AA30" s="6">
        <f>'Population Numbers 2017-2021'!AA30*$B30*$C30*$F30*$G30</f>
        <v>24.937085337600003</v>
      </c>
      <c r="AB30" s="6">
        <f t="shared" si="16"/>
        <v>110.6583161856</v>
      </c>
      <c r="AC30" s="6">
        <f>'Population Numbers 2017-2021'!AD30*$B30*$C30*$D30*$E30</f>
        <v>88.215042696000012</v>
      </c>
      <c r="AD30" s="6">
        <f>'Population Numbers 2017-2021'!AD30*$B30*$C30*$F30*$G30</f>
        <v>25.662557875199997</v>
      </c>
      <c r="AE30" s="6">
        <f t="shared" si="4"/>
        <v>113.87760057120001</v>
      </c>
      <c r="AF30" s="6">
        <f>'Population Numbers 2017-2021'!AG30*$B30*$C30*$D30*$E30</f>
        <v>90.743076864000017</v>
      </c>
      <c r="AG30" s="6">
        <f>'Population Numbers 2017-2021'!AG30*$B30*$C30*$F30*$G30</f>
        <v>26.397985996800003</v>
      </c>
      <c r="AH30" s="6">
        <f t="shared" si="5"/>
        <v>117.14106286080002</v>
      </c>
      <c r="AI30" s="6">
        <f>'Population Numbers 2017-2021'!AJ30*$B30*$C30*$D30*$E30</f>
        <v>93.305333352000019</v>
      </c>
      <c r="AJ30" s="6">
        <f>'Population Numbers 2017-2021'!AJ30*$B30*$C30*$F30*$G30</f>
        <v>27.143369702400005</v>
      </c>
      <c r="AK30" s="6">
        <f t="shared" si="6"/>
        <v>120.44870305440003</v>
      </c>
      <c r="AL30" s="6">
        <f>'Population Numbers 2017-2021'!AM30*$B30*$C30*$D30*$E30</f>
        <v>95.901812160000034</v>
      </c>
      <c r="AM30" s="6">
        <f>'Population Numbers 2017-2021'!AM30*$B30*$C30*$F30*$G30</f>
        <v>27.898708992000003</v>
      </c>
      <c r="AN30" s="6">
        <f t="shared" si="7"/>
        <v>123.80052115200004</v>
      </c>
      <c r="AO30" s="6">
        <f>'Population Numbers 2017-2021'!AP30*$B30*$C30*$D30*$E30</f>
        <v>98.532513288000018</v>
      </c>
      <c r="AP30" s="6">
        <f>'Population Numbers 2017-2021'!AP30*$B30*$C30*$F30*$G30</f>
        <v>28.664003865600002</v>
      </c>
      <c r="AQ30" s="6">
        <f t="shared" si="8"/>
        <v>127.19651715360001</v>
      </c>
      <c r="AR30" s="6">
        <f>'Population Numbers 2017-2021'!AS30*$B30*$C30*$D30*$E30</f>
        <v>101.19743673600001</v>
      </c>
      <c r="AS30" s="6">
        <f>'Population Numbers 2017-2021'!AS30*$B30*$C30*$F30*$G30</f>
        <v>29.439254323200004</v>
      </c>
      <c r="AT30" s="6">
        <f t="shared" si="9"/>
        <v>130.63669105920002</v>
      </c>
      <c r="AU30" s="6">
        <f>'Population Numbers 2017-2021'!AV30*$B30*$C30*$D30*$E30</f>
        <v>103.89658250400004</v>
      </c>
      <c r="AV30" s="6">
        <f>'Population Numbers 2017-2021'!AV30*$B30*$C30*$F30*$G30</f>
        <v>30.224460364800009</v>
      </c>
      <c r="AW30" s="6">
        <f t="shared" si="10"/>
        <v>134.12104286880003</v>
      </c>
      <c r="AX30" s="6">
        <f>'Population Numbers 2017-2021'!AY30*$B30*$C30*$D30*$E30</f>
        <v>106.629950592</v>
      </c>
      <c r="AY30" s="6">
        <f>'Population Numbers 2017-2021'!AY30*$B30*$C30*$F30*$G30</f>
        <v>31.019621990399997</v>
      </c>
      <c r="AZ30" s="6">
        <f t="shared" si="11"/>
        <v>137.6495725824</v>
      </c>
      <c r="BA30" s="6">
        <f>'Population Numbers 2017-2021'!BB30*$B30*$C30*$D30*$E30</f>
        <v>109.397541</v>
      </c>
      <c r="BB30" s="6">
        <f>'Population Numbers 2017-2021'!BB30*$B30*$C30*$F30*$G30</f>
        <v>31.8247392</v>
      </c>
      <c r="BC30" s="6">
        <f t="shared" si="12"/>
        <v>141.2222802</v>
      </c>
    </row>
    <row r="31" spans="1:55" x14ac:dyDescent="0.2">
      <c r="A31" s="2" t="str">
        <f>'Population Numbers 2017-2021'!A31</f>
        <v>Puducherry</v>
      </c>
      <c r="B31" s="7">
        <v>7.1999999999999998E-3</v>
      </c>
      <c r="C31" s="27">
        <v>0.3</v>
      </c>
      <c r="D31" s="27">
        <v>0.2</v>
      </c>
      <c r="E31" s="27">
        <v>0.55000000000000004</v>
      </c>
      <c r="F31" s="27">
        <v>0.08</v>
      </c>
      <c r="G31" s="27">
        <v>0.4</v>
      </c>
      <c r="H31" s="41">
        <f>'Population Numbers 2017-2021'!H31*B31*C31*D31*E31</f>
        <v>212.36036904720001</v>
      </c>
      <c r="I31" s="41">
        <f>'Population Numbers 2017-2021'!H31*B31*C31*D31*G31</f>
        <v>154.44390476160001</v>
      </c>
      <c r="J31" s="41">
        <f t="shared" si="13"/>
        <v>366.80427380880002</v>
      </c>
      <c r="K31" s="6">
        <f>'Population Numbers 2017-2021'!K31*$B31*$C31*$D31*$E31</f>
        <v>214.35649991711998</v>
      </c>
      <c r="L31" s="6">
        <f>'Population Numbers 2017-2021'!K31*$B31*$C31*$F31*$G31</f>
        <v>62.358254521343987</v>
      </c>
      <c r="M31" s="6">
        <f t="shared" si="14"/>
        <v>276.71475443846396</v>
      </c>
      <c r="N31" s="6">
        <f>'Population Numbers 2017-2021'!N31*$B31*$C31*$D31*$E31</f>
        <v>216.36190388736</v>
      </c>
      <c r="O31" s="6">
        <f>'Population Numbers 2017-2021'!N31*$B31*$C31*$F31*$G31</f>
        <v>62.941644767231992</v>
      </c>
      <c r="P31" s="6">
        <f t="shared" si="15"/>
        <v>279.30354865459196</v>
      </c>
      <c r="Q31" s="6">
        <f>'Population Numbers 2017-2021'!Q31*$B31*$C31*$D31*$E31</f>
        <v>218.37658095792</v>
      </c>
      <c r="R31" s="6">
        <f>'Population Numbers 2017-2021'!Q31*$B31*$C31*$F31*$G31</f>
        <v>63.527732642303988</v>
      </c>
      <c r="S31" s="6">
        <f t="shared" si="0"/>
        <v>281.90431360022399</v>
      </c>
      <c r="T31" s="6">
        <f>'Population Numbers 2017-2021'!T31*$B31*$C31*$D31*$E31</f>
        <v>220.40053112879997</v>
      </c>
      <c r="U31" s="6">
        <f>'Population Numbers 2017-2021'!T31*$B31*$C31*$F31*$G31</f>
        <v>64.116518146559983</v>
      </c>
      <c r="V31" s="6">
        <f t="shared" si="1"/>
        <v>284.51704927535997</v>
      </c>
      <c r="W31" s="6">
        <f>'Population Numbers 2017-2021'!W31*$B31*$C31*$D31*$E31</f>
        <v>222.43375440000003</v>
      </c>
      <c r="X31" s="6">
        <f>'Population Numbers 2017-2021'!W31*$B31*$C31*$F31*$G31</f>
        <v>64.708001280000005</v>
      </c>
      <c r="Y31" s="6">
        <f t="shared" si="2"/>
        <v>287.14175568000002</v>
      </c>
      <c r="Z31" s="6">
        <f>'Population Numbers 2017-2021'!AA31*$B31*$C31*$D31*$E31</f>
        <v>225.98953344000003</v>
      </c>
      <c r="AA31" s="6">
        <f>'Population Numbers 2017-2021'!AA31*$B31*$C31*$F31*$G31</f>
        <v>65.742409727999998</v>
      </c>
      <c r="AB31" s="6">
        <f t="shared" si="16"/>
        <v>291.73194316800004</v>
      </c>
      <c r="AC31" s="6">
        <f>'Population Numbers 2017-2021'!AD31*$B31*$C31*$D31*$E31</f>
        <v>229.56726671999999</v>
      </c>
      <c r="AD31" s="6">
        <f>'Population Numbers 2017-2021'!AD31*$B31*$C31*$F31*$G31</f>
        <v>66.783204863999984</v>
      </c>
      <c r="AE31" s="6">
        <f t="shared" si="4"/>
        <v>296.35047158399999</v>
      </c>
      <c r="AF31" s="6">
        <f>'Population Numbers 2017-2021'!AG31*$B31*$C31*$D31*$E31</f>
        <v>233.16695424000002</v>
      </c>
      <c r="AG31" s="6">
        <f>'Population Numbers 2017-2021'!AG31*$B31*$C31*$F31*$G31</f>
        <v>67.830386688000004</v>
      </c>
      <c r="AH31" s="6">
        <f t="shared" si="5"/>
        <v>300.99734092800003</v>
      </c>
      <c r="AI31" s="6">
        <f>'Population Numbers 2017-2021'!AJ31*$B31*$C31*$D31*$E31</f>
        <v>236.78859600000001</v>
      </c>
      <c r="AJ31" s="6">
        <f>'Population Numbers 2017-2021'!AJ31*$B31*$C31*$F31*$G31</f>
        <v>68.883955200000003</v>
      </c>
      <c r="AK31" s="6">
        <f t="shared" si="6"/>
        <v>305.67255120000004</v>
      </c>
      <c r="AL31" s="6">
        <f>'Population Numbers 2017-2021'!AM31*$B31*$C31*$D31*$E31</f>
        <v>240.43219200000001</v>
      </c>
      <c r="AM31" s="6">
        <f>'Population Numbers 2017-2021'!AM31*$B31*$C31*$F31*$G31</f>
        <v>69.943910399999993</v>
      </c>
      <c r="AN31" s="6">
        <f t="shared" si="7"/>
        <v>310.37610240000004</v>
      </c>
      <c r="AO31" s="6">
        <f>'Population Numbers 2017-2021'!AP31*$B31*$C31*$D31*$E31</f>
        <v>244.09774224000006</v>
      </c>
      <c r="AP31" s="6">
        <f>'Population Numbers 2017-2021'!AP31*$B31*$C31*$F31*$G31</f>
        <v>71.010252288000004</v>
      </c>
      <c r="AQ31" s="6">
        <f t="shared" si="8"/>
        <v>315.10799452800006</v>
      </c>
      <c r="AR31" s="6">
        <f>'Population Numbers 2017-2021'!AS31*$B31*$C31*$D31*$E31</f>
        <v>247.78524672000003</v>
      </c>
      <c r="AS31" s="6">
        <f>'Population Numbers 2017-2021'!AS31*$B31*$C31*$F31*$G31</f>
        <v>72.082980864000007</v>
      </c>
      <c r="AT31" s="6">
        <f t="shared" si="9"/>
        <v>319.86822758400001</v>
      </c>
      <c r="AU31" s="6">
        <f>'Population Numbers 2017-2021'!AV31*$B31*$C31*$D31*$E31</f>
        <v>251.49470543999999</v>
      </c>
      <c r="AV31" s="6">
        <f>'Population Numbers 2017-2021'!AV31*$B31*$C31*$F31*$G31</f>
        <v>73.162096128000002</v>
      </c>
      <c r="AW31" s="6">
        <f t="shared" si="10"/>
        <v>324.65680156799999</v>
      </c>
      <c r="AX31" s="6">
        <f>'Population Numbers 2017-2021'!AY31*$B31*$C31*$D31*$E31</f>
        <v>255.22611840000002</v>
      </c>
      <c r="AY31" s="6">
        <f>'Population Numbers 2017-2021'!AY31*$B31*$C31*$F31*$G31</f>
        <v>74.247598080000003</v>
      </c>
      <c r="AZ31" s="6">
        <f t="shared" si="11"/>
        <v>329.47371648000001</v>
      </c>
      <c r="BA31" s="6">
        <f>'Population Numbers 2017-2021'!BB31*$B31*$C31*$D31*$E31</f>
        <v>258.97948559999992</v>
      </c>
      <c r="BB31" s="6">
        <f>'Population Numbers 2017-2021'!BB31*$B31*$C31*$F31*$G31</f>
        <v>75.339486719999968</v>
      </c>
      <c r="BC31" s="6">
        <f t="shared" si="12"/>
        <v>334.31897231999989</v>
      </c>
    </row>
    <row r="32" spans="1:55" x14ac:dyDescent="0.2">
      <c r="A32" s="2" t="str">
        <f>'Population Numbers 2017-2021'!A32</f>
        <v>Mizoram</v>
      </c>
      <c r="B32" s="7">
        <v>4.4000000000000003E-3</v>
      </c>
      <c r="C32" s="27">
        <v>0.3</v>
      </c>
      <c r="D32" s="27">
        <v>0.2</v>
      </c>
      <c r="E32" s="27">
        <v>0.55000000000000004</v>
      </c>
      <c r="F32" s="27">
        <v>0.08</v>
      </c>
      <c r="G32" s="27">
        <v>0.4</v>
      </c>
      <c r="H32" s="41">
        <f>'Population Numbers 2017-2021'!H32*B32*C32*D32*E32</f>
        <v>87.779656421160013</v>
      </c>
      <c r="I32" s="41">
        <f>'Population Numbers 2017-2021'!H32*B32*C32*D32*G32</f>
        <v>63.839750124480013</v>
      </c>
      <c r="J32" s="41">
        <f t="shared" si="13"/>
        <v>151.61940654564003</v>
      </c>
      <c r="K32" s="6">
        <f>'Population Numbers 2017-2021'!K32*$B32*$C32*$D32*$E32</f>
        <v>89.077606414368006</v>
      </c>
      <c r="L32" s="6">
        <f>'Population Numbers 2017-2021'!K32*$B32*$C32*$F32*$G32</f>
        <v>25.913485502361603</v>
      </c>
      <c r="M32" s="6">
        <f t="shared" si="14"/>
        <v>114.9910919167296</v>
      </c>
      <c r="N32" s="6">
        <f>'Population Numbers 2017-2021'!N32*$B32*$C32*$D32*$E32</f>
        <v>90.384598940856009</v>
      </c>
      <c r="O32" s="6">
        <f>'Population Numbers 2017-2021'!N32*$B32*$C32*$F32*$G32</f>
        <v>26.293701510067194</v>
      </c>
      <c r="P32" s="6">
        <f t="shared" si="15"/>
        <v>116.6783004509232</v>
      </c>
      <c r="Q32" s="6">
        <f>'Population Numbers 2017-2021'!Q32*$B32*$C32*$D32*$E32</f>
        <v>91.700634000623992</v>
      </c>
      <c r="R32" s="6">
        <f>'Population Numbers 2017-2021'!Q32*$B32*$C32*$F32*$G32</f>
        <v>26.676548072908794</v>
      </c>
      <c r="S32" s="6">
        <f t="shared" si="0"/>
        <v>118.37718207353279</v>
      </c>
      <c r="T32" s="6">
        <f>'Population Numbers 2017-2021'!T32*$B32*$C32*$D32*$E32</f>
        <v>93.025711593672</v>
      </c>
      <c r="U32" s="6">
        <f>'Population Numbers 2017-2021'!T32*$B32*$C32*$F32*$G32</f>
        <v>27.062025190886398</v>
      </c>
      <c r="V32" s="6">
        <f t="shared" si="1"/>
        <v>120.0877367845584</v>
      </c>
      <c r="W32" s="6">
        <f>'Population Numbers 2017-2021'!W32*$B32*$C32*$D32*$E32</f>
        <v>94.359831720000017</v>
      </c>
      <c r="X32" s="6">
        <f>'Population Numbers 2017-2021'!W32*$B32*$C32*$F32*$G32</f>
        <v>27.450132864</v>
      </c>
      <c r="Y32" s="6">
        <f t="shared" si="2"/>
        <v>121.80996458400001</v>
      </c>
      <c r="Z32" s="6">
        <f>'Population Numbers 2017-2021'!AA32*$B32*$C32*$D32*$E32</f>
        <v>95.957432472000022</v>
      </c>
      <c r="AA32" s="6">
        <f>'Population Numbers 2017-2021'!AA32*$B32*$C32*$F32*$G32</f>
        <v>27.914889446400004</v>
      </c>
      <c r="AB32" s="6">
        <f t="shared" si="16"/>
        <v>123.87232191840002</v>
      </c>
      <c r="AC32" s="6">
        <f>'Population Numbers 2017-2021'!AD32*$B32*$C32*$D32*$E32</f>
        <v>97.566881544000026</v>
      </c>
      <c r="AD32" s="6">
        <f>'Population Numbers 2017-2021'!AD32*$B32*$C32*$F32*$G32</f>
        <v>28.383092812800005</v>
      </c>
      <c r="AE32" s="6">
        <f t="shared" si="4"/>
        <v>125.94997435680003</v>
      </c>
      <c r="AF32" s="6">
        <f>'Population Numbers 2017-2021'!AG32*$B32*$C32*$D32*$E32</f>
        <v>99.188178936000028</v>
      </c>
      <c r="AG32" s="6">
        <f>'Population Numbers 2017-2021'!AG32*$B32*$C32*$F32*$G32</f>
        <v>28.854742963200007</v>
      </c>
      <c r="AH32" s="6">
        <f t="shared" si="5"/>
        <v>128.04292189920002</v>
      </c>
      <c r="AI32" s="6">
        <f>'Population Numbers 2017-2021'!AJ32*$B32*$C32*$D32*$E32</f>
        <v>100.821324648</v>
      </c>
      <c r="AJ32" s="6">
        <f>'Population Numbers 2017-2021'!AJ32*$B32*$C32*$F32*$G32</f>
        <v>29.329839897599999</v>
      </c>
      <c r="AK32" s="6">
        <f t="shared" si="6"/>
        <v>130.15116454560001</v>
      </c>
      <c r="AL32" s="6">
        <f>'Population Numbers 2017-2021'!AM32*$B32*$C32*$D32*$E32</f>
        <v>102.46631868000001</v>
      </c>
      <c r="AM32" s="6">
        <f>'Population Numbers 2017-2021'!AM32*$B32*$C32*$F32*$G32</f>
        <v>29.808383616</v>
      </c>
      <c r="AN32" s="6">
        <f t="shared" si="7"/>
        <v>132.27470229600002</v>
      </c>
      <c r="AO32" s="6">
        <f>'Population Numbers 2017-2021'!AP32*$B32*$C32*$D32*$E32</f>
        <v>104.12316103200003</v>
      </c>
      <c r="AP32" s="6">
        <f>'Population Numbers 2017-2021'!AP32*$B32*$C32*$F32*$G32</f>
        <v>30.290374118400003</v>
      </c>
      <c r="AQ32" s="6">
        <f t="shared" si="8"/>
        <v>134.41353515040004</v>
      </c>
      <c r="AR32" s="6">
        <f>'Population Numbers 2017-2021'!AS32*$B32*$C32*$D32*$E32</f>
        <v>105.79185170400001</v>
      </c>
      <c r="AS32" s="6">
        <f>'Population Numbers 2017-2021'!AS32*$B32*$C32*$F32*$G32</f>
        <v>30.775811404799999</v>
      </c>
      <c r="AT32" s="6">
        <f t="shared" si="9"/>
        <v>136.56766310880002</v>
      </c>
      <c r="AU32" s="6">
        <f>'Population Numbers 2017-2021'!AV32*$B32*$C32*$D32*$E32</f>
        <v>107.47239069600003</v>
      </c>
      <c r="AV32" s="6">
        <f>'Population Numbers 2017-2021'!AV32*$B32*$C32*$F32*$G32</f>
        <v>31.264695475200007</v>
      </c>
      <c r="AW32" s="6">
        <f t="shared" si="10"/>
        <v>138.73708617120005</v>
      </c>
      <c r="AX32" s="6">
        <f>'Population Numbers 2017-2021'!AY32*$B32*$C32*$D32*$E32</f>
        <v>109.16477800800004</v>
      </c>
      <c r="AY32" s="6">
        <f>'Population Numbers 2017-2021'!AY32*$B32*$C32*$F32*$G32</f>
        <v>31.757026329600009</v>
      </c>
      <c r="AZ32" s="6">
        <f t="shared" si="11"/>
        <v>140.92180433760007</v>
      </c>
      <c r="BA32" s="6">
        <f>'Population Numbers 2017-2021'!BB32*$B32*$C32*$D32*$E32</f>
        <v>110.86901364000002</v>
      </c>
      <c r="BB32" s="6">
        <f>'Population Numbers 2017-2021'!BB32*$B32*$C32*$F32*$G32</f>
        <v>32.252803968000002</v>
      </c>
      <c r="BC32" s="6">
        <f t="shared" si="12"/>
        <v>143.12181760800001</v>
      </c>
    </row>
    <row r="33" spans="1:55" x14ac:dyDescent="0.2">
      <c r="A33" s="23" t="str">
        <f>'Population Numbers 2017-2021'!A33</f>
        <v>Chandigarh</v>
      </c>
      <c r="B33" s="7">
        <v>4.1000000000000003E-3</v>
      </c>
      <c r="C33" s="27">
        <v>0.3</v>
      </c>
      <c r="D33" s="27">
        <v>0.2</v>
      </c>
      <c r="E33" s="27">
        <v>0.55000000000000004</v>
      </c>
      <c r="F33" s="27">
        <v>0.08</v>
      </c>
      <c r="G33" s="27">
        <v>0.4</v>
      </c>
      <c r="H33" s="41">
        <f>'Population Numbers 2017-2021'!H33*B33*C33*D33*E33</f>
        <v>159.63523558125002</v>
      </c>
      <c r="I33" s="41">
        <f>'Population Numbers 2017-2021'!H33*B33*C33*D33*G33</f>
        <v>116.09835315000001</v>
      </c>
      <c r="J33" s="41">
        <f t="shared" si="13"/>
        <v>275.73358873125005</v>
      </c>
      <c r="K33" s="6">
        <f>'Population Numbers 2017-2021'!K33*$B33*$C33*$D33*$E33</f>
        <v>163.87142818200002</v>
      </c>
      <c r="L33" s="6">
        <f>'Population Numbers 2017-2021'!K33*$B33*$C33*$F33*$G33</f>
        <v>47.671688198400005</v>
      </c>
      <c r="M33" s="6">
        <f t="shared" si="14"/>
        <v>211.54311638040002</v>
      </c>
      <c r="N33" s="6">
        <f>'Population Numbers 2017-2021'!N33*$B33*$C33*$D33*$E33</f>
        <v>167.93920204875005</v>
      </c>
      <c r="O33" s="6">
        <f>'Population Numbers 2017-2021'!N33*$B33*$C33*$F33*$G33</f>
        <v>48.855040596000009</v>
      </c>
      <c r="P33" s="6">
        <f t="shared" si="15"/>
        <v>216.79424264475006</v>
      </c>
      <c r="Q33" s="6">
        <f>'Population Numbers 2017-2021'!Q33*$B33*$C33*$D33*$E33</f>
        <v>172.17966404100005</v>
      </c>
      <c r="R33" s="6">
        <f>'Population Numbers 2017-2021'!Q33*$B33*$C33*$F33*$G33</f>
        <v>50.088629539200006</v>
      </c>
      <c r="S33" s="6">
        <f t="shared" si="0"/>
        <v>222.26829358020007</v>
      </c>
      <c r="T33" s="6">
        <f>'Population Numbers 2017-2021'!T33*$B33*$C33*$D33*$E33</f>
        <v>176.33378197049998</v>
      </c>
      <c r="U33" s="6">
        <f>'Population Numbers 2017-2021'!T33*$B33*$C33*$F33*$G33</f>
        <v>51.297100209599989</v>
      </c>
      <c r="V33" s="6">
        <f t="shared" si="1"/>
        <v>227.63088218009997</v>
      </c>
      <c r="W33" s="6">
        <f>'Population Numbers 2017-2021'!W33*$B33*$C33*$D33*$E33</f>
        <v>180.39515175000003</v>
      </c>
      <c r="X33" s="6">
        <f>'Population Numbers 2017-2021'!W33*$B33*$C33*$F33*$G33</f>
        <v>52.478589599999999</v>
      </c>
      <c r="Y33" s="6">
        <f t="shared" si="2"/>
        <v>232.87374135000002</v>
      </c>
      <c r="Z33" s="6">
        <f>'Population Numbers 2017-2021'!AA33*$B33*$C33*$D33*$E33</f>
        <v>182.96286162000001</v>
      </c>
      <c r="AA33" s="6">
        <f>'Population Numbers 2017-2021'!AA33*$B33*$C33*$F33*$G33</f>
        <v>53.225559744000002</v>
      </c>
      <c r="AB33" s="6">
        <f t="shared" si="16"/>
        <v>236.18842136400002</v>
      </c>
      <c r="AC33" s="6">
        <f>'Population Numbers 2017-2021'!AD33*$B33*$C33*$D33*$E33</f>
        <v>185.43782334000005</v>
      </c>
      <c r="AD33" s="6">
        <f>'Population Numbers 2017-2021'!AD33*$B33*$C33*$F33*$G33</f>
        <v>53.945548608000003</v>
      </c>
      <c r="AE33" s="6">
        <f t="shared" si="4"/>
        <v>239.38337194800005</v>
      </c>
      <c r="AF33" s="6">
        <f>'Population Numbers 2017-2021'!AG33*$B33*$C33*$D33*$E33</f>
        <v>187.91278506000003</v>
      </c>
      <c r="AG33" s="6">
        <f>'Population Numbers 2017-2021'!AG33*$B33*$C33*$F33*$G33</f>
        <v>54.665537472000011</v>
      </c>
      <c r="AH33" s="6">
        <f t="shared" si="5"/>
        <v>242.57832253200004</v>
      </c>
      <c r="AI33" s="6">
        <f>'Population Numbers 2017-2021'!AJ33*$B33*$C33*$D33*$E33</f>
        <v>190.38774678000001</v>
      </c>
      <c r="AJ33" s="6">
        <f>'Population Numbers 2017-2021'!AJ33*$B33*$C33*$F33*$G33</f>
        <v>55.385526335999998</v>
      </c>
      <c r="AK33" s="6">
        <f t="shared" si="6"/>
        <v>245.77327311600001</v>
      </c>
      <c r="AL33" s="6">
        <f>'Population Numbers 2017-2021'!AM33*$B33*$C33*$D33*$E33</f>
        <v>192.86270850000005</v>
      </c>
      <c r="AM33" s="6">
        <f>'Population Numbers 2017-2021'!AM33*$B33*$C33*$F33*$G33</f>
        <v>56.105515200000006</v>
      </c>
      <c r="AN33" s="6">
        <f t="shared" si="7"/>
        <v>248.96822370000007</v>
      </c>
      <c r="AO33" s="6">
        <f>'Population Numbers 2017-2021'!AP33*$B33*$C33*$D33*$E33</f>
        <v>195.33767022000004</v>
      </c>
      <c r="AP33" s="6">
        <f>'Population Numbers 2017-2021'!AP33*$B33*$C33*$F33*$G33</f>
        <v>56.825504064000008</v>
      </c>
      <c r="AQ33" s="6">
        <f t="shared" si="8"/>
        <v>252.16317428400004</v>
      </c>
      <c r="AR33" s="6">
        <f>'Population Numbers 2017-2021'!AS33*$B33*$C33*$D33*$E33</f>
        <v>197.81263194000005</v>
      </c>
      <c r="AS33" s="6">
        <f>'Population Numbers 2017-2021'!AS33*$B33*$C33*$F33*$G33</f>
        <v>57.545492928000016</v>
      </c>
      <c r="AT33" s="6">
        <f t="shared" si="9"/>
        <v>255.35812486800006</v>
      </c>
      <c r="AU33" s="6">
        <f>'Population Numbers 2017-2021'!AV33*$B33*$C33*$D33*$E33</f>
        <v>200.28759366000003</v>
      </c>
      <c r="AV33" s="6">
        <f>'Population Numbers 2017-2021'!AV33*$B33*$C33*$F33*$G33</f>
        <v>58.265481792000003</v>
      </c>
      <c r="AW33" s="6">
        <f t="shared" si="10"/>
        <v>258.55307545200003</v>
      </c>
      <c r="AX33" s="6">
        <f>'Population Numbers 2017-2021'!AY33*$B33*$C33*$D33*$E33</f>
        <v>202.76255538000001</v>
      </c>
      <c r="AY33" s="6">
        <f>'Population Numbers 2017-2021'!AY33*$B33*$C33*$F33*$G33</f>
        <v>58.985470655999997</v>
      </c>
      <c r="AZ33" s="6">
        <f t="shared" si="11"/>
        <v>261.748026036</v>
      </c>
      <c r="BA33" s="6">
        <f>'Population Numbers 2017-2021'!BB33*$B33*$C33*$D33*$E33</f>
        <v>205.23751710000002</v>
      </c>
      <c r="BB33" s="6">
        <f>'Population Numbers 2017-2021'!BB33*$B33*$C33*$F33*$G33</f>
        <v>59.705459520000012</v>
      </c>
      <c r="BC33" s="6">
        <f t="shared" si="12"/>
        <v>264.94297662000002</v>
      </c>
    </row>
    <row r="34" spans="1:55" x14ac:dyDescent="0.2">
      <c r="A34" s="2" t="str">
        <f>'Population Numbers 2017-2021'!A34</f>
        <v>Sikkim</v>
      </c>
      <c r="B34" s="7">
        <v>5.5999999999999999E-3</v>
      </c>
      <c r="C34" s="27">
        <v>0.3</v>
      </c>
      <c r="D34" s="27">
        <v>0.2</v>
      </c>
      <c r="E34" s="27">
        <v>0.55000000000000004</v>
      </c>
      <c r="F34" s="27">
        <v>0.08</v>
      </c>
      <c r="G34" s="27">
        <v>0.4</v>
      </c>
      <c r="H34" s="41">
        <f>'Population Numbers 2017-2021'!H34*B34*C34*D34*E34</f>
        <v>33.725285794200012</v>
      </c>
      <c r="I34" s="41">
        <f>'Population Numbers 2017-2021'!H34*B34*C34*D34*G34</f>
        <v>24.527480577600006</v>
      </c>
      <c r="J34" s="41">
        <f t="shared" si="13"/>
        <v>58.252766371800021</v>
      </c>
      <c r="K34" s="6">
        <f>'Population Numbers 2017-2021'!K34*$B34*$C34*$D34*$E34</f>
        <v>34.844132510880016</v>
      </c>
      <c r="L34" s="6">
        <f>'Population Numbers 2017-2021'!K34*$B34*$C34*$F34*$G34</f>
        <v>10.136474912256004</v>
      </c>
      <c r="M34" s="6">
        <f t="shared" si="14"/>
        <v>44.980607423136021</v>
      </c>
      <c r="N34" s="6">
        <f>'Population Numbers 2017-2021'!N34*$B34*$C34*$D34*$E34</f>
        <v>35.979436369800013</v>
      </c>
      <c r="O34" s="6">
        <f>'Population Numbers 2017-2021'!N34*$B34*$C34*$F34*$G34</f>
        <v>10.466745125760003</v>
      </c>
      <c r="P34" s="6">
        <f t="shared" si="15"/>
        <v>46.446181495560012</v>
      </c>
      <c r="Q34" s="6">
        <f>'Population Numbers 2017-2021'!Q34*$B34*$C34*$D34*$E34</f>
        <v>37.131197370960017</v>
      </c>
      <c r="R34" s="6">
        <f>'Population Numbers 2017-2021'!Q34*$B34*$C34*$F34*$G34</f>
        <v>10.801802871552004</v>
      </c>
      <c r="S34" s="6">
        <f t="shared" si="0"/>
        <v>47.933000242512023</v>
      </c>
      <c r="T34" s="6">
        <f>'Population Numbers 2017-2021'!T34*$B34*$C34*$D34*$E34</f>
        <v>38.299415514360021</v>
      </c>
      <c r="U34" s="6">
        <f>'Population Numbers 2017-2021'!T34*$B34*$C34*$F34*$G34</f>
        <v>11.141648149632005</v>
      </c>
      <c r="V34" s="6">
        <f t="shared" si="1"/>
        <v>49.441063663992026</v>
      </c>
      <c r="W34" s="6">
        <f>'Population Numbers 2017-2021'!W34*$B34*$C34*$D34*$E34</f>
        <v>39.484090799999997</v>
      </c>
      <c r="X34" s="6">
        <f>'Population Numbers 2017-2021'!W34*$B34*$C34*$F34*$G34</f>
        <v>11.48628096</v>
      </c>
      <c r="Y34" s="6">
        <f t="shared" si="2"/>
        <v>50.970371759999999</v>
      </c>
      <c r="Z34" s="6">
        <f>'Population Numbers 2017-2021'!AA34*$B34*$C34*$D34*$E34</f>
        <v>40.46218176</v>
      </c>
      <c r="AA34" s="6">
        <f>'Population Numbers 2017-2021'!AA34*$B34*$C34*$F34*$G34</f>
        <v>11.770816512</v>
      </c>
      <c r="AB34" s="6">
        <f t="shared" si="16"/>
        <v>52.232998272000003</v>
      </c>
      <c r="AC34" s="6">
        <f>'Population Numbers 2017-2021'!AD34*$B34*$C34*$D34*$E34</f>
        <v>41.452025999999996</v>
      </c>
      <c r="AD34" s="6">
        <f>'Population Numbers 2017-2021'!AD34*$B34*$C34*$F34*$G34</f>
        <v>12.058771199999999</v>
      </c>
      <c r="AE34" s="6">
        <f t="shared" si="4"/>
        <v>53.510797199999999</v>
      </c>
      <c r="AF34" s="6">
        <f>'Population Numbers 2017-2021'!AG34*$B34*$C34*$D34*$E34</f>
        <v>42.453623520000008</v>
      </c>
      <c r="AG34" s="6">
        <f>'Population Numbers 2017-2021'!AG34*$B34*$C34*$F34*$G34</f>
        <v>12.350145024</v>
      </c>
      <c r="AH34" s="6">
        <f t="shared" si="5"/>
        <v>54.803768544000008</v>
      </c>
      <c r="AI34" s="6">
        <f>'Population Numbers 2017-2021'!AJ34*$B34*$C34*$D34*$E34</f>
        <v>43.466974319999998</v>
      </c>
      <c r="AJ34" s="6">
        <f>'Population Numbers 2017-2021'!AJ34*$B34*$C34*$F34*$G34</f>
        <v>12.644937984</v>
      </c>
      <c r="AK34" s="6">
        <f t="shared" si="6"/>
        <v>56.111912304000001</v>
      </c>
      <c r="AL34" s="6">
        <f>'Population Numbers 2017-2021'!AM34*$B34*$C34*$D34*$E34</f>
        <v>44.492078400000004</v>
      </c>
      <c r="AM34" s="6">
        <f>'Population Numbers 2017-2021'!AM34*$B34*$C34*$F34*$G34</f>
        <v>12.943150080000002</v>
      </c>
      <c r="AN34" s="6">
        <f t="shared" si="7"/>
        <v>57.435228480000006</v>
      </c>
      <c r="AO34" s="6">
        <f>'Population Numbers 2017-2021'!AP34*$B34*$C34*$D34*$E34</f>
        <v>45.528935760000003</v>
      </c>
      <c r="AP34" s="6">
        <f>'Population Numbers 2017-2021'!AP34*$B34*$C34*$F34*$G34</f>
        <v>13.244781312000001</v>
      </c>
      <c r="AQ34" s="6">
        <f t="shared" si="8"/>
        <v>58.773717072000004</v>
      </c>
      <c r="AR34" s="6">
        <f>'Population Numbers 2017-2021'!AS34*$B34*$C34*$D34*$E34</f>
        <v>46.57754640000001</v>
      </c>
      <c r="AS34" s="6">
        <f>'Population Numbers 2017-2021'!AS34*$B34*$C34*$F34*$G34</f>
        <v>13.549831680000004</v>
      </c>
      <c r="AT34" s="6">
        <f t="shared" si="9"/>
        <v>60.127378080000014</v>
      </c>
      <c r="AU34" s="6">
        <f>'Population Numbers 2017-2021'!AV34*$B34*$C34*$D34*$E34</f>
        <v>47.63791032000001</v>
      </c>
      <c r="AV34" s="6">
        <f>'Population Numbers 2017-2021'!AV34*$B34*$C34*$F34*$G34</f>
        <v>13.858301184000002</v>
      </c>
      <c r="AW34" s="6">
        <f t="shared" si="10"/>
        <v>61.496211504000016</v>
      </c>
      <c r="AX34" s="6">
        <f>'Population Numbers 2017-2021'!AY34*$B34*$C34*$D34*$E34</f>
        <v>48.710027520000011</v>
      </c>
      <c r="AY34" s="6">
        <f>'Population Numbers 2017-2021'!AY34*$B34*$C34*$F34*$G34</f>
        <v>14.170189824000003</v>
      </c>
      <c r="AZ34" s="6">
        <f t="shared" si="11"/>
        <v>62.880217344000016</v>
      </c>
      <c r="BA34" s="6">
        <f>'Population Numbers 2017-2021'!BB34*$B34*$C34*$D34*$E34</f>
        <v>49.793897999999999</v>
      </c>
      <c r="BB34" s="6">
        <f>'Population Numbers 2017-2021'!BB34*$B34*$C34*$F34*$G34</f>
        <v>14.4854976</v>
      </c>
      <c r="BC34" s="6">
        <f t="shared" si="12"/>
        <v>64.279395600000001</v>
      </c>
    </row>
    <row r="35" spans="1:55" ht="30" x14ac:dyDescent="0.2">
      <c r="A35" s="2" t="str">
        <f>'Population Numbers 2017-2021'!A35</f>
        <v>Andaman and Nicobar Islands</v>
      </c>
      <c r="B35" s="7">
        <v>4.5999999999999999E-3</v>
      </c>
      <c r="C35" s="27">
        <v>0.3</v>
      </c>
      <c r="D35" s="27">
        <v>0.2</v>
      </c>
      <c r="E35" s="27">
        <v>0.55000000000000004</v>
      </c>
      <c r="F35" s="27">
        <v>0.08</v>
      </c>
      <c r="G35" s="27">
        <v>0.4</v>
      </c>
      <c r="H35" s="41">
        <f>'Population Numbers 2017-2021'!H35*B35*C35*D35*E35</f>
        <v>24.831121576800005</v>
      </c>
      <c r="I35" s="41">
        <f>'Population Numbers 2017-2021'!H35*B35*C35*D35*G35</f>
        <v>18.058997510400001</v>
      </c>
      <c r="J35" s="41">
        <f t="shared" si="13"/>
        <v>42.890119087200006</v>
      </c>
      <c r="K35" s="6">
        <f>'Population Numbers 2017-2021'!K35*$B35*$C35*$D35*$E35</f>
        <v>25.461383336400001</v>
      </c>
      <c r="L35" s="6">
        <f>'Population Numbers 2017-2021'!K35*$B35*$C35*$F35*$G35</f>
        <v>7.4069478796800006</v>
      </c>
      <c r="M35" s="6">
        <f t="shared" si="14"/>
        <v>32.868331216080001</v>
      </c>
      <c r="N35" s="6">
        <f>'Population Numbers 2017-2021'!N35*$B35*$C35*$D35*$E35</f>
        <v>26.098332098520007</v>
      </c>
      <c r="O35" s="6">
        <f>'Population Numbers 2017-2021'!N35*$B35*$C35*$F35*$G35</f>
        <v>7.5922420650240019</v>
      </c>
      <c r="P35" s="6">
        <f t="shared" si="15"/>
        <v>33.690574163544007</v>
      </c>
      <c r="Q35" s="6">
        <f>'Population Numbers 2017-2021'!Q35*$B35*$C35*$D35*$E35</f>
        <v>26.74196786316001</v>
      </c>
      <c r="R35" s="6">
        <f>'Population Numbers 2017-2021'!Q35*$B35*$C35*$F35*$G35</f>
        <v>7.7794815601920027</v>
      </c>
      <c r="S35" s="6">
        <f t="shared" si="0"/>
        <v>34.52144942335201</v>
      </c>
      <c r="T35" s="6">
        <f>'Population Numbers 2017-2021'!T35*$B35*$C35*$D35*$E35</f>
        <v>27.392290630320012</v>
      </c>
      <c r="U35" s="6">
        <f>'Population Numbers 2017-2021'!T35*$B35*$C35*$F35*$G35</f>
        <v>7.9686663651840028</v>
      </c>
      <c r="V35" s="6">
        <f t="shared" si="1"/>
        <v>35.360956995504012</v>
      </c>
      <c r="W35" s="6">
        <f>'Population Numbers 2017-2021'!W35*$B35*$C35*$D35*$E35</f>
        <v>28.049300400000003</v>
      </c>
      <c r="X35" s="6">
        <f>'Population Numbers 2017-2021'!W35*$B35*$C35*$F35*$G35</f>
        <v>8.1597964799999989</v>
      </c>
      <c r="Y35" s="6">
        <f t="shared" si="2"/>
        <v>36.209096880000004</v>
      </c>
      <c r="Z35" s="6">
        <f>'Population Numbers 2017-2021'!AA35*$B35*$C35*$D35*$E35</f>
        <v>28.4801088</v>
      </c>
      <c r="AA35" s="6">
        <f>'Population Numbers 2017-2021'!AA35*$B35*$C35*$F35*$G35</f>
        <v>8.2851225600000014</v>
      </c>
      <c r="AB35" s="6">
        <f t="shared" si="16"/>
        <v>36.765231360000001</v>
      </c>
      <c r="AC35" s="6">
        <f>'Population Numbers 2017-2021'!AD35*$B35*$C35*$D35*$E35</f>
        <v>28.91419608</v>
      </c>
      <c r="AD35" s="6">
        <f>'Population Numbers 2017-2021'!AD35*$B35*$C35*$F35*$G35</f>
        <v>8.4114024959999991</v>
      </c>
      <c r="AE35" s="6">
        <f t="shared" si="4"/>
        <v>37.325598575999997</v>
      </c>
      <c r="AF35" s="6">
        <f>'Population Numbers 2017-2021'!AG35*$B35*$C35*$D35*$E35</f>
        <v>29.351562239999996</v>
      </c>
      <c r="AG35" s="6">
        <f>'Population Numbers 2017-2021'!AG35*$B35*$C35*$F35*$G35</f>
        <v>8.5386362879999975</v>
      </c>
      <c r="AH35" s="6">
        <f t="shared" si="5"/>
        <v>37.890198527999992</v>
      </c>
      <c r="AI35" s="6">
        <f>'Population Numbers 2017-2021'!AJ35*$B35*$C35*$D35*$E35</f>
        <v>29.792207280000003</v>
      </c>
      <c r="AJ35" s="6">
        <f>'Population Numbers 2017-2021'!AJ35*$B35*$C35*$F35*$G35</f>
        <v>8.6668239360000019</v>
      </c>
      <c r="AK35" s="6">
        <f t="shared" si="6"/>
        <v>38.459031216000007</v>
      </c>
      <c r="AL35" s="6">
        <f>'Population Numbers 2017-2021'!AM35*$B35*$C35*$D35*$E35</f>
        <v>30.236131200000003</v>
      </c>
      <c r="AM35" s="6">
        <f>'Population Numbers 2017-2021'!AM35*$B35*$C35*$F35*$G35</f>
        <v>8.7959654400000016</v>
      </c>
      <c r="AN35" s="6">
        <f t="shared" si="7"/>
        <v>39.032096640000006</v>
      </c>
      <c r="AO35" s="6">
        <f>'Population Numbers 2017-2021'!AP35*$B35*$C35*$D35*$E35</f>
        <v>30.683334000000002</v>
      </c>
      <c r="AP35" s="6">
        <f>'Population Numbers 2017-2021'!AP35*$B35*$C35*$F35*$G35</f>
        <v>8.9260608000000001</v>
      </c>
      <c r="AQ35" s="6">
        <f t="shared" si="8"/>
        <v>39.609394800000004</v>
      </c>
      <c r="AR35" s="6">
        <f>'Population Numbers 2017-2021'!AS35*$B35*$C35*$D35*$E35</f>
        <v>31.133815680000009</v>
      </c>
      <c r="AS35" s="6">
        <f>'Population Numbers 2017-2021'!AS35*$B35*$C35*$F35*$G35</f>
        <v>9.0571100160000011</v>
      </c>
      <c r="AT35" s="6">
        <f t="shared" si="9"/>
        <v>40.190925696000008</v>
      </c>
      <c r="AU35" s="6">
        <f>'Population Numbers 2017-2021'!AV35*$B35*$C35*$D35*$E35</f>
        <v>31.587576240000001</v>
      </c>
      <c r="AV35" s="6">
        <f>'Population Numbers 2017-2021'!AV35*$B35*$C35*$F35*$G35</f>
        <v>9.1891130879999974</v>
      </c>
      <c r="AW35" s="6">
        <f t="shared" si="10"/>
        <v>40.776689327999996</v>
      </c>
      <c r="AX35" s="6">
        <f>'Population Numbers 2017-2021'!AY35*$B35*$C35*$D35*$E35</f>
        <v>32.04461568</v>
      </c>
      <c r="AY35" s="6">
        <f>'Population Numbers 2017-2021'!AY35*$B35*$C35*$F35*$G35</f>
        <v>9.3220700159999996</v>
      </c>
      <c r="AZ35" s="6">
        <f t="shared" si="11"/>
        <v>41.366685695999998</v>
      </c>
      <c r="BA35" s="6">
        <f>'Population Numbers 2017-2021'!BB35*$B35*$C35*$D35*$E35</f>
        <v>32.504933999999999</v>
      </c>
      <c r="BB35" s="6">
        <f>'Population Numbers 2017-2021'!BB35*$B35*$C35*$F35*$G35</f>
        <v>9.455980799999999</v>
      </c>
      <c r="BC35" s="6">
        <f t="shared" si="12"/>
        <v>41.960914799999998</v>
      </c>
    </row>
    <row r="36" spans="1:55" x14ac:dyDescent="0.2">
      <c r="A36" s="2" t="str">
        <f>'Population Numbers 2017-2021'!A36</f>
        <v>Daman and Diu</v>
      </c>
      <c r="B36" s="7">
        <v>4.8999999999999998E-3</v>
      </c>
      <c r="C36" s="27">
        <v>0.3</v>
      </c>
      <c r="D36" s="27">
        <v>0.2</v>
      </c>
      <c r="E36" s="27">
        <v>0.55000000000000004</v>
      </c>
      <c r="F36" s="27">
        <v>0.08</v>
      </c>
      <c r="G36" s="27">
        <v>0.4</v>
      </c>
      <c r="H36" s="41">
        <f>'Population Numbers 2017-2021'!H36*B36*C36*D36*E36</f>
        <v>31.071146155665001</v>
      </c>
      <c r="I36" s="41">
        <f>'Population Numbers 2017-2021'!H36*B36*C36*D36*G36</f>
        <v>22.59719720412</v>
      </c>
      <c r="J36" s="41">
        <f t="shared" si="13"/>
        <v>53.668343359784998</v>
      </c>
      <c r="K36" s="6">
        <f>'Population Numbers 2017-2021'!K36*$B36*$C36*$D36*$E36</f>
        <v>31.376340176411997</v>
      </c>
      <c r="L36" s="6">
        <f>'Population Numbers 2017-2021'!K36*$B36*$C36*$F36*$G36</f>
        <v>9.1276625967743978</v>
      </c>
      <c r="M36" s="6">
        <f t="shared" si="14"/>
        <v>40.504002773186393</v>
      </c>
      <c r="N36" s="6">
        <f>'Population Numbers 2017-2021'!N36*$B36*$C36*$D36*$E36</f>
        <v>31.682965533219004</v>
      </c>
      <c r="O36" s="6">
        <f>'Population Numbers 2017-2021'!N36*$B36*$C36*$F36*$G36</f>
        <v>9.2168627005728005</v>
      </c>
      <c r="P36" s="6">
        <f t="shared" si="15"/>
        <v>40.899828233791808</v>
      </c>
      <c r="Q36" s="6">
        <f>'Population Numbers 2017-2021'!Q36*$B36*$C36*$D36*$E36</f>
        <v>31.991022226085999</v>
      </c>
      <c r="R36" s="6">
        <f>'Population Numbers 2017-2021'!Q36*$B36*$C36*$F36*$G36</f>
        <v>9.3064791930431987</v>
      </c>
      <c r="S36" s="6">
        <f t="shared" si="0"/>
        <v>41.297501419129198</v>
      </c>
      <c r="T36" s="6">
        <f>'Population Numbers 2017-2021'!T36*$B36*$C36*$D36*$E36</f>
        <v>32.300510255013002</v>
      </c>
      <c r="U36" s="6">
        <f>'Population Numbers 2017-2021'!T36*$B36*$C36*$F36*$G36</f>
        <v>9.3965120741855994</v>
      </c>
      <c r="V36" s="6">
        <f t="shared" si="1"/>
        <v>41.697022329198603</v>
      </c>
      <c r="W36" s="6">
        <f>'Population Numbers 2017-2021'!W36*$B36*$C36*$D36*$E36</f>
        <v>32.611429620000003</v>
      </c>
      <c r="X36" s="6">
        <f>'Population Numbers 2017-2021'!W36*$B36*$C36*$F36*$G36</f>
        <v>9.4869613439999991</v>
      </c>
      <c r="Y36" s="6">
        <f t="shared" si="2"/>
        <v>42.098390964000004</v>
      </c>
      <c r="Z36" s="6">
        <f>'Population Numbers 2017-2021'!AA36*$B36*$C36*$D36*$E36</f>
        <v>33.396392568000003</v>
      </c>
      <c r="AA36" s="6">
        <f>'Population Numbers 2017-2021'!AA36*$B36*$C36*$F36*$G36</f>
        <v>9.7153142016000018</v>
      </c>
      <c r="AB36" s="6">
        <f t="shared" si="16"/>
        <v>43.111706769600005</v>
      </c>
      <c r="AC36" s="6">
        <f>'Population Numbers 2017-2021'!AD36*$B36*$C36*$D36*$E36</f>
        <v>34.186400556000009</v>
      </c>
      <c r="AD36" s="6">
        <f>'Population Numbers 2017-2021'!AD36*$B36*$C36*$F36*$G36</f>
        <v>9.9451347072000011</v>
      </c>
      <c r="AE36" s="6">
        <f t="shared" si="4"/>
        <v>44.131535263200007</v>
      </c>
      <c r="AF36" s="6">
        <f>'Population Numbers 2017-2021'!AG36*$B36*$C36*$D36*$E36</f>
        <v>34.981453584</v>
      </c>
      <c r="AG36" s="6">
        <f>'Population Numbers 2017-2021'!AG36*$B36*$C36*$F36*$G36</f>
        <v>10.176422860800001</v>
      </c>
      <c r="AH36" s="6">
        <f t="shared" si="5"/>
        <v>45.157876444800003</v>
      </c>
      <c r="AI36" s="6">
        <f>'Population Numbers 2017-2021'!AJ36*$B36*$C36*$D36*$E36</f>
        <v>35.781551652000005</v>
      </c>
      <c r="AJ36" s="6">
        <f>'Population Numbers 2017-2021'!AJ36*$B36*$C36*$F36*$G36</f>
        <v>10.4091786624</v>
      </c>
      <c r="AK36" s="6">
        <f t="shared" si="6"/>
        <v>46.190730314400007</v>
      </c>
      <c r="AL36" s="6">
        <f>'Population Numbers 2017-2021'!AM36*$B36*$C36*$D36*$E36</f>
        <v>36.586694760000007</v>
      </c>
      <c r="AM36" s="6">
        <f>'Population Numbers 2017-2021'!AM36*$B36*$C36*$F36*$G36</f>
        <v>10.643402112000002</v>
      </c>
      <c r="AN36" s="6">
        <f t="shared" si="7"/>
        <v>47.230096872000011</v>
      </c>
      <c r="AO36" s="6">
        <f>'Population Numbers 2017-2021'!AP36*$B36*$C36*$D36*$E36</f>
        <v>37.396882908000016</v>
      </c>
      <c r="AP36" s="6">
        <f>'Population Numbers 2017-2021'!AP36*$B36*$C36*$F36*$G36</f>
        <v>10.879093209600002</v>
      </c>
      <c r="AQ36" s="6">
        <f t="shared" si="8"/>
        <v>48.275976117600017</v>
      </c>
      <c r="AR36" s="6">
        <f>'Population Numbers 2017-2021'!AS36*$B36*$C36*$D36*$E36</f>
        <v>38.21211609600001</v>
      </c>
      <c r="AS36" s="6">
        <f>'Population Numbers 2017-2021'!AS36*$B36*$C36*$F36*$G36</f>
        <v>11.116251955200003</v>
      </c>
      <c r="AT36" s="6">
        <f t="shared" si="9"/>
        <v>49.328368051200016</v>
      </c>
      <c r="AU36" s="6">
        <f>'Population Numbers 2017-2021'!AV36*$B36*$C36*$D36*$E36</f>
        <v>39.032394324000002</v>
      </c>
      <c r="AV36" s="6">
        <f>'Population Numbers 2017-2021'!AV36*$B36*$C36*$F36*$G36</f>
        <v>11.354878348800002</v>
      </c>
      <c r="AW36" s="6">
        <f t="shared" si="10"/>
        <v>50.387272672800002</v>
      </c>
      <c r="AX36" s="6">
        <f>'Population Numbers 2017-2021'!AY36*$B36*$C36*$D36*$E36</f>
        <v>39.857717592000014</v>
      </c>
      <c r="AY36" s="6">
        <f>'Population Numbers 2017-2021'!AY36*$B36*$C36*$F36*$G36</f>
        <v>11.594972390400002</v>
      </c>
      <c r="AZ36" s="6">
        <f t="shared" si="11"/>
        <v>51.452689982400017</v>
      </c>
      <c r="BA36" s="6">
        <f>'Population Numbers 2017-2021'!BB36*$B36*$C36*$D36*$E36</f>
        <v>40.688085900000004</v>
      </c>
      <c r="BB36" s="6">
        <f>'Population Numbers 2017-2021'!BB36*$B36*$C36*$F36*$G36</f>
        <v>11.836534080000002</v>
      </c>
      <c r="BC36" s="6">
        <f t="shared" si="12"/>
        <v>52.524619980000004</v>
      </c>
    </row>
    <row r="37" spans="1:55" ht="30" x14ac:dyDescent="0.2">
      <c r="A37" s="2" t="str">
        <f>'Population Numbers 2017-2021'!A37</f>
        <v>Dadra and Nagar Haveli</v>
      </c>
      <c r="B37" s="7">
        <v>4.5999999999999999E-3</v>
      </c>
      <c r="C37" s="27">
        <v>0.3</v>
      </c>
      <c r="D37" s="27">
        <v>0.2</v>
      </c>
      <c r="E37" s="27">
        <v>0.55000000000000004</v>
      </c>
      <c r="F37" s="27">
        <v>0.08</v>
      </c>
      <c r="G37" s="27">
        <v>0.4</v>
      </c>
      <c r="H37" s="41">
        <f>'Population Numbers 2017-2021'!H37*B37*C37*D37*E37</f>
        <v>27.658178576820003</v>
      </c>
      <c r="I37" s="41">
        <f>'Population Numbers 2017-2021'!H37*B37*C37*D37*G37</f>
        <v>20.115038964960004</v>
      </c>
      <c r="J37" s="41">
        <f t="shared" si="13"/>
        <v>47.773217541780006</v>
      </c>
      <c r="K37" s="6">
        <f>'Population Numbers 2017-2021'!K37*$B37*$C37*$D37*$E37</f>
        <v>28.333239676896</v>
      </c>
      <c r="L37" s="6">
        <f>'Population Numbers 2017-2021'!K37*$B37*$C37*$F37*$G37</f>
        <v>8.2423969969151987</v>
      </c>
      <c r="M37" s="6">
        <f t="shared" si="14"/>
        <v>36.575636673811196</v>
      </c>
      <c r="N37" s="6">
        <f>'Population Numbers 2017-2021'!N37*$B37*$C37*$D37*$E37</f>
        <v>29.014520721252001</v>
      </c>
      <c r="O37" s="6">
        <f>'Population Numbers 2017-2021'!N37*$B37*$C37*$F37*$G37</f>
        <v>8.4405878461824013</v>
      </c>
      <c r="P37" s="6">
        <f t="shared" si="15"/>
        <v>37.455108567434401</v>
      </c>
      <c r="Q37" s="6">
        <f>'Population Numbers 2017-2021'!Q37*$B37*$C37*$D37*$E37</f>
        <v>29.702021709887994</v>
      </c>
      <c r="R37" s="6">
        <f>'Population Numbers 2017-2021'!Q37*$B37*$C37*$F37*$G37</f>
        <v>8.640588133785597</v>
      </c>
      <c r="S37" s="6">
        <f t="shared" si="0"/>
        <v>38.342609843673593</v>
      </c>
      <c r="T37" s="6">
        <f>'Population Numbers 2017-2021'!T37*$B37*$C37*$D37*$E37</f>
        <v>30.395742642803992</v>
      </c>
      <c r="U37" s="6">
        <f>'Population Numbers 2017-2021'!T37*$B37*$C37*$F37*$G37</f>
        <v>8.8423978597247963</v>
      </c>
      <c r="V37" s="6">
        <f t="shared" si="1"/>
        <v>39.238140502528786</v>
      </c>
      <c r="W37" s="6">
        <f>'Population Numbers 2017-2021'!W37*$B37*$C37*$D37*$E37</f>
        <v>31.095683519999998</v>
      </c>
      <c r="X37" s="6">
        <f>'Population Numbers 2017-2021'!W37*$B37*$C37*$F37*$G37</f>
        <v>9.0460170239999993</v>
      </c>
      <c r="Y37" s="6">
        <f t="shared" si="2"/>
        <v>40.141700543999995</v>
      </c>
      <c r="Z37" s="6">
        <f>'Population Numbers 2017-2021'!AA37*$B37*$C37*$D37*$E37</f>
        <v>32.209658712</v>
      </c>
      <c r="AA37" s="6">
        <f>'Population Numbers 2017-2021'!AA37*$B37*$C37*$F37*$G37</f>
        <v>9.3700825343999998</v>
      </c>
      <c r="AB37" s="6">
        <f t="shared" si="16"/>
        <v>41.579741246399998</v>
      </c>
      <c r="AC37" s="6">
        <f>'Population Numbers 2017-2021'!AD37*$B37*$C37*$D37*$E37</f>
        <v>33.334745663999996</v>
      </c>
      <c r="AD37" s="6">
        <f>'Population Numbers 2017-2021'!AD37*$B37*$C37*$F37*$G37</f>
        <v>9.6973805567999989</v>
      </c>
      <c r="AE37" s="6">
        <f t="shared" si="4"/>
        <v>43.032126220799995</v>
      </c>
      <c r="AF37" s="6">
        <f>'Population Numbers 2017-2021'!AG37*$B37*$C37*$D37*$E37</f>
        <v>34.470944376000013</v>
      </c>
      <c r="AG37" s="6">
        <f>'Population Numbers 2017-2021'!AG37*$B37*$C37*$F37*$G37</f>
        <v>10.027911091200004</v>
      </c>
      <c r="AH37" s="6">
        <f t="shared" si="5"/>
        <v>44.498855467200016</v>
      </c>
      <c r="AI37" s="6">
        <f>'Population Numbers 2017-2021'!AJ37*$B37*$C37*$D37*$E37</f>
        <v>35.618254848000007</v>
      </c>
      <c r="AJ37" s="6">
        <f>'Population Numbers 2017-2021'!AJ37*$B37*$C37*$F37*$G37</f>
        <v>10.3616741376</v>
      </c>
      <c r="AK37" s="6">
        <f t="shared" si="6"/>
        <v>45.979928985600004</v>
      </c>
      <c r="AL37" s="6">
        <f>'Population Numbers 2017-2021'!AM37*$B37*$C37*$D37*$E37</f>
        <v>36.776677080000006</v>
      </c>
      <c r="AM37" s="6">
        <f>'Population Numbers 2017-2021'!AM37*$B37*$C37*$F37*$G37</f>
        <v>10.698669696000003</v>
      </c>
      <c r="AN37" s="6">
        <f t="shared" si="7"/>
        <v>47.475346776000009</v>
      </c>
      <c r="AO37" s="6">
        <f>'Population Numbers 2017-2021'!AP37*$B37*$C37*$D37*$E37</f>
        <v>37.946211072000004</v>
      </c>
      <c r="AP37" s="6">
        <f>'Population Numbers 2017-2021'!AP37*$B37*$C37*$F37*$G37</f>
        <v>11.0388977664</v>
      </c>
      <c r="AQ37" s="6">
        <f t="shared" si="8"/>
        <v>48.985108838400002</v>
      </c>
      <c r="AR37" s="6">
        <f>'Population Numbers 2017-2021'!AS37*$B37*$C37*$D37*$E37</f>
        <v>39.126856824000001</v>
      </c>
      <c r="AS37" s="6">
        <f>'Population Numbers 2017-2021'!AS37*$B37*$C37*$F37*$G37</f>
        <v>11.382358348799999</v>
      </c>
      <c r="AT37" s="6">
        <f t="shared" si="9"/>
        <v>50.509215172799998</v>
      </c>
      <c r="AU37" s="6">
        <f>'Population Numbers 2017-2021'!AV37*$B37*$C37*$D37*$E37</f>
        <v>40.318614336000003</v>
      </c>
      <c r="AV37" s="6">
        <f>'Population Numbers 2017-2021'!AV37*$B37*$C37*$F37*$G37</f>
        <v>11.729051443200001</v>
      </c>
      <c r="AW37" s="6">
        <f t="shared" si="10"/>
        <v>52.047665779200003</v>
      </c>
      <c r="AX37" s="6">
        <f>'Population Numbers 2017-2021'!AY37*$B37*$C37*$D37*$E37</f>
        <v>41.521483608000004</v>
      </c>
      <c r="AY37" s="6">
        <f>'Population Numbers 2017-2021'!AY37*$B37*$C37*$F37*$G37</f>
        <v>12.078977049600001</v>
      </c>
      <c r="AZ37" s="6">
        <f t="shared" si="11"/>
        <v>53.600460657600003</v>
      </c>
      <c r="BA37" s="6">
        <f>'Population Numbers 2017-2021'!BB37*$B37*$C37*$D37*$E37</f>
        <v>42.735464640000004</v>
      </c>
      <c r="BB37" s="6">
        <f>'Population Numbers 2017-2021'!BB37*$B37*$C37*$F37*$G37</f>
        <v>12.432135168</v>
      </c>
      <c r="BC37" s="6">
        <f t="shared" si="12"/>
        <v>55.167599808000006</v>
      </c>
    </row>
    <row r="38" spans="1:55" x14ac:dyDescent="0.2">
      <c r="A38" s="2" t="str">
        <f>'Population Numbers 2017-2021'!A38</f>
        <v>Lakshadweep</v>
      </c>
      <c r="B38" s="7">
        <v>6.4000000000000003E-3</v>
      </c>
      <c r="C38" s="27">
        <v>0.3</v>
      </c>
      <c r="D38" s="27">
        <v>0.2</v>
      </c>
      <c r="E38" s="27">
        <v>0.55000000000000004</v>
      </c>
      <c r="F38" s="27">
        <v>0.08</v>
      </c>
      <c r="G38" s="27">
        <v>0.4</v>
      </c>
      <c r="H38" s="41">
        <f>'Population Numbers 2017-2021'!H38*B38*C38*D38*E38</f>
        <v>12.811684100160001</v>
      </c>
      <c r="I38" s="41">
        <f>'Population Numbers 2017-2021'!H38*B38*C38*D38*G38</f>
        <v>9.3175884364799995</v>
      </c>
      <c r="J38" s="41">
        <f t="shared" si="13"/>
        <v>22.129272536640002</v>
      </c>
      <c r="K38" s="6">
        <f>'Population Numbers 2017-2021'!K38*$B38*$C38*$D38*$E38</f>
        <v>13.256853781247999</v>
      </c>
      <c r="L38" s="6">
        <f>'Population Numbers 2017-2021'!K38*$B38*$C38*$F38*$G38</f>
        <v>3.8565392818176001</v>
      </c>
      <c r="M38" s="6">
        <f t="shared" si="14"/>
        <v>17.113393063065601</v>
      </c>
      <c r="N38" s="6">
        <f>'Population Numbers 2017-2021'!N38*$B38*$C38*$D38*$E38</f>
        <v>13.705004803776001</v>
      </c>
      <c r="O38" s="6">
        <f>'Population Numbers 2017-2021'!N38*$B38*$C38*$F38*$G38</f>
        <v>3.9869104883711994</v>
      </c>
      <c r="P38" s="6">
        <f t="shared" si="15"/>
        <v>17.6919152921472</v>
      </c>
      <c r="Q38" s="6">
        <f>'Population Numbers 2017-2021'!Q38*$B38*$C38*$D38*$E38</f>
        <v>14.156137167744001</v>
      </c>
      <c r="R38" s="6">
        <f>'Population Numbers 2017-2021'!Q38*$B38*$C38*$F38*$G38</f>
        <v>4.1181489942527998</v>
      </c>
      <c r="S38" s="6">
        <f t="shared" si="0"/>
        <v>18.274286161996802</v>
      </c>
      <c r="T38" s="6">
        <f>'Population Numbers 2017-2021'!T38*$B38*$C38*$D38*$E38</f>
        <v>14.610250873151999</v>
      </c>
      <c r="U38" s="6">
        <f>'Population Numbers 2017-2021'!T38*$B38*$C38*$F38*$G38</f>
        <v>4.2502547994623994</v>
      </c>
      <c r="V38" s="6">
        <f t="shared" si="1"/>
        <v>18.860505672614398</v>
      </c>
      <c r="W38" s="6">
        <f>'Population Numbers 2017-2021'!W38*$B38*$C38*$D38*$E38</f>
        <v>15.067345920000001</v>
      </c>
      <c r="X38" s="6">
        <f>'Population Numbers 2017-2021'!W38*$B38*$C38*$F38*$G38</f>
        <v>4.383227904</v>
      </c>
      <c r="Y38" s="6">
        <f t="shared" si="2"/>
        <v>19.450573824000003</v>
      </c>
      <c r="Z38" s="6">
        <f>'Population Numbers 2017-2021'!AA38*$B38*$C38*$D38*$E38</f>
        <v>15.346512192000004</v>
      </c>
      <c r="AA38" s="6">
        <f>'Population Numbers 2017-2021'!AA38*$B38*$C38*$F38*$G38</f>
        <v>4.4644399104000003</v>
      </c>
      <c r="AB38" s="6">
        <f t="shared" si="16"/>
        <v>19.810952102400005</v>
      </c>
      <c r="AC38" s="6">
        <f>'Population Numbers 2017-2021'!AD38*$B38*$C38*$D38*$E38</f>
        <v>15.627325824000001</v>
      </c>
      <c r="AD38" s="6">
        <f>'Population Numbers 2017-2021'!AD38*$B38*$C38*$F38*$G38</f>
        <v>4.5461311487999998</v>
      </c>
      <c r="AE38" s="6">
        <f t="shared" si="4"/>
        <v>20.1734569728</v>
      </c>
      <c r="AF38" s="6">
        <f>'Population Numbers 2017-2021'!AG38*$B38*$C38*$D38*$E38</f>
        <v>15.909786816</v>
      </c>
      <c r="AG38" s="6">
        <f>'Population Numbers 2017-2021'!AG38*$B38*$C38*$F38*$G38</f>
        <v>4.6283016192000002</v>
      </c>
      <c r="AH38" s="6">
        <f t="shared" si="5"/>
        <v>20.538088435200002</v>
      </c>
      <c r="AI38" s="6">
        <f>'Population Numbers 2017-2021'!AJ38*$B38*$C38*$D38*$E38</f>
        <v>16.193895168000005</v>
      </c>
      <c r="AJ38" s="6">
        <f>'Population Numbers 2017-2021'!AJ38*$B38*$C38*$F38*$G38</f>
        <v>4.7109513216000005</v>
      </c>
      <c r="AK38" s="6">
        <f t="shared" si="6"/>
        <v>20.904846489600004</v>
      </c>
      <c r="AL38" s="6">
        <f>'Population Numbers 2017-2021'!AM38*$B38*$C38*$D38*$E38</f>
        <v>16.479650880000001</v>
      </c>
      <c r="AM38" s="6">
        <f>'Population Numbers 2017-2021'!AM38*$B38*$C38*$F38*$G38</f>
        <v>4.794080256</v>
      </c>
      <c r="AN38" s="6">
        <f t="shared" si="7"/>
        <v>21.273731136000002</v>
      </c>
      <c r="AO38" s="6">
        <f>'Population Numbers 2017-2021'!AP38*$B38*$C38*$D38*$E38</f>
        <v>16.767053952000005</v>
      </c>
      <c r="AP38" s="6">
        <f>'Population Numbers 2017-2021'!AP38*$B38*$C38*$F38*$G38</f>
        <v>4.8776884224000012</v>
      </c>
      <c r="AQ38" s="6">
        <f t="shared" si="8"/>
        <v>21.644742374400007</v>
      </c>
      <c r="AR38" s="6">
        <f>'Population Numbers 2017-2021'!AS38*$B38*$C38*$D38*$E38</f>
        <v>17.056104384000001</v>
      </c>
      <c r="AS38" s="6">
        <f>'Population Numbers 2017-2021'!AS38*$B38*$C38*$F38*$G38</f>
        <v>4.9617758207999998</v>
      </c>
      <c r="AT38" s="6">
        <f t="shared" si="9"/>
        <v>22.017880204800001</v>
      </c>
      <c r="AU38" s="6">
        <f>'Population Numbers 2017-2021'!AV38*$B38*$C38*$D38*$E38</f>
        <v>17.346802176000001</v>
      </c>
      <c r="AV38" s="6">
        <f>'Population Numbers 2017-2021'!AV38*$B38*$C38*$F38*$G38</f>
        <v>5.0463424512000001</v>
      </c>
      <c r="AW38" s="6">
        <f t="shared" si="10"/>
        <v>22.393144627200002</v>
      </c>
      <c r="AX38" s="6">
        <f>'Population Numbers 2017-2021'!AY38*$B38*$C38*$D38*$E38</f>
        <v>17.639147328000004</v>
      </c>
      <c r="AY38" s="6">
        <f>'Population Numbers 2017-2021'!AY38*$B38*$C38*$F38*$G38</f>
        <v>5.1313883136000014</v>
      </c>
      <c r="AZ38" s="6">
        <f t="shared" si="11"/>
        <v>22.770535641600006</v>
      </c>
      <c r="BA38" s="6">
        <f>'Population Numbers 2017-2021'!BB38*$B38*$C38*$D38*$E38</f>
        <v>17.933139840000003</v>
      </c>
      <c r="BB38" s="6">
        <f>'Population Numbers 2017-2021'!BB38*$B38*$C38*$F38*$G38</f>
        <v>5.2169134080000008</v>
      </c>
      <c r="BC38" s="6">
        <f t="shared" si="12"/>
        <v>23.150053248000003</v>
      </c>
    </row>
    <row r="39" spans="1:55" x14ac:dyDescent="0.2">
      <c r="A39" s="2">
        <f>'Population Numbers 2017-2021'!A39</f>
        <v>0</v>
      </c>
      <c r="C39" s="27"/>
      <c r="D39" s="27"/>
      <c r="E39" s="27"/>
      <c r="G39" s="27"/>
      <c r="H39" s="6"/>
      <c r="I39" s="27"/>
      <c r="K39" s="6"/>
      <c r="N39" s="6"/>
      <c r="Q39" s="6"/>
      <c r="T39" s="6"/>
      <c r="W39" s="6"/>
      <c r="Z39" s="6"/>
      <c r="AC39" s="6"/>
      <c r="AF39" s="6"/>
      <c r="AI39" s="6"/>
      <c r="AL39" s="6"/>
      <c r="AO39" s="6"/>
      <c r="AR39" s="6"/>
      <c r="AU39" s="6"/>
      <c r="AX39" s="6"/>
      <c r="BA39" s="6"/>
    </row>
    <row r="40" spans="1:55" x14ac:dyDescent="0.2">
      <c r="A40" s="2">
        <f>'Population Numbers 2017-2021'!A40</f>
        <v>0</v>
      </c>
      <c r="C40" s="27"/>
      <c r="D40" s="27"/>
      <c r="E40" s="27"/>
      <c r="G40" s="27"/>
      <c r="I40" s="27"/>
    </row>
    <row r="41" spans="1:55" x14ac:dyDescent="0.2">
      <c r="A41" s="2">
        <f>'Population Numbers 2017-2021'!A41</f>
        <v>0</v>
      </c>
      <c r="C41" s="27"/>
      <c r="D41" s="27"/>
      <c r="E41" s="27"/>
      <c r="G41" s="27"/>
      <c r="I41" s="27"/>
    </row>
    <row r="42" spans="1:55" x14ac:dyDescent="0.2">
      <c r="A42" s="2">
        <f>'Population Numbers 2017-2021'!A42</f>
        <v>0</v>
      </c>
      <c r="C42" s="27"/>
      <c r="D42" s="27"/>
      <c r="E42" s="27"/>
      <c r="G42" s="27"/>
      <c r="I42" s="27"/>
    </row>
    <row r="43" spans="1:55" x14ac:dyDescent="0.2">
      <c r="A43" s="2">
        <f>'Population Numbers 2017-2021'!A43</f>
        <v>0</v>
      </c>
      <c r="C43" s="27"/>
      <c r="D43" s="27"/>
      <c r="E43" s="27"/>
      <c r="G43" s="27"/>
      <c r="I43" s="27"/>
    </row>
    <row r="44" spans="1:55" x14ac:dyDescent="0.2">
      <c r="A44" s="2">
        <f>'Population Numbers 2017-2021'!A44</f>
        <v>0</v>
      </c>
      <c r="C44" s="27"/>
      <c r="D44" s="27"/>
      <c r="E44" s="27"/>
      <c r="G44" s="27"/>
      <c r="I44" s="27"/>
    </row>
    <row r="45" spans="1:55" x14ac:dyDescent="0.2">
      <c r="A45" s="2">
        <f>'Population Numbers 2017-2021'!A45</f>
        <v>0</v>
      </c>
      <c r="C45" s="27"/>
      <c r="D45" s="27"/>
      <c r="E45" s="27"/>
      <c r="G45" s="27"/>
      <c r="I45" s="27"/>
    </row>
    <row r="46" spans="1:55" x14ac:dyDescent="0.2">
      <c r="A46" s="2">
        <f>'Population Numbers 2017-2021'!A46</f>
        <v>0</v>
      </c>
      <c r="C46" s="27"/>
      <c r="D46" s="27"/>
      <c r="E46" s="27"/>
      <c r="G46" s="27"/>
      <c r="I46" s="27"/>
    </row>
    <row r="47" spans="1:55" x14ac:dyDescent="0.2">
      <c r="A47" s="2">
        <f>'Population Numbers 2017-2021'!A47</f>
        <v>0</v>
      </c>
      <c r="C47" s="27"/>
      <c r="D47" s="27"/>
      <c r="E47" s="27"/>
      <c r="G47" s="27"/>
      <c r="I47" s="27"/>
    </row>
    <row r="48" spans="1:55" x14ac:dyDescent="0.2">
      <c r="A48" s="2">
        <f>'Population Numbers 2017-2021'!A48</f>
        <v>0</v>
      </c>
      <c r="C48" s="27"/>
      <c r="D48" s="27"/>
      <c r="E48" s="27"/>
      <c r="G48" s="27"/>
      <c r="I48" s="27"/>
    </row>
    <row r="49" spans="1:1" x14ac:dyDescent="0.2">
      <c r="A49" s="2">
        <f>'Population Numbers 2017-2021'!A49</f>
        <v>0</v>
      </c>
    </row>
    <row r="50" spans="1:1" x14ac:dyDescent="0.2">
      <c r="A50" s="2">
        <f>'Population Numbers 2017-2021'!A50</f>
        <v>0</v>
      </c>
    </row>
    <row r="51" spans="1:1" x14ac:dyDescent="0.2">
      <c r="A51" s="2">
        <f>'Population Numbers 2017-2021'!A51</f>
        <v>0</v>
      </c>
    </row>
    <row r="52" spans="1:1" x14ac:dyDescent="0.2">
      <c r="A52" s="2">
        <f>'Population Numbers 2017-2021'!A52</f>
        <v>0</v>
      </c>
    </row>
    <row r="53" spans="1:1" x14ac:dyDescent="0.2">
      <c r="A53" s="2">
        <f>'Population Numbers 2017-2021'!A53</f>
        <v>0</v>
      </c>
    </row>
    <row r="54" spans="1:1" x14ac:dyDescent="0.2">
      <c r="A54" s="2">
        <f>'Population Numbers 2017-2021'!A54</f>
        <v>0</v>
      </c>
    </row>
    <row r="55" spans="1:1" x14ac:dyDescent="0.2">
      <c r="A55" s="2">
        <f>'Population Numbers 2017-2021'!A55</f>
        <v>0</v>
      </c>
    </row>
    <row r="56" spans="1:1" x14ac:dyDescent="0.2">
      <c r="A56" s="2">
        <f>'Population Numbers 2017-2021'!A56</f>
        <v>0</v>
      </c>
    </row>
    <row r="57" spans="1:1" x14ac:dyDescent="0.2">
      <c r="A57" s="2">
        <f>'Population Numbers 2017-2021'!A57</f>
        <v>0</v>
      </c>
    </row>
    <row r="58" spans="1:1" x14ac:dyDescent="0.2">
      <c r="A58" s="2">
        <f>'Population Numbers 2017-2021'!A58</f>
        <v>0</v>
      </c>
    </row>
    <row r="59" spans="1:1" x14ac:dyDescent="0.2">
      <c r="A59" s="2">
        <f>'Population Numbers 2017-2021'!A59</f>
        <v>0</v>
      </c>
    </row>
    <row r="60" spans="1:1" x14ac:dyDescent="0.2">
      <c r="A60" s="2">
        <f>'Population Numbers 2017-2021'!A60</f>
        <v>0</v>
      </c>
    </row>
    <row r="61" spans="1:1" x14ac:dyDescent="0.2">
      <c r="A61" s="2">
        <f>'Population Numbers 2017-2021'!A61</f>
        <v>0</v>
      </c>
    </row>
    <row r="62" spans="1:1" x14ac:dyDescent="0.2">
      <c r="A62" s="2">
        <f>'Population Numbers 2017-2021'!A62</f>
        <v>0</v>
      </c>
    </row>
    <row r="63" spans="1:1" x14ac:dyDescent="0.2">
      <c r="A63" s="2">
        <f>'Population Numbers 2017-2021'!A63</f>
        <v>0</v>
      </c>
    </row>
    <row r="64" spans="1:1" x14ac:dyDescent="0.2">
      <c r="A64" s="2">
        <f>'Population Numbers 2017-2021'!A64</f>
        <v>0</v>
      </c>
    </row>
    <row r="65" spans="1:1" x14ac:dyDescent="0.2">
      <c r="A65" s="2">
        <f>'Population Numbers 2017-2021'!A65</f>
        <v>0</v>
      </c>
    </row>
    <row r="66" spans="1:1" x14ac:dyDescent="0.2">
      <c r="A66" s="2">
        <f>'Population Numbers 2017-2021'!A66</f>
        <v>0</v>
      </c>
    </row>
    <row r="67" spans="1:1" x14ac:dyDescent="0.2">
      <c r="A67" s="2">
        <f>'Population Numbers 2017-2021'!A67</f>
        <v>0</v>
      </c>
    </row>
    <row r="68" spans="1:1" x14ac:dyDescent="0.2">
      <c r="A68" s="2">
        <f>'Population Numbers 2017-2021'!A68</f>
        <v>0</v>
      </c>
    </row>
    <row r="69" spans="1:1" x14ac:dyDescent="0.2">
      <c r="A69" s="2">
        <f>'Population Numbers 2017-2021'!A69</f>
        <v>0</v>
      </c>
    </row>
    <row r="70" spans="1:1" x14ac:dyDescent="0.2">
      <c r="A70" s="2">
        <f>'Population Numbers 2017-2021'!A70</f>
        <v>0</v>
      </c>
    </row>
    <row r="71" spans="1:1" x14ac:dyDescent="0.2">
      <c r="A71" s="2">
        <f>'Population Numbers 2017-2021'!A71</f>
        <v>0</v>
      </c>
    </row>
    <row r="72" spans="1:1" x14ac:dyDescent="0.2">
      <c r="A72" s="2">
        <f>'Population Numbers 2017-2021'!A72</f>
        <v>0</v>
      </c>
    </row>
    <row r="73" spans="1:1" x14ac:dyDescent="0.2">
      <c r="A73" s="2">
        <f>'Population Numbers 2017-2021'!A73</f>
        <v>0</v>
      </c>
    </row>
    <row r="74" spans="1:1" x14ac:dyDescent="0.2">
      <c r="A74" s="2">
        <f>'Population Numbers 2017-2021'!A74</f>
        <v>0</v>
      </c>
    </row>
    <row r="75" spans="1:1" x14ac:dyDescent="0.2">
      <c r="A75" s="2">
        <f>'Population Numbers 2017-2021'!A75</f>
        <v>0</v>
      </c>
    </row>
    <row r="76" spans="1:1" x14ac:dyDescent="0.2">
      <c r="A76" s="2">
        <f>'Population Numbers 2017-2021'!A76</f>
        <v>0</v>
      </c>
    </row>
    <row r="77" spans="1:1" x14ac:dyDescent="0.2">
      <c r="A77" s="2">
        <f>'Population Numbers 2017-2021'!A77</f>
        <v>0</v>
      </c>
    </row>
    <row r="78" spans="1:1" x14ac:dyDescent="0.2">
      <c r="A78" s="2">
        <f>'Population Numbers 2017-2021'!A78</f>
        <v>0</v>
      </c>
    </row>
    <row r="79" spans="1:1" x14ac:dyDescent="0.2">
      <c r="A79" s="2">
        <f>'Population Numbers 2017-2021'!A79</f>
        <v>0</v>
      </c>
    </row>
    <row r="80" spans="1:1" x14ac:dyDescent="0.2">
      <c r="A80" s="2">
        <f>'Population Numbers 2017-2021'!A80</f>
        <v>0</v>
      </c>
    </row>
    <row r="81" spans="1:1" x14ac:dyDescent="0.2">
      <c r="A81" s="2">
        <f>'Population Numbers 2017-2021'!A81</f>
        <v>0</v>
      </c>
    </row>
    <row r="82" spans="1:1" x14ac:dyDescent="0.2">
      <c r="A82" s="2">
        <f>'Population Numbers 2017-2021'!A82</f>
        <v>0</v>
      </c>
    </row>
    <row r="83" spans="1:1" x14ac:dyDescent="0.2">
      <c r="A83" s="2">
        <f>'Population Numbers 2017-2021'!A83</f>
        <v>0</v>
      </c>
    </row>
    <row r="84" spans="1:1" x14ac:dyDescent="0.2">
      <c r="A84" s="2">
        <f>'Population Numbers 2017-2021'!A84</f>
        <v>0</v>
      </c>
    </row>
    <row r="85" spans="1:1" x14ac:dyDescent="0.2">
      <c r="A85" s="2">
        <f>'Population Numbers 2017-2021'!A85</f>
        <v>0</v>
      </c>
    </row>
    <row r="86" spans="1:1" x14ac:dyDescent="0.2">
      <c r="A86" s="2">
        <f>'Population Numbers 2017-2021'!A86</f>
        <v>0</v>
      </c>
    </row>
    <row r="87" spans="1:1" x14ac:dyDescent="0.2">
      <c r="A87" s="2">
        <f>'Population Numbers 2017-2021'!A87</f>
        <v>0</v>
      </c>
    </row>
    <row r="88" spans="1:1" x14ac:dyDescent="0.2">
      <c r="A88" s="2">
        <f>'Population Numbers 2017-2021'!A88</f>
        <v>0</v>
      </c>
    </row>
    <row r="89" spans="1:1" x14ac:dyDescent="0.2">
      <c r="A89" s="2">
        <f>'Population Numbers 2017-2021'!A89</f>
        <v>0</v>
      </c>
    </row>
    <row r="90" spans="1:1" x14ac:dyDescent="0.2">
      <c r="A90" s="2">
        <f>'Population Numbers 2017-2021'!A90</f>
        <v>0</v>
      </c>
    </row>
    <row r="91" spans="1:1" x14ac:dyDescent="0.2">
      <c r="A91" s="2">
        <f>'Population Numbers 2017-2021'!A91</f>
        <v>0</v>
      </c>
    </row>
    <row r="92" spans="1:1" x14ac:dyDescent="0.2">
      <c r="A92" s="2">
        <f>'Population Numbers 2017-2021'!A92</f>
        <v>0</v>
      </c>
    </row>
    <row r="93" spans="1:1" x14ac:dyDescent="0.2">
      <c r="A93" s="2">
        <f>'Population Numbers 2017-2021'!A93</f>
        <v>0</v>
      </c>
    </row>
    <row r="94" spans="1:1" x14ac:dyDescent="0.2">
      <c r="A94" s="2">
        <f>'Population Numbers 2017-2021'!A94</f>
        <v>0</v>
      </c>
    </row>
    <row r="95" spans="1:1" x14ac:dyDescent="0.2">
      <c r="A95" s="2">
        <f>'Population Numbers 2017-2021'!A95</f>
        <v>0</v>
      </c>
    </row>
    <row r="96" spans="1:1" x14ac:dyDescent="0.2">
      <c r="A96" s="2">
        <f>'Population Numbers 2017-2021'!A96</f>
        <v>0</v>
      </c>
    </row>
    <row r="97" spans="1:1" x14ac:dyDescent="0.2">
      <c r="A97" s="2">
        <f>'Population Numbers 2017-2021'!A97</f>
        <v>0</v>
      </c>
    </row>
    <row r="98" spans="1:1" x14ac:dyDescent="0.2">
      <c r="A98" s="2">
        <f>'Population Numbers 2017-2021'!A98</f>
        <v>0</v>
      </c>
    </row>
    <row r="99" spans="1:1" x14ac:dyDescent="0.2">
      <c r="A99" s="2">
        <f>'Population Numbers 2017-2021'!A99</f>
        <v>0</v>
      </c>
    </row>
    <row r="100" spans="1:1" x14ac:dyDescent="0.2">
      <c r="A100" s="2">
        <f>'Population Numbers 2017-2021'!A100</f>
        <v>0</v>
      </c>
    </row>
    <row r="101" spans="1:1" x14ac:dyDescent="0.2">
      <c r="A101" s="2">
        <f>'Population Numbers 2017-2021'!A101</f>
        <v>0</v>
      </c>
    </row>
    <row r="102" spans="1:1" x14ac:dyDescent="0.2">
      <c r="A102" s="2">
        <f>'Population Numbers 2017-2021'!A102</f>
        <v>0</v>
      </c>
    </row>
    <row r="103" spans="1:1" x14ac:dyDescent="0.2">
      <c r="A103" s="2">
        <f>'Population Numbers 2017-2021'!A103</f>
        <v>0</v>
      </c>
    </row>
    <row r="104" spans="1:1" x14ac:dyDescent="0.2">
      <c r="A104" s="2">
        <f>'Population Numbers 2017-2021'!A104</f>
        <v>0</v>
      </c>
    </row>
    <row r="105" spans="1:1" x14ac:dyDescent="0.2">
      <c r="A105" s="2">
        <f>'Population Numbers 2017-2021'!A105</f>
        <v>0</v>
      </c>
    </row>
    <row r="106" spans="1:1" x14ac:dyDescent="0.2">
      <c r="A106" s="2">
        <f>'Population Numbers 2017-2021'!A106</f>
        <v>0</v>
      </c>
    </row>
    <row r="107" spans="1:1" x14ac:dyDescent="0.2">
      <c r="A107" s="2">
        <f>'Population Numbers 2017-2021'!A107</f>
        <v>0</v>
      </c>
    </row>
    <row r="108" spans="1:1" x14ac:dyDescent="0.2">
      <c r="A108" s="2">
        <f>'Population Numbers 2017-2021'!A108</f>
        <v>0</v>
      </c>
    </row>
    <row r="109" spans="1:1" x14ac:dyDescent="0.2">
      <c r="A109" s="2">
        <f>'Population Numbers 2017-2021'!A109</f>
        <v>0</v>
      </c>
    </row>
    <row r="110" spans="1:1" x14ac:dyDescent="0.2">
      <c r="A110" s="2">
        <f>'Population Numbers 2017-2021'!A110</f>
        <v>0</v>
      </c>
    </row>
    <row r="111" spans="1:1" x14ac:dyDescent="0.2">
      <c r="A111" s="2">
        <f>'Population Numbers 2017-2021'!A111</f>
        <v>0</v>
      </c>
    </row>
    <row r="112" spans="1:1" x14ac:dyDescent="0.2">
      <c r="A112" s="2">
        <f>'Population Numbers 2017-2021'!A112</f>
        <v>0</v>
      </c>
    </row>
    <row r="113" spans="1:1" x14ac:dyDescent="0.2">
      <c r="A113" s="2">
        <f>'Population Numbers 2017-2021'!A113</f>
        <v>0</v>
      </c>
    </row>
    <row r="114" spans="1:1" x14ac:dyDescent="0.2">
      <c r="A114" s="2">
        <f>'Population Numbers 2017-2021'!A114</f>
        <v>0</v>
      </c>
    </row>
    <row r="115" spans="1:1" x14ac:dyDescent="0.2">
      <c r="A115" s="2">
        <f>'Population Numbers 2017-2021'!A115</f>
        <v>0</v>
      </c>
    </row>
    <row r="116" spans="1:1" x14ac:dyDescent="0.2">
      <c r="A116" s="2">
        <f>'Population Numbers 2017-2021'!A116</f>
        <v>0</v>
      </c>
    </row>
    <row r="117" spans="1:1" x14ac:dyDescent="0.2">
      <c r="A117" s="2">
        <f>'Population Numbers 2017-2021'!A117</f>
        <v>0</v>
      </c>
    </row>
    <row r="118" spans="1:1" x14ac:dyDescent="0.2">
      <c r="A118" s="2">
        <f>'Population Numbers 2017-2021'!A118</f>
        <v>0</v>
      </c>
    </row>
    <row r="119" spans="1:1" x14ac:dyDescent="0.2">
      <c r="A119" s="2">
        <f>'Population Numbers 2017-2021'!A119</f>
        <v>0</v>
      </c>
    </row>
    <row r="120" spans="1:1" x14ac:dyDescent="0.2">
      <c r="A120" s="2">
        <f>'Population Numbers 2017-2021'!A120</f>
        <v>0</v>
      </c>
    </row>
    <row r="121" spans="1:1" x14ac:dyDescent="0.2">
      <c r="A121" s="2">
        <f>'Population Numbers 2017-2021'!A121</f>
        <v>0</v>
      </c>
    </row>
    <row r="122" spans="1:1" x14ac:dyDescent="0.2">
      <c r="A122" s="2">
        <f>'Population Numbers 2017-2021'!A122</f>
        <v>0</v>
      </c>
    </row>
    <row r="123" spans="1:1" x14ac:dyDescent="0.2">
      <c r="A123" s="2">
        <f>'Population Numbers 2017-2021'!A123</f>
        <v>0</v>
      </c>
    </row>
    <row r="124" spans="1:1" x14ac:dyDescent="0.2">
      <c r="A124" s="2">
        <f>'Population Numbers 2017-2021'!A124</f>
        <v>0</v>
      </c>
    </row>
    <row r="125" spans="1:1" x14ac:dyDescent="0.2">
      <c r="A125" s="2">
        <f>'Population Numbers 2017-2021'!A125</f>
        <v>0</v>
      </c>
    </row>
    <row r="126" spans="1:1" x14ac:dyDescent="0.2">
      <c r="A126" s="2">
        <f>'Population Numbers 2017-2021'!A126</f>
        <v>0</v>
      </c>
    </row>
    <row r="127" spans="1:1" x14ac:dyDescent="0.2">
      <c r="A127" s="2">
        <f>'Population Numbers 2017-2021'!A127</f>
        <v>0</v>
      </c>
    </row>
    <row r="128" spans="1:1" x14ac:dyDescent="0.2">
      <c r="A128" s="2">
        <f>'Population Numbers 2017-2021'!A128</f>
        <v>0</v>
      </c>
    </row>
    <row r="129" spans="1:1" x14ac:dyDescent="0.2">
      <c r="A129" s="2">
        <f>'Population Numbers 2017-2021'!A129</f>
        <v>0</v>
      </c>
    </row>
    <row r="130" spans="1:1" x14ac:dyDescent="0.2">
      <c r="A130" s="2">
        <f>'Population Numbers 2017-2021'!A130</f>
        <v>0</v>
      </c>
    </row>
    <row r="131" spans="1:1" x14ac:dyDescent="0.2">
      <c r="A131" s="2">
        <f>'Population Numbers 2017-2021'!A131</f>
        <v>0</v>
      </c>
    </row>
    <row r="132" spans="1:1" x14ac:dyDescent="0.2">
      <c r="A132" s="2">
        <f>'Population Numbers 2017-2021'!A132</f>
        <v>0</v>
      </c>
    </row>
    <row r="133" spans="1:1" x14ac:dyDescent="0.2">
      <c r="A133" s="2">
        <f>'Population Numbers 2017-2021'!A133</f>
        <v>0</v>
      </c>
    </row>
    <row r="134" spans="1:1" x14ac:dyDescent="0.2">
      <c r="A134" s="2">
        <f>'Population Numbers 2017-2021'!A134</f>
        <v>0</v>
      </c>
    </row>
    <row r="135" spans="1:1" x14ac:dyDescent="0.2">
      <c r="A135" s="2">
        <f>'Population Numbers 2017-2021'!A135</f>
        <v>0</v>
      </c>
    </row>
    <row r="136" spans="1:1" x14ac:dyDescent="0.2">
      <c r="A136" s="2">
        <f>'Population Numbers 2017-2021'!A136</f>
        <v>0</v>
      </c>
    </row>
  </sheetData>
  <mergeCells count="4">
    <mergeCell ref="B1:G1"/>
    <mergeCell ref="P1:Q1"/>
    <mergeCell ref="H1:J1"/>
    <mergeCell ref="K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I136"/>
  <sheetViews>
    <sheetView workbookViewId="0">
      <pane ySplit="1" topLeftCell="A2" activePane="bottomLeft" state="frozen"/>
      <selection pane="bottomLeft" activeCell="A26" sqref="A26"/>
    </sheetView>
  </sheetViews>
  <sheetFormatPr baseColWidth="10" defaultColWidth="8.83203125" defaultRowHeight="15" x14ac:dyDescent="0.2"/>
  <cols>
    <col min="1" max="1" width="17.5" style="2" customWidth="1"/>
    <col min="2" max="2" width="11.33203125" style="7" customWidth="1"/>
    <col min="3" max="3" width="11.33203125" style="27" customWidth="1"/>
    <col min="4" max="4" width="11.5" style="7" customWidth="1"/>
    <col min="5" max="5" width="11.5" customWidth="1"/>
    <col min="6" max="6" width="11.5" style="7" customWidth="1"/>
    <col min="7" max="35" width="11.5" customWidth="1"/>
  </cols>
  <sheetData>
    <row r="1" spans="1:35" x14ac:dyDescent="0.2">
      <c r="D1" s="96">
        <v>2016</v>
      </c>
      <c r="E1" s="98"/>
      <c r="F1" s="96">
        <v>2017</v>
      </c>
      <c r="G1" s="98"/>
      <c r="H1" s="97">
        <v>2018</v>
      </c>
      <c r="I1" s="98"/>
      <c r="J1" s="96">
        <v>2019</v>
      </c>
      <c r="K1" s="98"/>
      <c r="L1" s="96">
        <v>2020</v>
      </c>
      <c r="M1" s="98"/>
      <c r="N1" s="96">
        <v>2021</v>
      </c>
      <c r="O1" s="98"/>
      <c r="P1" s="96">
        <v>2022</v>
      </c>
      <c r="Q1" s="98"/>
      <c r="R1" s="96">
        <v>2023</v>
      </c>
      <c r="S1" s="98"/>
      <c r="T1" s="97">
        <v>2024</v>
      </c>
      <c r="U1" s="98"/>
      <c r="V1" s="96">
        <v>2025</v>
      </c>
      <c r="W1" s="98"/>
      <c r="X1" s="96">
        <v>2026</v>
      </c>
      <c r="Y1" s="98"/>
      <c r="Z1" s="96">
        <v>2027</v>
      </c>
      <c r="AA1" s="98"/>
      <c r="AB1" s="97">
        <v>2028</v>
      </c>
      <c r="AC1" s="98"/>
      <c r="AD1" s="96">
        <v>2029</v>
      </c>
      <c r="AE1" s="98"/>
      <c r="AF1" s="96">
        <v>2030</v>
      </c>
      <c r="AG1" s="98"/>
      <c r="AH1" s="96">
        <v>2031</v>
      </c>
      <c r="AI1" s="98"/>
    </row>
    <row r="2" spans="1:35" ht="45" x14ac:dyDescent="0.2">
      <c r="A2" s="4" t="str">
        <f>'Population Numbers 2017-2021'!A2</f>
        <v>State</v>
      </c>
      <c r="B2" s="84" t="s">
        <v>52</v>
      </c>
      <c r="C2" s="83" t="s">
        <v>53</v>
      </c>
      <c r="D2" s="5" t="s">
        <v>54</v>
      </c>
      <c r="E2" s="4" t="s">
        <v>55</v>
      </c>
      <c r="F2" s="5" t="s">
        <v>54</v>
      </c>
      <c r="G2" s="4" t="s">
        <v>55</v>
      </c>
      <c r="H2" s="5" t="s">
        <v>54</v>
      </c>
      <c r="I2" s="4" t="s">
        <v>55</v>
      </c>
      <c r="J2" s="5" t="s">
        <v>56</v>
      </c>
      <c r="K2" s="4" t="s">
        <v>55</v>
      </c>
      <c r="L2" s="5" t="s">
        <v>54</v>
      </c>
      <c r="M2" s="4" t="s">
        <v>55</v>
      </c>
      <c r="N2" s="5" t="s">
        <v>54</v>
      </c>
      <c r="O2" s="4" t="s">
        <v>55</v>
      </c>
      <c r="P2" s="5" t="s">
        <v>54</v>
      </c>
      <c r="Q2" s="4" t="s">
        <v>55</v>
      </c>
      <c r="R2" s="5" t="s">
        <v>54</v>
      </c>
      <c r="S2" s="4" t="s">
        <v>55</v>
      </c>
      <c r="T2" s="5" t="s">
        <v>54</v>
      </c>
      <c r="U2" s="4" t="s">
        <v>55</v>
      </c>
      <c r="V2" s="5" t="s">
        <v>56</v>
      </c>
      <c r="W2" s="4" t="s">
        <v>55</v>
      </c>
      <c r="X2" s="5" t="s">
        <v>54</v>
      </c>
      <c r="Y2" s="4" t="s">
        <v>55</v>
      </c>
      <c r="Z2" s="5" t="s">
        <v>54</v>
      </c>
      <c r="AA2" s="4" t="s">
        <v>55</v>
      </c>
      <c r="AB2" s="5" t="s">
        <v>54</v>
      </c>
      <c r="AC2" s="4" t="s">
        <v>55</v>
      </c>
      <c r="AD2" s="5" t="s">
        <v>56</v>
      </c>
      <c r="AE2" s="4" t="s">
        <v>55</v>
      </c>
      <c r="AF2" s="5" t="s">
        <v>54</v>
      </c>
      <c r="AG2" s="4" t="s">
        <v>55</v>
      </c>
      <c r="AH2" s="5" t="s">
        <v>54</v>
      </c>
      <c r="AI2" s="4" t="s">
        <v>55</v>
      </c>
    </row>
    <row r="3" spans="1:35" x14ac:dyDescent="0.2">
      <c r="A3" s="23" t="str">
        <f>'Population Numbers 2017-2021'!A3</f>
        <v>UP</v>
      </c>
      <c r="B3" s="7">
        <v>0.5</v>
      </c>
      <c r="C3" s="27">
        <v>0.7</v>
      </c>
      <c r="D3" s="24">
        <f>$B3*$C3*'HCRP &amp; MN Potential Donors '!H3</f>
        <v>4824.1762434444245</v>
      </c>
      <c r="E3" s="25">
        <f>$B3*$C3*'HCRP &amp; MN Potential Donors '!I3</f>
        <v>1403.3967253656506</v>
      </c>
      <c r="F3" s="24">
        <f>$B3*$C3*'HCRP &amp; MN Potential Donors '!K3</f>
        <v>4984.3917598246935</v>
      </c>
      <c r="G3" s="25">
        <f>$B3*$C3*'HCRP &amp; MN Potential Donors '!L3</f>
        <v>1450.004875585365</v>
      </c>
      <c r="H3" s="24">
        <f>$B3*$C3*'HCRP &amp; MN Potential Donors '!N3</f>
        <v>5147.083300105236</v>
      </c>
      <c r="I3" s="25">
        <f>$B3*$C3*'HCRP &amp; MN Potential Donors '!O3</f>
        <v>1497.3333236669778</v>
      </c>
      <c r="J3" s="24">
        <f>$B3*$C3*'HCRP &amp; MN Potential Donors '!Q3</f>
        <v>5312.2508642860521</v>
      </c>
      <c r="K3" s="25">
        <f>$B3*$C3*'HCRP &amp; MN Potential Donors '!R3</f>
        <v>1545.3820696104876</v>
      </c>
      <c r="L3" s="24">
        <f>$B3*$C3*'HCRP &amp; MN Potential Donors '!T3</f>
        <v>5479.8944523671407</v>
      </c>
      <c r="M3" s="25">
        <f>$B3*$C3*'HCRP &amp; MN Potential Donors '!U3</f>
        <v>1594.1511134158952</v>
      </c>
      <c r="N3" s="24">
        <f>$B3*$C3*'HCRP &amp; MN Potential Donors '!W3</f>
        <v>5650.0140643485029</v>
      </c>
      <c r="O3" s="25">
        <f>$B3*$C3*'HCRP &amp; MN Potential Donors '!X3</f>
        <v>1643.6404550832008</v>
      </c>
      <c r="P3" s="24">
        <f>$B3*$C3*'HCRP &amp; MN Potential Donors '!Z3</f>
        <v>5814.6988362309012</v>
      </c>
      <c r="Q3" s="25">
        <f>$B3*$C3*'HCRP &amp; MN Potential Donors '!AA3</f>
        <v>1691.5487523580805</v>
      </c>
      <c r="R3" s="24">
        <f>$B3*$C3*'HCRP &amp; MN Potential Donors '!AC3</f>
        <v>5981.6740036053016</v>
      </c>
      <c r="S3" s="25">
        <f>$B3*$C3*'HCRP &amp; MN Potential Donors '!AD3</f>
        <v>1740.1233465033602</v>
      </c>
      <c r="T3" s="24">
        <f>$B3*$C3*'HCRP &amp; MN Potential Donors '!AF3</f>
        <v>6150.9395664717003</v>
      </c>
      <c r="U3" s="25">
        <f>$B3*$C3*'HCRP &amp; MN Potential Donors '!AG3</f>
        <v>1789.3642375190402</v>
      </c>
      <c r="V3" s="24">
        <f>$B3*$C3*'HCRP &amp; MN Potential Donors '!AI3</f>
        <v>6322.4955248301012</v>
      </c>
      <c r="W3" s="25">
        <f>$B3*$C3*'HCRP &amp; MN Potential Donors '!AJ3</f>
        <v>1839.2714254051202</v>
      </c>
      <c r="X3" s="24">
        <f>$B3*$C3*'HCRP &amp; MN Potential Donors '!AL3</f>
        <v>6496.3418786805005</v>
      </c>
      <c r="Y3" s="25">
        <f>$B3*$C3*'HCRP &amp; MN Potential Donors '!AM3</f>
        <v>1889.8449101616</v>
      </c>
      <c r="Z3" s="24">
        <f>$B3*$C3*'HCRP &amp; MN Potential Donors '!AO3</f>
        <v>6672.4786280229018</v>
      </c>
      <c r="AA3" s="25">
        <f>$B3*$C3*'HCRP &amp; MN Potential Donors '!AP3</f>
        <v>1941.0846917884805</v>
      </c>
      <c r="AB3" s="24">
        <f>$B3*$C3*'HCRP &amp; MN Potential Donors '!AR3</f>
        <v>6850.9057728573007</v>
      </c>
      <c r="AC3" s="25">
        <f>$B3*$C3*'HCRP &amp; MN Potential Donors '!AS3</f>
        <v>1992.9907702857604</v>
      </c>
      <c r="AD3" s="24">
        <f>$B3*$C3*'HCRP &amp; MN Potential Donors '!AU3</f>
        <v>7031.6233131837025</v>
      </c>
      <c r="AE3" s="25">
        <f>$B3*$C3*'HCRP &amp; MN Potential Donors '!AV3</f>
        <v>2045.5631456534404</v>
      </c>
      <c r="AF3" s="24">
        <f>$B3*$C3*'HCRP &amp; MN Potential Donors '!AX3</f>
        <v>7214.6312490021</v>
      </c>
      <c r="AG3" s="25">
        <f>$B3*$C3*'HCRP &amp; MN Potential Donors '!AY3</f>
        <v>2098.8018178915199</v>
      </c>
      <c r="AH3" s="24">
        <f>$B3*$C3*'HCRP &amp; MN Potential Donors '!BA3</f>
        <v>7399.9295803125005</v>
      </c>
      <c r="AI3" s="25">
        <f>$B3*$C3*'HCRP &amp; MN Potential Donors '!BB3</f>
        <v>2152.7067870000001</v>
      </c>
    </row>
    <row r="4" spans="1:35" x14ac:dyDescent="0.2">
      <c r="A4" s="23" t="str">
        <f>'Population Numbers 2017-2021'!A4</f>
        <v>Maharashtra</v>
      </c>
      <c r="B4" s="7">
        <v>0.5</v>
      </c>
      <c r="C4" s="27">
        <v>0.7</v>
      </c>
      <c r="D4" s="24">
        <f>$B4*$C4*'HCRP &amp; MN Potential Donors '!H4</f>
        <v>4068.3349973740319</v>
      </c>
      <c r="E4" s="25">
        <f>$B4*$C4*'HCRP &amp; MN Potential Donors '!I4</f>
        <v>2958.7890889992959</v>
      </c>
      <c r="F4" s="24">
        <f>$B4*$C4*'HCRP &amp; MN Potential Donors '!K4</f>
        <v>4144.3930678115203</v>
      </c>
      <c r="G4" s="25">
        <f>$B4*$C4*'HCRP &amp; MN Potential Donors '!L4</f>
        <v>1205.6416197269878</v>
      </c>
      <c r="H4" s="24">
        <f>$B4*$C4*'HCRP &amp; MN Potential Donors '!N4</f>
        <v>4221.0883268155603</v>
      </c>
      <c r="I4" s="25">
        <f>$B4*$C4*'HCRP &amp; MN Potential Donors '!O4</f>
        <v>1227.9529678008905</v>
      </c>
      <c r="J4" s="24">
        <f>$B4*$C4*'HCRP &amp; MN Potential Donors '!Q4</f>
        <v>4298.4207743861543</v>
      </c>
      <c r="K4" s="25">
        <f>$B4*$C4*'HCRP &amp; MN Potential Donors '!R4</f>
        <v>1250.4496798214266</v>
      </c>
      <c r="L4" s="24">
        <f>$B4*$C4*'HCRP &amp; MN Potential Donors '!T4</f>
        <v>4376.3904105233005</v>
      </c>
      <c r="M4" s="25">
        <f>$B4*$C4*'HCRP &amp; MN Potential Donors '!U4</f>
        <v>1273.1317557885964</v>
      </c>
      <c r="N4" s="24">
        <f>$B4*$C4*'HCRP &amp; MN Potential Donors '!W4</f>
        <v>4454.9972352270006</v>
      </c>
      <c r="O4" s="25">
        <f>$B4*$C4*'HCRP &amp; MN Potential Donors '!X4</f>
        <v>1295.9991957024001</v>
      </c>
      <c r="P4" s="24">
        <f>$B4*$C4*'HCRP &amp; MN Potential Donors '!Z4</f>
        <v>4530.1363854515994</v>
      </c>
      <c r="Q4" s="25">
        <f>$B4*$C4*'HCRP &amp; MN Potential Donors '!AA4</f>
        <v>1317.8578575859199</v>
      </c>
      <c r="R4" s="24">
        <f>$B4*$C4*'HCRP &amp; MN Potential Donors '!AC4</f>
        <v>4605.8619633641993</v>
      </c>
      <c r="S4" s="25">
        <f>$B4*$C4*'HCRP &amp; MN Potential Donors '!AD4</f>
        <v>1339.8871166150398</v>
      </c>
      <c r="T4" s="24">
        <f>$B4*$C4*'HCRP &amp; MN Potential Donors '!AF4</f>
        <v>4682.1739689647993</v>
      </c>
      <c r="U4" s="25">
        <f>$B4*$C4*'HCRP &amp; MN Potential Donors '!AG4</f>
        <v>1362.0869727897598</v>
      </c>
      <c r="V4" s="24">
        <f>$B4*$C4*'HCRP &amp; MN Potential Donors '!AI4</f>
        <v>4759.0724022534005</v>
      </c>
      <c r="W4" s="25">
        <f>$B4*$C4*'HCRP &amp; MN Potential Donors '!AJ4</f>
        <v>1384.4574261100797</v>
      </c>
      <c r="X4" s="24">
        <f>$B4*$C4*'HCRP &amp; MN Potential Donors '!AL4</f>
        <v>4836.5572632300009</v>
      </c>
      <c r="Y4" s="25">
        <f>$B4*$C4*'HCRP &amp; MN Potential Donors '!AM4</f>
        <v>1406.9984765759998</v>
      </c>
      <c r="Z4" s="24">
        <f>$B4*$C4*'HCRP &amp; MN Potential Donors '!AO4</f>
        <v>4914.6285518945997</v>
      </c>
      <c r="AA4" s="25">
        <f>$B4*$C4*'HCRP &amp; MN Potential Donors '!AP4</f>
        <v>1429.71012418752</v>
      </c>
      <c r="AB4" s="24">
        <f>$B4*$C4*'HCRP &amp; MN Potential Donors '!AR4</f>
        <v>4993.2862682472005</v>
      </c>
      <c r="AC4" s="25">
        <f>$B4*$C4*'HCRP &amp; MN Potential Donors '!AS4</f>
        <v>1452.5923689446402</v>
      </c>
      <c r="AD4" s="24">
        <f>$B4*$C4*'HCRP &amp; MN Potential Donors '!AU4</f>
        <v>5072.5304122877997</v>
      </c>
      <c r="AE4" s="25">
        <f>$B4*$C4*'HCRP &amp; MN Potential Donors '!AV4</f>
        <v>1475.6452108473597</v>
      </c>
      <c r="AF4" s="24">
        <f>$B4*$C4*'HCRP &amp; MN Potential Donors '!AX4</f>
        <v>5152.3609840163999</v>
      </c>
      <c r="AG4" s="25">
        <f>$B4*$C4*'HCRP &amp; MN Potential Donors '!AY4</f>
        <v>1498.8686498956799</v>
      </c>
      <c r="AH4" s="24">
        <f>$B4*$C4*'HCRP &amp; MN Potential Donors '!BA4</f>
        <v>5232.7779834330004</v>
      </c>
      <c r="AI4" s="25">
        <f>$B4*$C4*'HCRP &amp; MN Potential Donors '!BB4</f>
        <v>1522.2626860896</v>
      </c>
    </row>
    <row r="5" spans="1:35" x14ac:dyDescent="0.2">
      <c r="A5" s="23" t="str">
        <f>'Population Numbers 2017-2021'!A5</f>
        <v>West Bengal</v>
      </c>
      <c r="B5" s="7">
        <v>0.5</v>
      </c>
      <c r="C5" s="27">
        <v>0.7</v>
      </c>
      <c r="D5" s="24">
        <f>$B5*$C5*'HCRP &amp; MN Potential Donors '!H5</f>
        <v>2287.1838202757772</v>
      </c>
      <c r="E5" s="25">
        <f>$B5*$C5*'HCRP &amp; MN Potential Donors '!I5</f>
        <v>1663.4064147460199</v>
      </c>
      <c r="F5" s="24">
        <f>$B5*$C5*'HCRP &amp; MN Potential Donors '!K5</f>
        <v>2329.1417577448024</v>
      </c>
      <c r="G5" s="25">
        <f>$B5*$C5*'HCRP &amp; MN Potential Donors '!L5</f>
        <v>677.56851134394242</v>
      </c>
      <c r="H5" s="24">
        <f>$B5*$C5*'HCRP &amp; MN Potential Donors '!N5</f>
        <v>2371.4809705567363</v>
      </c>
      <c r="I5" s="25">
        <f>$B5*$C5*'HCRP &amp; MN Potential Donors '!O5</f>
        <v>689.8853732528687</v>
      </c>
      <c r="J5" s="24">
        <f>$B5*$C5*'HCRP &amp; MN Potential Donors '!Q5</f>
        <v>2414.2014587115809</v>
      </c>
      <c r="K5" s="25">
        <f>$B5*$C5*'HCRP &amp; MN Potential Donors '!R5</f>
        <v>702.31315162518717</v>
      </c>
      <c r="L5" s="24">
        <f>$B5*$C5*'HCRP &amp; MN Potential Donors '!T5</f>
        <v>2457.3032222093357</v>
      </c>
      <c r="M5" s="25">
        <f>$B5*$C5*'HCRP &amp; MN Potential Donors '!U5</f>
        <v>714.85184646089772</v>
      </c>
      <c r="N5" s="24">
        <f>$B5*$C5*'HCRP &amp; MN Potential Donors '!W5</f>
        <v>2500.7862610500001</v>
      </c>
      <c r="O5" s="25">
        <f>$B5*$C5*'HCRP &amp; MN Potential Donors '!X5</f>
        <v>727.50145775999999</v>
      </c>
      <c r="P5" s="24">
        <f>$B5*$C5*'HCRP &amp; MN Potential Donors '!Z5</f>
        <v>2542.7292312807003</v>
      </c>
      <c r="Q5" s="25">
        <f>$B5*$C5*'HCRP &amp; MN Potential Donors '!AA5</f>
        <v>739.70304909984009</v>
      </c>
      <c r="R5" s="24">
        <f>$B5*$C5*'HCRP &amp; MN Potential Donors '!AC5</f>
        <v>2585.0206987373995</v>
      </c>
      <c r="S5" s="25">
        <f>$B5*$C5*'HCRP &amp; MN Potential Donors '!AD5</f>
        <v>752.00602145087998</v>
      </c>
      <c r="T5" s="24">
        <f>$B5*$C5*'HCRP &amp; MN Potential Donors '!AF5</f>
        <v>2627.6606634200994</v>
      </c>
      <c r="U5" s="25">
        <f>$B5*$C5*'HCRP &amp; MN Potential Donors '!AG5</f>
        <v>764.41037481311992</v>
      </c>
      <c r="V5" s="24">
        <f>$B5*$C5*'HCRP &amp; MN Potential Donors '!AI5</f>
        <v>2670.6491253288</v>
      </c>
      <c r="W5" s="25">
        <f>$B5*$C5*'HCRP &amp; MN Potential Donors '!AJ5</f>
        <v>776.91610918655988</v>
      </c>
      <c r="X5" s="24">
        <f>$B5*$C5*'HCRP &amp; MN Potential Donors '!AL5</f>
        <v>2713.9860844634995</v>
      </c>
      <c r="Y5" s="25">
        <f>$B5*$C5*'HCRP &amp; MN Potential Donors '!AM5</f>
        <v>789.52322457119976</v>
      </c>
      <c r="Z5" s="24">
        <f>$B5*$C5*'HCRP &amp; MN Potential Donors '!AO5</f>
        <v>2757.6715408241998</v>
      </c>
      <c r="AA5" s="25">
        <f>$B5*$C5*'HCRP &amp; MN Potential Donors '!AP5</f>
        <v>802.23172096703991</v>
      </c>
      <c r="AB5" s="24">
        <f>$B5*$C5*'HCRP &amp; MN Potential Donors '!AR5</f>
        <v>2801.7054944108995</v>
      </c>
      <c r="AC5" s="25">
        <f>$B5*$C5*'HCRP &amp; MN Potential Donors '!AS5</f>
        <v>815.04159837407985</v>
      </c>
      <c r="AD5" s="24">
        <f>$B5*$C5*'HCRP &amp; MN Potential Donors '!AU5</f>
        <v>2846.0879452235999</v>
      </c>
      <c r="AE5" s="25">
        <f>$B5*$C5*'HCRP &amp; MN Potential Donors '!AV5</f>
        <v>827.95285679231984</v>
      </c>
      <c r="AF5" s="24">
        <f>$B5*$C5*'HCRP &amp; MN Potential Donors '!AX5</f>
        <v>2890.8188932622998</v>
      </c>
      <c r="AG5" s="25">
        <f>$B5*$C5*'HCRP &amp; MN Potential Donors '!AY5</f>
        <v>840.96549622175985</v>
      </c>
      <c r="AH5" s="24">
        <f>$B5*$C5*'HCRP &amp; MN Potential Donors '!BA5</f>
        <v>2935.8983385269999</v>
      </c>
      <c r="AI5" s="25">
        <f>$B5*$C5*'HCRP &amp; MN Potential Donors '!BB5</f>
        <v>854.0795166623999</v>
      </c>
    </row>
    <row r="6" spans="1:35" x14ac:dyDescent="0.2">
      <c r="A6" s="23" t="str">
        <f>'Population Numbers 2017-2021'!A6</f>
        <v xml:space="preserve">Andhra Pradesh </v>
      </c>
      <c r="B6" s="7">
        <v>0.5</v>
      </c>
      <c r="C6" s="27">
        <v>0.7</v>
      </c>
      <c r="D6" s="24">
        <f>$B6*$C6*'HCRP &amp; MN Potential Donors '!H6</f>
        <v>1563.6874245969525</v>
      </c>
      <c r="E6" s="25">
        <f>$B6*$C6*'HCRP &amp; MN Potential Donors '!I6</f>
        <v>1137.2272178886926</v>
      </c>
      <c r="F6" s="24">
        <f>$B6*$C6*'HCRP &amp; MN Potential Donors '!K6</f>
        <v>1591.7349400334683</v>
      </c>
      <c r="G6" s="25">
        <f>$B6*$C6*'HCRP &amp; MN Potential Donors '!L6</f>
        <v>463.05016437337258</v>
      </c>
      <c r="H6" s="24">
        <f>$B6*$C6*'HCRP &amp; MN Potential Donors '!N6</f>
        <v>1620.0314427211522</v>
      </c>
      <c r="I6" s="25">
        <f>$B6*$C6*'HCRP &amp; MN Potential Donors '!O6</f>
        <v>471.28187424615334</v>
      </c>
      <c r="J6" s="24">
        <f>$B6*$C6*'HCRP &amp; MN Potential Donors '!Q6</f>
        <v>1648.5769326600052</v>
      </c>
      <c r="K6" s="25">
        <f>$B6*$C6*'HCRP &amp; MN Potential Donors '!R6</f>
        <v>479.58601677381961</v>
      </c>
      <c r="L6" s="24">
        <f>$B6*$C6*'HCRP &amp; MN Potential Donors '!T6</f>
        <v>1677.3714098500266</v>
      </c>
      <c r="M6" s="25">
        <f>$B6*$C6*'HCRP &amp; MN Potential Donors '!U6</f>
        <v>487.96259195637128</v>
      </c>
      <c r="N6" s="24">
        <f>$B6*$C6*'HCRP &amp; MN Potential Donors '!W6</f>
        <v>1706.4148742912157</v>
      </c>
      <c r="O6" s="25">
        <f>$B6*$C6*'HCRP &amp; MN Potential Donors '!X6</f>
        <v>496.41159979380819</v>
      </c>
      <c r="P6" s="24">
        <f>$B6*$C6*'HCRP &amp; MN Potential Donors '!Z6</f>
        <v>1732.0215161102619</v>
      </c>
      <c r="Q6" s="25">
        <f>$B6*$C6*'HCRP &amp; MN Potential Donors '!AA6</f>
        <v>503.86080468662163</v>
      </c>
      <c r="R6" s="24">
        <f>$B6*$C6*'HCRP &amp; MN Potential Donors '!AC6</f>
        <v>1757.8168209599639</v>
      </c>
      <c r="S6" s="25">
        <f>$B6*$C6*'HCRP &amp; MN Potential Donors '!AD6</f>
        <v>511.36489337017127</v>
      </c>
      <c r="T6" s="24">
        <f>$B6*$C6*'HCRP &amp; MN Potential Donors '!AF6</f>
        <v>1783.8007888403226</v>
      </c>
      <c r="U6" s="25">
        <f>$B6*$C6*'HCRP &amp; MN Potential Donors '!AG6</f>
        <v>518.9238658444574</v>
      </c>
      <c r="V6" s="24">
        <f>$B6*$C6*'HCRP &amp; MN Potential Donors '!AI6</f>
        <v>1809.9734197513367</v>
      </c>
      <c r="W6" s="25">
        <f>$B6*$C6*'HCRP &amp; MN Potential Donors '!AJ6</f>
        <v>526.53772210947977</v>
      </c>
      <c r="X6" s="24">
        <f>$B6*$C6*'HCRP &amp; MN Potential Donors '!AL6</f>
        <v>1836.3347136930065</v>
      </c>
      <c r="Y6" s="25">
        <f>$B6*$C6*'HCRP &amp; MN Potential Donors '!AM6</f>
        <v>534.20646216523835</v>
      </c>
      <c r="Z6" s="24">
        <f>$B6*$C6*'HCRP &amp; MN Potential Donors '!AO6</f>
        <v>1862.884670665333</v>
      </c>
      <c r="AA6" s="25">
        <f>$B6*$C6*'HCRP &amp; MN Potential Donors '!AP6</f>
        <v>541.93008601173324</v>
      </c>
      <c r="AB6" s="24">
        <f>$B6*$C6*'HCRP &amp; MN Potential Donors '!AR6</f>
        <v>1889.6232906683153</v>
      </c>
      <c r="AC6" s="25">
        <f>$B6*$C6*'HCRP &amp; MN Potential Donors '!AS6</f>
        <v>549.70859364896444</v>
      </c>
      <c r="AD6" s="24">
        <f>$B6*$C6*'HCRP &amp; MN Potential Donors '!AU6</f>
        <v>1916.5505737019532</v>
      </c>
      <c r="AE6" s="25">
        <f>$B6*$C6*'HCRP &amp; MN Potential Donors '!AV6</f>
        <v>557.54198507693172</v>
      </c>
      <c r="AF6" s="24">
        <f>$B6*$C6*'HCRP &amp; MN Potential Donors '!AX6</f>
        <v>1943.6665197662471</v>
      </c>
      <c r="AG6" s="25">
        <f>$B6*$C6*'HCRP &amp; MN Potential Donors '!AY6</f>
        <v>565.43026029563543</v>
      </c>
      <c r="AH6" s="24">
        <f>$B6*$C6*'HCRP &amp; MN Potential Donors '!BA6</f>
        <v>1970.9711288611961</v>
      </c>
      <c r="AI6" s="25">
        <f>$B6*$C6*'HCRP &amp; MN Potential Donors '!BB6</f>
        <v>573.37341930507523</v>
      </c>
    </row>
    <row r="7" spans="1:35" x14ac:dyDescent="0.2">
      <c r="A7" s="23" t="str">
        <f>'Population Numbers 2017-2021'!A7</f>
        <v>Telengana</v>
      </c>
      <c r="B7" s="7">
        <v>0.5</v>
      </c>
      <c r="C7" s="27">
        <v>0.7</v>
      </c>
      <c r="D7" s="24">
        <f>$B7*$C7*'HCRP &amp; MN Potential Donors '!H7</f>
        <v>1285.1913733758181</v>
      </c>
      <c r="E7" s="25">
        <f>$B7*$C7*'HCRP &amp; MN Potential Donors '!I7</f>
        <v>934.68463518241322</v>
      </c>
      <c r="F7" s="24">
        <f>$B7*$C7*'HCRP &amp; MN Potential Donors '!K7</f>
        <v>1306.7849274470989</v>
      </c>
      <c r="G7" s="25">
        <f>$B7*$C7*'HCRP &amp; MN Potential Donors '!L7</f>
        <v>380.15561525733784</v>
      </c>
      <c r="H7" s="24">
        <f>$B7*$C7*'HCRP &amp; MN Potential Donors '!N7</f>
        <v>1328.5563823503014</v>
      </c>
      <c r="I7" s="25">
        <f>$B7*$C7*'HCRP &amp; MN Potential Donors '!O7</f>
        <v>386.48912941099672</v>
      </c>
      <c r="J7" s="24">
        <f>$B7*$C7*'HCRP &amp; MN Potential Donors '!Q7</f>
        <v>1350.5057380854266</v>
      </c>
      <c r="K7" s="25">
        <f>$B7*$C7*'HCRP &amp; MN Potential Donors '!R7</f>
        <v>392.87439653394222</v>
      </c>
      <c r="L7" s="24">
        <f>$B7*$C7*'HCRP &amp; MN Potential Donors '!T7</f>
        <v>1372.6329946524736</v>
      </c>
      <c r="M7" s="25">
        <f>$B7*$C7*'HCRP &amp; MN Potential Donors '!U7</f>
        <v>399.31141662617409</v>
      </c>
      <c r="N7" s="24">
        <f>$B7*$C7*'HCRP &amp; MN Potential Donors '!W7</f>
        <v>1394.9381520514441</v>
      </c>
      <c r="O7" s="25">
        <f>$B7*$C7*'HCRP &amp; MN Potential Donors '!X7</f>
        <v>405.80018968769286</v>
      </c>
      <c r="P7" s="24">
        <f>$B7*$C7*'HCRP &amp; MN Potential Donors '!Z7</f>
        <v>1414.4112874610794</v>
      </c>
      <c r="Q7" s="25">
        <f>$B7*$C7*'HCRP &amp; MN Potential Donors '!AA7</f>
        <v>411.46510180685948</v>
      </c>
      <c r="R7" s="24">
        <f>$B7*$C7*'HCRP &amp; MN Potential Donors '!AC7</f>
        <v>1434.0192221825237</v>
      </c>
      <c r="S7" s="25">
        <f>$B7*$C7*'HCRP &amp; MN Potential Donors '!AD7</f>
        <v>417.16922827127962</v>
      </c>
      <c r="T7" s="24">
        <f>$B7*$C7*'HCRP &amp; MN Potential Donors '!AF7</f>
        <v>1453.7619562157765</v>
      </c>
      <c r="U7" s="25">
        <f>$B7*$C7*'HCRP &amp; MN Potential Donors '!AG7</f>
        <v>422.91256908095318</v>
      </c>
      <c r="V7" s="24">
        <f>$B7*$C7*'HCRP &amp; MN Potential Donors '!AI7</f>
        <v>1473.6394895608382</v>
      </c>
      <c r="W7" s="25">
        <f>$B7*$C7*'HCRP &amp; MN Potential Donors '!AJ7</f>
        <v>428.69512423588026</v>
      </c>
      <c r="X7" s="24">
        <f>$B7*$C7*'HCRP &amp; MN Potential Donors '!AL7</f>
        <v>1493.651822217709</v>
      </c>
      <c r="Y7" s="25">
        <f>$B7*$C7*'HCRP &amp; MN Potential Donors '!AM7</f>
        <v>434.51689373606087</v>
      </c>
      <c r="Z7" s="24">
        <f>$B7*$C7*'HCRP &amp; MN Potential Donors '!AO7</f>
        <v>1513.7989541863885</v>
      </c>
      <c r="AA7" s="25">
        <f>$B7*$C7*'HCRP &amp; MN Potential Donors '!AP7</f>
        <v>440.37787758149489</v>
      </c>
      <c r="AB7" s="24">
        <f>$B7*$C7*'HCRP &amp; MN Potential Donors '!AR7</f>
        <v>1534.0808854668769</v>
      </c>
      <c r="AC7" s="25">
        <f>$B7*$C7*'HCRP &amp; MN Potential Donors '!AS7</f>
        <v>446.27807577218232</v>
      </c>
      <c r="AD7" s="24">
        <f>$B7*$C7*'HCRP &amp; MN Potential Donors '!AU7</f>
        <v>1554.4976160591741</v>
      </c>
      <c r="AE7" s="25">
        <f>$B7*$C7*'HCRP &amp; MN Potential Donors '!AV7</f>
        <v>452.21748830812334</v>
      </c>
      <c r="AF7" s="24">
        <f>$B7*$C7*'HCRP &amp; MN Potential Donors '!AX7</f>
        <v>1575.0491459632799</v>
      </c>
      <c r="AG7" s="25">
        <f>$B7*$C7*'HCRP &amp; MN Potential Donors '!AY7</f>
        <v>458.19611518931782</v>
      </c>
      <c r="AH7" s="24">
        <f>$B7*$C7*'HCRP &amp; MN Potential Donors '!BA7</f>
        <v>1595.7354751791954</v>
      </c>
      <c r="AI7" s="25">
        <f>$B7*$C7*'HCRP &amp; MN Potential Donors '!BB7</f>
        <v>464.21395641576589</v>
      </c>
    </row>
    <row r="8" spans="1:35" x14ac:dyDescent="0.2">
      <c r="A8" s="23" t="str">
        <f>'Population Numbers 2017-2021'!A8</f>
        <v>Tamil Nadu</v>
      </c>
      <c r="B8" s="7">
        <v>0.5</v>
      </c>
      <c r="C8" s="27">
        <v>0.7</v>
      </c>
      <c r="D8" s="24">
        <f>$B8*$C8*'HCRP &amp; MN Potential Donors '!H8</f>
        <v>3157.0398803261928</v>
      </c>
      <c r="E8" s="25">
        <f>$B8*$C8*'HCRP &amp; MN Potential Donors '!I8</f>
        <v>2296.0290038735952</v>
      </c>
      <c r="F8" s="24">
        <f>$B8*$C8*'HCRP &amp; MN Potential Donors '!K8</f>
        <v>3192.1168679373764</v>
      </c>
      <c r="G8" s="25">
        <f>$B8*$C8*'HCRP &amp; MN Potential Donors '!L8</f>
        <v>928.61581612723671</v>
      </c>
      <c r="H8" s="24">
        <f>$B8*$C8*'HCRP &amp; MN Potential Donors '!N8</f>
        <v>3227.3862474361663</v>
      </c>
      <c r="I8" s="25">
        <f>$B8*$C8*'HCRP &amp; MN Potential Donors '!O8</f>
        <v>938.87599925415748</v>
      </c>
      <c r="J8" s="24">
        <f>$B8*$C8*'HCRP &amp; MN Potential Donors '!Q8</f>
        <v>3262.8480188225635</v>
      </c>
      <c r="K8" s="25">
        <f>$B8*$C8*'HCRP &amp; MN Potential Donors '!R8</f>
        <v>949.19215093020034</v>
      </c>
      <c r="L8" s="24">
        <f>$B8*$C8*'HCRP &amp; MN Potential Donors '!T8</f>
        <v>3298.5021820965699</v>
      </c>
      <c r="M8" s="25">
        <f>$B8*$C8*'HCRP &amp; MN Potential Donors '!U8</f>
        <v>959.56427115536576</v>
      </c>
      <c r="N8" s="24">
        <f>$B8*$C8*'HCRP &amp; MN Potential Donors '!W8</f>
        <v>3334.3487372581853</v>
      </c>
      <c r="O8" s="25">
        <f>$B8*$C8*'HCRP &amp; MN Potential Donors '!X8</f>
        <v>969.99235992965384</v>
      </c>
      <c r="P8" s="24">
        <f>$B8*$C8*'HCRP &amp; MN Potential Donors '!Z8</f>
        <v>3367.5574297612543</v>
      </c>
      <c r="Q8" s="25">
        <f>$B8*$C8*'HCRP &amp; MN Potential Donors '!AA8</f>
        <v>979.65307047600129</v>
      </c>
      <c r="R8" s="24">
        <f>$B8*$C8*'HCRP &amp; MN Potential Donors '!AC8</f>
        <v>3400.9256678709321</v>
      </c>
      <c r="S8" s="25">
        <f>$B8*$C8*'HCRP &amp; MN Potential Donors '!AD8</f>
        <v>989.36019428972565</v>
      </c>
      <c r="T8" s="24">
        <f>$B8*$C8*'HCRP &amp; MN Potential Donors '!AF8</f>
        <v>3434.4534515872169</v>
      </c>
      <c r="U8" s="25">
        <f>$B8*$C8*'HCRP &amp; MN Potential Donors '!AG8</f>
        <v>999.11373137082671</v>
      </c>
      <c r="V8" s="24">
        <f>$B8*$C8*'HCRP &amp; MN Potential Donors '!AI8</f>
        <v>3468.1407809101102</v>
      </c>
      <c r="W8" s="25">
        <f>$B8*$C8*'HCRP &amp; MN Potential Donors '!AJ8</f>
        <v>1008.9136817193049</v>
      </c>
      <c r="X8" s="24">
        <f>$B8*$C8*'HCRP &amp; MN Potential Donors '!AL8</f>
        <v>3501.9876558396131</v>
      </c>
      <c r="Y8" s="25">
        <f>$B8*$C8*'HCRP &amp; MN Potential Donors '!AM8</f>
        <v>1018.7600453351602</v>
      </c>
      <c r="Z8" s="24">
        <f>$B8*$C8*'HCRP &amp; MN Potential Donors '!AO8</f>
        <v>3535.9940763757218</v>
      </c>
      <c r="AA8" s="25">
        <f>$B8*$C8*'HCRP &amp; MN Potential Donors '!AP8</f>
        <v>1028.6528222183917</v>
      </c>
      <c r="AB8" s="24">
        <f>$B8*$C8*'HCRP &amp; MN Potential Donors '!AR8</f>
        <v>3570.1600425184406</v>
      </c>
      <c r="AC8" s="25">
        <f>$B8*$C8*'HCRP &amp; MN Potential Donors '!AS8</f>
        <v>1038.5920123690009</v>
      </c>
      <c r="AD8" s="24">
        <f>$B8*$C8*'HCRP &amp; MN Potential Donors '!AU8</f>
        <v>3604.485554267766</v>
      </c>
      <c r="AE8" s="25">
        <f>$B8*$C8*'HCRP &amp; MN Potential Donors '!AV8</f>
        <v>1048.5776157869864</v>
      </c>
      <c r="AF8" s="24">
        <f>$B8*$C8*'HCRP &amp; MN Potential Donors '!AX8</f>
        <v>3638.9706116236994</v>
      </c>
      <c r="AG8" s="25">
        <f>$B8*$C8*'HCRP &amp; MN Potential Donors '!AY8</f>
        <v>1058.6096324723489</v>
      </c>
      <c r="AH8" s="24">
        <f>$B8*$C8*'HCRP &amp; MN Potential Donors '!BA8</f>
        <v>3673.6152145862407</v>
      </c>
      <c r="AI8" s="25">
        <f>$B8*$C8*'HCRP &amp; MN Potential Donors '!BB8</f>
        <v>1068.688062425088</v>
      </c>
    </row>
    <row r="9" spans="1:35" x14ac:dyDescent="0.2">
      <c r="A9" s="23" t="str">
        <f>'Population Numbers 2017-2021'!A9</f>
        <v xml:space="preserve">Rajasthan </v>
      </c>
      <c r="B9" s="7">
        <v>0.5</v>
      </c>
      <c r="C9" s="27">
        <v>0.7</v>
      </c>
      <c r="D9" s="24">
        <f>$B9*$C9*'HCRP &amp; MN Potential Donors '!H9</f>
        <v>1550.5254051627533</v>
      </c>
      <c r="E9" s="25">
        <f>$B9*$C9*'HCRP &amp; MN Potential Donors '!I9</f>
        <v>1127.6548401183661</v>
      </c>
      <c r="F9" s="24">
        <f>$B9*$C9*'HCRP &amp; MN Potential Donors '!K9</f>
        <v>1598.8495951932966</v>
      </c>
      <c r="G9" s="25">
        <f>$B9*$C9*'HCRP &amp; MN Potential Donors '!L9</f>
        <v>465.1198822380498</v>
      </c>
      <c r="H9" s="24">
        <f>$B9*$C9*'HCRP &amp; MN Potential Donors '!N9</f>
        <v>1647.8641010414929</v>
      </c>
      <c r="I9" s="25">
        <f>$B9*$C9*'HCRP &amp; MN Potential Donors '!O9</f>
        <v>479.37864757570696</v>
      </c>
      <c r="J9" s="24">
        <f>$B9*$C9*'HCRP &amp; MN Potential Donors '!Q9</f>
        <v>1697.5689227073424</v>
      </c>
      <c r="K9" s="25">
        <f>$B9*$C9*'HCRP &amp; MN Potential Donors '!R9</f>
        <v>493.83823206031769</v>
      </c>
      <c r="L9" s="24">
        <f>$B9*$C9*'HCRP &amp; MN Potential Donors '!T9</f>
        <v>1747.9640601908447</v>
      </c>
      <c r="M9" s="25">
        <f>$B9*$C9*'HCRP &amp; MN Potential Donors '!U9</f>
        <v>508.4986356918821</v>
      </c>
      <c r="N9" s="24">
        <f>$B9*$C9*'HCRP &amp; MN Potential Donors '!W9</f>
        <v>1799.0495134920002</v>
      </c>
      <c r="O9" s="25">
        <f>$B9*$C9*'HCRP &amp; MN Potential Donors '!X9</f>
        <v>523.35985847040001</v>
      </c>
      <c r="P9" s="24">
        <f>$B9*$C9*'HCRP &amp; MN Potential Donors '!Z9</f>
        <v>1849.7340875821499</v>
      </c>
      <c r="Q9" s="25">
        <f>$B9*$C9*'HCRP &amp; MN Potential Donors '!AA9</f>
        <v>538.10446184208001</v>
      </c>
      <c r="R9" s="24">
        <f>$B9*$C9*'HCRP &amp; MN Potential Donors '!AC9</f>
        <v>1901.0857358493004</v>
      </c>
      <c r="S9" s="25">
        <f>$B9*$C9*'HCRP &amp; MN Potential Donors '!AD9</f>
        <v>553.04312315615994</v>
      </c>
      <c r="T9" s="24">
        <f>$B9*$C9*'HCRP &amp; MN Potential Donors '!AF9</f>
        <v>1953.1044582934505</v>
      </c>
      <c r="U9" s="25">
        <f>$B9*$C9*'HCRP &amp; MN Potential Donors '!AG9</f>
        <v>568.17584241264001</v>
      </c>
      <c r="V9" s="24">
        <f>$B9*$C9*'HCRP &amp; MN Potential Donors '!AI9</f>
        <v>2005.7902549146002</v>
      </c>
      <c r="W9" s="25">
        <f>$B9*$C9*'HCRP &amp; MN Potential Donors '!AJ9</f>
        <v>583.50261961152012</v>
      </c>
      <c r="X9" s="24">
        <f>$B9*$C9*'HCRP &amp; MN Potential Donors '!AL9</f>
        <v>2059.1431257127506</v>
      </c>
      <c r="Y9" s="25">
        <f>$B9*$C9*'HCRP &amp; MN Potential Donors '!AM9</f>
        <v>599.02345475280003</v>
      </c>
      <c r="Z9" s="24">
        <f>$B9*$C9*'HCRP &amp; MN Potential Donors '!AO9</f>
        <v>2113.1630706879005</v>
      </c>
      <c r="AA9" s="25">
        <f>$B9*$C9*'HCRP &amp; MN Potential Donors '!AP9</f>
        <v>614.7383478364801</v>
      </c>
      <c r="AB9" s="24">
        <f>$B9*$C9*'HCRP &amp; MN Potential Donors '!AR9</f>
        <v>2167.8500898400503</v>
      </c>
      <c r="AC9" s="25">
        <f>$B9*$C9*'HCRP &amp; MN Potential Donors '!AS9</f>
        <v>630.64729886256009</v>
      </c>
      <c r="AD9" s="24">
        <f>$B9*$C9*'HCRP &amp; MN Potential Donors '!AU9</f>
        <v>2223.2041831692</v>
      </c>
      <c r="AE9" s="25">
        <f>$B9*$C9*'HCRP &amp; MN Potential Donors '!AV9</f>
        <v>646.75030783104012</v>
      </c>
      <c r="AF9" s="24">
        <f>$B9*$C9*'HCRP &amp; MN Potential Donors '!AX9</f>
        <v>2279.2253506753505</v>
      </c>
      <c r="AG9" s="25">
        <f>$B9*$C9*'HCRP &amp; MN Potential Donors '!AY9</f>
        <v>663.04737474192007</v>
      </c>
      <c r="AH9" s="24">
        <f>$B9*$C9*'HCRP &amp; MN Potential Donors '!BA9</f>
        <v>2335.9135923585004</v>
      </c>
      <c r="AI9" s="25">
        <f>$B9*$C9*'HCRP &amp; MN Potential Donors '!BB9</f>
        <v>679.53849959519994</v>
      </c>
    </row>
    <row r="10" spans="1:35" x14ac:dyDescent="0.2">
      <c r="A10" s="23" t="str">
        <f>'Population Numbers 2017-2021'!A10</f>
        <v>Gujarat</v>
      </c>
      <c r="B10" s="7">
        <v>0.5</v>
      </c>
      <c r="C10" s="27">
        <v>0.7</v>
      </c>
      <c r="D10" s="24">
        <f>$B10*$C10*'HCRP &amp; MN Potential Donors '!H10</f>
        <v>2171.0384258201098</v>
      </c>
      <c r="E10" s="25">
        <f>$B10*$C10*'HCRP &amp; MN Potential Donors '!I10</f>
        <v>1578.9370369600801</v>
      </c>
      <c r="F10" s="24">
        <f>$B10*$C10*'HCRP &amp; MN Potential Donors '!K10</f>
        <v>2207.6401234345922</v>
      </c>
      <c r="G10" s="25">
        <f>$B10*$C10*'HCRP &amp; MN Potential Donors '!L10</f>
        <v>642.22258136279049</v>
      </c>
      <c r="H10" s="24">
        <f>$B10*$C10*'HCRP &amp; MN Potential Donors '!N10</f>
        <v>2244.536857923822</v>
      </c>
      <c r="I10" s="25">
        <f>$B10*$C10*'HCRP &amp; MN Potential Donors '!O10</f>
        <v>652.95617685056629</v>
      </c>
      <c r="J10" s="24">
        <f>$B10*$C10*'HCRP &amp; MN Potential Donors '!Q10</f>
        <v>2281.7286292878002</v>
      </c>
      <c r="K10" s="25">
        <f>$B10*$C10*'HCRP &amp; MN Potential Donors '!R10</f>
        <v>663.77560124735999</v>
      </c>
      <c r="L10" s="24">
        <f>$B10*$C10*'HCRP &amp; MN Potential Donors '!T10</f>
        <v>2319.2154375265259</v>
      </c>
      <c r="M10" s="25">
        <f>$B10*$C10*'HCRP &amp; MN Potential Donors '!U10</f>
        <v>674.680854553171</v>
      </c>
      <c r="N10" s="24">
        <f>$B10*$C10*'HCRP &amp; MN Potential Donors '!W10</f>
        <v>2356.9972826399999</v>
      </c>
      <c r="O10" s="25">
        <f>$B10*$C10*'HCRP &amp; MN Potential Donors '!X10</f>
        <v>685.67193676799991</v>
      </c>
      <c r="P10" s="24">
        <f>$B10*$C10*'HCRP &amp; MN Potential Donors '!Z10</f>
        <v>2396.0995903845001</v>
      </c>
      <c r="Q10" s="25">
        <f>$B10*$C10*'HCRP &amp; MN Potential Donors '!AA10</f>
        <v>697.04715356639997</v>
      </c>
      <c r="R10" s="24">
        <f>$B10*$C10*'HCRP &amp; MN Potential Donors '!AC10</f>
        <v>2435.5103392620003</v>
      </c>
      <c r="S10" s="25">
        <f>$B10*$C10*'HCRP &amp; MN Potential Donors '!AD10</f>
        <v>708.51209869440004</v>
      </c>
      <c r="T10" s="24">
        <f>$B10*$C10*'HCRP &amp; MN Potential Donors '!AF10</f>
        <v>2475.2295292724993</v>
      </c>
      <c r="U10" s="25">
        <f>$B10*$C10*'HCRP &amp; MN Potential Donors '!AG10</f>
        <v>720.06677215199988</v>
      </c>
      <c r="V10" s="24">
        <f>$B10*$C10*'HCRP &amp; MN Potential Donors '!AI10</f>
        <v>2515.2571604159998</v>
      </c>
      <c r="W10" s="25">
        <f>$B10*$C10*'HCRP &amp; MN Potential Donors '!AJ10</f>
        <v>731.71117393919997</v>
      </c>
      <c r="X10" s="24">
        <f>$B10*$C10*'HCRP &amp; MN Potential Donors '!AL10</f>
        <v>2555.5932326924999</v>
      </c>
      <c r="Y10" s="25">
        <f>$B10*$C10*'HCRP &amp; MN Potential Donors '!AM10</f>
        <v>743.44530405599994</v>
      </c>
      <c r="Z10" s="24">
        <f>$B10*$C10*'HCRP &amp; MN Potential Donors '!AO10</f>
        <v>2596.2377461020005</v>
      </c>
      <c r="AA10" s="25">
        <f>$B10*$C10*'HCRP &amp; MN Potential Donors '!AP10</f>
        <v>755.26916250239992</v>
      </c>
      <c r="AB10" s="24">
        <f>$B10*$C10*'HCRP &amp; MN Potential Donors '!AR10</f>
        <v>2637.1907006444999</v>
      </c>
      <c r="AC10" s="25">
        <f>$B10*$C10*'HCRP &amp; MN Potential Donors '!AS10</f>
        <v>767.18274927839991</v>
      </c>
      <c r="AD10" s="24">
        <f>$B10*$C10*'HCRP &amp; MN Potential Donors '!AU10</f>
        <v>2678.4520963200002</v>
      </c>
      <c r="AE10" s="25">
        <f>$B10*$C10*'HCRP &amp; MN Potential Donors '!AV10</f>
        <v>779.18606438399991</v>
      </c>
      <c r="AF10" s="24">
        <f>$B10*$C10*'HCRP &amp; MN Potential Donors '!AX10</f>
        <v>2720.0219331285002</v>
      </c>
      <c r="AG10" s="25">
        <f>$B10*$C10*'HCRP &amp; MN Potential Donors '!AY10</f>
        <v>791.27910781920014</v>
      </c>
      <c r="AH10" s="24">
        <f>$B10*$C10*'HCRP &amp; MN Potential Donors '!BA10</f>
        <v>2761.9002110700003</v>
      </c>
      <c r="AI10" s="25">
        <f>$B10*$C10*'HCRP &amp; MN Potential Donors '!BB10</f>
        <v>803.46187958399992</v>
      </c>
    </row>
    <row r="11" spans="1:35" x14ac:dyDescent="0.2">
      <c r="A11" s="23" t="str">
        <f>'Population Numbers 2017-2021'!A11</f>
        <v>Kerala</v>
      </c>
      <c r="B11" s="7">
        <v>0.5</v>
      </c>
      <c r="C11" s="27">
        <v>0.7</v>
      </c>
      <c r="D11" s="24">
        <f>$B11*$C11*'HCRP &amp; MN Potential Donors '!H11</f>
        <v>1418.7038035470302</v>
      </c>
      <c r="E11" s="25">
        <f>$B11*$C11*'HCRP &amp; MN Potential Donors '!I11</f>
        <v>1031.7845843978403</v>
      </c>
      <c r="F11" s="24">
        <f>$B11*$C11*'HCRP &amp; MN Potential Donors '!K11</f>
        <v>1441.6183845963897</v>
      </c>
      <c r="G11" s="25">
        <f>$B11*$C11*'HCRP &amp; MN Potential Donors '!L11</f>
        <v>419.37989370076792</v>
      </c>
      <c r="H11" s="24">
        <f>$B11*$C11*'HCRP &amp; MN Potential Donors '!N11</f>
        <v>1464.7058619863672</v>
      </c>
      <c r="I11" s="25">
        <f>$B11*$C11*'HCRP &amp; MN Potential Donors '!O11</f>
        <v>426.0962507596704</v>
      </c>
      <c r="J11" s="24">
        <f>$B11*$C11*'HCRP &amp; MN Potential Donors '!Q11</f>
        <v>1487.9662357169609</v>
      </c>
      <c r="K11" s="25">
        <f>$B11*$C11*'HCRP &amp; MN Potential Donors '!R11</f>
        <v>432.86290493584318</v>
      </c>
      <c r="L11" s="24">
        <f>$B11*$C11*'HCRP &amp; MN Potential Donors '!T11</f>
        <v>1511.3995057881723</v>
      </c>
      <c r="M11" s="25">
        <f>$B11*$C11*'HCRP &amp; MN Potential Donors '!U11</f>
        <v>439.67985622928643</v>
      </c>
      <c r="N11" s="24">
        <f>$B11*$C11*'HCRP &amp; MN Potential Donors '!W11</f>
        <v>1535.0056722000002</v>
      </c>
      <c r="O11" s="25">
        <f>$B11*$C11*'HCRP &amp; MN Potential Donors '!X11</f>
        <v>446.54710464000004</v>
      </c>
      <c r="P11" s="24">
        <f>$B11*$C11*'HCRP &amp; MN Potential Donors '!Z11</f>
        <v>1549.37491632</v>
      </c>
      <c r="Q11" s="25">
        <f>$B11*$C11*'HCRP &amp; MN Potential Donors '!AA11</f>
        <v>450.72724838399995</v>
      </c>
      <c r="R11" s="24">
        <f>$B11*$C11*'HCRP &amp; MN Potential Donors '!AC11</f>
        <v>1563.8063530320005</v>
      </c>
      <c r="S11" s="25">
        <f>$B11*$C11*'HCRP &amp; MN Potential Donors '!AD11</f>
        <v>454.92548451840014</v>
      </c>
      <c r="T11" s="24">
        <f>$B11*$C11*'HCRP &amp; MN Potential Donors '!AF11</f>
        <v>1578.2999823360001</v>
      </c>
      <c r="U11" s="25">
        <f>$B11*$C11*'HCRP &amp; MN Potential Donors '!AG11</f>
        <v>459.14181304319993</v>
      </c>
      <c r="V11" s="24">
        <f>$B11*$C11*'HCRP &amp; MN Potential Donors '!AI11</f>
        <v>1592.8558042320003</v>
      </c>
      <c r="W11" s="25">
        <f>$B11*$C11*'HCRP &amp; MN Potential Donors '!AJ11</f>
        <v>463.37623395840018</v>
      </c>
      <c r="X11" s="24">
        <f>$B11*$C11*'HCRP &amp; MN Potential Donors '!AL11</f>
        <v>1607.4738187199998</v>
      </c>
      <c r="Y11" s="25">
        <f>$B11*$C11*'HCRP &amp; MN Potential Donors '!AM11</f>
        <v>467.62874726400003</v>
      </c>
      <c r="Z11" s="24">
        <f>$B11*$C11*'HCRP &amp; MN Potential Donors '!AO11</f>
        <v>1622.1540257999998</v>
      </c>
      <c r="AA11" s="25">
        <f>$B11*$C11*'HCRP &amp; MN Potential Donors '!AP11</f>
        <v>471.89935295999999</v>
      </c>
      <c r="AB11" s="24">
        <f>$B11*$C11*'HCRP &amp; MN Potential Donors '!AR11</f>
        <v>1636.8964254720004</v>
      </c>
      <c r="AC11" s="25">
        <f>$B11*$C11*'HCRP &amp; MN Potential Donors '!AS11</f>
        <v>476.18805104640006</v>
      </c>
      <c r="AD11" s="24">
        <f>$B11*$C11*'HCRP &amp; MN Potential Donors '!AU11</f>
        <v>1651.701017736</v>
      </c>
      <c r="AE11" s="25">
        <f>$B11*$C11*'HCRP &amp; MN Potential Donors '!AV11</f>
        <v>480.49484152320002</v>
      </c>
      <c r="AF11" s="24">
        <f>$B11*$C11*'HCRP &amp; MN Potential Donors '!AX11</f>
        <v>1666.5678025920001</v>
      </c>
      <c r="AG11" s="25">
        <f>$B11*$C11*'HCRP &amp; MN Potential Donors '!AY11</f>
        <v>484.81972439040004</v>
      </c>
      <c r="AH11" s="24">
        <f>$B11*$C11*'HCRP &amp; MN Potential Donors '!BA11</f>
        <v>1681.4967800399997</v>
      </c>
      <c r="AI11" s="25">
        <f>$B11*$C11*'HCRP &amp; MN Potential Donors '!BB11</f>
        <v>489.16269964799994</v>
      </c>
    </row>
    <row r="12" spans="1:35" x14ac:dyDescent="0.2">
      <c r="A12" s="23" t="str">
        <f>'Population Numbers 2017-2021'!A12</f>
        <v>Punjab</v>
      </c>
      <c r="B12" s="7">
        <v>0.5</v>
      </c>
      <c r="C12" s="27">
        <v>0.7</v>
      </c>
      <c r="D12" s="24">
        <f>$B12*$C12*'HCRP &amp; MN Potential Donors '!H12</f>
        <v>896.39390423074815</v>
      </c>
      <c r="E12" s="25">
        <f>$B12*$C12*'HCRP &amp; MN Potential Donors '!I12</f>
        <v>651.92283944054418</v>
      </c>
      <c r="F12" s="24">
        <f>$B12*$C12*'HCRP &amp; MN Potential Donors '!K12</f>
        <v>912.77209943082244</v>
      </c>
      <c r="G12" s="25">
        <f>$B12*$C12*'HCRP &amp; MN Potential Donors '!L12</f>
        <v>265.53370165260287</v>
      </c>
      <c r="H12" s="24">
        <f>$B12*$C12*'HCRP &amp; MN Potential Donors '!N12</f>
        <v>929.29509075498493</v>
      </c>
      <c r="I12" s="25">
        <f>$B12*$C12*'HCRP &amp; MN Potential Donors '!O12</f>
        <v>270.34039003781379</v>
      </c>
      <c r="J12" s="24">
        <f>$B12*$C12*'HCRP &amp; MN Potential Donors '!Q12</f>
        <v>945.96287820323528</v>
      </c>
      <c r="K12" s="25">
        <f>$B12*$C12*'HCRP &amp; MN Potential Donors '!R12</f>
        <v>275.18920093185022</v>
      </c>
      <c r="L12" s="24">
        <f>$B12*$C12*'HCRP &amp; MN Potential Donors '!T12</f>
        <v>962.7754617755736</v>
      </c>
      <c r="M12" s="25">
        <f>$B12*$C12*'HCRP &amp; MN Potential Donors '!U12</f>
        <v>280.08013433471228</v>
      </c>
      <c r="N12" s="24">
        <f>$B12*$C12*'HCRP &amp; MN Potential Donors '!W12</f>
        <v>979.73284147200013</v>
      </c>
      <c r="O12" s="25">
        <f>$B12*$C12*'HCRP &amp; MN Potential Donors '!X12</f>
        <v>285.01319024639997</v>
      </c>
      <c r="P12" s="24">
        <f>$B12*$C12*'HCRP &amp; MN Potential Donors '!Z12</f>
        <v>994.87274594400014</v>
      </c>
      <c r="Q12" s="25">
        <f>$B12*$C12*'HCRP &amp; MN Potential Donors '!AA12</f>
        <v>289.41752609280002</v>
      </c>
      <c r="R12" s="24">
        <f>$B12*$C12*'HCRP &amp; MN Potential Donors '!AC12</f>
        <v>1010.1285754559999</v>
      </c>
      <c r="S12" s="25">
        <f>$B12*$C12*'HCRP &amp; MN Potential Donors '!AD12</f>
        <v>293.85558558719998</v>
      </c>
      <c r="T12" s="24">
        <f>$B12*$C12*'HCRP &amp; MN Potential Donors '!AF12</f>
        <v>1025.5003300079998</v>
      </c>
      <c r="U12" s="25">
        <f>$B12*$C12*'HCRP &amp; MN Potential Donors '!AG12</f>
        <v>298.32736872959993</v>
      </c>
      <c r="V12" s="24">
        <f>$B12*$C12*'HCRP &amp; MN Potential Donors '!AI12</f>
        <v>1040.9880095999999</v>
      </c>
      <c r="W12" s="25">
        <f>$B12*$C12*'HCRP &amp; MN Potential Donors '!AJ12</f>
        <v>302.83287551999996</v>
      </c>
      <c r="X12" s="24">
        <f>$B12*$C12*'HCRP &amp; MN Potential Donors '!AL12</f>
        <v>1056.591614232</v>
      </c>
      <c r="Y12" s="25">
        <f>$B12*$C12*'HCRP &amp; MN Potential Donors '!AM12</f>
        <v>307.37210595840003</v>
      </c>
      <c r="Z12" s="24">
        <f>$B12*$C12*'HCRP &amp; MN Potential Donors '!AO12</f>
        <v>1072.3111439039999</v>
      </c>
      <c r="AA12" s="25">
        <f>$B12*$C12*'HCRP &amp; MN Potential Donors '!AP12</f>
        <v>311.94506004480002</v>
      </c>
      <c r="AB12" s="24">
        <f>$B12*$C12*'HCRP &amp; MN Potential Donors '!AR12</f>
        <v>1088.1465986159999</v>
      </c>
      <c r="AC12" s="25">
        <f>$B12*$C12*'HCRP &amp; MN Potential Donors '!AS12</f>
        <v>316.55173777919998</v>
      </c>
      <c r="AD12" s="24">
        <f>$B12*$C12*'HCRP &amp; MN Potential Donors '!AU12</f>
        <v>1104.097978368</v>
      </c>
      <c r="AE12" s="25">
        <f>$B12*$C12*'HCRP &amp; MN Potential Donors '!AV12</f>
        <v>321.19213916159998</v>
      </c>
      <c r="AF12" s="24">
        <f>$B12*$C12*'HCRP &amp; MN Potential Donors '!AX12</f>
        <v>1120.1652831599999</v>
      </c>
      <c r="AG12" s="25">
        <f>$B12*$C12*'HCRP &amp; MN Potential Donors '!AY12</f>
        <v>325.86626419199996</v>
      </c>
      <c r="AH12" s="24">
        <f>$B12*$C12*'HCRP &amp; MN Potential Donors '!BA12</f>
        <v>1136.348512992</v>
      </c>
      <c r="AI12" s="25">
        <f>$B12*$C12*'HCRP &amp; MN Potential Donors '!BB12</f>
        <v>330.57411287039997</v>
      </c>
    </row>
    <row r="13" spans="1:35" x14ac:dyDescent="0.2">
      <c r="A13" s="23" t="str">
        <f>'Population Numbers 2017-2021'!A13</f>
        <v xml:space="preserve">Haryana </v>
      </c>
      <c r="B13" s="7">
        <v>0.5</v>
      </c>
      <c r="C13" s="27">
        <v>0.7</v>
      </c>
      <c r="D13" s="24">
        <f>$B13*$C13*'HCRP &amp; MN Potential Donors '!H13</f>
        <v>763.46661174283474</v>
      </c>
      <c r="E13" s="25">
        <f>$B13*$C13*'HCRP &amp; MN Potential Donors '!I13</f>
        <v>555.24844490387977</v>
      </c>
      <c r="F13" s="24">
        <f>$B13*$C13*'HCRP &amp; MN Potential Donors '!K13</f>
        <v>784.09162616584786</v>
      </c>
      <c r="G13" s="25">
        <f>$B13*$C13*'HCRP &amp; MN Potential Donors '!L13</f>
        <v>228.09938215733757</v>
      </c>
      <c r="H13" s="24">
        <f>$B13*$C13*'HCRP &amp; MN Potential Donors '!N13</f>
        <v>804.95103395807132</v>
      </c>
      <c r="I13" s="25">
        <f>$B13*$C13*'HCRP &amp; MN Potential Donors '!O13</f>
        <v>234.16757351507525</v>
      </c>
      <c r="J13" s="24">
        <f>$B13*$C13*'HCRP &amp; MN Potential Donors '!Q13</f>
        <v>826.04483511950411</v>
      </c>
      <c r="K13" s="25">
        <f>$B13*$C13*'HCRP &amp; MN Potential Donors '!R13</f>
        <v>240.30395203476482</v>
      </c>
      <c r="L13" s="24">
        <f>$B13*$C13*'HCRP &amp; MN Potential Donors '!T13</f>
        <v>847.37302965014715</v>
      </c>
      <c r="M13" s="25">
        <f>$B13*$C13*'HCRP &amp; MN Potential Donors '!U13</f>
        <v>246.50851771640643</v>
      </c>
      <c r="N13" s="24">
        <f>$B13*$C13*'HCRP &amp; MN Potential Donors '!W13</f>
        <v>868.93561754999996</v>
      </c>
      <c r="O13" s="25">
        <f>$B13*$C13*'HCRP &amp; MN Potential Donors '!X13</f>
        <v>252.78127055999997</v>
      </c>
      <c r="P13" s="24">
        <f>$B13*$C13*'HCRP &amp; MN Potential Donors '!Z13</f>
        <v>888.23158774350009</v>
      </c>
      <c r="Q13" s="25">
        <f>$B13*$C13*'HCRP &amp; MN Potential Donors '!AA13</f>
        <v>258.39464370720003</v>
      </c>
      <c r="R13" s="24">
        <f>$B13*$C13*'HCRP &amp; MN Potential Donors '!AC13</f>
        <v>907.72264783199989</v>
      </c>
      <c r="S13" s="25">
        <f>$B13*$C13*'HCRP &amp; MN Potential Donors '!AD13</f>
        <v>264.06477027839998</v>
      </c>
      <c r="T13" s="24">
        <f>$B13*$C13*'HCRP &amp; MN Potential Donors '!AF13</f>
        <v>927.40879781549984</v>
      </c>
      <c r="U13" s="25">
        <f>$B13*$C13*'HCRP &amp; MN Potential Donors '!AG13</f>
        <v>269.79165027359994</v>
      </c>
      <c r="V13" s="24">
        <f>$B13*$C13*'HCRP &amp; MN Potential Donors '!AI13</f>
        <v>947.29003769400003</v>
      </c>
      <c r="W13" s="25">
        <f>$B13*$C13*'HCRP &amp; MN Potential Donors '!AJ13</f>
        <v>275.57528369279999</v>
      </c>
      <c r="X13" s="24">
        <f>$B13*$C13*'HCRP &amp; MN Potential Donors '!AL13</f>
        <v>967.36636746750003</v>
      </c>
      <c r="Y13" s="25">
        <f>$B13*$C13*'HCRP &amp; MN Potential Donors '!AM13</f>
        <v>281.41567053599999</v>
      </c>
      <c r="Z13" s="24">
        <f>$B13*$C13*'HCRP &amp; MN Potential Donors '!AO13</f>
        <v>987.63778713600004</v>
      </c>
      <c r="AA13" s="25">
        <f>$B13*$C13*'HCRP &amp; MN Potential Donors '!AP13</f>
        <v>287.31281080320002</v>
      </c>
      <c r="AB13" s="24">
        <f>$B13*$C13*'HCRP &amp; MN Potential Donors '!AR13</f>
        <v>1008.1042966994999</v>
      </c>
      <c r="AC13" s="25">
        <f>$B13*$C13*'HCRP &amp; MN Potential Donors '!AS13</f>
        <v>293.26670449439996</v>
      </c>
      <c r="AD13" s="24">
        <f>$B13*$C13*'HCRP &amp; MN Potential Donors '!AU13</f>
        <v>1028.7658961579998</v>
      </c>
      <c r="AE13" s="25">
        <f>$B13*$C13*'HCRP &amp; MN Potential Donors '!AV13</f>
        <v>299.27735160959992</v>
      </c>
      <c r="AF13" s="24">
        <f>$B13*$C13*'HCRP &amp; MN Potential Donors '!AX13</f>
        <v>1049.6225855115001</v>
      </c>
      <c r="AG13" s="25">
        <f>$B13*$C13*'HCRP &amp; MN Potential Donors '!AY13</f>
        <v>305.34475214879996</v>
      </c>
      <c r="AH13" s="24">
        <f>$B13*$C13*'HCRP &amp; MN Potential Donors '!BA13</f>
        <v>1070.6743647600001</v>
      </c>
      <c r="AI13" s="25">
        <f>$B13*$C13*'HCRP &amp; MN Potential Donors '!BB13</f>
        <v>311.46890611200001</v>
      </c>
    </row>
    <row r="14" spans="1:35" x14ac:dyDescent="0.2">
      <c r="A14" s="2" t="str">
        <f>'Population Numbers 2017-2021'!A14</f>
        <v>Bihar</v>
      </c>
      <c r="B14" s="7">
        <v>0.5</v>
      </c>
      <c r="C14" s="27">
        <v>0.7</v>
      </c>
      <c r="D14" s="24">
        <f>$B14*$C14*'HCRP &amp; MN Potential Donors '!H14</f>
        <v>1120.9235555731289</v>
      </c>
      <c r="E14" s="25">
        <f>$B14*$C14*'HCRP &amp; MN Potential Donors '!I14</f>
        <v>815.21713132591185</v>
      </c>
      <c r="F14" s="24">
        <f>$B14*$C14*'HCRP &amp; MN Potential Donors '!K14</f>
        <v>1165.759719697927</v>
      </c>
      <c r="G14" s="25">
        <f>$B14*$C14*'HCRP &amp; MN Potential Donors '!L14</f>
        <v>339.13010027576058</v>
      </c>
      <c r="H14" s="24">
        <f>$B14*$C14*'HCRP &amp; MN Potential Donors '!N14</f>
        <v>1211.4458751529132</v>
      </c>
      <c r="I14" s="25">
        <f>$B14*$C14*'HCRP &amp; MN Potential Donors '!O14</f>
        <v>352.420618226302</v>
      </c>
      <c r="J14" s="24">
        <f>$B14*$C14*'HCRP &amp; MN Potential Donors '!Q14</f>
        <v>1257.9820219380877</v>
      </c>
      <c r="K14" s="25">
        <f>$B14*$C14*'HCRP &amp; MN Potential Donors '!R14</f>
        <v>365.95840638198911</v>
      </c>
      <c r="L14" s="24">
        <f>$B14*$C14*'HCRP &amp; MN Potential Donors '!T14</f>
        <v>1305.3681600534496</v>
      </c>
      <c r="M14" s="25">
        <f>$B14*$C14*'HCRP &amp; MN Potential Donors '!U14</f>
        <v>379.74346474282169</v>
      </c>
      <c r="N14" s="24">
        <f>$B14*$C14*'HCRP &amp; MN Potential Donors '!W14</f>
        <v>1353.6042894989998</v>
      </c>
      <c r="O14" s="25">
        <f>$B14*$C14*'HCRP &amp; MN Potential Donors '!X14</f>
        <v>393.7757933087999</v>
      </c>
      <c r="P14" s="24">
        <f>$B14*$C14*'HCRP &amp; MN Potential Donors '!Z14</f>
        <v>1407.8755051168496</v>
      </c>
      <c r="Q14" s="25">
        <f>$B14*$C14*'HCRP &amp; MN Potential Donors '!AA14</f>
        <v>409.56378330671981</v>
      </c>
      <c r="R14" s="24">
        <f>$B14*$C14*'HCRP &amp; MN Potential Donors '!AC14</f>
        <v>1463.2099442036999</v>
      </c>
      <c r="S14" s="25">
        <f>$B14*$C14*'HCRP &amp; MN Potential Donors '!AD14</f>
        <v>425.6610746774399</v>
      </c>
      <c r="T14" s="24">
        <f>$B14*$C14*'HCRP &amp; MN Potential Donors '!AF14</f>
        <v>1519.6076067595502</v>
      </c>
      <c r="U14" s="25">
        <f>$B14*$C14*'HCRP &amp; MN Potential Donors '!AG14</f>
        <v>442.06766742095994</v>
      </c>
      <c r="V14" s="24">
        <f>$B14*$C14*'HCRP &amp; MN Potential Donors '!AI14</f>
        <v>1577.0684927843997</v>
      </c>
      <c r="W14" s="25">
        <f>$B14*$C14*'HCRP &amp; MN Potential Donors '!AJ14</f>
        <v>458.78356153727992</v>
      </c>
      <c r="X14" s="24">
        <f>$B14*$C14*'HCRP &amp; MN Potential Donors '!AL14</f>
        <v>1635.5926022782501</v>
      </c>
      <c r="Y14" s="25">
        <f>$B14*$C14*'HCRP &amp; MN Potential Donors '!AM14</f>
        <v>475.80875702640009</v>
      </c>
      <c r="Z14" s="24">
        <f>$B14*$C14*'HCRP &amp; MN Potential Donors '!AO14</f>
        <v>1695.1799352411003</v>
      </c>
      <c r="AA14" s="25">
        <f>$B14*$C14*'HCRP &amp; MN Potential Donors '!AP14</f>
        <v>493.14325388832009</v>
      </c>
      <c r="AB14" s="24">
        <f>$B14*$C14*'HCRP &amp; MN Potential Donors '!AR14</f>
        <v>1755.8304916729498</v>
      </c>
      <c r="AC14" s="25">
        <f>$B14*$C14*'HCRP &amp; MN Potential Donors '!AS14</f>
        <v>510.78705212303993</v>
      </c>
      <c r="AD14" s="24">
        <f>$B14*$C14*'HCRP &amp; MN Potential Donors '!AU14</f>
        <v>1817.5442715738</v>
      </c>
      <c r="AE14" s="25">
        <f>$B14*$C14*'HCRP &amp; MN Potential Donors '!AV14</f>
        <v>528.74015173055989</v>
      </c>
      <c r="AF14" s="24">
        <f>$B14*$C14*'HCRP &amp; MN Potential Donors '!AX14</f>
        <v>1880.3212749436498</v>
      </c>
      <c r="AG14" s="25">
        <f>$B14*$C14*'HCRP &amp; MN Potential Donors '!AY14</f>
        <v>547.00255271087997</v>
      </c>
      <c r="AH14" s="24">
        <f>$B14*$C14*'HCRP &amp; MN Potential Donors '!BA14</f>
        <v>1944.1615017825002</v>
      </c>
      <c r="AI14" s="25">
        <f>$B14*$C14*'HCRP &amp; MN Potential Donors '!BB14</f>
        <v>565.574255064</v>
      </c>
    </row>
    <row r="15" spans="1:35" x14ac:dyDescent="0.2">
      <c r="A15" s="2" t="str">
        <f>'Population Numbers 2017-2021'!A15</f>
        <v>Madhya Pradesh</v>
      </c>
      <c r="B15" s="7">
        <v>0.5</v>
      </c>
      <c r="C15" s="27">
        <v>0.7</v>
      </c>
      <c r="D15" s="24">
        <f>$B15*$C15*'HCRP &amp; MN Potential Donors '!H15</f>
        <v>2136.8095618161606</v>
      </c>
      <c r="E15" s="25">
        <f>$B15*$C15*'HCRP &amp; MN Potential Donors '!I15</f>
        <v>1554.0433176844801</v>
      </c>
      <c r="F15" s="24">
        <f>$B15*$C15*'HCRP &amp; MN Potential Donors '!K15</f>
        <v>2190.5537620233963</v>
      </c>
      <c r="G15" s="25">
        <f>$B15*$C15*'HCRP &amp; MN Potential Donors '!L15</f>
        <v>637.25200349771524</v>
      </c>
      <c r="H15" s="24">
        <f>$B15*$C15*'HCRP &amp; MN Potential Donors '!N15</f>
        <v>2244.9471533083979</v>
      </c>
      <c r="I15" s="25">
        <f>$B15*$C15*'HCRP &amp; MN Potential Donors '!O15</f>
        <v>653.07553550789748</v>
      </c>
      <c r="J15" s="24">
        <f>$B15*$C15*'HCRP &amp; MN Potential Donors '!Q15</f>
        <v>2299.9897356711658</v>
      </c>
      <c r="K15" s="25">
        <f>$B15*$C15*'HCRP &amp; MN Potential Donors '!R15</f>
        <v>669.08792310433921</v>
      </c>
      <c r="L15" s="24">
        <f>$B15*$C15*'HCRP &amp; MN Potential Donors '!T15</f>
        <v>2355.6815091117001</v>
      </c>
      <c r="M15" s="25">
        <f>$B15*$C15*'HCRP &amp; MN Potential Donors '!U15</f>
        <v>685.28916628703985</v>
      </c>
      <c r="N15" s="24">
        <f>$B15*$C15*'HCRP &amp; MN Potential Donors '!W15</f>
        <v>2412.0224736300006</v>
      </c>
      <c r="O15" s="25">
        <f>$B15*$C15*'HCRP &amp; MN Potential Donors '!X15</f>
        <v>701.67926505600019</v>
      </c>
      <c r="P15" s="24">
        <f>$B15*$C15*'HCRP &amp; MN Potential Donors '!Z15</f>
        <v>2469.5859046320006</v>
      </c>
      <c r="Q15" s="25">
        <f>$B15*$C15*'HCRP &amp; MN Potential Donors '!AA15</f>
        <v>718.42499043840007</v>
      </c>
      <c r="R15" s="24">
        <f>$B15*$C15*'HCRP &amp; MN Potential Donors '!AC15</f>
        <v>2527.8097674060004</v>
      </c>
      <c r="S15" s="25">
        <f>$B15*$C15*'HCRP &amp; MN Potential Donors '!AD15</f>
        <v>735.36284142720001</v>
      </c>
      <c r="T15" s="24">
        <f>$B15*$C15*'HCRP &amp; MN Potential Donors '!AF15</f>
        <v>2586.6940619520005</v>
      </c>
      <c r="U15" s="25">
        <f>$B15*$C15*'HCRP &amp; MN Potential Donors '!AG15</f>
        <v>752.4928180224</v>
      </c>
      <c r="V15" s="24">
        <f>$B15*$C15*'HCRP &amp; MN Potential Donors '!AI15</f>
        <v>2646.2387882700004</v>
      </c>
      <c r="W15" s="25">
        <f>$B15*$C15*'HCRP &amp; MN Potential Donors '!AJ15</f>
        <v>769.81492022400016</v>
      </c>
      <c r="X15" s="24">
        <f>$B15*$C15*'HCRP &amp; MN Potential Donors '!AL15</f>
        <v>2706.4439463600002</v>
      </c>
      <c r="Y15" s="25">
        <f>$B15*$C15*'HCRP &amp; MN Potential Donors '!AM15</f>
        <v>787.32914803200003</v>
      </c>
      <c r="Z15" s="24">
        <f>$B15*$C15*'HCRP &amp; MN Potential Donors '!AO15</f>
        <v>2767.3095362220006</v>
      </c>
      <c r="AA15" s="25">
        <f>$B15*$C15*'HCRP &amp; MN Potential Donors '!AP15</f>
        <v>805.03550144640019</v>
      </c>
      <c r="AB15" s="24">
        <f>$B15*$C15*'HCRP &amp; MN Potential Donors '!AR15</f>
        <v>2828.8355578560004</v>
      </c>
      <c r="AC15" s="25">
        <f>$B15*$C15*'HCRP &amp; MN Potential Donors '!AS15</f>
        <v>822.93398046720006</v>
      </c>
      <c r="AD15" s="24">
        <f>$B15*$C15*'HCRP &amp; MN Potential Donors '!AU15</f>
        <v>2891.022011262</v>
      </c>
      <c r="AE15" s="25">
        <f>$B15*$C15*'HCRP &amp; MN Potential Donors '!AV15</f>
        <v>841.02458509440009</v>
      </c>
      <c r="AF15" s="24">
        <f>$B15*$C15*'HCRP &amp; MN Potential Donors '!AX15</f>
        <v>2953.8688964400003</v>
      </c>
      <c r="AG15" s="25">
        <f>$B15*$C15*'HCRP &amp; MN Potential Donors '!AY15</f>
        <v>859.30731532800007</v>
      </c>
      <c r="AH15" s="24">
        <f>$B15*$C15*'HCRP &amp; MN Potential Donors '!BA15</f>
        <v>3017.37621339</v>
      </c>
      <c r="AI15" s="25">
        <f>$B15*$C15*'HCRP &amp; MN Potential Donors '!BB15</f>
        <v>877.7821711680001</v>
      </c>
    </row>
    <row r="16" spans="1:35" x14ac:dyDescent="0.2">
      <c r="A16" s="2" t="str">
        <f>'Population Numbers 2017-2021'!A16</f>
        <v>Karnataka</v>
      </c>
      <c r="B16" s="7">
        <v>0.5</v>
      </c>
      <c r="C16" s="27">
        <v>0.7</v>
      </c>
      <c r="D16" s="24">
        <f>$B16*$C16*'HCRP &amp; MN Potential Donors '!H16</f>
        <v>2100.5302755059129</v>
      </c>
      <c r="E16" s="25">
        <f>$B16*$C16*'HCRP &amp; MN Potential Donors '!I16</f>
        <v>1527.6583821861184</v>
      </c>
      <c r="F16" s="24">
        <f>$B16*$C16*'HCRP &amp; MN Potential Donors '!K16</f>
        <v>2133.9419987465121</v>
      </c>
      <c r="G16" s="25">
        <f>$B16*$C16*'HCRP &amp; MN Potential Donors '!L16</f>
        <v>620.78312690807627</v>
      </c>
      <c r="H16" s="24">
        <f>$B16*$C16*'HCRP &amp; MN Potential Donors '!N16</f>
        <v>2167.616500596821</v>
      </c>
      <c r="I16" s="25">
        <f>$B16*$C16*'HCRP &amp; MN Potential Donors '!O16</f>
        <v>630.57934562816604</v>
      </c>
      <c r="J16" s="24">
        <f>$B16*$C16*'HCRP &amp; MN Potential Donors '!Q16</f>
        <v>2201.5537810568385</v>
      </c>
      <c r="K16" s="25">
        <f>$B16*$C16*'HCRP &amp; MN Potential Donors '!R16</f>
        <v>640.45200903471653</v>
      </c>
      <c r="L16" s="24">
        <f>$B16*$C16*'HCRP &amp; MN Potential Donors '!T16</f>
        <v>2235.7538401265651</v>
      </c>
      <c r="M16" s="25">
        <f>$B16*$C16*'HCRP &amp; MN Potential Donors '!U16</f>
        <v>650.40111712772784</v>
      </c>
      <c r="N16" s="24">
        <f>$B16*$C16*'HCRP &amp; MN Potential Donors '!W16</f>
        <v>2270.2166778060005</v>
      </c>
      <c r="O16" s="25">
        <f>$B16*$C16*'HCRP &amp; MN Potential Donors '!X16</f>
        <v>660.42666990720011</v>
      </c>
      <c r="P16" s="24">
        <f>$B16*$C16*'HCRP &amp; MN Potential Donors '!Z16</f>
        <v>2304.9880590429007</v>
      </c>
      <c r="Q16" s="25">
        <f>$B16*$C16*'HCRP &amp; MN Potential Donors '!AA16</f>
        <v>670.54198081248012</v>
      </c>
      <c r="R16" s="24">
        <f>$B16*$C16*'HCRP &amp; MN Potential Donors '!AC16</f>
        <v>2340.0228731418006</v>
      </c>
      <c r="S16" s="25">
        <f>$B16*$C16*'HCRP &amp; MN Potential Donors '!AD16</f>
        <v>680.73392673216006</v>
      </c>
      <c r="T16" s="24">
        <f>$B16*$C16*'HCRP &amp; MN Potential Donors '!AF16</f>
        <v>2375.3211201027007</v>
      </c>
      <c r="U16" s="25">
        <f>$B16*$C16*'HCRP &amp; MN Potential Donors '!AG16</f>
        <v>691.00250766624015</v>
      </c>
      <c r="V16" s="24">
        <f>$B16*$C16*'HCRP &amp; MN Potential Donors '!AI16</f>
        <v>2410.8827999256</v>
      </c>
      <c r="W16" s="25">
        <f>$B16*$C16*'HCRP &amp; MN Potential Donors '!AJ16</f>
        <v>701.34772361472005</v>
      </c>
      <c r="X16" s="24">
        <f>$B16*$C16*'HCRP &amp; MN Potential Donors '!AL16</f>
        <v>2446.7079126105</v>
      </c>
      <c r="Y16" s="25">
        <f>$B16*$C16*'HCRP &amp; MN Potential Donors '!AM16</f>
        <v>711.7695745776</v>
      </c>
      <c r="Z16" s="24">
        <f>$B16*$C16*'HCRP &amp; MN Potential Donors '!AO16</f>
        <v>2482.7964581574001</v>
      </c>
      <c r="AA16" s="25">
        <f>$B16*$C16*'HCRP &amp; MN Potential Donors '!AP16</f>
        <v>722.26806055488009</v>
      </c>
      <c r="AB16" s="24">
        <f>$B16*$C16*'HCRP &amp; MN Potential Donors '!AR16</f>
        <v>2519.1484365663005</v>
      </c>
      <c r="AC16" s="25">
        <f>$B16*$C16*'HCRP &amp; MN Potential Donors '!AS16</f>
        <v>732.84318154655989</v>
      </c>
      <c r="AD16" s="24">
        <f>$B16*$C16*'HCRP &amp; MN Potential Donors '!AU16</f>
        <v>2555.7638478372005</v>
      </c>
      <c r="AE16" s="25">
        <f>$B16*$C16*'HCRP &amp; MN Potential Donors '!AV16</f>
        <v>743.49493755264018</v>
      </c>
      <c r="AF16" s="24">
        <f>$B16*$C16*'HCRP &amp; MN Potential Donors '!AX16</f>
        <v>2592.6426919701012</v>
      </c>
      <c r="AG16" s="25">
        <f>$B16*$C16*'HCRP &amp; MN Potential Donors '!AY16</f>
        <v>754.22332857312017</v>
      </c>
      <c r="AH16" s="24">
        <f>$B16*$C16*'HCRP &amp; MN Potential Donors '!BA16</f>
        <v>2629.7849689650011</v>
      </c>
      <c r="AI16" s="25">
        <f>$B16*$C16*'HCRP &amp; MN Potential Donors '!BB16</f>
        <v>765.0283546080002</v>
      </c>
    </row>
    <row r="17" spans="1:35" x14ac:dyDescent="0.2">
      <c r="A17" s="2" t="str">
        <f>'Population Numbers 2017-2021'!A17</f>
        <v>Orissa/Odisha</v>
      </c>
      <c r="B17" s="7">
        <v>0.5</v>
      </c>
      <c r="C17" s="27">
        <v>0.7</v>
      </c>
      <c r="D17" s="24">
        <f>$B17*$C17*'HCRP &amp; MN Potential Donors '!H17</f>
        <v>777.60318468929279</v>
      </c>
      <c r="E17" s="25">
        <f>$B17*$C17*'HCRP &amp; MN Potential Donors '!I17</f>
        <v>565.52958886494014</v>
      </c>
      <c r="F17" s="24">
        <f>$B17*$C17*'HCRP &amp; MN Potential Donors '!K17</f>
        <v>796.12555820351406</v>
      </c>
      <c r="G17" s="25">
        <f>$B17*$C17*'HCRP &amp; MN Potential Donors '!L17</f>
        <v>231.60016238647682</v>
      </c>
      <c r="H17" s="24">
        <f>$B17*$C17*'HCRP &amp; MN Potential Donors '!N17</f>
        <v>814.83282167144557</v>
      </c>
      <c r="I17" s="25">
        <f>$B17*$C17*'HCRP &amp; MN Potential Donors '!O17</f>
        <v>237.04227539532963</v>
      </c>
      <c r="J17" s="24">
        <f>$B17*$C17*'HCRP &amp; MN Potential Donors '!Q17</f>
        <v>833.72497509308744</v>
      </c>
      <c r="K17" s="25">
        <f>$B17*$C17*'HCRP &amp; MN Potential Donors '!R17</f>
        <v>242.5381745725345</v>
      </c>
      <c r="L17" s="24">
        <f>$B17*$C17*'HCRP &amp; MN Potential Donors '!T17</f>
        <v>852.80201846843897</v>
      </c>
      <c r="M17" s="25">
        <f>$B17*$C17*'HCRP &amp; MN Potential Donors '!U17</f>
        <v>248.08785991809131</v>
      </c>
      <c r="N17" s="24">
        <f>$B17*$C17*'HCRP &amp; MN Potential Donors '!W17</f>
        <v>872.06395179750029</v>
      </c>
      <c r="O17" s="25">
        <f>$B17*$C17*'HCRP &amp; MN Potential Donors '!X17</f>
        <v>253.69133143200003</v>
      </c>
      <c r="P17" s="24">
        <f>$B17*$C17*'HCRP &amp; MN Potential Donors '!Z17</f>
        <v>891.69960466125019</v>
      </c>
      <c r="Q17" s="25">
        <f>$B17*$C17*'HCRP &amp; MN Potential Donors '!AA17</f>
        <v>259.40352135600006</v>
      </c>
      <c r="R17" s="24">
        <f>$B17*$C17*'HCRP &amp; MN Potential Donors '!AC17</f>
        <v>911.52581520000047</v>
      </c>
      <c r="S17" s="25">
        <f>$B17*$C17*'HCRP &amp; MN Potential Donors '!AD17</f>
        <v>265.1711462400001</v>
      </c>
      <c r="T17" s="24">
        <f>$B17*$C17*'HCRP &amp; MN Potential Donors '!AF17</f>
        <v>931.54258341375009</v>
      </c>
      <c r="U17" s="25">
        <f>$B17*$C17*'HCRP &amp; MN Potential Donors '!AG17</f>
        <v>270.99420608399998</v>
      </c>
      <c r="V17" s="24">
        <f>$B17*$C17*'HCRP &amp; MN Potential Donors '!AI17</f>
        <v>951.74990930250021</v>
      </c>
      <c r="W17" s="25">
        <f>$B17*$C17*'HCRP &amp; MN Potential Donors '!AJ17</f>
        <v>276.87270088800005</v>
      </c>
      <c r="X17" s="24">
        <f>$B17*$C17*'HCRP &amp; MN Potential Donors '!AL17</f>
        <v>972.14779286625026</v>
      </c>
      <c r="Y17" s="25">
        <f>$B17*$C17*'HCRP &amp; MN Potential Donors '!AM17</f>
        <v>282.80663065200002</v>
      </c>
      <c r="Z17" s="24">
        <f>$B17*$C17*'HCRP &amp; MN Potential Donors '!AO17</f>
        <v>992.73623410500011</v>
      </c>
      <c r="AA17" s="25">
        <f>$B17*$C17*'HCRP &amp; MN Potential Donors '!AP17</f>
        <v>288.79599537600001</v>
      </c>
      <c r="AB17" s="24">
        <f>$B17*$C17*'HCRP &amp; MN Potential Donors '!AR17</f>
        <v>1013.5152330187501</v>
      </c>
      <c r="AC17" s="25">
        <f>$B17*$C17*'HCRP &amp; MN Potential Donors '!AS17</f>
        <v>294.84079505999995</v>
      </c>
      <c r="AD17" s="24">
        <f>$B17*$C17*'HCRP &amp; MN Potential Donors '!AU17</f>
        <v>1034.4847896075003</v>
      </c>
      <c r="AE17" s="25">
        <f>$B17*$C17*'HCRP &amp; MN Potential Donors '!AV17</f>
        <v>300.94102970399996</v>
      </c>
      <c r="AF17" s="24">
        <f>$B17*$C17*'HCRP &amp; MN Potential Donors '!AX17</f>
        <v>1055.6449038712501</v>
      </c>
      <c r="AG17" s="25">
        <f>$B17*$C17*'HCRP &amp; MN Potential Donors '!AY17</f>
        <v>307.09669930800004</v>
      </c>
      <c r="AH17" s="24">
        <f>$B17*$C17*'HCRP &amp; MN Potential Donors '!BA17</f>
        <v>1076.9955758100004</v>
      </c>
      <c r="AI17" s="25">
        <f>$B17*$C17*'HCRP &amp; MN Potential Donors '!BB17</f>
        <v>313.30780387200002</v>
      </c>
    </row>
    <row r="18" spans="1:35" x14ac:dyDescent="0.2">
      <c r="A18" s="2" t="str">
        <f>'Population Numbers 2017-2021'!A18</f>
        <v>Jharkhand</v>
      </c>
      <c r="B18" s="7">
        <v>0.5</v>
      </c>
      <c r="C18" s="27">
        <v>0.7</v>
      </c>
      <c r="D18" s="24">
        <f>$B18*$C18*'HCRP &amp; MN Potential Donors '!H18</f>
        <v>730.13437892760749</v>
      </c>
      <c r="E18" s="25">
        <f>$B18*$C18*'HCRP &amp; MN Potential Donors '!I18</f>
        <v>531.00682103826</v>
      </c>
      <c r="F18" s="24">
        <f>$B18*$C18*'HCRP &amp; MN Potential Donors '!K18</f>
        <v>750.53011356754212</v>
      </c>
      <c r="G18" s="25">
        <f>$B18*$C18*'HCRP &amp; MN Potential Donors '!L18</f>
        <v>218.33603303783042</v>
      </c>
      <c r="H18" s="24">
        <f>$B18*$C18*'HCRP &amp; MN Potential Donors '!N18</f>
        <v>771.20026356299866</v>
      </c>
      <c r="I18" s="25">
        <f>$B18*$C18*'HCRP &amp; MN Potential Donors '!O18</f>
        <v>224.34916758196326</v>
      </c>
      <c r="J18" s="24">
        <f>$B18*$C18*'HCRP &amp; MN Potential Donors '!Q18</f>
        <v>792.14482891397711</v>
      </c>
      <c r="K18" s="25">
        <f>$B18*$C18*'HCRP &amp; MN Potential Donors '!R18</f>
        <v>230.44213204770244</v>
      </c>
      <c r="L18" s="24">
        <f>$B18*$C18*'HCRP &amp; MN Potential Donors '!T18</f>
        <v>813.36380962047758</v>
      </c>
      <c r="M18" s="25">
        <f>$B18*$C18*'HCRP &amp; MN Potential Donors '!U18</f>
        <v>236.61492643504806</v>
      </c>
      <c r="N18" s="24">
        <f>$B18*$C18*'HCRP &amp; MN Potential Donors '!W18</f>
        <v>834.85720568250008</v>
      </c>
      <c r="O18" s="25">
        <f>$B18*$C18*'HCRP &amp; MN Potential Donors '!X18</f>
        <v>242.86755074400003</v>
      </c>
      <c r="P18" s="24">
        <f>$B18*$C18*'HCRP &amp; MN Potential Donors '!Z18</f>
        <v>856.59261430050003</v>
      </c>
      <c r="Q18" s="25">
        <f>$B18*$C18*'HCRP &amp; MN Potential Donors '!AA18</f>
        <v>249.19057870559999</v>
      </c>
      <c r="R18" s="24">
        <f>$B18*$C18*'HCRP &amp; MN Potential Donors '!AC18</f>
        <v>878.60172742650002</v>
      </c>
      <c r="S18" s="25">
        <f>$B18*$C18*'HCRP &amp; MN Potential Donors '!AD18</f>
        <v>255.59322979680002</v>
      </c>
      <c r="T18" s="24">
        <f>$B18*$C18*'HCRP &amp; MN Potential Donors '!AF18</f>
        <v>900.88454506049993</v>
      </c>
      <c r="U18" s="25">
        <f>$B18*$C18*'HCRP &amp; MN Potential Donors '!AG18</f>
        <v>262.0755040176</v>
      </c>
      <c r="V18" s="24">
        <f>$B18*$C18*'HCRP &amp; MN Potential Donors '!AI18</f>
        <v>923.44106720250022</v>
      </c>
      <c r="W18" s="25">
        <f>$B18*$C18*'HCRP &amp; MN Potential Donors '!AJ18</f>
        <v>268.63740136799998</v>
      </c>
      <c r="X18" s="24">
        <f>$B18*$C18*'HCRP &amp; MN Potential Donors '!AL18</f>
        <v>946.27129385250009</v>
      </c>
      <c r="Y18" s="25">
        <f>$B18*$C18*'HCRP &amp; MN Potential Donors '!AM18</f>
        <v>275.27892184800004</v>
      </c>
      <c r="Z18" s="24">
        <f>$B18*$C18*'HCRP &amp; MN Potential Donors '!AO18</f>
        <v>969.37522501050023</v>
      </c>
      <c r="AA18" s="25">
        <f>$B18*$C18*'HCRP &amp; MN Potential Donors '!AP18</f>
        <v>282.00006545759999</v>
      </c>
      <c r="AB18" s="24">
        <f>$B18*$C18*'HCRP &amp; MN Potential Donors '!AR18</f>
        <v>992.75286067650018</v>
      </c>
      <c r="AC18" s="25">
        <f>$B18*$C18*'HCRP &amp; MN Potential Donors '!AS18</f>
        <v>288.80083219679994</v>
      </c>
      <c r="AD18" s="24">
        <f>$B18*$C18*'HCRP &amp; MN Potential Donors '!AU18</f>
        <v>1016.4042008505004</v>
      </c>
      <c r="AE18" s="25">
        <f>$B18*$C18*'HCRP &amp; MN Potential Donors '!AV18</f>
        <v>295.68122206560008</v>
      </c>
      <c r="AF18" s="24">
        <f>$B18*$C18*'HCRP &amp; MN Potential Donors '!AX18</f>
        <v>1040.3292455325002</v>
      </c>
      <c r="AG18" s="25">
        <f>$B18*$C18*'HCRP &amp; MN Potential Donors '!AY18</f>
        <v>302.64123506400006</v>
      </c>
      <c r="AH18" s="24">
        <f>$B18*$C18*'HCRP &amp; MN Potential Donors '!BA18</f>
        <v>1064.5279947225001</v>
      </c>
      <c r="AI18" s="25">
        <f>$B18*$C18*'HCRP &amp; MN Potential Donors '!BB18</f>
        <v>309.68087119200004</v>
      </c>
    </row>
    <row r="19" spans="1:35" x14ac:dyDescent="0.2">
      <c r="A19" s="2" t="str">
        <f>'Population Numbers 2017-2021'!A19</f>
        <v>Assam</v>
      </c>
      <c r="B19" s="7">
        <v>0.5</v>
      </c>
      <c r="C19" s="27">
        <v>0.7</v>
      </c>
      <c r="D19" s="24">
        <f>$B19*$C19*'HCRP &amp; MN Potential Donors '!H19</f>
        <v>481.51718334719999</v>
      </c>
      <c r="E19" s="25">
        <f>$B19*$C19*'HCRP &amp; MN Potential Donors '!I19</f>
        <v>350.1943151616</v>
      </c>
      <c r="F19" s="24">
        <f>$B19*$C19*'HCRP &amp; MN Potential Donors '!K19</f>
        <v>497.24058694463997</v>
      </c>
      <c r="G19" s="25">
        <f>$B19*$C19*'HCRP &amp; MN Potential Donors '!L19</f>
        <v>144.65180711116795</v>
      </c>
      <c r="H19" s="24">
        <f>$B19*$C19*'HCRP &amp; MN Potential Donors '!N19</f>
        <v>513.20789460863989</v>
      </c>
      <c r="I19" s="25">
        <f>$B19*$C19*'HCRP &amp; MN Potential Donors '!O19</f>
        <v>149.29684206796796</v>
      </c>
      <c r="J19" s="24">
        <f>$B19*$C19*'HCRP &amp; MN Potential Donors '!Q19</f>
        <v>529.41910633919997</v>
      </c>
      <c r="K19" s="25">
        <f>$B19*$C19*'HCRP &amp; MN Potential Donors '!R19</f>
        <v>154.01283093503994</v>
      </c>
      <c r="L19" s="24">
        <f>$B19*$C19*'HCRP &amp; MN Potential Donors '!T19</f>
        <v>545.87422213631999</v>
      </c>
      <c r="M19" s="25">
        <f>$B19*$C19*'HCRP &amp; MN Potential Donors '!U19</f>
        <v>158.79977371238397</v>
      </c>
      <c r="N19" s="24">
        <f>$B19*$C19*'HCRP &amp; MN Potential Donors '!W19</f>
        <v>562.57324199999994</v>
      </c>
      <c r="O19" s="25">
        <f>$B19*$C19*'HCRP &amp; MN Potential Donors '!X19</f>
        <v>163.6576704</v>
      </c>
      <c r="P19" s="24">
        <f>$B19*$C19*'HCRP &amp; MN Potential Donors '!Z19</f>
        <v>579.06370368</v>
      </c>
      <c r="Q19" s="25">
        <f>$B19*$C19*'HCRP &amp; MN Potential Donors '!AA19</f>
        <v>168.45489561599996</v>
      </c>
      <c r="R19" s="24">
        <f>$B19*$C19*'HCRP &amp; MN Potential Donors '!AC19</f>
        <v>595.78246727999999</v>
      </c>
      <c r="S19" s="25">
        <f>$B19*$C19*'HCRP &amp; MN Potential Donors '!AD19</f>
        <v>173.31853593599999</v>
      </c>
      <c r="T19" s="24">
        <f>$B19*$C19*'HCRP &amp; MN Potential Donors '!AF19</f>
        <v>612.72953280000002</v>
      </c>
      <c r="U19" s="25">
        <f>$B19*$C19*'HCRP &amp; MN Potential Donors '!AG19</f>
        <v>178.24859136000001</v>
      </c>
      <c r="V19" s="24">
        <f>$B19*$C19*'HCRP &amp; MN Potential Donors '!AI19</f>
        <v>629.90490023999996</v>
      </c>
      <c r="W19" s="25">
        <f>$B19*$C19*'HCRP &amp; MN Potential Donors '!AJ19</f>
        <v>183.24506188799998</v>
      </c>
      <c r="X19" s="24">
        <f>$B19*$C19*'HCRP &amp; MN Potential Donors '!AL19</f>
        <v>647.30856959999994</v>
      </c>
      <c r="Y19" s="25">
        <f>$B19*$C19*'HCRP &amp; MN Potential Donors '!AM19</f>
        <v>188.30794752</v>
      </c>
      <c r="Z19" s="24">
        <f>$B19*$C19*'HCRP &amp; MN Potential Donors '!AO19</f>
        <v>664.94054088000007</v>
      </c>
      <c r="AA19" s="25">
        <f>$B19*$C19*'HCRP &amp; MN Potential Donors '!AP19</f>
        <v>193.437248256</v>
      </c>
      <c r="AB19" s="24">
        <f>$B19*$C19*'HCRP &amp; MN Potential Donors '!AR19</f>
        <v>682.80081408000001</v>
      </c>
      <c r="AC19" s="25">
        <f>$B19*$C19*'HCRP &amp; MN Potential Donors '!AS19</f>
        <v>198.63296409599997</v>
      </c>
      <c r="AD19" s="24">
        <f>$B19*$C19*'HCRP &amp; MN Potential Donors '!AU19</f>
        <v>700.88938919999987</v>
      </c>
      <c r="AE19" s="25">
        <f>$B19*$C19*'HCRP &amp; MN Potential Donors '!AV19</f>
        <v>203.89509503999997</v>
      </c>
      <c r="AF19" s="24">
        <f>$B19*$C19*'HCRP &amp; MN Potential Donors '!AX19</f>
        <v>719.20626623999999</v>
      </c>
      <c r="AG19" s="25">
        <f>$B19*$C19*'HCRP &amp; MN Potential Donors '!AY19</f>
        <v>209.22364108799999</v>
      </c>
      <c r="AH19" s="24">
        <f>$B19*$C19*'HCRP &amp; MN Potential Donors '!BA19</f>
        <v>737.75144520000003</v>
      </c>
      <c r="AI19" s="25">
        <f>$B19*$C19*'HCRP &amp; MN Potential Donors '!BB19</f>
        <v>214.61860223999997</v>
      </c>
    </row>
    <row r="20" spans="1:35" x14ac:dyDescent="0.2">
      <c r="A20" s="2" t="str">
        <f>'Population Numbers 2017-2021'!A20</f>
        <v>Chhatisgarh</v>
      </c>
      <c r="B20" s="7">
        <v>0.5</v>
      </c>
      <c r="C20" s="27">
        <v>0.7</v>
      </c>
      <c r="D20" s="24">
        <f>$B20*$C20*'HCRP &amp; MN Potential Donors '!H20</f>
        <v>602.20917962828719</v>
      </c>
      <c r="E20" s="25">
        <f>$B20*$C20*'HCRP &amp; MN Potential Donors '!I20</f>
        <v>437.97031245693609</v>
      </c>
      <c r="F20" s="24">
        <f>$B20*$C20*'HCRP &amp; MN Potential Donors '!K20</f>
        <v>614.68391308484161</v>
      </c>
      <c r="G20" s="25">
        <f>$B20*$C20*'HCRP &amp; MN Potential Donors '!L20</f>
        <v>178.8171383519539</v>
      </c>
      <c r="H20" s="24">
        <f>$B20*$C20*'HCRP &amp; MN Potential Donors '!N20</f>
        <v>627.28258290949043</v>
      </c>
      <c r="I20" s="25">
        <f>$B20*$C20*'HCRP &amp; MN Potential Donors '!O20</f>
        <v>182.48220593730625</v>
      </c>
      <c r="J20" s="24">
        <f>$B20*$C20*'HCRP &amp; MN Potential Donors '!Q20</f>
        <v>640.00518910223286</v>
      </c>
      <c r="K20" s="25">
        <f>$B20*$C20*'HCRP &amp; MN Potential Donors '!R20</f>
        <v>186.18332773883137</v>
      </c>
      <c r="L20" s="24">
        <f>$B20*$C20*'HCRP &amp; MN Potential Donors '!T20</f>
        <v>652.85173166306947</v>
      </c>
      <c r="M20" s="25">
        <f>$B20*$C20*'HCRP &amp; MN Potential Donors '!U20</f>
        <v>189.92050375652931</v>
      </c>
      <c r="N20" s="24">
        <f>$B20*$C20*'HCRP &amp; MN Potential Donors '!W20</f>
        <v>665.82221059199992</v>
      </c>
      <c r="O20" s="25">
        <f>$B20*$C20*'HCRP &amp; MN Potential Donors '!X20</f>
        <v>193.69373399039995</v>
      </c>
      <c r="P20" s="24">
        <f>$B20*$C20*'HCRP &amp; MN Potential Donors '!Z20</f>
        <v>681.062680452</v>
      </c>
      <c r="Q20" s="25">
        <f>$B20*$C20*'HCRP &amp; MN Potential Donors '!AA20</f>
        <v>198.12732522239995</v>
      </c>
      <c r="R20" s="24">
        <f>$B20*$C20*'HCRP &amp; MN Potential Donors '!AC20</f>
        <v>696.47560336200013</v>
      </c>
      <c r="S20" s="25">
        <f>$B20*$C20*'HCRP &amp; MN Potential Donors '!AD20</f>
        <v>202.6110846144</v>
      </c>
      <c r="T20" s="24">
        <f>$B20*$C20*'HCRP &amp; MN Potential Donors '!AF20</f>
        <v>712.06097932200009</v>
      </c>
      <c r="U20" s="25">
        <f>$B20*$C20*'HCRP &amp; MN Potential Donors '!AG20</f>
        <v>207.14501216639999</v>
      </c>
      <c r="V20" s="24">
        <f>$B20*$C20*'HCRP &amp; MN Potential Donors '!AI20</f>
        <v>727.81880833200012</v>
      </c>
      <c r="W20" s="25">
        <f>$B20*$C20*'HCRP &amp; MN Potential Donors '!AJ20</f>
        <v>211.72910787840001</v>
      </c>
      <c r="X20" s="24">
        <f>$B20*$C20*'HCRP &amp; MN Potential Donors '!AL20</f>
        <v>743.7490903920002</v>
      </c>
      <c r="Y20" s="25">
        <f>$B20*$C20*'HCRP &amp; MN Potential Donors '!AM20</f>
        <v>216.36337175040006</v>
      </c>
      <c r="Z20" s="24">
        <f>$B20*$C20*'HCRP &amp; MN Potential Donors '!AO20</f>
        <v>759.851825502</v>
      </c>
      <c r="AA20" s="25">
        <f>$B20*$C20*'HCRP &amp; MN Potential Donors '!AP20</f>
        <v>221.0478037824</v>
      </c>
      <c r="AB20" s="24">
        <f>$B20*$C20*'HCRP &amp; MN Potential Donors '!AR20</f>
        <v>776.12701366199997</v>
      </c>
      <c r="AC20" s="25">
        <f>$B20*$C20*'HCRP &amp; MN Potential Donors '!AS20</f>
        <v>225.78240397440001</v>
      </c>
      <c r="AD20" s="24">
        <f>$B20*$C20*'HCRP &amp; MN Potential Donors '!AU20</f>
        <v>792.57465487200011</v>
      </c>
      <c r="AE20" s="25">
        <f>$B20*$C20*'HCRP &amp; MN Potential Donors '!AV20</f>
        <v>230.5671723264</v>
      </c>
      <c r="AF20" s="24">
        <f>$B20*$C20*'HCRP &amp; MN Potential Donors '!AX20</f>
        <v>809.19474913199997</v>
      </c>
      <c r="AG20" s="25">
        <f>$B20*$C20*'HCRP &amp; MN Potential Donors '!AY20</f>
        <v>235.40210883839998</v>
      </c>
      <c r="AH20" s="24">
        <f>$B20*$C20*'HCRP &amp; MN Potential Donors '!BA20</f>
        <v>825.98729644199989</v>
      </c>
      <c r="AI20" s="25">
        <f>$B20*$C20*'HCRP &amp; MN Potential Donors '!BB20</f>
        <v>240.28721351040002</v>
      </c>
    </row>
    <row r="21" spans="1:35" x14ac:dyDescent="0.2">
      <c r="A21" s="23" t="str">
        <f>'Population Numbers 2017-2021'!A21</f>
        <v>Delhi</v>
      </c>
      <c r="B21" s="7">
        <v>0.5</v>
      </c>
      <c r="C21" s="27">
        <v>0.7</v>
      </c>
      <c r="D21" s="24">
        <f>$B21*$C21*'HCRP &amp; MN Potential Donors '!H21</f>
        <v>902.39237632293759</v>
      </c>
      <c r="E21" s="25">
        <f>$B21*$C21*'HCRP &amp; MN Potential Donors '!I21</f>
        <v>656.28536459850011</v>
      </c>
      <c r="F21" s="24">
        <f>$B21*$C21*'HCRP &amp; MN Potential Donors '!K21</f>
        <v>920.28509908334991</v>
      </c>
      <c r="G21" s="25">
        <f>$B21*$C21*'HCRP &amp; MN Potential Donors '!L21</f>
        <v>267.71930155152</v>
      </c>
      <c r="H21" s="24">
        <f>$B21*$C21*'HCRP &amp; MN Potential Donors '!N21</f>
        <v>938.17782184376222</v>
      </c>
      <c r="I21" s="25">
        <f>$B21*$C21*'HCRP &amp; MN Potential Donors '!O21</f>
        <v>272.92445726363997</v>
      </c>
      <c r="J21" s="24">
        <f>$B21*$C21*'HCRP &amp; MN Potential Donors '!Q21</f>
        <v>956.07054460417476</v>
      </c>
      <c r="K21" s="25">
        <f>$B21*$C21*'HCRP &amp; MN Potential Donors '!R21</f>
        <v>278.12961297575993</v>
      </c>
      <c r="L21" s="24">
        <f>$B21*$C21*'HCRP &amp; MN Potential Donors '!T21</f>
        <v>973.96326736458741</v>
      </c>
      <c r="M21" s="25">
        <f>$B21*$C21*'HCRP &amp; MN Potential Donors '!U21</f>
        <v>283.33476868787994</v>
      </c>
      <c r="N21" s="24">
        <f>$B21*$C21*'HCRP &amp; MN Potential Donors '!W21</f>
        <v>991.85599012499995</v>
      </c>
      <c r="O21" s="25">
        <f>$B21*$C21*'HCRP &amp; MN Potential Donors '!X21</f>
        <v>288.5399243999999</v>
      </c>
      <c r="P21" s="24">
        <f>$B21*$C21*'HCRP &amp; MN Potential Donors '!Z21</f>
        <v>1006.1844667875</v>
      </c>
      <c r="Q21" s="25">
        <f>$B21*$C21*'HCRP &amp; MN Potential Donors '!AA21</f>
        <v>292.70820851999997</v>
      </c>
      <c r="R21" s="24">
        <f>$B21*$C21*'HCRP &amp; MN Potential Donors '!AC21</f>
        <v>1020.51294345</v>
      </c>
      <c r="S21" s="25">
        <f>$B21*$C21*'HCRP &amp; MN Potential Donors '!AD21</f>
        <v>296.87649263999992</v>
      </c>
      <c r="T21" s="24">
        <f>$B21*$C21*'HCRP &amp; MN Potential Donors '!AF21</f>
        <v>1034.8414201125001</v>
      </c>
      <c r="U21" s="25">
        <f>$B21*$C21*'HCRP &amp; MN Potential Donors '!AG21</f>
        <v>301.04477675999999</v>
      </c>
      <c r="V21" s="24">
        <f>$B21*$C21*'HCRP &amp; MN Potential Donors '!AI21</f>
        <v>1049.1698967749999</v>
      </c>
      <c r="W21" s="25">
        <f>$B21*$C21*'HCRP &amp; MN Potential Donors '!AJ21</f>
        <v>305.21306088</v>
      </c>
      <c r="X21" s="24">
        <f>$B21*$C21*'HCRP &amp; MN Potential Donors '!AL21</f>
        <v>1063.4983734375</v>
      </c>
      <c r="Y21" s="25">
        <f>$B21*$C21*'HCRP &amp; MN Potential Donors '!AM21</f>
        <v>309.38134500000001</v>
      </c>
      <c r="Z21" s="24">
        <f>$B21*$C21*'HCRP &amp; MN Potential Donors '!AO21</f>
        <v>1077.8268501</v>
      </c>
      <c r="AA21" s="25">
        <f>$B21*$C21*'HCRP &amp; MN Potential Donors '!AP21</f>
        <v>313.54962912000002</v>
      </c>
      <c r="AB21" s="24">
        <f>$B21*$C21*'HCRP &amp; MN Potential Donors '!AR21</f>
        <v>1092.1553267625</v>
      </c>
      <c r="AC21" s="25">
        <f>$B21*$C21*'HCRP &amp; MN Potential Donors '!AS21</f>
        <v>317.71791323999997</v>
      </c>
      <c r="AD21" s="24">
        <f>$B21*$C21*'HCRP &amp; MN Potential Donors '!AU21</f>
        <v>1106.4838034250001</v>
      </c>
      <c r="AE21" s="25">
        <f>$B21*$C21*'HCRP &amp; MN Potential Donors '!AV21</f>
        <v>321.88619735999998</v>
      </c>
      <c r="AF21" s="24">
        <f>$B21*$C21*'HCRP &amp; MN Potential Donors '!AX21</f>
        <v>1120.8122800875001</v>
      </c>
      <c r="AG21" s="25">
        <f>$B21*$C21*'HCRP &amp; MN Potential Donors '!AY21</f>
        <v>326.05448147999999</v>
      </c>
      <c r="AH21" s="24">
        <f>$B21*$C21*'HCRP &amp; MN Potential Donors '!BA21</f>
        <v>1135.14075675</v>
      </c>
      <c r="AI21" s="25">
        <f>$B21*$C21*'HCRP &amp; MN Potential Donors '!BB21</f>
        <v>330.22276560000006</v>
      </c>
    </row>
    <row r="22" spans="1:35" x14ac:dyDescent="0.2">
      <c r="A22" s="2" t="str">
        <f>'Population Numbers 2017-2021'!A22</f>
        <v>Jammu and Kashmir</v>
      </c>
      <c r="B22" s="7">
        <v>0.5</v>
      </c>
      <c r="C22" s="27">
        <v>0.7</v>
      </c>
      <c r="D22" s="24">
        <f>$B22*$C22*'HCRP &amp; MN Potential Donors '!H22</f>
        <v>233.54760484902002</v>
      </c>
      <c r="E22" s="25">
        <f>$B22*$C22*'HCRP &amp; MN Potential Donors '!I22</f>
        <v>169.85280352656</v>
      </c>
      <c r="F22" s="24">
        <f>$B22*$C22*'HCRP &amp; MN Potential Donors '!K22</f>
        <v>236.67377686167603</v>
      </c>
      <c r="G22" s="25">
        <f>$B22*$C22*'HCRP &amp; MN Potential Donors '!L22</f>
        <v>68.850553268851201</v>
      </c>
      <c r="H22" s="24">
        <f>$B22*$C22*'HCRP &amp; MN Potential Donors '!N22</f>
        <v>239.81434483360201</v>
      </c>
      <c r="I22" s="25">
        <f>$B22*$C22*'HCRP &amp; MN Potential Donors '!O22</f>
        <v>69.764173042502406</v>
      </c>
      <c r="J22" s="24">
        <f>$B22*$C22*'HCRP &amp; MN Potential Donors '!Q22</f>
        <v>242.969308764798</v>
      </c>
      <c r="K22" s="25">
        <f>$B22*$C22*'HCRP &amp; MN Potential Donors '!R22</f>
        <v>70.68198073157761</v>
      </c>
      <c r="L22" s="24">
        <f>$B22*$C22*'HCRP &amp; MN Potential Donors '!T22</f>
        <v>246.13866865526404</v>
      </c>
      <c r="M22" s="25">
        <f>$B22*$C22*'HCRP &amp; MN Potential Donors '!U22</f>
        <v>71.603976336076812</v>
      </c>
      <c r="N22" s="24">
        <f>$B22*$C22*'HCRP &amp; MN Potential Donors '!W22</f>
        <v>249.32242450499996</v>
      </c>
      <c r="O22" s="25">
        <f>$B22*$C22*'HCRP &amp; MN Potential Donors '!X22</f>
        <v>72.530159855999969</v>
      </c>
      <c r="P22" s="24">
        <f>$B22*$C22*'HCRP &amp; MN Potential Donors '!Z22</f>
        <v>253.92440673599995</v>
      </c>
      <c r="Q22" s="25">
        <f>$B22*$C22*'HCRP &amp; MN Potential Donors '!AA22</f>
        <v>73.868918323199992</v>
      </c>
      <c r="R22" s="24">
        <f>$B22*$C22*'HCRP &amp; MN Potential Donors '!AC22</f>
        <v>258.56823923699994</v>
      </c>
      <c r="S22" s="25">
        <f>$B22*$C22*'HCRP &amp; MN Potential Donors '!AD22</f>
        <v>75.219851414399983</v>
      </c>
      <c r="T22" s="24">
        <f>$B22*$C22*'HCRP &amp; MN Potential Donors '!AF22</f>
        <v>263.25392200799996</v>
      </c>
      <c r="U22" s="25">
        <f>$B22*$C22*'HCRP &amp; MN Potential Donors '!AG22</f>
        <v>76.582959129599985</v>
      </c>
      <c r="V22" s="24">
        <f>$B22*$C22*'HCRP &amp; MN Potential Donors '!AI22</f>
        <v>267.98145504899998</v>
      </c>
      <c r="W22" s="25">
        <f>$B22*$C22*'HCRP &amp; MN Potential Donors '!AJ22</f>
        <v>77.958241468799983</v>
      </c>
      <c r="X22" s="24">
        <f>$B22*$C22*'HCRP &amp; MN Potential Donors '!AL22</f>
        <v>272.75083835999999</v>
      </c>
      <c r="Y22" s="25">
        <f>$B22*$C22*'HCRP &amp; MN Potential Donors '!AM22</f>
        <v>79.345698431999992</v>
      </c>
      <c r="Z22" s="24">
        <f>$B22*$C22*'HCRP &amp; MN Potential Donors '!AO22</f>
        <v>277.56207194100006</v>
      </c>
      <c r="AA22" s="25">
        <f>$B22*$C22*'HCRP &amp; MN Potential Donors '!AP22</f>
        <v>80.745330019199997</v>
      </c>
      <c r="AB22" s="24">
        <f>$B22*$C22*'HCRP &amp; MN Potential Donors '!AR22</f>
        <v>282.41515579200001</v>
      </c>
      <c r="AC22" s="25">
        <f>$B22*$C22*'HCRP &amp; MN Potential Donors '!AS22</f>
        <v>82.157136230399985</v>
      </c>
      <c r="AD22" s="24">
        <f>$B22*$C22*'HCRP &amp; MN Potential Donors '!AU22</f>
        <v>287.31008991299996</v>
      </c>
      <c r="AE22" s="25">
        <f>$B22*$C22*'HCRP &amp; MN Potential Donors '!AV22</f>
        <v>83.581117065599983</v>
      </c>
      <c r="AF22" s="24">
        <f>$B22*$C22*'HCRP &amp; MN Potential Donors '!AX22</f>
        <v>292.2468743039999</v>
      </c>
      <c r="AG22" s="25">
        <f>$B22*$C22*'HCRP &amp; MN Potential Donors '!AY22</f>
        <v>85.017272524799978</v>
      </c>
      <c r="AH22" s="24">
        <f>$B22*$C22*'HCRP &amp; MN Potential Donors '!BA22</f>
        <v>297.22550896499996</v>
      </c>
      <c r="AI22" s="25">
        <f>$B22*$C22*'HCRP &amp; MN Potential Donors '!BB22</f>
        <v>86.465602607999998</v>
      </c>
    </row>
    <row r="23" spans="1:35" x14ac:dyDescent="0.2">
      <c r="A23" s="2" t="str">
        <f>'Population Numbers 2017-2021'!A23</f>
        <v>Uttarkhand</v>
      </c>
      <c r="B23" s="7">
        <v>0.5</v>
      </c>
      <c r="C23" s="27">
        <v>0.7</v>
      </c>
      <c r="D23" s="24">
        <f>$B23*$C23*'HCRP &amp; MN Potential Donors '!H23</f>
        <v>243.86560471303804</v>
      </c>
      <c r="E23" s="25">
        <f>$B23*$C23*'HCRP &amp; MN Potential Donors '!I23</f>
        <v>177.35680342766403</v>
      </c>
      <c r="F23" s="24">
        <f>$B23*$C23*'HCRP &amp; MN Potential Donors '!K23</f>
        <v>249.13634241397452</v>
      </c>
      <c r="G23" s="25">
        <f>$B23*$C23*'HCRP &amp; MN Potential Donors '!L23</f>
        <v>72.476026884065305</v>
      </c>
      <c r="H23" s="24">
        <f>$B23*$C23*'HCRP &amp; MN Potential Donors '!N23</f>
        <v>254.46262260683889</v>
      </c>
      <c r="I23" s="25">
        <f>$B23*$C23*'HCRP &amp; MN Potential Donors '!O23</f>
        <v>74.025490212898575</v>
      </c>
      <c r="J23" s="24">
        <f>$B23*$C23*'HCRP &amp; MN Potential Donors '!Q23</f>
        <v>259.8444452916313</v>
      </c>
      <c r="K23" s="25">
        <f>$B23*$C23*'HCRP &amp; MN Potential Donors '!R23</f>
        <v>75.591111357565467</v>
      </c>
      <c r="L23" s="24">
        <f>$B23*$C23*'HCRP &amp; MN Potential Donors '!T23</f>
        <v>265.28181046835169</v>
      </c>
      <c r="M23" s="25">
        <f>$B23*$C23*'HCRP &amp; MN Potential Donors '!U23</f>
        <v>77.172890318065939</v>
      </c>
      <c r="N23" s="24">
        <f>$B23*$C23*'HCRP &amp; MN Potential Donors '!W23</f>
        <v>270.77471813700004</v>
      </c>
      <c r="O23" s="25">
        <f>$B23*$C23*'HCRP &amp; MN Potential Donors '!X23</f>
        <v>78.770827094400019</v>
      </c>
      <c r="P23" s="24">
        <f>$B23*$C23*'HCRP &amp; MN Potential Donors '!Z23</f>
        <v>276.41030841270009</v>
      </c>
      <c r="Q23" s="25">
        <f>$B23*$C23*'HCRP &amp; MN Potential Donors '!AA23</f>
        <v>80.410271538239996</v>
      </c>
      <c r="R23" s="24">
        <f>$B23*$C23*'HCRP &amp; MN Potential Donors '!AC23</f>
        <v>282.10300050239999</v>
      </c>
      <c r="S23" s="25">
        <f>$B23*$C23*'HCRP &amp; MN Potential Donors '!AD23</f>
        <v>82.066327418879993</v>
      </c>
      <c r="T23" s="24">
        <f>$B23*$C23*'HCRP &amp; MN Potential Donors '!AF23</f>
        <v>287.85279440609997</v>
      </c>
      <c r="U23" s="25">
        <f>$B23*$C23*'HCRP &amp; MN Potential Donors '!AG23</f>
        <v>83.738994736319981</v>
      </c>
      <c r="V23" s="24">
        <f>$B23*$C23*'HCRP &amp; MN Potential Donors '!AI23</f>
        <v>293.65969012379998</v>
      </c>
      <c r="W23" s="25">
        <f>$B23*$C23*'HCRP &amp; MN Potential Donors '!AJ23</f>
        <v>85.428273490559988</v>
      </c>
      <c r="X23" s="24">
        <f>$B23*$C23*'HCRP &amp; MN Potential Donors '!AL23</f>
        <v>299.52368765550005</v>
      </c>
      <c r="Y23" s="25">
        <f>$B23*$C23*'HCRP &amp; MN Potential Donors '!AM23</f>
        <v>87.134163681599986</v>
      </c>
      <c r="Z23" s="24">
        <f>$B23*$C23*'HCRP &amp; MN Potential Donors '!AO23</f>
        <v>305.44478700119998</v>
      </c>
      <c r="AA23" s="25">
        <f>$B23*$C23*'HCRP &amp; MN Potential Donors '!AP23</f>
        <v>88.856665309440004</v>
      </c>
      <c r="AB23" s="24">
        <f>$B23*$C23*'HCRP &amp; MN Potential Donors '!AR23</f>
        <v>311.42298816090005</v>
      </c>
      <c r="AC23" s="25">
        <f>$B23*$C23*'HCRP &amp; MN Potential Donors '!AS23</f>
        <v>90.595778374079998</v>
      </c>
      <c r="AD23" s="24">
        <f>$B23*$C23*'HCRP &amp; MN Potential Donors '!AU23</f>
        <v>317.45829113460002</v>
      </c>
      <c r="AE23" s="25">
        <f>$B23*$C23*'HCRP &amp; MN Potential Donors '!AV23</f>
        <v>92.351502875520012</v>
      </c>
      <c r="AF23" s="24">
        <f>$B23*$C23*'HCRP &amp; MN Potential Donors '!AX23</f>
        <v>323.55069592229995</v>
      </c>
      <c r="AG23" s="25">
        <f>$B23*$C23*'HCRP &amp; MN Potential Donors '!AY23</f>
        <v>94.123838813759988</v>
      </c>
      <c r="AH23" s="24">
        <f>$B23*$C23*'HCRP &amp; MN Potential Donors '!BA23</f>
        <v>329.70020252400002</v>
      </c>
      <c r="AI23" s="25">
        <f>$B23*$C23*'HCRP &amp; MN Potential Donors '!BB23</f>
        <v>95.912786188799998</v>
      </c>
    </row>
    <row r="24" spans="1:35" x14ac:dyDescent="0.2">
      <c r="A24" s="2" t="str">
        <f>'Population Numbers 2017-2021'!A24</f>
        <v>Himachal Pradesh</v>
      </c>
      <c r="B24" s="7">
        <v>0.5</v>
      </c>
      <c r="C24" s="27">
        <v>0.7</v>
      </c>
      <c r="D24" s="24">
        <f>$B24*$C24*'HCRP &amp; MN Potential Donors '!H24</f>
        <v>64.387377117640497</v>
      </c>
      <c r="E24" s="25">
        <f>$B24*$C24*'HCRP &amp; MN Potential Donors '!I24</f>
        <v>46.827183358283996</v>
      </c>
      <c r="F24" s="24">
        <f>$B24*$C24*'HCRP &amp; MN Potential Donors '!K24</f>
        <v>66.706613409836407</v>
      </c>
      <c r="G24" s="25">
        <f>$B24*$C24*'HCRP &amp; MN Potential Donors '!L24</f>
        <v>19.405560264679682</v>
      </c>
      <c r="H24" s="24">
        <f>$B24*$C24*'HCRP &amp; MN Potential Donors '!N24</f>
        <v>69.058509174570304</v>
      </c>
      <c r="I24" s="25">
        <f>$B24*$C24*'HCRP &amp; MN Potential Donors '!O24</f>
        <v>20.08974812351136</v>
      </c>
      <c r="J24" s="24">
        <f>$B24*$C24*'HCRP &amp; MN Potential Donors '!Q24</f>
        <v>71.443064411842201</v>
      </c>
      <c r="K24" s="25">
        <f>$B24*$C24*'HCRP &amp; MN Potential Donors '!R24</f>
        <v>20.78343691980864</v>
      </c>
      <c r="L24" s="24">
        <f>$B24*$C24*'HCRP &amp; MN Potential Donors '!T24</f>
        <v>73.860279121652113</v>
      </c>
      <c r="M24" s="25">
        <f>$B24*$C24*'HCRP &amp; MN Potential Donors '!U24</f>
        <v>21.486626653571516</v>
      </c>
      <c r="N24" s="24">
        <f>$B24*$C24*'HCRP &amp; MN Potential Donors '!W24</f>
        <v>76.310153304000025</v>
      </c>
      <c r="O24" s="25">
        <f>$B24*$C24*'HCRP &amp; MN Potential Donors '!X24</f>
        <v>22.199317324799999</v>
      </c>
      <c r="P24" s="24">
        <f>$B24*$C24*'HCRP &amp; MN Potential Donors '!Z24</f>
        <v>78.687059116050008</v>
      </c>
      <c r="Q24" s="25">
        <f>$B24*$C24*'HCRP &amp; MN Potential Donors '!AA24</f>
        <v>22.890780833760001</v>
      </c>
      <c r="R24" s="24">
        <f>$B24*$C24*'HCRP &amp; MN Potential Donors '!AC24</f>
        <v>81.091869959099995</v>
      </c>
      <c r="S24" s="25">
        <f>$B24*$C24*'HCRP &amp; MN Potential Donors '!AD24</f>
        <v>23.590362169919999</v>
      </c>
      <c r="T24" s="24">
        <f>$B24*$C24*'HCRP &amp; MN Potential Donors '!AF24</f>
        <v>83.524585833149999</v>
      </c>
      <c r="U24" s="25">
        <f>$B24*$C24*'HCRP &amp; MN Potential Donors '!AG24</f>
        <v>24.298061333279996</v>
      </c>
      <c r="V24" s="24">
        <f>$B24*$C24*'HCRP &amp; MN Potential Donors '!AI24</f>
        <v>85.985206738200006</v>
      </c>
      <c r="W24" s="25">
        <f>$B24*$C24*'HCRP &amp; MN Potential Donors '!AJ24</f>
        <v>25.01387832384</v>
      </c>
      <c r="X24" s="24">
        <f>$B24*$C24*'HCRP &amp; MN Potential Donors '!AL24</f>
        <v>88.473732674249987</v>
      </c>
      <c r="Y24" s="25">
        <f>$B24*$C24*'HCRP &amp; MN Potential Donors '!AM24</f>
        <v>25.737813141599997</v>
      </c>
      <c r="Z24" s="24">
        <f>$B24*$C24*'HCRP &amp; MN Potential Donors '!AO24</f>
        <v>90.990163641300001</v>
      </c>
      <c r="AA24" s="25">
        <f>$B24*$C24*'HCRP &amp; MN Potential Donors '!AP24</f>
        <v>26.46986578656</v>
      </c>
      <c r="AB24" s="24">
        <f>$B24*$C24*'HCRP &amp; MN Potential Donors '!AR24</f>
        <v>93.534499639350003</v>
      </c>
      <c r="AC24" s="25">
        <f>$B24*$C24*'HCRP &amp; MN Potential Donors '!AS24</f>
        <v>27.210036258719995</v>
      </c>
      <c r="AD24" s="24">
        <f>$B24*$C24*'HCRP &amp; MN Potential Donors '!AU24</f>
        <v>96.106740668399993</v>
      </c>
      <c r="AE24" s="25">
        <f>$B24*$C24*'HCRP &amp; MN Potential Donors '!AV24</f>
        <v>27.958324558079998</v>
      </c>
      <c r="AF24" s="24">
        <f>$B24*$C24*'HCRP &amp; MN Potential Donors '!AX24</f>
        <v>98.706886728449987</v>
      </c>
      <c r="AG24" s="25">
        <f>$B24*$C24*'HCRP &amp; MN Potential Donors '!AY24</f>
        <v>28.714730684639999</v>
      </c>
      <c r="AH24" s="24">
        <f>$B24*$C24*'HCRP &amp; MN Potential Donors '!BA24</f>
        <v>101.33493781949998</v>
      </c>
      <c r="AI24" s="25">
        <f>$B24*$C24*'HCRP &amp; MN Potential Donors '!BB24</f>
        <v>29.4792546384</v>
      </c>
    </row>
    <row r="25" spans="1:35" x14ac:dyDescent="0.2">
      <c r="A25" s="2" t="str">
        <f>'Population Numbers 2017-2021'!A25</f>
        <v>Tripura</v>
      </c>
      <c r="B25" s="7">
        <v>0.5</v>
      </c>
      <c r="C25" s="27">
        <v>0.7</v>
      </c>
      <c r="D25" s="24">
        <f>$B25*$C25*'HCRP &amp; MN Potential Donors '!H25</f>
        <v>61.887649878862511</v>
      </c>
      <c r="E25" s="25">
        <f>$B25*$C25*'HCRP &amp; MN Potential Donors '!I25</f>
        <v>45.009199911900012</v>
      </c>
      <c r="F25" s="24">
        <f>$B25*$C25*'HCRP &amp; MN Potential Donors '!K25</f>
        <v>63.201650471190014</v>
      </c>
      <c r="G25" s="25">
        <f>$B25*$C25*'HCRP &amp; MN Potential Donors '!L25</f>
        <v>18.385934682528003</v>
      </c>
      <c r="H25" s="24">
        <f>$B25*$C25*'HCRP &amp; MN Potential Donors '!N25</f>
        <v>64.529444639467513</v>
      </c>
      <c r="I25" s="25">
        <f>$B25*$C25*'HCRP &amp; MN Potential Donors '!O25</f>
        <v>18.772202076936001</v>
      </c>
      <c r="J25" s="24">
        <f>$B25*$C25*'HCRP &amp; MN Potential Donors '!Q25</f>
        <v>65.87103238369501</v>
      </c>
      <c r="K25" s="25">
        <f>$B25*$C25*'HCRP &amp; MN Potential Donors '!R25</f>
        <v>19.162482147984001</v>
      </c>
      <c r="L25" s="24">
        <f>$B25*$C25*'HCRP &amp; MN Potential Donors '!T25</f>
        <v>67.22641370387251</v>
      </c>
      <c r="M25" s="25">
        <f>$B25*$C25*'HCRP &amp; MN Potential Donors '!U25</f>
        <v>19.556774895672</v>
      </c>
      <c r="N25" s="24">
        <f>$B25*$C25*'HCRP &amp; MN Potential Donors '!W25</f>
        <v>68.595588600000028</v>
      </c>
      <c r="O25" s="25">
        <f>$B25*$C25*'HCRP &amp; MN Potential Donors '!X25</f>
        <v>19.955080320000004</v>
      </c>
      <c r="P25" s="24">
        <f>$B25*$C25*'HCRP &amp; MN Potential Donors '!Z25</f>
        <v>69.969906352500018</v>
      </c>
      <c r="Q25" s="25">
        <f>$B25*$C25*'HCRP &amp; MN Potential Donors '!AA25</f>
        <v>20.354881848000005</v>
      </c>
      <c r="R25" s="24">
        <f>$B25*$C25*'HCRP &amp; MN Potential Donors '!AC25</f>
        <v>71.357841555000007</v>
      </c>
      <c r="S25" s="25">
        <f>$B25*$C25*'HCRP &amp; MN Potential Donors '!AD25</f>
        <v>20.758644816000004</v>
      </c>
      <c r="T25" s="24">
        <f>$B25*$C25*'HCRP &amp; MN Potential Donors '!AF25</f>
        <v>72.759394207500023</v>
      </c>
      <c r="U25" s="25">
        <f>$B25*$C25*'HCRP &amp; MN Potential Donors '!AG25</f>
        <v>21.166369224000004</v>
      </c>
      <c r="V25" s="24">
        <f>$B25*$C25*'HCRP &amp; MN Potential Donors '!AI25</f>
        <v>74.174564309999994</v>
      </c>
      <c r="W25" s="25">
        <f>$B25*$C25*'HCRP &amp; MN Potential Donors '!AJ25</f>
        <v>21.578055071999998</v>
      </c>
      <c r="X25" s="24">
        <f>$B25*$C25*'HCRP &amp; MN Potential Donors '!AL25</f>
        <v>75.60335186250002</v>
      </c>
      <c r="Y25" s="25">
        <f>$B25*$C25*'HCRP &amp; MN Potential Donors '!AM25</f>
        <v>21.993702360000004</v>
      </c>
      <c r="Z25" s="24">
        <f>$B25*$C25*'HCRP &amp; MN Potential Donors '!AO25</f>
        <v>77.045756865000016</v>
      </c>
      <c r="AA25" s="25">
        <f>$B25*$C25*'HCRP &amp; MN Potential Donors '!AP25</f>
        <v>22.413311088</v>
      </c>
      <c r="AB25" s="24">
        <f>$B25*$C25*'HCRP &amp; MN Potential Donors '!AR25</f>
        <v>78.501779317500009</v>
      </c>
      <c r="AC25" s="25">
        <f>$B25*$C25*'HCRP &amp; MN Potential Donors '!AS25</f>
        <v>22.836881256000005</v>
      </c>
      <c r="AD25" s="24">
        <f>$B25*$C25*'HCRP &amp; MN Potential Donors '!AU25</f>
        <v>79.97141922000003</v>
      </c>
      <c r="AE25" s="25">
        <f>$B25*$C25*'HCRP &amp; MN Potential Donors '!AV25</f>
        <v>23.264412864000004</v>
      </c>
      <c r="AF25" s="24">
        <f>$B25*$C25*'HCRP &amp; MN Potential Donors '!AX25</f>
        <v>81.454676572500006</v>
      </c>
      <c r="AG25" s="25">
        <f>$B25*$C25*'HCRP &amp; MN Potential Donors '!AY25</f>
        <v>23.695905912000001</v>
      </c>
      <c r="AH25" s="24">
        <f>$B25*$C25*'HCRP &amp; MN Potential Donors '!BA25</f>
        <v>82.951551375000008</v>
      </c>
      <c r="AI25" s="25">
        <f>$B25*$C25*'HCRP &amp; MN Potential Donors '!BB25</f>
        <v>24.131360400000002</v>
      </c>
    </row>
    <row r="26" spans="1:35" x14ac:dyDescent="0.2">
      <c r="A26" s="2" t="str">
        <f>'Population Numbers 2017-2021'!A26</f>
        <v>Meghalaya</v>
      </c>
      <c r="B26" s="7">
        <v>0.5</v>
      </c>
      <c r="C26" s="27">
        <v>0.7</v>
      </c>
      <c r="D26" s="24">
        <f>$B26*$C26*'HCRP &amp; MN Potential Donors '!H26</f>
        <v>62.114629655578504</v>
      </c>
      <c r="E26" s="25">
        <f>$B26*$C26*'HCRP &amp; MN Potential Donors '!I26</f>
        <v>45.174276113148004</v>
      </c>
      <c r="F26" s="24">
        <f>$B26*$C26*'HCRP &amp; MN Potential Donors '!K26</f>
        <v>63.883104560074791</v>
      </c>
      <c r="G26" s="25">
        <f>$B26*$C26*'HCRP &amp; MN Potential Donors '!L26</f>
        <v>18.584175872021756</v>
      </c>
      <c r="H26" s="24">
        <f>$B26*$C26*'HCRP &amp; MN Potential Donors '!N26</f>
        <v>65.676396250565105</v>
      </c>
      <c r="I26" s="25">
        <f>$B26*$C26*'HCRP &amp; MN Potential Donors '!O26</f>
        <v>19.105860727437118</v>
      </c>
      <c r="J26" s="24">
        <f>$B26*$C26*'HCRP &amp; MN Potential Donors '!Q26</f>
        <v>67.494504727049389</v>
      </c>
      <c r="K26" s="25">
        <f>$B26*$C26*'HCRP &amp; MN Potential Donors '!R26</f>
        <v>19.63476501150528</v>
      </c>
      <c r="L26" s="24">
        <f>$B26*$C26*'HCRP &amp; MN Potential Donors '!T26</f>
        <v>69.337429989527706</v>
      </c>
      <c r="M26" s="25">
        <f>$B26*$C26*'HCRP &amp; MN Potential Donors '!U26</f>
        <v>20.170888724226241</v>
      </c>
      <c r="N26" s="24">
        <f>$B26*$C26*'HCRP &amp; MN Potential Donors '!W26</f>
        <v>71.205172037999986</v>
      </c>
      <c r="O26" s="25">
        <f>$B26*$C26*'HCRP &amp; MN Potential Donors '!X26</f>
        <v>20.714231865599995</v>
      </c>
      <c r="P26" s="24">
        <f>$B26*$C26*'HCRP &amp; MN Potential Donors '!Z26</f>
        <v>73.192240321199989</v>
      </c>
      <c r="Q26" s="25">
        <f>$B26*$C26*'HCRP &amp; MN Potential Donors '!AA26</f>
        <v>21.292288093439996</v>
      </c>
      <c r="R26" s="24">
        <f>$B26*$C26*'HCRP &amp; MN Potential Donors '!AC26</f>
        <v>75.206551820399994</v>
      </c>
      <c r="S26" s="25">
        <f>$B26*$C26*'HCRP &amp; MN Potential Donors '!AD26</f>
        <v>21.878269620479998</v>
      </c>
      <c r="T26" s="24">
        <f>$B26*$C26*'HCRP &amp; MN Potential Donors '!AF26</f>
        <v>77.248106535600016</v>
      </c>
      <c r="U26" s="25">
        <f>$B26*$C26*'HCRP &amp; MN Potential Donors '!AG26</f>
        <v>22.472176446719999</v>
      </c>
      <c r="V26" s="24">
        <f>$B26*$C26*'HCRP &amp; MN Potential Donors '!AI26</f>
        <v>79.316904466799997</v>
      </c>
      <c r="W26" s="25">
        <f>$B26*$C26*'HCRP &amp; MN Potential Donors '!AJ26</f>
        <v>23.07400857216</v>
      </c>
      <c r="X26" s="24">
        <f>$B26*$C26*'HCRP &amp; MN Potential Donors '!AL26</f>
        <v>81.412945613999995</v>
      </c>
      <c r="Y26" s="25">
        <f>$B26*$C26*'HCRP &amp; MN Potential Donors '!AM26</f>
        <v>23.683765996799991</v>
      </c>
      <c r="Z26" s="24">
        <f>$B26*$C26*'HCRP &amp; MN Potential Donors '!AO26</f>
        <v>83.536229977199994</v>
      </c>
      <c r="AA26" s="25">
        <f>$B26*$C26*'HCRP &amp; MN Potential Donors '!AP26</f>
        <v>24.301448720639996</v>
      </c>
      <c r="AB26" s="24">
        <f>$B26*$C26*'HCRP &amp; MN Potential Donors '!AR26</f>
        <v>85.686757556399982</v>
      </c>
      <c r="AC26" s="25">
        <f>$B26*$C26*'HCRP &amp; MN Potential Donors '!AS26</f>
        <v>24.927056743679998</v>
      </c>
      <c r="AD26" s="24">
        <f>$B26*$C26*'HCRP &amp; MN Potential Donors '!AU26</f>
        <v>87.864528351599986</v>
      </c>
      <c r="AE26" s="25">
        <f>$B26*$C26*'HCRP &amp; MN Potential Donors '!AV26</f>
        <v>25.560590065919996</v>
      </c>
      <c r="AF26" s="24">
        <f>$B26*$C26*'HCRP &amp; MN Potential Donors '!AX26</f>
        <v>90.069542362800007</v>
      </c>
      <c r="AG26" s="25">
        <f>$B26*$C26*'HCRP &amp; MN Potential Donors '!AY26</f>
        <v>26.202048687359998</v>
      </c>
      <c r="AH26" s="24">
        <f>$B26*$C26*'HCRP &amp; MN Potential Donors '!BA26</f>
        <v>92.301799589999987</v>
      </c>
      <c r="AI26" s="25">
        <f>$B26*$C26*'HCRP &amp; MN Potential Donors '!BB26</f>
        <v>26.851432607999996</v>
      </c>
    </row>
    <row r="27" spans="1:35" x14ac:dyDescent="0.2">
      <c r="A27" s="2" t="str">
        <f>'Population Numbers 2017-2021'!A27</f>
        <v>Manipur</v>
      </c>
      <c r="B27" s="7">
        <v>0.5</v>
      </c>
      <c r="C27" s="27">
        <v>0.7</v>
      </c>
      <c r="D27" s="24">
        <f>$B27*$C27*'HCRP &amp; MN Potential Donors '!H27</f>
        <v>40.419993729538504</v>
      </c>
      <c r="E27" s="25">
        <f>$B27*$C27*'HCRP &amp; MN Potential Donors '!I27</f>
        <v>29.396359076028002</v>
      </c>
      <c r="F27" s="24">
        <f>$B27*$C27*'HCRP &amp; MN Potential Donors '!K27</f>
        <v>40.590474052774816</v>
      </c>
      <c r="G27" s="25">
        <f>$B27*$C27*'HCRP &amp; MN Potential Donors '!L27</f>
        <v>11.808137906261763</v>
      </c>
      <c r="H27" s="24">
        <f>$B27*$C27*'HCRP &amp; MN Potential Donors '!N27</f>
        <v>40.756613040089114</v>
      </c>
      <c r="I27" s="25">
        <f>$B27*$C27*'HCRP &amp; MN Potential Donors '!O27</f>
        <v>11.856469248025924</v>
      </c>
      <c r="J27" s="24">
        <f>$B27*$C27*'HCRP &amp; MN Potential Donors '!Q27</f>
        <v>40.918410691481419</v>
      </c>
      <c r="K27" s="25">
        <f>$B27*$C27*'HCRP &amp; MN Potential Donors '!R27</f>
        <v>11.903537655703685</v>
      </c>
      <c r="L27" s="24">
        <f>$B27*$C27*'HCRP &amp; MN Potential Donors '!T27</f>
        <v>41.075867006951718</v>
      </c>
      <c r="M27" s="25">
        <f>$B27*$C27*'HCRP &amp; MN Potential Donors '!U27</f>
        <v>11.949343129295045</v>
      </c>
      <c r="N27" s="24">
        <f>$B27*$C27*'HCRP &amp; MN Potential Donors '!W27</f>
        <v>41.228981986500017</v>
      </c>
      <c r="O27" s="25">
        <f>$B27*$C27*'HCRP &amp; MN Potential Donors '!X27</f>
        <v>11.993885668800003</v>
      </c>
      <c r="P27" s="24">
        <f>$B27*$C27*'HCRP &amp; MN Potential Donors '!Z27</f>
        <v>41.93166246885</v>
      </c>
      <c r="Q27" s="25">
        <f>$B27*$C27*'HCRP &amp; MN Potential Donors '!AA27</f>
        <v>12.198301809120002</v>
      </c>
      <c r="R27" s="24">
        <f>$B27*$C27*'HCRP &amp; MN Potential Donors '!AC27</f>
        <v>42.640224442200001</v>
      </c>
      <c r="S27" s="25">
        <f>$B27*$C27*'HCRP &amp; MN Potential Donors '!AD27</f>
        <v>12.40442892864</v>
      </c>
      <c r="T27" s="24">
        <f>$B27*$C27*'HCRP &amp; MN Potential Donors '!AF27</f>
        <v>43.354667906550006</v>
      </c>
      <c r="U27" s="25">
        <f>$B27*$C27*'HCRP &amp; MN Potential Donors '!AG27</f>
        <v>12.612267027360001</v>
      </c>
      <c r="V27" s="24">
        <f>$B27*$C27*'HCRP &amp; MN Potential Donors '!AI27</f>
        <v>44.074992861900007</v>
      </c>
      <c r="W27" s="25">
        <f>$B27*$C27*'HCRP &amp; MN Potential Donors '!AJ27</f>
        <v>12.821816105280002</v>
      </c>
      <c r="X27" s="24">
        <f>$B27*$C27*'HCRP &amp; MN Potential Donors '!AL27</f>
        <v>44.801199308249998</v>
      </c>
      <c r="Y27" s="25">
        <f>$B27*$C27*'HCRP &amp; MN Potential Donors '!AM27</f>
        <v>13.033076162399999</v>
      </c>
      <c r="Z27" s="24">
        <f>$B27*$C27*'HCRP &amp; MN Potential Donors '!AO27</f>
        <v>45.533287245600015</v>
      </c>
      <c r="AA27" s="25">
        <f>$B27*$C27*'HCRP &amp; MN Potential Donors '!AP27</f>
        <v>13.246047198720003</v>
      </c>
      <c r="AB27" s="24">
        <f>$B27*$C27*'HCRP &amp; MN Potential Donors '!AR27</f>
        <v>46.271256673950006</v>
      </c>
      <c r="AC27" s="25">
        <f>$B27*$C27*'HCRP &amp; MN Potential Donors '!AS27</f>
        <v>13.460729214239999</v>
      </c>
      <c r="AD27" s="24">
        <f>$B27*$C27*'HCRP &amp; MN Potential Donors '!AU27</f>
        <v>47.015107593300009</v>
      </c>
      <c r="AE27" s="25">
        <f>$B27*$C27*'HCRP &amp; MN Potential Donors '!AV27</f>
        <v>13.677122208960002</v>
      </c>
      <c r="AF27" s="24">
        <f>$B27*$C27*'HCRP &amp; MN Potential Donors '!AX27</f>
        <v>47.764840003650001</v>
      </c>
      <c r="AG27" s="25">
        <f>$B27*$C27*'HCRP &amp; MN Potential Donors '!AY27</f>
        <v>13.89522618288</v>
      </c>
      <c r="AH27" s="24">
        <f>$B27*$C27*'HCRP &amp; MN Potential Donors '!BA27</f>
        <v>48.520453905000004</v>
      </c>
      <c r="AI27" s="25">
        <f>$B27*$C27*'HCRP &amp; MN Potential Donors '!BB27</f>
        <v>14.115041136000002</v>
      </c>
    </row>
    <row r="28" spans="1:35" x14ac:dyDescent="0.2">
      <c r="A28" s="2" t="str">
        <f>'Population Numbers 2017-2021'!A28</f>
        <v>Nagaland</v>
      </c>
      <c r="B28" s="7">
        <v>0.5</v>
      </c>
      <c r="C28" s="27">
        <v>0.7</v>
      </c>
      <c r="D28" s="24">
        <f>$B28*$C28*'HCRP &amp; MN Potential Donors '!H28</f>
        <v>27.636157532213996</v>
      </c>
      <c r="E28" s="25">
        <f>$B28*$C28*'HCRP &amp; MN Potential Donors '!I28</f>
        <v>20.099023659791996</v>
      </c>
      <c r="F28" s="24">
        <f>$B28*$C28*'HCRP &amp; MN Potential Donors '!K28</f>
        <v>28.866912290647193</v>
      </c>
      <c r="G28" s="25">
        <f>$B28*$C28*'HCRP &amp; MN Potential Donors '!L28</f>
        <v>8.397647211824637</v>
      </c>
      <c r="H28" s="24">
        <f>$B28*$C28*'HCRP &amp; MN Potential Donors '!N28</f>
        <v>30.116408148842396</v>
      </c>
      <c r="I28" s="25">
        <f>$B28*$C28*'HCRP &amp; MN Potential Donors '!O28</f>
        <v>8.7611369160268779</v>
      </c>
      <c r="J28" s="24">
        <f>$B28*$C28*'HCRP &amp; MN Potential Donors '!Q28</f>
        <v>31.384645106799592</v>
      </c>
      <c r="K28" s="25">
        <f>$B28*$C28*'HCRP &amp; MN Potential Donors '!R28</f>
        <v>9.1300785765235162</v>
      </c>
      <c r="L28" s="24">
        <f>$B28*$C28*'HCRP &amp; MN Potential Donors '!T28</f>
        <v>32.671623164518792</v>
      </c>
      <c r="M28" s="25">
        <f>$B28*$C28*'HCRP &amp; MN Potential Donors '!U28</f>
        <v>9.5044721933145571</v>
      </c>
      <c r="N28" s="24">
        <f>$B28*$C28*'HCRP &amp; MN Potential Donors '!W28</f>
        <v>33.977342321999991</v>
      </c>
      <c r="O28" s="25">
        <f>$B28*$C28*'HCRP &amp; MN Potential Donors '!X28</f>
        <v>9.8843177663999988</v>
      </c>
      <c r="P28" s="24">
        <f>$B28*$C28*'HCRP &amp; MN Potential Donors '!Z28</f>
        <v>34.687077163200001</v>
      </c>
      <c r="Q28" s="25">
        <f>$B28*$C28*'HCRP &amp; MN Potential Donors '!AA28</f>
        <v>10.090786083839999</v>
      </c>
      <c r="R28" s="24">
        <f>$B28*$C28*'HCRP &amp; MN Potential Donors '!AC28</f>
        <v>35.404084346399998</v>
      </c>
      <c r="S28" s="25">
        <f>$B28*$C28*'HCRP &amp; MN Potential Donors '!AD28</f>
        <v>10.299369991679999</v>
      </c>
      <c r="T28" s="24">
        <f>$B28*$C28*'HCRP &amp; MN Potential Donors '!AF28</f>
        <v>36.128363871600001</v>
      </c>
      <c r="U28" s="25">
        <f>$B28*$C28*'HCRP &amp; MN Potential Donors '!AG28</f>
        <v>10.510069489919998</v>
      </c>
      <c r="V28" s="24">
        <f>$B28*$C28*'HCRP &amp; MN Potential Donors '!AI28</f>
        <v>36.859915738799991</v>
      </c>
      <c r="W28" s="25">
        <f>$B28*$C28*'HCRP &amp; MN Potential Donors '!AJ28</f>
        <v>10.722884578559999</v>
      </c>
      <c r="X28" s="24">
        <f>$B28*$C28*'HCRP &amp; MN Potential Donors '!AL28</f>
        <v>37.598739947999995</v>
      </c>
      <c r="Y28" s="25">
        <f>$B28*$C28*'HCRP &amp; MN Potential Donors '!AM28</f>
        <v>10.937815257599997</v>
      </c>
      <c r="Z28" s="24">
        <f>$B28*$C28*'HCRP &amp; MN Potential Donors '!AO28</f>
        <v>38.344836499199999</v>
      </c>
      <c r="AA28" s="25">
        <f>$B28*$C28*'HCRP &amp; MN Potential Donors '!AP28</f>
        <v>11.154861527039998</v>
      </c>
      <c r="AB28" s="24">
        <f>$B28*$C28*'HCRP &amp; MN Potential Donors '!AR28</f>
        <v>39.098205392400004</v>
      </c>
      <c r="AC28" s="25">
        <f>$B28*$C28*'HCRP &amp; MN Potential Donors '!AS28</f>
        <v>11.374023386879998</v>
      </c>
      <c r="AD28" s="24">
        <f>$B28*$C28*'HCRP &amp; MN Potential Donors '!AU28</f>
        <v>39.858846627599988</v>
      </c>
      <c r="AE28" s="25">
        <f>$B28*$C28*'HCRP &amp; MN Potential Donors '!AV28</f>
        <v>11.59530083712</v>
      </c>
      <c r="AF28" s="24">
        <f>$B28*$C28*'HCRP &amp; MN Potential Donors '!AX28</f>
        <v>40.626760204799993</v>
      </c>
      <c r="AG28" s="25">
        <f>$B28*$C28*'HCRP &amp; MN Potential Donors '!AY28</f>
        <v>11.818693877759998</v>
      </c>
      <c r="AH28" s="24">
        <f>$B28*$C28*'HCRP &amp; MN Potential Donors '!BA28</f>
        <v>41.401946123999998</v>
      </c>
      <c r="AI28" s="25">
        <f>$B28*$C28*'HCRP &amp; MN Potential Donors '!BB28</f>
        <v>12.044202508799998</v>
      </c>
    </row>
    <row r="29" spans="1:35" x14ac:dyDescent="0.2">
      <c r="A29" s="2" t="str">
        <f>'Population Numbers 2017-2021'!A29</f>
        <v>Goa</v>
      </c>
      <c r="B29" s="7">
        <v>0.5</v>
      </c>
      <c r="C29" s="27">
        <v>0.7</v>
      </c>
      <c r="D29" s="24">
        <f>$B29*$C29*'HCRP &amp; MN Potential Donors '!H29</f>
        <v>78.957255034349998</v>
      </c>
      <c r="E29" s="25">
        <f>$B29*$C29*'HCRP &amp; MN Potential Donors '!I29</f>
        <v>57.423458206799999</v>
      </c>
      <c r="F29" s="24">
        <f>$B29*$C29*'HCRP &amp; MN Potential Donors '!K29</f>
        <v>80.770911183270016</v>
      </c>
      <c r="G29" s="25">
        <f>$B29*$C29*'HCRP &amp; MN Potential Donors '!L29</f>
        <v>23.496992344224001</v>
      </c>
      <c r="H29" s="24">
        <f>$B29*$C29*'HCRP &amp; MN Potential Donors '!N29</f>
        <v>82.598099879295006</v>
      </c>
      <c r="I29" s="25">
        <f>$B29*$C29*'HCRP &amp; MN Potential Donors '!O29</f>
        <v>24.028538146704001</v>
      </c>
      <c r="J29" s="24">
        <f>$B29*$C29*'HCRP &amp; MN Potential Donors '!Q29</f>
        <v>84.438821122424997</v>
      </c>
      <c r="K29" s="25">
        <f>$B29*$C29*'HCRP &amp; MN Potential Donors '!R29</f>
        <v>24.56402069016</v>
      </c>
      <c r="L29" s="24">
        <f>$B29*$C29*'HCRP &amp; MN Potential Donors '!T29</f>
        <v>86.293074912660018</v>
      </c>
      <c r="M29" s="25">
        <f>$B29*$C29*'HCRP &amp; MN Potential Donors '!U29</f>
        <v>25.103439974592</v>
      </c>
      <c r="N29" s="24">
        <f>$B29*$C29*'HCRP &amp; MN Potential Donors '!W29</f>
        <v>88.160861249999996</v>
      </c>
      <c r="O29" s="25">
        <f>$B29*$C29*'HCRP &amp; MN Potential Donors '!X29</f>
        <v>25.646795999999998</v>
      </c>
      <c r="P29" s="24">
        <f>$B29*$C29*'HCRP &amp; MN Potential Donors '!Z29</f>
        <v>89.407255014000015</v>
      </c>
      <c r="Q29" s="25">
        <f>$B29*$C29*'HCRP &amp; MN Potential Donors '!AA29</f>
        <v>26.009383276800001</v>
      </c>
      <c r="R29" s="24">
        <f>$B29*$C29*'HCRP &amp; MN Potential Donors '!AC29</f>
        <v>90.661356324000025</v>
      </c>
      <c r="S29" s="25">
        <f>$B29*$C29*'HCRP &amp; MN Potential Donors '!AD29</f>
        <v>26.374212748800002</v>
      </c>
      <c r="T29" s="24">
        <f>$B29*$C29*'HCRP &amp; MN Potential Donors '!AF29</f>
        <v>91.923165180000012</v>
      </c>
      <c r="U29" s="25">
        <f>$B29*$C29*'HCRP &amp; MN Potential Donors '!AG29</f>
        <v>26.741284415999999</v>
      </c>
      <c r="V29" s="24">
        <f>$B29*$C29*'HCRP &amp; MN Potential Donors '!AI29</f>
        <v>93.192681582000006</v>
      </c>
      <c r="W29" s="25">
        <f>$B29*$C29*'HCRP &amp; MN Potential Donors '!AJ29</f>
        <v>27.110598278400001</v>
      </c>
      <c r="X29" s="24">
        <f>$B29*$C29*'HCRP &amp; MN Potential Donors '!AL29</f>
        <v>94.469905530000005</v>
      </c>
      <c r="Y29" s="25">
        <f>$B29*$C29*'HCRP &amp; MN Potential Donors '!AM29</f>
        <v>27.482154336000001</v>
      </c>
      <c r="Z29" s="24">
        <f>$B29*$C29*'HCRP &amp; MN Potential Donors '!AO29</f>
        <v>95.754837024000025</v>
      </c>
      <c r="AA29" s="25">
        <f>$B29*$C29*'HCRP &amp; MN Potential Donors '!AP29</f>
        <v>27.855952588800005</v>
      </c>
      <c r="AB29" s="24">
        <f>$B29*$C29*'HCRP &amp; MN Potential Donors '!AR29</f>
        <v>97.047476064000023</v>
      </c>
      <c r="AC29" s="25">
        <f>$B29*$C29*'HCRP &amp; MN Potential Donors '!AS29</f>
        <v>28.231993036800002</v>
      </c>
      <c r="AD29" s="24">
        <f>$B29*$C29*'HCRP &amp; MN Potential Donors '!AU29</f>
        <v>98.347822649999998</v>
      </c>
      <c r="AE29" s="25">
        <f>$B29*$C29*'HCRP &amp; MN Potential Donors '!AV29</f>
        <v>28.610275679999997</v>
      </c>
      <c r="AF29" s="24">
        <f>$B29*$C29*'HCRP &amp; MN Potential Donors '!AX29</f>
        <v>99.655876782000007</v>
      </c>
      <c r="AG29" s="25">
        <f>$B29*$C29*'HCRP &amp; MN Potential Donors '!AY29</f>
        <v>28.990800518400007</v>
      </c>
      <c r="AH29" s="24">
        <f>$B29*$C29*'HCRP &amp; MN Potential Donors '!BA29</f>
        <v>100.97163846000001</v>
      </c>
      <c r="AI29" s="25">
        <f>$B29*$C29*'HCRP &amp; MN Potential Donors '!BB29</f>
        <v>29.373567552000001</v>
      </c>
    </row>
    <row r="30" spans="1:35" x14ac:dyDescent="0.2">
      <c r="A30" s="2" t="str">
        <f>'Population Numbers 2017-2021'!A30</f>
        <v>Arunchal Pradesh</v>
      </c>
      <c r="B30" s="7">
        <v>0.5</v>
      </c>
      <c r="C30" s="27">
        <v>0.7</v>
      </c>
      <c r="D30" s="24">
        <f>$B30*$C30*'HCRP &amp; MN Potential Donors '!H30</f>
        <v>25.055656031405999</v>
      </c>
      <c r="E30" s="25">
        <f>$B30*$C30*'HCRP &amp; MN Potential Donors '!I30</f>
        <v>18.222295295567996</v>
      </c>
      <c r="F30" s="24">
        <f>$B30*$C30*'HCRP &amp; MN Potential Donors '!K30</f>
        <v>25.849264087600808</v>
      </c>
      <c r="G30" s="25">
        <f>$B30*$C30*'HCRP &amp; MN Potential Donors '!L30</f>
        <v>7.5197859163929603</v>
      </c>
      <c r="H30" s="24">
        <f>$B30*$C30*'HCRP &amp; MN Potential Donors '!N30</f>
        <v>26.654659958757609</v>
      </c>
      <c r="I30" s="25">
        <f>$B30*$C30*'HCRP &amp; MN Potential Donors '!O30</f>
        <v>7.754082897093121</v>
      </c>
      <c r="J30" s="24">
        <f>$B30*$C30*'HCRP &amp; MN Potential Donors '!Q30</f>
        <v>27.471843644876405</v>
      </c>
      <c r="K30" s="25">
        <f>$B30*$C30*'HCRP &amp; MN Potential Donors '!R30</f>
        <v>7.9918090603276806</v>
      </c>
      <c r="L30" s="24">
        <f>$B30*$C30*'HCRP &amp; MN Potential Donors '!T30</f>
        <v>28.300815145957202</v>
      </c>
      <c r="M30" s="25">
        <f>$B30*$C30*'HCRP &amp; MN Potential Donors '!U30</f>
        <v>8.2329644060966398</v>
      </c>
      <c r="N30" s="24">
        <f>$B30*$C30*'HCRP &amp; MN Potential Donors '!W30</f>
        <v>29.141574462000001</v>
      </c>
      <c r="O30" s="25">
        <f>$B30*$C30*'HCRP &amp; MN Potential Donors '!X30</f>
        <v>8.4775489344000015</v>
      </c>
      <c r="P30" s="24">
        <f>$B30*$C30*'HCRP &amp; MN Potential Donors '!Z30</f>
        <v>30.002430796799999</v>
      </c>
      <c r="Q30" s="25">
        <f>$B30*$C30*'HCRP &amp; MN Potential Donors '!AA30</f>
        <v>8.7279798681600003</v>
      </c>
      <c r="R30" s="24">
        <f>$B30*$C30*'HCRP &amp; MN Potential Donors '!AC30</f>
        <v>30.875264943600001</v>
      </c>
      <c r="S30" s="25">
        <f>$B30*$C30*'HCRP &amp; MN Potential Donors '!AD30</f>
        <v>8.9818952563199979</v>
      </c>
      <c r="T30" s="24">
        <f>$B30*$C30*'HCRP &amp; MN Potential Donors '!AF30</f>
        <v>31.760076902400005</v>
      </c>
      <c r="U30" s="25">
        <f>$B30*$C30*'HCRP &amp; MN Potential Donors '!AG30</f>
        <v>9.2392950988799996</v>
      </c>
      <c r="V30" s="24">
        <f>$B30*$C30*'HCRP &amp; MN Potential Donors '!AI30</f>
        <v>32.656866673200007</v>
      </c>
      <c r="W30" s="25">
        <f>$B30*$C30*'HCRP &amp; MN Potential Donors '!AJ30</f>
        <v>9.5001793958400018</v>
      </c>
      <c r="X30" s="24">
        <f>$B30*$C30*'HCRP &amp; MN Potential Donors '!AL30</f>
        <v>33.56563425600001</v>
      </c>
      <c r="Y30" s="25">
        <f>$B30*$C30*'HCRP &amp; MN Potential Donors '!AM30</f>
        <v>9.7645481472000011</v>
      </c>
      <c r="Z30" s="24">
        <f>$B30*$C30*'HCRP &amp; MN Potential Donors '!AO30</f>
        <v>34.486379650800004</v>
      </c>
      <c r="AA30" s="25">
        <f>$B30*$C30*'HCRP &amp; MN Potential Donors '!AP30</f>
        <v>10.032401352959999</v>
      </c>
      <c r="AB30" s="24">
        <f>$B30*$C30*'HCRP &amp; MN Potential Donors '!AR30</f>
        <v>35.419102857600002</v>
      </c>
      <c r="AC30" s="25">
        <f>$B30*$C30*'HCRP &amp; MN Potential Donors '!AS30</f>
        <v>10.303739013120001</v>
      </c>
      <c r="AD30" s="24">
        <f>$B30*$C30*'HCRP &amp; MN Potential Donors '!AU30</f>
        <v>36.363803876400013</v>
      </c>
      <c r="AE30" s="25">
        <f>$B30*$C30*'HCRP &amp; MN Potential Donors '!AV30</f>
        <v>10.578561127680002</v>
      </c>
      <c r="AF30" s="24">
        <f>$B30*$C30*'HCRP &amp; MN Potential Donors '!AX30</f>
        <v>37.3204827072</v>
      </c>
      <c r="AG30" s="25">
        <f>$B30*$C30*'HCRP &amp; MN Potential Donors '!AY30</f>
        <v>10.856867696639998</v>
      </c>
      <c r="AH30" s="24">
        <f>$B30*$C30*'HCRP &amp; MN Potential Donors '!BA30</f>
        <v>38.289139349999999</v>
      </c>
      <c r="AI30" s="25">
        <f>$B30*$C30*'HCRP &amp; MN Potential Donors '!BB30</f>
        <v>11.138658719999999</v>
      </c>
    </row>
    <row r="31" spans="1:35" x14ac:dyDescent="0.2">
      <c r="A31" s="2" t="str">
        <f>'Population Numbers 2017-2021'!A31</f>
        <v>Puducherry</v>
      </c>
      <c r="B31" s="7">
        <v>0.5</v>
      </c>
      <c r="C31" s="27">
        <v>0.7</v>
      </c>
      <c r="D31" s="24">
        <f>$B31*$C31*'HCRP &amp; MN Potential Donors '!H31</f>
        <v>74.326129166520005</v>
      </c>
      <c r="E31" s="25">
        <f>$B31*$C31*'HCRP &amp; MN Potential Donors '!I31</f>
        <v>54.055366666559998</v>
      </c>
      <c r="F31" s="24">
        <f>$B31*$C31*'HCRP &amp; MN Potential Donors '!K31</f>
        <v>75.024774970991984</v>
      </c>
      <c r="G31" s="25">
        <f>$B31*$C31*'HCRP &amp; MN Potential Donors '!L31</f>
        <v>21.825389082470394</v>
      </c>
      <c r="H31" s="24">
        <f>$B31*$C31*'HCRP &amp; MN Potential Donors '!N31</f>
        <v>75.72666636057599</v>
      </c>
      <c r="I31" s="25">
        <f>$B31*$C31*'HCRP &amp; MN Potential Donors '!O31</f>
        <v>22.029575668531194</v>
      </c>
      <c r="J31" s="24">
        <f>$B31*$C31*'HCRP &amp; MN Potential Donors '!Q31</f>
        <v>76.431803335271994</v>
      </c>
      <c r="K31" s="25">
        <f>$B31*$C31*'HCRP &amp; MN Potential Donors '!R31</f>
        <v>22.234706424806394</v>
      </c>
      <c r="L31" s="24">
        <f>$B31*$C31*'HCRP &amp; MN Potential Donors '!T31</f>
        <v>77.140185895079981</v>
      </c>
      <c r="M31" s="25">
        <f>$B31*$C31*'HCRP &amp; MN Potential Donors '!U31</f>
        <v>22.440781351295993</v>
      </c>
      <c r="N31" s="24">
        <f>$B31*$C31*'HCRP &amp; MN Potential Donors '!W31</f>
        <v>77.851814040000008</v>
      </c>
      <c r="O31" s="25">
        <f>$B31*$C31*'HCRP &amp; MN Potential Donors '!X31</f>
        <v>22.647800448000002</v>
      </c>
      <c r="P31" s="24">
        <f>$B31*$C31*'HCRP &amp; MN Potential Donors '!Z31</f>
        <v>79.096336704000009</v>
      </c>
      <c r="Q31" s="25">
        <f>$B31*$C31*'HCRP &amp; MN Potential Donors '!AA31</f>
        <v>23.009843404799998</v>
      </c>
      <c r="R31" s="24">
        <f>$B31*$C31*'HCRP &amp; MN Potential Donors '!AC31</f>
        <v>80.348543351999993</v>
      </c>
      <c r="S31" s="25">
        <f>$B31*$C31*'HCRP &amp; MN Potential Donors '!AD31</f>
        <v>23.374121702399993</v>
      </c>
      <c r="T31" s="24">
        <f>$B31*$C31*'HCRP &amp; MN Potential Donors '!AF31</f>
        <v>81.608433984000001</v>
      </c>
      <c r="U31" s="25">
        <f>$B31*$C31*'HCRP &amp; MN Potential Donors '!AG31</f>
        <v>23.740635340800001</v>
      </c>
      <c r="V31" s="24">
        <f>$B31*$C31*'HCRP &amp; MN Potential Donors '!AI31</f>
        <v>82.876008600000006</v>
      </c>
      <c r="W31" s="25">
        <f>$B31*$C31*'HCRP &amp; MN Potential Donors '!AJ31</f>
        <v>24.10938432</v>
      </c>
      <c r="X31" s="24">
        <f>$B31*$C31*'HCRP &amp; MN Potential Donors '!AL31</f>
        <v>84.151267200000007</v>
      </c>
      <c r="Y31" s="25">
        <f>$B31*$C31*'HCRP &amp; MN Potential Donors '!AM31</f>
        <v>24.480368639999995</v>
      </c>
      <c r="Z31" s="24">
        <f>$B31*$C31*'HCRP &amp; MN Potential Donors '!AO31</f>
        <v>85.434209784000018</v>
      </c>
      <c r="AA31" s="25">
        <f>$B31*$C31*'HCRP &amp; MN Potential Donors '!AP31</f>
        <v>24.853588300799998</v>
      </c>
      <c r="AB31" s="24">
        <f>$B31*$C31*'HCRP &amp; MN Potential Donors '!AR31</f>
        <v>86.724836352000011</v>
      </c>
      <c r="AC31" s="25">
        <f>$B31*$C31*'HCRP &amp; MN Potential Donors '!AS31</f>
        <v>25.229043302400001</v>
      </c>
      <c r="AD31" s="24">
        <f>$B31*$C31*'HCRP &amp; MN Potential Donors '!AU31</f>
        <v>88.023146903999987</v>
      </c>
      <c r="AE31" s="25">
        <f>$B31*$C31*'HCRP &amp; MN Potential Donors '!AV31</f>
        <v>25.606733644799998</v>
      </c>
      <c r="AF31" s="24">
        <f>$B31*$C31*'HCRP &amp; MN Potential Donors '!AX31</f>
        <v>89.329141440000001</v>
      </c>
      <c r="AG31" s="25">
        <f>$B31*$C31*'HCRP &amp; MN Potential Donors '!AY31</f>
        <v>25.986659327999998</v>
      </c>
      <c r="AH31" s="24">
        <f>$B31*$C31*'HCRP &amp; MN Potential Donors '!BA31</f>
        <v>90.642819959999969</v>
      </c>
      <c r="AI31" s="25">
        <f>$B31*$C31*'HCRP &amp; MN Potential Donors '!BB31</f>
        <v>26.368820351999986</v>
      </c>
    </row>
    <row r="32" spans="1:35" x14ac:dyDescent="0.2">
      <c r="A32" s="2" t="str">
        <f>'Population Numbers 2017-2021'!A32</f>
        <v>Mizoram</v>
      </c>
      <c r="B32" s="7">
        <v>0.5</v>
      </c>
      <c r="C32" s="27">
        <v>0.7</v>
      </c>
      <c r="D32" s="24">
        <f>$B32*$C32*'HCRP &amp; MN Potential Donors '!H32</f>
        <v>30.722879747406001</v>
      </c>
      <c r="E32" s="25">
        <f>$B32*$C32*'HCRP &amp; MN Potential Donors '!I32</f>
        <v>22.343912543568003</v>
      </c>
      <c r="F32" s="24">
        <f>$B32*$C32*'HCRP &amp; MN Potential Donors '!K32</f>
        <v>31.1771622450288</v>
      </c>
      <c r="G32" s="25">
        <f>$B32*$C32*'HCRP &amp; MN Potential Donors '!L32</f>
        <v>9.0697199258265595</v>
      </c>
      <c r="H32" s="24">
        <f>$B32*$C32*'HCRP &amp; MN Potential Donors '!N32</f>
        <v>31.6346096292996</v>
      </c>
      <c r="I32" s="25">
        <f>$B32*$C32*'HCRP &amp; MN Potential Donors '!O32</f>
        <v>9.2027955285235166</v>
      </c>
      <c r="J32" s="24">
        <f>$B32*$C32*'HCRP &amp; MN Potential Donors '!Q32</f>
        <v>32.095221900218398</v>
      </c>
      <c r="K32" s="25">
        <f>$B32*$C32*'HCRP &amp; MN Potential Donors '!R32</f>
        <v>9.3367918255180768</v>
      </c>
      <c r="L32" s="24">
        <f>$B32*$C32*'HCRP &amp; MN Potential Donors '!T32</f>
        <v>32.558999057785201</v>
      </c>
      <c r="M32" s="25">
        <f>$B32*$C32*'HCRP &amp; MN Potential Donors '!U32</f>
        <v>9.4717088168102386</v>
      </c>
      <c r="N32" s="24">
        <f>$B32*$C32*'HCRP &amp; MN Potential Donors '!W32</f>
        <v>33.025941102000004</v>
      </c>
      <c r="O32" s="25">
        <f>$B32*$C32*'HCRP &amp; MN Potential Donors '!X32</f>
        <v>9.6075465024</v>
      </c>
      <c r="P32" s="24">
        <f>$B32*$C32*'HCRP &amp; MN Potential Donors '!Z32</f>
        <v>33.585101365200003</v>
      </c>
      <c r="Q32" s="25">
        <f>$B32*$C32*'HCRP &amp; MN Potential Donors '!AA32</f>
        <v>9.7702113062400002</v>
      </c>
      <c r="R32" s="24">
        <f>$B32*$C32*'HCRP &amp; MN Potential Donors '!AC32</f>
        <v>34.148408540400006</v>
      </c>
      <c r="S32" s="25">
        <f>$B32*$C32*'HCRP &amp; MN Potential Donors '!AD32</f>
        <v>9.9340824844800011</v>
      </c>
      <c r="T32" s="24">
        <f>$B32*$C32*'HCRP &amp; MN Potential Donors '!AF32</f>
        <v>34.715862627600011</v>
      </c>
      <c r="U32" s="25">
        <f>$B32*$C32*'HCRP &amp; MN Potential Donors '!AG32</f>
        <v>10.099160037120003</v>
      </c>
      <c r="V32" s="24">
        <f>$B32*$C32*'HCRP &amp; MN Potential Donors '!AI32</f>
        <v>35.287463626799997</v>
      </c>
      <c r="W32" s="25">
        <f>$B32*$C32*'HCRP &amp; MN Potential Donors '!AJ32</f>
        <v>10.265443964159999</v>
      </c>
      <c r="X32" s="24">
        <f>$B32*$C32*'HCRP &amp; MN Potential Donors '!AL32</f>
        <v>35.863211538000002</v>
      </c>
      <c r="Y32" s="25">
        <f>$B32*$C32*'HCRP &amp; MN Potential Donors '!AM32</f>
        <v>10.4329342656</v>
      </c>
      <c r="Z32" s="24">
        <f>$B32*$C32*'HCRP &amp; MN Potential Donors '!AO32</f>
        <v>36.443106361200009</v>
      </c>
      <c r="AA32" s="25">
        <f>$B32*$C32*'HCRP &amp; MN Potential Donors '!AP32</f>
        <v>10.60163094144</v>
      </c>
      <c r="AB32" s="24">
        <f>$B32*$C32*'HCRP &amp; MN Potential Donors '!AR32</f>
        <v>37.027148096399998</v>
      </c>
      <c r="AC32" s="25">
        <f>$B32*$C32*'HCRP &amp; MN Potential Donors '!AS32</f>
        <v>10.771533991679998</v>
      </c>
      <c r="AD32" s="24">
        <f>$B32*$C32*'HCRP &amp; MN Potential Donors '!AU32</f>
        <v>37.615336743600011</v>
      </c>
      <c r="AE32" s="25">
        <f>$B32*$C32*'HCRP &amp; MN Potential Donors '!AV32</f>
        <v>10.942643416320001</v>
      </c>
      <c r="AF32" s="24">
        <f>$B32*$C32*'HCRP &amp; MN Potential Donors '!AX32</f>
        <v>38.207672302800013</v>
      </c>
      <c r="AG32" s="25">
        <f>$B32*$C32*'HCRP &amp; MN Potential Donors '!AY32</f>
        <v>11.114959215360003</v>
      </c>
      <c r="AH32" s="24">
        <f>$B32*$C32*'HCRP &amp; MN Potential Donors '!BA32</f>
        <v>38.804154774000004</v>
      </c>
      <c r="AI32" s="25">
        <f>$B32*$C32*'HCRP &amp; MN Potential Donors '!BB32</f>
        <v>11.288481388799999</v>
      </c>
    </row>
    <row r="33" spans="1:35" x14ac:dyDescent="0.2">
      <c r="A33" s="23" t="str">
        <f>'Population Numbers 2017-2021'!A33</f>
        <v>Chandigarh</v>
      </c>
      <c r="B33" s="7">
        <v>0.5</v>
      </c>
      <c r="C33" s="27">
        <v>0.7</v>
      </c>
      <c r="D33" s="24">
        <f>$B33*$C33*'HCRP &amp; MN Potential Donors '!H33</f>
        <v>55.872332453437501</v>
      </c>
      <c r="E33" s="25">
        <f>$B33*$C33*'HCRP &amp; MN Potential Donors '!I33</f>
        <v>40.6344236025</v>
      </c>
      <c r="F33" s="24">
        <f>$B33*$C33*'HCRP &amp; MN Potential Donors '!K33</f>
        <v>57.354999863700002</v>
      </c>
      <c r="G33" s="25">
        <f>$B33*$C33*'HCRP &amp; MN Potential Donors '!L33</f>
        <v>16.68509086944</v>
      </c>
      <c r="H33" s="24">
        <f>$B33*$C33*'HCRP &amp; MN Potential Donors '!N33</f>
        <v>58.778720717062512</v>
      </c>
      <c r="I33" s="25">
        <f>$B33*$C33*'HCRP &amp; MN Potential Donors '!O33</f>
        <v>17.099264208600001</v>
      </c>
      <c r="J33" s="24">
        <f>$B33*$C33*'HCRP &amp; MN Potential Donors '!Q33</f>
        <v>60.262882414350017</v>
      </c>
      <c r="K33" s="25">
        <f>$B33*$C33*'HCRP &amp; MN Potential Donors '!R33</f>
        <v>17.531020338720001</v>
      </c>
      <c r="L33" s="24">
        <f>$B33*$C33*'HCRP &amp; MN Potential Donors '!T33</f>
        <v>61.716823689674989</v>
      </c>
      <c r="M33" s="25">
        <f>$B33*$C33*'HCRP &amp; MN Potential Donors '!U33</f>
        <v>17.953985073359995</v>
      </c>
      <c r="N33" s="24">
        <f>$B33*$C33*'HCRP &amp; MN Potential Donors '!W33</f>
        <v>63.138303112500004</v>
      </c>
      <c r="O33" s="25">
        <f>$B33*$C33*'HCRP &amp; MN Potential Donors '!X33</f>
        <v>18.36750636</v>
      </c>
      <c r="P33" s="24">
        <f>$B33*$C33*'HCRP &amp; MN Potential Donors '!Z33</f>
        <v>64.037001567000004</v>
      </c>
      <c r="Q33" s="25">
        <f>$B33*$C33*'HCRP &amp; MN Potential Donors '!AA33</f>
        <v>18.628945910399999</v>
      </c>
      <c r="R33" s="24">
        <f>$B33*$C33*'HCRP &amp; MN Potential Donors '!AC33</f>
        <v>64.903238169000019</v>
      </c>
      <c r="S33" s="25">
        <f>$B33*$C33*'HCRP &amp; MN Potential Donors '!AD33</f>
        <v>18.880942012799999</v>
      </c>
      <c r="T33" s="24">
        <f>$B33*$C33*'HCRP &amp; MN Potential Donors '!AF33</f>
        <v>65.769474771000006</v>
      </c>
      <c r="U33" s="25">
        <f>$B33*$C33*'HCRP &amp; MN Potential Donors '!AG33</f>
        <v>19.132938115200002</v>
      </c>
      <c r="V33" s="24">
        <f>$B33*$C33*'HCRP &amp; MN Potential Donors '!AI33</f>
        <v>66.635711373000007</v>
      </c>
      <c r="W33" s="25">
        <f>$B33*$C33*'HCRP &amp; MN Potential Donors '!AJ33</f>
        <v>19.384934217599998</v>
      </c>
      <c r="X33" s="24">
        <f>$B33*$C33*'HCRP &amp; MN Potential Donors '!AL33</f>
        <v>67.501947975000007</v>
      </c>
      <c r="Y33" s="25">
        <f>$B33*$C33*'HCRP &amp; MN Potential Donors '!AM33</f>
        <v>19.636930320000001</v>
      </c>
      <c r="Z33" s="24">
        <f>$B33*$C33*'HCRP &amp; MN Potential Donors '!AO33</f>
        <v>68.368184577000008</v>
      </c>
      <c r="AA33" s="25">
        <f>$B33*$C33*'HCRP &amp; MN Potential Donors '!AP33</f>
        <v>19.888926422400001</v>
      </c>
      <c r="AB33" s="24">
        <f>$B33*$C33*'HCRP &amp; MN Potential Donors '!AR33</f>
        <v>69.234421179000009</v>
      </c>
      <c r="AC33" s="25">
        <f>$B33*$C33*'HCRP &amp; MN Potential Donors '!AS33</f>
        <v>20.140922524800004</v>
      </c>
      <c r="AD33" s="24">
        <f>$B33*$C33*'HCRP &amp; MN Potential Donors '!AU33</f>
        <v>70.10065778100001</v>
      </c>
      <c r="AE33" s="25">
        <f>$B33*$C33*'HCRP &amp; MN Potential Donors '!AV33</f>
        <v>20.3929186272</v>
      </c>
      <c r="AF33" s="24">
        <f>$B33*$C33*'HCRP &amp; MN Potential Donors '!AX33</f>
        <v>70.966894382999996</v>
      </c>
      <c r="AG33" s="25">
        <f>$B33*$C33*'HCRP &amp; MN Potential Donors '!AY33</f>
        <v>20.644914729599996</v>
      </c>
      <c r="AH33" s="24">
        <f>$B33*$C33*'HCRP &amp; MN Potential Donors '!BA33</f>
        <v>71.833130984999997</v>
      </c>
      <c r="AI33" s="25">
        <f>$B33*$C33*'HCRP &amp; MN Potential Donors '!BB33</f>
        <v>20.896910832000003</v>
      </c>
    </row>
    <row r="34" spans="1:35" x14ac:dyDescent="0.2">
      <c r="A34" s="2" t="str">
        <f>'Population Numbers 2017-2021'!A34</f>
        <v>Sikkim</v>
      </c>
      <c r="B34" s="7">
        <v>0.5</v>
      </c>
      <c r="C34" s="27">
        <v>0.7</v>
      </c>
      <c r="D34" s="24">
        <f>$B34*$C34*'HCRP &amp; MN Potential Donors '!H34</f>
        <v>11.803850027970004</v>
      </c>
      <c r="E34" s="25">
        <f>$B34*$C34*'HCRP &amp; MN Potential Donors '!I34</f>
        <v>8.5846182021600015</v>
      </c>
      <c r="F34" s="24">
        <f>$B34*$C34*'HCRP &amp; MN Potential Donors '!K34</f>
        <v>12.195446378808004</v>
      </c>
      <c r="G34" s="25">
        <f>$B34*$C34*'HCRP &amp; MN Potential Donors '!L34</f>
        <v>3.5477662192896009</v>
      </c>
      <c r="H34" s="24">
        <f>$B34*$C34*'HCRP &amp; MN Potential Donors '!N34</f>
        <v>12.592802729430003</v>
      </c>
      <c r="I34" s="25">
        <f>$B34*$C34*'HCRP &amp; MN Potential Donors '!O34</f>
        <v>3.6633607940160009</v>
      </c>
      <c r="J34" s="24">
        <f>$B34*$C34*'HCRP &amp; MN Potential Donors '!Q34</f>
        <v>12.995919079836005</v>
      </c>
      <c r="K34" s="25">
        <f>$B34*$C34*'HCRP &amp; MN Potential Donors '!R34</f>
        <v>3.780631005043201</v>
      </c>
      <c r="L34" s="24">
        <f>$B34*$C34*'HCRP &amp; MN Potential Donors '!T34</f>
        <v>13.404795430026006</v>
      </c>
      <c r="M34" s="25">
        <f>$B34*$C34*'HCRP &amp; MN Potential Donors '!U34</f>
        <v>3.8995768523712013</v>
      </c>
      <c r="N34" s="24">
        <f>$B34*$C34*'HCRP &amp; MN Potential Donors '!W34</f>
        <v>13.819431779999999</v>
      </c>
      <c r="O34" s="25">
        <f>$B34*$C34*'HCRP &amp; MN Potential Donors '!X34</f>
        <v>4.020198336</v>
      </c>
      <c r="P34" s="24">
        <f>$B34*$C34*'HCRP &amp; MN Potential Donors '!Z34</f>
        <v>14.161763615999998</v>
      </c>
      <c r="Q34" s="25">
        <f>$B34*$C34*'HCRP &amp; MN Potential Donors '!AA34</f>
        <v>4.1197857791999999</v>
      </c>
      <c r="R34" s="24">
        <f>$B34*$C34*'HCRP &amp; MN Potential Donors '!AC34</f>
        <v>14.508209099999998</v>
      </c>
      <c r="S34" s="25">
        <f>$B34*$C34*'HCRP &amp; MN Potential Donors '!AD34</f>
        <v>4.2205699199999991</v>
      </c>
      <c r="T34" s="24">
        <f>$B34*$C34*'HCRP &amp; MN Potential Donors '!AF34</f>
        <v>14.858768232000001</v>
      </c>
      <c r="U34" s="25">
        <f>$B34*$C34*'HCRP &amp; MN Potential Donors '!AG34</f>
        <v>4.3225507583999994</v>
      </c>
      <c r="V34" s="24">
        <f>$B34*$C34*'HCRP &amp; MN Potential Donors '!AI34</f>
        <v>15.213441011999999</v>
      </c>
      <c r="W34" s="25">
        <f>$B34*$C34*'HCRP &amp; MN Potential Donors '!AJ34</f>
        <v>4.4257282943999998</v>
      </c>
      <c r="X34" s="24">
        <f>$B34*$C34*'HCRP &amp; MN Potential Donors '!AL34</f>
        <v>15.572227440000001</v>
      </c>
      <c r="Y34" s="25">
        <f>$B34*$C34*'HCRP &amp; MN Potential Donors '!AM34</f>
        <v>4.5301025280000005</v>
      </c>
      <c r="Z34" s="24">
        <f>$B34*$C34*'HCRP &amp; MN Potential Donors '!AO34</f>
        <v>15.935127516</v>
      </c>
      <c r="AA34" s="25">
        <f>$B34*$C34*'HCRP &amp; MN Potential Donors '!AP34</f>
        <v>4.6356734591999995</v>
      </c>
      <c r="AB34" s="24">
        <f>$B34*$C34*'HCRP &amp; MN Potential Donors '!AR34</f>
        <v>16.302141240000001</v>
      </c>
      <c r="AC34" s="25">
        <f>$B34*$C34*'HCRP &amp; MN Potential Donors '!AS34</f>
        <v>4.7424410880000014</v>
      </c>
      <c r="AD34" s="24">
        <f>$B34*$C34*'HCRP &amp; MN Potential Donors '!AU34</f>
        <v>16.673268612000001</v>
      </c>
      <c r="AE34" s="25">
        <f>$B34*$C34*'HCRP &amp; MN Potential Donors '!AV34</f>
        <v>4.8504054143999999</v>
      </c>
      <c r="AF34" s="24">
        <f>$B34*$C34*'HCRP &amp; MN Potential Donors '!AX34</f>
        <v>17.048509632000002</v>
      </c>
      <c r="AG34" s="25">
        <f>$B34*$C34*'HCRP &amp; MN Potential Donors '!AY34</f>
        <v>4.9595664384000004</v>
      </c>
      <c r="AH34" s="24">
        <f>$B34*$C34*'HCRP &amp; MN Potential Donors '!BA34</f>
        <v>17.4278643</v>
      </c>
      <c r="AI34" s="25">
        <f>$B34*$C34*'HCRP &amp; MN Potential Donors '!BB34</f>
        <v>5.0699241600000002</v>
      </c>
    </row>
    <row r="35" spans="1:35" ht="30" x14ac:dyDescent="0.2">
      <c r="A35" s="2" t="str">
        <f>'Population Numbers 2017-2021'!A35</f>
        <v>Andaman and Nicobar Islands</v>
      </c>
      <c r="B35" s="7">
        <v>0.5</v>
      </c>
      <c r="C35" s="27">
        <v>0.7</v>
      </c>
      <c r="D35" s="24">
        <f>$B35*$C35*'HCRP &amp; MN Potential Donors '!H35</f>
        <v>8.6908925518800011</v>
      </c>
      <c r="E35" s="25">
        <f>$B35*$C35*'HCRP &amp; MN Potential Donors '!I35</f>
        <v>6.3206491286400004</v>
      </c>
      <c r="F35" s="24">
        <f>$B35*$C35*'HCRP &amp; MN Potential Donors '!K35</f>
        <v>8.9114841677399994</v>
      </c>
      <c r="G35" s="25">
        <f>$B35*$C35*'HCRP &amp; MN Potential Donors '!L35</f>
        <v>2.5924317578879998</v>
      </c>
      <c r="H35" s="24">
        <f>$B35*$C35*'HCRP &amp; MN Potential Donors '!N35</f>
        <v>9.1344162344820017</v>
      </c>
      <c r="I35" s="25">
        <f>$B35*$C35*'HCRP &amp; MN Potential Donors '!O35</f>
        <v>2.6572847227584004</v>
      </c>
      <c r="J35" s="24">
        <f>$B35*$C35*'HCRP &amp; MN Potential Donors '!Q35</f>
        <v>9.3596887521060026</v>
      </c>
      <c r="K35" s="25">
        <f>$B35*$C35*'HCRP &amp; MN Potential Donors '!R35</f>
        <v>2.722818546067201</v>
      </c>
      <c r="L35" s="24">
        <f>$B35*$C35*'HCRP &amp; MN Potential Donors '!T35</f>
        <v>9.5873017206120039</v>
      </c>
      <c r="M35" s="25">
        <f>$B35*$C35*'HCRP &amp; MN Potential Donors '!U35</f>
        <v>2.789033227814401</v>
      </c>
      <c r="N35" s="24">
        <f>$B35*$C35*'HCRP &amp; MN Potential Donors '!W35</f>
        <v>9.8172551400000003</v>
      </c>
      <c r="O35" s="25">
        <f>$B35*$C35*'HCRP &amp; MN Potential Donors '!X35</f>
        <v>2.8559287679999996</v>
      </c>
      <c r="P35" s="24">
        <f>$B35*$C35*'HCRP &amp; MN Potential Donors '!Z35</f>
        <v>9.9680380799999995</v>
      </c>
      <c r="Q35" s="25">
        <f>$B35*$C35*'HCRP &amp; MN Potential Donors '!AA35</f>
        <v>2.8997928960000001</v>
      </c>
      <c r="R35" s="24">
        <f>$B35*$C35*'HCRP &amp; MN Potential Donors '!AC35</f>
        <v>10.119968627999999</v>
      </c>
      <c r="S35" s="25">
        <f>$B35*$C35*'HCRP &amp; MN Potential Donors '!AD35</f>
        <v>2.9439908735999993</v>
      </c>
      <c r="T35" s="24">
        <f>$B35*$C35*'HCRP &amp; MN Potential Donors '!AF35</f>
        <v>10.273046783999998</v>
      </c>
      <c r="U35" s="25">
        <f>$B35*$C35*'HCRP &amp; MN Potential Donors '!AG35</f>
        <v>2.988522700799999</v>
      </c>
      <c r="V35" s="24">
        <f>$B35*$C35*'HCRP &amp; MN Potential Donors '!AI35</f>
        <v>10.427272548000001</v>
      </c>
      <c r="W35" s="25">
        <f>$B35*$C35*'HCRP &amp; MN Potential Donors '!AJ35</f>
        <v>3.0333883776000006</v>
      </c>
      <c r="X35" s="24">
        <f>$B35*$C35*'HCRP &amp; MN Potential Donors '!AL35</f>
        <v>10.582645920000001</v>
      </c>
      <c r="Y35" s="25">
        <f>$B35*$C35*'HCRP &amp; MN Potential Donors '!AM35</f>
        <v>3.0785879040000004</v>
      </c>
      <c r="Z35" s="24">
        <f>$B35*$C35*'HCRP &amp; MN Potential Donors '!AO35</f>
        <v>10.739166900000001</v>
      </c>
      <c r="AA35" s="25">
        <f>$B35*$C35*'HCRP &amp; MN Potential Donors '!AP35</f>
        <v>3.1241212799999998</v>
      </c>
      <c r="AB35" s="24">
        <f>$B35*$C35*'HCRP &amp; MN Potential Donors '!AR35</f>
        <v>10.896835488000002</v>
      </c>
      <c r="AC35" s="25">
        <f>$B35*$C35*'HCRP &amp; MN Potential Donors '!AS35</f>
        <v>3.1699885056000001</v>
      </c>
      <c r="AD35" s="24">
        <f>$B35*$C35*'HCRP &amp; MN Potential Donors '!AU35</f>
        <v>11.055651683999999</v>
      </c>
      <c r="AE35" s="25">
        <f>$B35*$C35*'HCRP &amp; MN Potential Donors '!AV35</f>
        <v>3.2161895807999987</v>
      </c>
      <c r="AF35" s="24">
        <f>$B35*$C35*'HCRP &amp; MN Potential Donors '!AX35</f>
        <v>11.215615487999999</v>
      </c>
      <c r="AG35" s="25">
        <f>$B35*$C35*'HCRP &amp; MN Potential Donors '!AY35</f>
        <v>3.2627245055999996</v>
      </c>
      <c r="AH35" s="24">
        <f>$B35*$C35*'HCRP &amp; MN Potential Donors '!BA35</f>
        <v>11.3767269</v>
      </c>
      <c r="AI35" s="25">
        <f>$B35*$C35*'HCRP &amp; MN Potential Donors '!BB35</f>
        <v>3.3095932799999996</v>
      </c>
    </row>
    <row r="36" spans="1:35" x14ac:dyDescent="0.2">
      <c r="A36" s="2" t="str">
        <f>'Population Numbers 2017-2021'!A36</f>
        <v>Daman and Diu</v>
      </c>
      <c r="B36" s="7">
        <v>0.5</v>
      </c>
      <c r="C36" s="27">
        <v>0.7</v>
      </c>
      <c r="D36" s="24">
        <f>$B36*$C36*'HCRP &amp; MN Potential Donors '!H36</f>
        <v>10.87490115448275</v>
      </c>
      <c r="E36" s="25">
        <f>$B36*$C36*'HCRP &amp; MN Potential Donors '!I36</f>
        <v>7.909019021442</v>
      </c>
      <c r="F36" s="24">
        <f>$B36*$C36*'HCRP &amp; MN Potential Donors '!K36</f>
        <v>10.981719061744199</v>
      </c>
      <c r="G36" s="25">
        <f>$B36*$C36*'HCRP &amp; MN Potential Donors '!L36</f>
        <v>3.194681908871039</v>
      </c>
      <c r="H36" s="24">
        <f>$B36*$C36*'HCRP &amp; MN Potential Donors '!N36</f>
        <v>11.089037936626651</v>
      </c>
      <c r="I36" s="25">
        <f>$B36*$C36*'HCRP &amp; MN Potential Donors '!O36</f>
        <v>3.22590194520048</v>
      </c>
      <c r="J36" s="24">
        <f>$B36*$C36*'HCRP &amp; MN Potential Donors '!Q36</f>
        <v>11.196857779130099</v>
      </c>
      <c r="K36" s="25">
        <f>$B36*$C36*'HCRP &amp; MN Potential Donors '!R36</f>
        <v>3.2572677175651195</v>
      </c>
      <c r="L36" s="24">
        <f>$B36*$C36*'HCRP &amp; MN Potential Donors '!T36</f>
        <v>11.305178589254551</v>
      </c>
      <c r="M36" s="25">
        <f>$B36*$C36*'HCRP &amp; MN Potential Donors '!U36</f>
        <v>3.2887792259649595</v>
      </c>
      <c r="N36" s="24">
        <f>$B36*$C36*'HCRP &amp; MN Potential Donors '!W36</f>
        <v>11.414000367</v>
      </c>
      <c r="O36" s="25">
        <f>$B36*$C36*'HCRP &amp; MN Potential Donors '!X36</f>
        <v>3.3204364703999993</v>
      </c>
      <c r="P36" s="24">
        <f>$B36*$C36*'HCRP &amp; MN Potential Donors '!Z36</f>
        <v>11.688737398800001</v>
      </c>
      <c r="Q36" s="25">
        <f>$B36*$C36*'HCRP &amp; MN Potential Donors '!AA36</f>
        <v>3.4003599705600003</v>
      </c>
      <c r="R36" s="24">
        <f>$B36*$C36*'HCRP &amp; MN Potential Donors '!AC36</f>
        <v>11.965240194600003</v>
      </c>
      <c r="S36" s="25">
        <f>$B36*$C36*'HCRP &amp; MN Potential Donors '!AD36</f>
        <v>3.4807971475200001</v>
      </c>
      <c r="T36" s="24">
        <f>$B36*$C36*'HCRP &amp; MN Potential Donors '!AF36</f>
        <v>12.243508754399999</v>
      </c>
      <c r="U36" s="25">
        <f>$B36*$C36*'HCRP &amp; MN Potential Donors '!AG36</f>
        <v>3.5617480012799998</v>
      </c>
      <c r="V36" s="24">
        <f>$B36*$C36*'HCRP &amp; MN Potential Donors '!AI36</f>
        <v>12.523543078200001</v>
      </c>
      <c r="W36" s="25">
        <f>$B36*$C36*'HCRP &amp; MN Potential Donors '!AJ36</f>
        <v>3.6432125318399997</v>
      </c>
      <c r="X36" s="24">
        <f>$B36*$C36*'HCRP &amp; MN Potential Donors '!AL36</f>
        <v>12.805343166000002</v>
      </c>
      <c r="Y36" s="25">
        <f>$B36*$C36*'HCRP &amp; MN Potential Donors '!AM36</f>
        <v>3.7251907392000003</v>
      </c>
      <c r="Z36" s="24">
        <f>$B36*$C36*'HCRP &amp; MN Potential Donors '!AO36</f>
        <v>13.088909017800004</v>
      </c>
      <c r="AA36" s="25">
        <f>$B36*$C36*'HCRP &amp; MN Potential Donors '!AP36</f>
        <v>3.8076826233600007</v>
      </c>
      <c r="AB36" s="24">
        <f>$B36*$C36*'HCRP &amp; MN Potential Donors '!AR36</f>
        <v>13.374240633600003</v>
      </c>
      <c r="AC36" s="25">
        <f>$B36*$C36*'HCRP &amp; MN Potential Donors '!AS36</f>
        <v>3.8906881843200005</v>
      </c>
      <c r="AD36" s="24">
        <f>$B36*$C36*'HCRP &amp; MN Potential Donors '!AU36</f>
        <v>13.6613380134</v>
      </c>
      <c r="AE36" s="25">
        <f>$B36*$C36*'HCRP &amp; MN Potential Donors '!AV36</f>
        <v>3.9742074220800001</v>
      </c>
      <c r="AF36" s="24">
        <f>$B36*$C36*'HCRP &amp; MN Potential Donors '!AX36</f>
        <v>13.950201157200004</v>
      </c>
      <c r="AG36" s="25">
        <f>$B36*$C36*'HCRP &amp; MN Potential Donors '!AY36</f>
        <v>4.0582403366400008</v>
      </c>
      <c r="AH36" s="24">
        <f>$B36*$C36*'HCRP &amp; MN Potential Donors '!BA36</f>
        <v>14.240830065000001</v>
      </c>
      <c r="AI36" s="25">
        <f>$B36*$C36*'HCRP &amp; MN Potential Donors '!BB36</f>
        <v>4.1427869280000005</v>
      </c>
    </row>
    <row r="37" spans="1:35" ht="30" x14ac:dyDescent="0.2">
      <c r="A37" s="2" t="str">
        <f>'Population Numbers 2017-2021'!A37</f>
        <v>Dadra and Nagar Haveli</v>
      </c>
      <c r="B37" s="7">
        <v>0.5</v>
      </c>
      <c r="C37" s="27">
        <v>0.7</v>
      </c>
      <c r="D37" s="24">
        <f>$B37*$C37*'HCRP &amp; MN Potential Donors '!H37</f>
        <v>9.6803625018870001</v>
      </c>
      <c r="E37" s="25">
        <f>$B37*$C37*'HCRP &amp; MN Potential Donors '!I37</f>
        <v>7.0402636377360004</v>
      </c>
      <c r="F37" s="24">
        <f>$B37*$C37*'HCRP &amp; MN Potential Donors '!K37</f>
        <v>9.9166338869135995</v>
      </c>
      <c r="G37" s="25">
        <f>$B37*$C37*'HCRP &amp; MN Potential Donors '!L37</f>
        <v>2.8848389489203194</v>
      </c>
      <c r="H37" s="24">
        <f>$B37*$C37*'HCRP &amp; MN Potential Donors '!N37</f>
        <v>10.1550822524382</v>
      </c>
      <c r="I37" s="25">
        <f>$B37*$C37*'HCRP &amp; MN Potential Donors '!O37</f>
        <v>2.9542057461638405</v>
      </c>
      <c r="J37" s="24">
        <f>$B37*$C37*'HCRP &amp; MN Potential Donors '!Q37</f>
        <v>10.395707598460797</v>
      </c>
      <c r="K37" s="25">
        <f>$B37*$C37*'HCRP &amp; MN Potential Donors '!R37</f>
        <v>3.0242058468249589</v>
      </c>
      <c r="L37" s="24">
        <f>$B37*$C37*'HCRP &amp; MN Potential Donors '!T37</f>
        <v>10.638509924981397</v>
      </c>
      <c r="M37" s="25">
        <f>$B37*$C37*'HCRP &amp; MN Potential Donors '!U37</f>
        <v>3.0948392509036786</v>
      </c>
      <c r="N37" s="24">
        <f>$B37*$C37*'HCRP &amp; MN Potential Donors '!W37</f>
        <v>10.883489231999999</v>
      </c>
      <c r="O37" s="25">
        <f>$B37*$C37*'HCRP &amp; MN Potential Donors '!X37</f>
        <v>3.1661059583999998</v>
      </c>
      <c r="P37" s="24">
        <f>$B37*$C37*'HCRP &amp; MN Potential Donors '!Z37</f>
        <v>11.273380549199999</v>
      </c>
      <c r="Q37" s="25">
        <f>$B37*$C37*'HCRP &amp; MN Potential Donors '!AA37</f>
        <v>3.2795288870399997</v>
      </c>
      <c r="R37" s="24">
        <f>$B37*$C37*'HCRP &amp; MN Potential Donors '!AC37</f>
        <v>11.667160982399999</v>
      </c>
      <c r="S37" s="25">
        <f>$B37*$C37*'HCRP &amp; MN Potential Donors '!AD37</f>
        <v>3.3940831948799994</v>
      </c>
      <c r="T37" s="24">
        <f>$B37*$C37*'HCRP &amp; MN Potential Donors '!AF37</f>
        <v>12.064830531600004</v>
      </c>
      <c r="U37" s="25">
        <f>$B37*$C37*'HCRP &amp; MN Potential Donors '!AG37</f>
        <v>3.5097688819200008</v>
      </c>
      <c r="V37" s="24">
        <f>$B37*$C37*'HCRP &amp; MN Potential Donors '!AI37</f>
        <v>12.466389196800002</v>
      </c>
      <c r="W37" s="25">
        <f>$B37*$C37*'HCRP &amp; MN Potential Donors '!AJ37</f>
        <v>3.6265859481599998</v>
      </c>
      <c r="X37" s="24">
        <f>$B37*$C37*'HCRP &amp; MN Potential Donors '!AL37</f>
        <v>12.871836978000001</v>
      </c>
      <c r="Y37" s="25">
        <f>$B37*$C37*'HCRP &amp; MN Potential Donors '!AM37</f>
        <v>3.7445343936000008</v>
      </c>
      <c r="Z37" s="24">
        <f>$B37*$C37*'HCRP &amp; MN Potential Donors '!AO37</f>
        <v>13.2811738752</v>
      </c>
      <c r="AA37" s="25">
        <f>$B37*$C37*'HCRP &amp; MN Potential Donors '!AP37</f>
        <v>3.8636142182399995</v>
      </c>
      <c r="AB37" s="24">
        <f>$B37*$C37*'HCRP &amp; MN Potential Donors '!AR37</f>
        <v>13.6943998884</v>
      </c>
      <c r="AC37" s="25">
        <f>$B37*$C37*'HCRP &amp; MN Potential Donors '!AS37</f>
        <v>3.9838254220799993</v>
      </c>
      <c r="AD37" s="24">
        <f>$B37*$C37*'HCRP &amp; MN Potential Donors '!AU37</f>
        <v>14.1115150176</v>
      </c>
      <c r="AE37" s="25">
        <f>$B37*$C37*'HCRP &amp; MN Potential Donors '!AV37</f>
        <v>4.1051680051200004</v>
      </c>
      <c r="AF37" s="24">
        <f>$B37*$C37*'HCRP &amp; MN Potential Donors '!AX37</f>
        <v>14.532519262800001</v>
      </c>
      <c r="AG37" s="25">
        <f>$B37*$C37*'HCRP &amp; MN Potential Donors '!AY37</f>
        <v>4.2276419673600003</v>
      </c>
      <c r="AH37" s="24">
        <f>$B37*$C37*'HCRP &amp; MN Potential Donors '!BA37</f>
        <v>14.957412624</v>
      </c>
      <c r="AI37" s="25">
        <f>$B37*$C37*'HCRP &amp; MN Potential Donors '!BB37</f>
        <v>4.3512473087999997</v>
      </c>
    </row>
    <row r="38" spans="1:35" x14ac:dyDescent="0.2">
      <c r="A38" s="2" t="str">
        <f>'Population Numbers 2017-2021'!A38</f>
        <v>Lakshadweep</v>
      </c>
      <c r="B38" s="7">
        <v>0.5</v>
      </c>
      <c r="C38" s="27">
        <v>0.7</v>
      </c>
      <c r="D38" s="24">
        <f>$B38*$C38*'HCRP &amp; MN Potential Donors '!H38</f>
        <v>4.4840894350560001</v>
      </c>
      <c r="E38" s="25">
        <f>$B38*$C38*'HCRP &amp; MN Potential Donors '!I38</f>
        <v>3.2611559527679996</v>
      </c>
      <c r="F38" s="24">
        <f>$B38*$C38*'HCRP &amp; MN Potential Donors '!K38</f>
        <v>4.6398988234367993</v>
      </c>
      <c r="G38" s="25">
        <f>$B38*$C38*'HCRP &amp; MN Potential Donors '!L38</f>
        <v>1.3497887486361599</v>
      </c>
      <c r="H38" s="24">
        <f>$B38*$C38*'HCRP &amp; MN Potential Donors '!N38</f>
        <v>4.7967516813216005</v>
      </c>
      <c r="I38" s="25">
        <f>$B38*$C38*'HCRP &amp; MN Potential Donors '!O38</f>
        <v>1.3954186709299197</v>
      </c>
      <c r="J38" s="24">
        <f>$B38*$C38*'HCRP &amp; MN Potential Donors '!Q38</f>
        <v>4.9546480087104001</v>
      </c>
      <c r="K38" s="25">
        <f>$B38*$C38*'HCRP &amp; MN Potential Donors '!R38</f>
        <v>1.4413521479884799</v>
      </c>
      <c r="L38" s="24">
        <f>$B38*$C38*'HCRP &amp; MN Potential Donors '!T38</f>
        <v>5.1135878056031991</v>
      </c>
      <c r="M38" s="25">
        <f>$B38*$C38*'HCRP &amp; MN Potential Donors '!U38</f>
        <v>1.4875891798118397</v>
      </c>
      <c r="N38" s="24">
        <f>$B38*$C38*'HCRP &amp; MN Potential Donors '!W38</f>
        <v>5.2735710720000002</v>
      </c>
      <c r="O38" s="25">
        <f>$B38*$C38*'HCRP &amp; MN Potential Donors '!X38</f>
        <v>1.5341297664</v>
      </c>
      <c r="P38" s="24">
        <f>$B38*$C38*'HCRP &amp; MN Potential Donors '!Z38</f>
        <v>5.3712792672000012</v>
      </c>
      <c r="Q38" s="25">
        <f>$B38*$C38*'HCRP &amp; MN Potential Donors '!AA38</f>
        <v>1.5625539686400001</v>
      </c>
      <c r="R38" s="24">
        <f>$B38*$C38*'HCRP &amp; MN Potential Donors '!AC38</f>
        <v>5.4695640384000006</v>
      </c>
      <c r="S38" s="25">
        <f>$B38*$C38*'HCRP &amp; MN Potential Donors '!AD38</f>
        <v>1.5911459020799998</v>
      </c>
      <c r="T38" s="24">
        <f>$B38*$C38*'HCRP &amp; MN Potential Donors '!AF38</f>
        <v>5.5684253855999994</v>
      </c>
      <c r="U38" s="25">
        <f>$B38*$C38*'HCRP &amp; MN Potential Donors '!AG38</f>
        <v>1.61990556672</v>
      </c>
      <c r="V38" s="24">
        <f>$B38*$C38*'HCRP &amp; MN Potential Donors '!AI38</f>
        <v>5.6678633088000012</v>
      </c>
      <c r="W38" s="25">
        <f>$B38*$C38*'HCRP &amp; MN Potential Donors '!AJ38</f>
        <v>1.64883296256</v>
      </c>
      <c r="X38" s="24">
        <f>$B38*$C38*'HCRP &amp; MN Potential Donors '!AL38</f>
        <v>5.7678778079999997</v>
      </c>
      <c r="Y38" s="25">
        <f>$B38*$C38*'HCRP &amp; MN Potential Donors '!AM38</f>
        <v>1.6779280896</v>
      </c>
      <c r="Z38" s="24">
        <f>$B38*$C38*'HCRP &amp; MN Potential Donors '!AO38</f>
        <v>5.8684688832000012</v>
      </c>
      <c r="AA38" s="25">
        <f>$B38*$C38*'HCRP &amp; MN Potential Donors '!AP38</f>
        <v>1.7071909478400003</v>
      </c>
      <c r="AB38" s="24">
        <f>$B38*$C38*'HCRP &amp; MN Potential Donors '!AR38</f>
        <v>5.9696365344000002</v>
      </c>
      <c r="AC38" s="25">
        <f>$B38*$C38*'HCRP &amp; MN Potential Donors '!AS38</f>
        <v>1.7366215372799998</v>
      </c>
      <c r="AD38" s="24">
        <f>$B38*$C38*'HCRP &amp; MN Potential Donors '!AU38</f>
        <v>6.0713807615999995</v>
      </c>
      <c r="AE38" s="25">
        <f>$B38*$C38*'HCRP &amp; MN Potential Donors '!AV38</f>
        <v>1.7662198579199999</v>
      </c>
      <c r="AF38" s="24">
        <f>$B38*$C38*'HCRP &amp; MN Potential Donors '!AX38</f>
        <v>6.1737015648000009</v>
      </c>
      <c r="AG38" s="25">
        <f>$B38*$C38*'HCRP &amp; MN Potential Donors '!AY38</f>
        <v>1.7959859097600004</v>
      </c>
      <c r="AH38" s="24">
        <f>$B38*$C38*'HCRP &amp; MN Potential Donors '!BA38</f>
        <v>6.2765989440000007</v>
      </c>
      <c r="AI38" s="25">
        <f>$B38*$C38*'HCRP &amp; MN Potential Donors '!BB38</f>
        <v>1.8259196928000001</v>
      </c>
    </row>
    <row r="39" spans="1:35" x14ac:dyDescent="0.2">
      <c r="A39" s="2">
        <f>'Population Numbers 2017-2021'!A39</f>
        <v>0</v>
      </c>
      <c r="E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</row>
    <row r="40" spans="1:35" x14ac:dyDescent="0.2">
      <c r="A40" s="2">
        <f>'Population Numbers 2017-2021'!A40</f>
        <v>0</v>
      </c>
      <c r="E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</row>
    <row r="41" spans="1:35" x14ac:dyDescent="0.2">
      <c r="A41" s="74" t="s">
        <v>65</v>
      </c>
      <c r="B41" s="75"/>
      <c r="C41" s="76"/>
      <c r="D41" s="77">
        <f>SUM(D3:D38)</f>
        <v>33882.188951287499</v>
      </c>
      <c r="E41" s="77">
        <f t="shared" ref="E41:AI41" si="0">SUM(E3:E38)</f>
        <v>22536.496876524237</v>
      </c>
      <c r="F41" s="77">
        <f t="shared" si="0"/>
        <v>34628.537069701037</v>
      </c>
      <c r="G41" s="77">
        <f t="shared" si="0"/>
        <v>10073.756238458487</v>
      </c>
      <c r="H41" s="77">
        <f t="shared" si="0"/>
        <v>35383.265715377624</v>
      </c>
      <c r="I41" s="77">
        <f t="shared" si="0"/>
        <v>10293.313662655311</v>
      </c>
      <c r="J41" s="77">
        <f t="shared" si="0"/>
        <v>36146.494275718054</v>
      </c>
      <c r="K41" s="77">
        <f t="shared" si="0"/>
        <v>10515.343789299804</v>
      </c>
      <c r="L41" s="77">
        <f t="shared" si="0"/>
        <v>36918.132089456492</v>
      </c>
      <c r="M41" s="77">
        <f t="shared" si="0"/>
        <v>10739.820244205524</v>
      </c>
      <c r="N41" s="77">
        <f t="shared" si="0"/>
        <v>37698.176915162359</v>
      </c>
      <c r="O41" s="77">
        <f t="shared" si="0"/>
        <v>10966.742375319958</v>
      </c>
      <c r="P41" s="77">
        <f t="shared" si="0"/>
        <v>38454.314137871632</v>
      </c>
      <c r="Q41" s="77">
        <f t="shared" si="0"/>
        <v>11186.709567380842</v>
      </c>
      <c r="R41" s="77">
        <f t="shared" si="0"/>
        <v>39218.551935756535</v>
      </c>
      <c r="S41" s="77">
        <f t="shared" si="0"/>
        <v>11409.033290401898</v>
      </c>
      <c r="T41" s="77">
        <f t="shared" si="0"/>
        <v>39990.922770669458</v>
      </c>
      <c r="U41" s="77">
        <f t="shared" si="0"/>
        <v>11633.722987831119</v>
      </c>
      <c r="V41" s="77">
        <f t="shared" si="0"/>
        <v>40771.42664261048</v>
      </c>
      <c r="W41" s="77">
        <f t="shared" si="0"/>
        <v>11860.778659668502</v>
      </c>
      <c r="X41" s="77">
        <f t="shared" si="0"/>
        <v>41560.06355157958</v>
      </c>
      <c r="Y41" s="77">
        <f t="shared" si="0"/>
        <v>12090.200305914057</v>
      </c>
      <c r="Z41" s="77">
        <f t="shared" si="0"/>
        <v>42356.833497576743</v>
      </c>
      <c r="AA41" s="77">
        <f t="shared" si="0"/>
        <v>12321.987926567777</v>
      </c>
      <c r="AB41" s="77">
        <f t="shared" si="0"/>
        <v>43161.736480601969</v>
      </c>
      <c r="AC41" s="77">
        <f t="shared" si="0"/>
        <v>12556.141521629661</v>
      </c>
      <c r="AD41" s="77">
        <f t="shared" si="0"/>
        <v>43974.772500655279</v>
      </c>
      <c r="AE41" s="77">
        <f t="shared" si="0"/>
        <v>12792.661091099717</v>
      </c>
      <c r="AF41" s="77">
        <f t="shared" si="0"/>
        <v>44795.941557736674</v>
      </c>
      <c r="AG41" s="77">
        <f t="shared" si="0"/>
        <v>13031.546634977942</v>
      </c>
      <c r="AH41" s="77">
        <f t="shared" si="0"/>
        <v>45625.243651846147</v>
      </c>
      <c r="AI41" s="77">
        <f t="shared" si="0"/>
        <v>13272.798153264326</v>
      </c>
    </row>
    <row r="42" spans="1:35" x14ac:dyDescent="0.2">
      <c r="A42" s="2">
        <f>'Population Numbers 2017-2021'!A42</f>
        <v>0</v>
      </c>
      <c r="E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</row>
    <row r="43" spans="1:35" x14ac:dyDescent="0.2">
      <c r="A43" s="2">
        <f>'Population Numbers 2017-2021'!A43</f>
        <v>0</v>
      </c>
      <c r="E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</row>
    <row r="44" spans="1:35" x14ac:dyDescent="0.2">
      <c r="A44" s="2">
        <f>'Population Numbers 2017-2021'!A44</f>
        <v>0</v>
      </c>
      <c r="E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</row>
    <row r="45" spans="1:35" x14ac:dyDescent="0.2">
      <c r="A45" s="2">
        <f>'Population Numbers 2017-2021'!A45</f>
        <v>0</v>
      </c>
      <c r="E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</row>
    <row r="46" spans="1:35" x14ac:dyDescent="0.2">
      <c r="A46" s="2">
        <f>'Population Numbers 2017-2021'!A46</f>
        <v>0</v>
      </c>
      <c r="E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</row>
    <row r="47" spans="1:35" x14ac:dyDescent="0.2">
      <c r="A47" s="2">
        <f>'Population Numbers 2017-2021'!A47</f>
        <v>0</v>
      </c>
      <c r="E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</row>
    <row r="48" spans="1:35" x14ac:dyDescent="0.2">
      <c r="A48" s="2">
        <f>'Population Numbers 2017-2021'!A48</f>
        <v>0</v>
      </c>
      <c r="E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</row>
    <row r="49" spans="1:1" x14ac:dyDescent="0.2">
      <c r="A49" s="2">
        <f>'Population Numbers 2017-2021'!A49</f>
        <v>0</v>
      </c>
    </row>
    <row r="50" spans="1:1" x14ac:dyDescent="0.2">
      <c r="A50" s="2">
        <f>'Population Numbers 2017-2021'!A50</f>
        <v>0</v>
      </c>
    </row>
    <row r="51" spans="1:1" x14ac:dyDescent="0.2">
      <c r="A51" s="2">
        <f>'Population Numbers 2017-2021'!A51</f>
        <v>0</v>
      </c>
    </row>
    <row r="52" spans="1:1" x14ac:dyDescent="0.2">
      <c r="A52" s="2">
        <f>'Population Numbers 2017-2021'!A52</f>
        <v>0</v>
      </c>
    </row>
    <row r="53" spans="1:1" x14ac:dyDescent="0.2">
      <c r="A53" s="2">
        <f>'Population Numbers 2017-2021'!A53</f>
        <v>0</v>
      </c>
    </row>
    <row r="54" spans="1:1" x14ac:dyDescent="0.2">
      <c r="A54" s="2">
        <f>'Population Numbers 2017-2021'!A54</f>
        <v>0</v>
      </c>
    </row>
    <row r="55" spans="1:1" x14ac:dyDescent="0.2">
      <c r="A55" s="2">
        <f>'Population Numbers 2017-2021'!A55</f>
        <v>0</v>
      </c>
    </row>
    <row r="56" spans="1:1" x14ac:dyDescent="0.2">
      <c r="A56" s="2">
        <f>'Population Numbers 2017-2021'!A56</f>
        <v>0</v>
      </c>
    </row>
    <row r="57" spans="1:1" x14ac:dyDescent="0.2">
      <c r="A57" s="2">
        <f>'Population Numbers 2017-2021'!A57</f>
        <v>0</v>
      </c>
    </row>
    <row r="58" spans="1:1" x14ac:dyDescent="0.2">
      <c r="A58" s="2">
        <f>'Population Numbers 2017-2021'!A58</f>
        <v>0</v>
      </c>
    </row>
    <row r="59" spans="1:1" x14ac:dyDescent="0.2">
      <c r="A59" s="2">
        <f>'Population Numbers 2017-2021'!A59</f>
        <v>0</v>
      </c>
    </row>
    <row r="60" spans="1:1" x14ac:dyDescent="0.2">
      <c r="A60" s="2">
        <f>'Population Numbers 2017-2021'!A60</f>
        <v>0</v>
      </c>
    </row>
    <row r="61" spans="1:1" x14ac:dyDescent="0.2">
      <c r="A61" s="2">
        <f>'Population Numbers 2017-2021'!A61</f>
        <v>0</v>
      </c>
    </row>
    <row r="62" spans="1:1" x14ac:dyDescent="0.2">
      <c r="A62" s="2">
        <f>'Population Numbers 2017-2021'!A62</f>
        <v>0</v>
      </c>
    </row>
    <row r="63" spans="1:1" x14ac:dyDescent="0.2">
      <c r="A63" s="2">
        <f>'Population Numbers 2017-2021'!A63</f>
        <v>0</v>
      </c>
    </row>
    <row r="64" spans="1:1" x14ac:dyDescent="0.2">
      <c r="A64" s="2">
        <f>'Population Numbers 2017-2021'!A64</f>
        <v>0</v>
      </c>
    </row>
    <row r="65" spans="1:1" x14ac:dyDescent="0.2">
      <c r="A65" s="2">
        <f>'Population Numbers 2017-2021'!A65</f>
        <v>0</v>
      </c>
    </row>
    <row r="66" spans="1:1" x14ac:dyDescent="0.2">
      <c r="A66" s="2">
        <f>'Population Numbers 2017-2021'!A66</f>
        <v>0</v>
      </c>
    </row>
    <row r="67" spans="1:1" x14ac:dyDescent="0.2">
      <c r="A67" s="2">
        <f>'Population Numbers 2017-2021'!A67</f>
        <v>0</v>
      </c>
    </row>
    <row r="68" spans="1:1" x14ac:dyDescent="0.2">
      <c r="A68" s="2">
        <f>'Population Numbers 2017-2021'!A68</f>
        <v>0</v>
      </c>
    </row>
    <row r="69" spans="1:1" x14ac:dyDescent="0.2">
      <c r="A69" s="2">
        <f>'Population Numbers 2017-2021'!A69</f>
        <v>0</v>
      </c>
    </row>
    <row r="70" spans="1:1" x14ac:dyDescent="0.2">
      <c r="A70" s="2">
        <f>'Population Numbers 2017-2021'!A70</f>
        <v>0</v>
      </c>
    </row>
    <row r="71" spans="1:1" x14ac:dyDescent="0.2">
      <c r="A71" s="2">
        <f>'Population Numbers 2017-2021'!A71</f>
        <v>0</v>
      </c>
    </row>
    <row r="72" spans="1:1" x14ac:dyDescent="0.2">
      <c r="A72" s="2">
        <f>'Population Numbers 2017-2021'!A72</f>
        <v>0</v>
      </c>
    </row>
    <row r="73" spans="1:1" x14ac:dyDescent="0.2">
      <c r="A73" s="2">
        <f>'Population Numbers 2017-2021'!A73</f>
        <v>0</v>
      </c>
    </row>
    <row r="74" spans="1:1" x14ac:dyDescent="0.2">
      <c r="A74" s="2">
        <f>'Population Numbers 2017-2021'!A74</f>
        <v>0</v>
      </c>
    </row>
    <row r="75" spans="1:1" x14ac:dyDescent="0.2">
      <c r="A75" s="2">
        <f>'Population Numbers 2017-2021'!A75</f>
        <v>0</v>
      </c>
    </row>
    <row r="76" spans="1:1" x14ac:dyDescent="0.2">
      <c r="A76" s="2">
        <f>'Population Numbers 2017-2021'!A76</f>
        <v>0</v>
      </c>
    </row>
    <row r="77" spans="1:1" x14ac:dyDescent="0.2">
      <c r="A77" s="2">
        <f>'Population Numbers 2017-2021'!A77</f>
        <v>0</v>
      </c>
    </row>
    <row r="78" spans="1:1" x14ac:dyDescent="0.2">
      <c r="A78" s="2">
        <f>'Population Numbers 2017-2021'!A78</f>
        <v>0</v>
      </c>
    </row>
    <row r="79" spans="1:1" x14ac:dyDescent="0.2">
      <c r="A79" s="2">
        <f>'Population Numbers 2017-2021'!A79</f>
        <v>0</v>
      </c>
    </row>
    <row r="80" spans="1:1" x14ac:dyDescent="0.2">
      <c r="A80" s="2">
        <f>'Population Numbers 2017-2021'!A80</f>
        <v>0</v>
      </c>
    </row>
    <row r="81" spans="1:1" x14ac:dyDescent="0.2">
      <c r="A81" s="2">
        <f>'Population Numbers 2017-2021'!A81</f>
        <v>0</v>
      </c>
    </row>
    <row r="82" spans="1:1" x14ac:dyDescent="0.2">
      <c r="A82" s="2">
        <f>'Population Numbers 2017-2021'!A82</f>
        <v>0</v>
      </c>
    </row>
    <row r="83" spans="1:1" x14ac:dyDescent="0.2">
      <c r="A83" s="2">
        <f>'Population Numbers 2017-2021'!A83</f>
        <v>0</v>
      </c>
    </row>
    <row r="84" spans="1:1" x14ac:dyDescent="0.2">
      <c r="A84" s="2">
        <f>'Population Numbers 2017-2021'!A84</f>
        <v>0</v>
      </c>
    </row>
    <row r="85" spans="1:1" x14ac:dyDescent="0.2">
      <c r="A85" s="2">
        <f>'Population Numbers 2017-2021'!A85</f>
        <v>0</v>
      </c>
    </row>
    <row r="86" spans="1:1" x14ac:dyDescent="0.2">
      <c r="A86" s="2">
        <f>'Population Numbers 2017-2021'!A86</f>
        <v>0</v>
      </c>
    </row>
    <row r="87" spans="1:1" x14ac:dyDescent="0.2">
      <c r="A87" s="2">
        <f>'Population Numbers 2017-2021'!A87</f>
        <v>0</v>
      </c>
    </row>
    <row r="88" spans="1:1" x14ac:dyDescent="0.2">
      <c r="A88" s="2">
        <f>'Population Numbers 2017-2021'!A88</f>
        <v>0</v>
      </c>
    </row>
    <row r="89" spans="1:1" x14ac:dyDescent="0.2">
      <c r="A89" s="2">
        <f>'Population Numbers 2017-2021'!A89</f>
        <v>0</v>
      </c>
    </row>
    <row r="90" spans="1:1" x14ac:dyDescent="0.2">
      <c r="A90" s="2">
        <f>'Population Numbers 2017-2021'!A90</f>
        <v>0</v>
      </c>
    </row>
    <row r="91" spans="1:1" x14ac:dyDescent="0.2">
      <c r="A91" s="2">
        <f>'Population Numbers 2017-2021'!A91</f>
        <v>0</v>
      </c>
    </row>
    <row r="92" spans="1:1" x14ac:dyDescent="0.2">
      <c r="A92" s="2">
        <f>'Population Numbers 2017-2021'!A92</f>
        <v>0</v>
      </c>
    </row>
    <row r="93" spans="1:1" x14ac:dyDescent="0.2">
      <c r="A93" s="2">
        <f>'Population Numbers 2017-2021'!A93</f>
        <v>0</v>
      </c>
    </row>
    <row r="94" spans="1:1" x14ac:dyDescent="0.2">
      <c r="A94" s="2">
        <f>'Population Numbers 2017-2021'!A94</f>
        <v>0</v>
      </c>
    </row>
    <row r="95" spans="1:1" x14ac:dyDescent="0.2">
      <c r="A95" s="2">
        <f>'Population Numbers 2017-2021'!A95</f>
        <v>0</v>
      </c>
    </row>
    <row r="96" spans="1:1" x14ac:dyDescent="0.2">
      <c r="A96" s="2">
        <f>'Population Numbers 2017-2021'!A96</f>
        <v>0</v>
      </c>
    </row>
    <row r="97" spans="1:1" x14ac:dyDescent="0.2">
      <c r="A97" s="2">
        <f>'Population Numbers 2017-2021'!A97</f>
        <v>0</v>
      </c>
    </row>
    <row r="98" spans="1:1" x14ac:dyDescent="0.2">
      <c r="A98" s="2">
        <f>'Population Numbers 2017-2021'!A98</f>
        <v>0</v>
      </c>
    </row>
    <row r="99" spans="1:1" x14ac:dyDescent="0.2">
      <c r="A99" s="2">
        <f>'Population Numbers 2017-2021'!A99</f>
        <v>0</v>
      </c>
    </row>
    <row r="100" spans="1:1" x14ac:dyDescent="0.2">
      <c r="A100" s="2">
        <f>'Population Numbers 2017-2021'!A100</f>
        <v>0</v>
      </c>
    </row>
    <row r="101" spans="1:1" x14ac:dyDescent="0.2">
      <c r="A101" s="2">
        <f>'Population Numbers 2017-2021'!A101</f>
        <v>0</v>
      </c>
    </row>
    <row r="102" spans="1:1" x14ac:dyDescent="0.2">
      <c r="A102" s="2">
        <f>'Population Numbers 2017-2021'!A102</f>
        <v>0</v>
      </c>
    </row>
    <row r="103" spans="1:1" x14ac:dyDescent="0.2">
      <c r="A103" s="2">
        <f>'Population Numbers 2017-2021'!A103</f>
        <v>0</v>
      </c>
    </row>
    <row r="104" spans="1:1" x14ac:dyDescent="0.2">
      <c r="A104" s="2">
        <f>'Population Numbers 2017-2021'!A104</f>
        <v>0</v>
      </c>
    </row>
    <row r="105" spans="1:1" x14ac:dyDescent="0.2">
      <c r="A105" s="2">
        <f>'Population Numbers 2017-2021'!A105</f>
        <v>0</v>
      </c>
    </row>
    <row r="106" spans="1:1" x14ac:dyDescent="0.2">
      <c r="A106" s="2">
        <f>'Population Numbers 2017-2021'!A106</f>
        <v>0</v>
      </c>
    </row>
    <row r="107" spans="1:1" x14ac:dyDescent="0.2">
      <c r="A107" s="2">
        <f>'Population Numbers 2017-2021'!A107</f>
        <v>0</v>
      </c>
    </row>
    <row r="108" spans="1:1" x14ac:dyDescent="0.2">
      <c r="A108" s="2">
        <f>'Population Numbers 2017-2021'!A108</f>
        <v>0</v>
      </c>
    </row>
    <row r="109" spans="1:1" x14ac:dyDescent="0.2">
      <c r="A109" s="2">
        <f>'Population Numbers 2017-2021'!A109</f>
        <v>0</v>
      </c>
    </row>
    <row r="110" spans="1:1" x14ac:dyDescent="0.2">
      <c r="A110" s="2">
        <f>'Population Numbers 2017-2021'!A110</f>
        <v>0</v>
      </c>
    </row>
    <row r="111" spans="1:1" x14ac:dyDescent="0.2">
      <c r="A111" s="2">
        <f>'Population Numbers 2017-2021'!A111</f>
        <v>0</v>
      </c>
    </row>
    <row r="112" spans="1:1" x14ac:dyDescent="0.2">
      <c r="A112" s="2">
        <f>'Population Numbers 2017-2021'!A112</f>
        <v>0</v>
      </c>
    </row>
    <row r="113" spans="1:1" x14ac:dyDescent="0.2">
      <c r="A113" s="2">
        <f>'Population Numbers 2017-2021'!A113</f>
        <v>0</v>
      </c>
    </row>
    <row r="114" spans="1:1" x14ac:dyDescent="0.2">
      <c r="A114" s="2">
        <f>'Population Numbers 2017-2021'!A114</f>
        <v>0</v>
      </c>
    </row>
    <row r="115" spans="1:1" x14ac:dyDescent="0.2">
      <c r="A115" s="2">
        <f>'Population Numbers 2017-2021'!A115</f>
        <v>0</v>
      </c>
    </row>
    <row r="116" spans="1:1" x14ac:dyDescent="0.2">
      <c r="A116" s="2">
        <f>'Population Numbers 2017-2021'!A116</f>
        <v>0</v>
      </c>
    </row>
    <row r="117" spans="1:1" x14ac:dyDescent="0.2">
      <c r="A117" s="2">
        <f>'Population Numbers 2017-2021'!A117</f>
        <v>0</v>
      </c>
    </row>
    <row r="118" spans="1:1" x14ac:dyDescent="0.2">
      <c r="A118" s="2">
        <f>'Population Numbers 2017-2021'!A118</f>
        <v>0</v>
      </c>
    </row>
    <row r="119" spans="1:1" x14ac:dyDescent="0.2">
      <c r="A119" s="2">
        <f>'Population Numbers 2017-2021'!A119</f>
        <v>0</v>
      </c>
    </row>
    <row r="120" spans="1:1" x14ac:dyDescent="0.2">
      <c r="A120" s="2">
        <f>'Population Numbers 2017-2021'!A120</f>
        <v>0</v>
      </c>
    </row>
    <row r="121" spans="1:1" x14ac:dyDescent="0.2">
      <c r="A121" s="2">
        <f>'Population Numbers 2017-2021'!A121</f>
        <v>0</v>
      </c>
    </row>
    <row r="122" spans="1:1" x14ac:dyDescent="0.2">
      <c r="A122" s="2">
        <f>'Population Numbers 2017-2021'!A122</f>
        <v>0</v>
      </c>
    </row>
    <row r="123" spans="1:1" x14ac:dyDescent="0.2">
      <c r="A123" s="2">
        <f>'Population Numbers 2017-2021'!A123</f>
        <v>0</v>
      </c>
    </row>
    <row r="124" spans="1:1" x14ac:dyDescent="0.2">
      <c r="A124" s="2">
        <f>'Population Numbers 2017-2021'!A124</f>
        <v>0</v>
      </c>
    </row>
    <row r="125" spans="1:1" x14ac:dyDescent="0.2">
      <c r="A125" s="2">
        <f>'Population Numbers 2017-2021'!A125</f>
        <v>0</v>
      </c>
    </row>
    <row r="126" spans="1:1" x14ac:dyDescent="0.2">
      <c r="A126" s="2">
        <f>'Population Numbers 2017-2021'!A126</f>
        <v>0</v>
      </c>
    </row>
    <row r="127" spans="1:1" x14ac:dyDescent="0.2">
      <c r="A127" s="2">
        <f>'Population Numbers 2017-2021'!A127</f>
        <v>0</v>
      </c>
    </row>
    <row r="128" spans="1:1" x14ac:dyDescent="0.2">
      <c r="A128" s="2">
        <f>'Population Numbers 2017-2021'!A128</f>
        <v>0</v>
      </c>
    </row>
    <row r="129" spans="1:1" x14ac:dyDescent="0.2">
      <c r="A129" s="2">
        <f>'Population Numbers 2017-2021'!A129</f>
        <v>0</v>
      </c>
    </row>
    <row r="130" spans="1:1" x14ac:dyDescent="0.2">
      <c r="A130" s="2">
        <f>'Population Numbers 2017-2021'!A130</f>
        <v>0</v>
      </c>
    </row>
    <row r="131" spans="1:1" x14ac:dyDescent="0.2">
      <c r="A131" s="2">
        <f>'Population Numbers 2017-2021'!A131</f>
        <v>0</v>
      </c>
    </row>
    <row r="132" spans="1:1" x14ac:dyDescent="0.2">
      <c r="A132" s="2">
        <f>'Population Numbers 2017-2021'!A132</f>
        <v>0</v>
      </c>
    </row>
    <row r="133" spans="1:1" x14ac:dyDescent="0.2">
      <c r="A133" s="2">
        <f>'Population Numbers 2017-2021'!A133</f>
        <v>0</v>
      </c>
    </row>
    <row r="134" spans="1:1" x14ac:dyDescent="0.2">
      <c r="A134" s="2">
        <f>'Population Numbers 2017-2021'!A134</f>
        <v>0</v>
      </c>
    </row>
    <row r="135" spans="1:1" x14ac:dyDescent="0.2">
      <c r="A135" s="2">
        <f>'Population Numbers 2017-2021'!A135</f>
        <v>0</v>
      </c>
    </row>
    <row r="136" spans="1:1" x14ac:dyDescent="0.2">
      <c r="A136" s="2">
        <f>'Population Numbers 2017-2021'!A136</f>
        <v>0</v>
      </c>
    </row>
  </sheetData>
  <mergeCells count="16">
    <mergeCell ref="AB1:AC1"/>
    <mergeCell ref="AD1:AE1"/>
    <mergeCell ref="AF1:AG1"/>
    <mergeCell ref="AH1:AI1"/>
    <mergeCell ref="P1:Q1"/>
    <mergeCell ref="R1:S1"/>
    <mergeCell ref="T1:U1"/>
    <mergeCell ref="V1:W1"/>
    <mergeCell ref="X1:Y1"/>
    <mergeCell ref="Z1:AA1"/>
    <mergeCell ref="N1:O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S44"/>
  <sheetViews>
    <sheetView workbookViewId="0">
      <pane xSplit="1" topLeftCell="B1" activePane="topRight" state="frozen"/>
      <selection pane="topRight" sqref="A1:S38"/>
    </sheetView>
  </sheetViews>
  <sheetFormatPr baseColWidth="10" defaultColWidth="8.83203125" defaultRowHeight="15" x14ac:dyDescent="0.2"/>
  <cols>
    <col min="1" max="1" width="21.1640625" style="44" customWidth="1"/>
    <col min="2" max="2" width="7.6640625" style="43" customWidth="1"/>
    <col min="3" max="3" width="8" style="42" customWidth="1"/>
    <col min="4" max="4" width="7.5" style="42" customWidth="1"/>
    <col min="5" max="8" width="10.6640625" customWidth="1"/>
    <col min="9" max="9" width="10.6640625" style="9" customWidth="1"/>
    <col min="10" max="19" width="10.6640625" customWidth="1"/>
  </cols>
  <sheetData>
    <row r="1" spans="1:19" s="45" customFormat="1" ht="36" customHeight="1" x14ac:dyDescent="0.2">
      <c r="A1" s="61">
        <f>'Population Numbers 2017-2021'!A:A</f>
        <v>0</v>
      </c>
      <c r="B1" s="100" t="s">
        <v>57</v>
      </c>
      <c r="C1" s="101"/>
      <c r="D1" s="101"/>
      <c r="E1" s="72">
        <v>2017</v>
      </c>
      <c r="F1" s="73">
        <v>2018</v>
      </c>
      <c r="G1" s="73">
        <v>2019</v>
      </c>
      <c r="H1" s="73">
        <v>2020</v>
      </c>
      <c r="I1" s="73">
        <v>2021</v>
      </c>
      <c r="J1" s="73">
        <v>2022</v>
      </c>
      <c r="K1" s="73">
        <v>2023</v>
      </c>
      <c r="L1" s="73">
        <v>2024</v>
      </c>
      <c r="M1" s="73">
        <v>2025</v>
      </c>
      <c r="N1" s="73">
        <v>2026</v>
      </c>
      <c r="O1" s="73">
        <v>2027</v>
      </c>
      <c r="P1" s="73">
        <v>2028</v>
      </c>
      <c r="Q1" s="73">
        <v>2029</v>
      </c>
      <c r="R1" s="73">
        <v>2030</v>
      </c>
      <c r="S1" s="73">
        <v>2031</v>
      </c>
    </row>
    <row r="2" spans="1:19" s="60" customFormat="1" x14ac:dyDescent="0.2">
      <c r="A2" s="56" t="str">
        <f>'Population Numbers 2017-2021'!A2</f>
        <v>State</v>
      </c>
      <c r="B2" s="85" t="s">
        <v>58</v>
      </c>
      <c r="C2" s="86" t="s">
        <v>59</v>
      </c>
      <c r="D2" s="86" t="s">
        <v>60</v>
      </c>
      <c r="E2" s="58" t="s">
        <v>61</v>
      </c>
      <c r="F2" s="58" t="s">
        <v>61</v>
      </c>
      <c r="G2" s="58" t="s">
        <v>51</v>
      </c>
      <c r="H2" s="58" t="s">
        <v>51</v>
      </c>
      <c r="I2" s="58" t="s">
        <v>51</v>
      </c>
      <c r="J2" s="58" t="s">
        <v>51</v>
      </c>
      <c r="K2" s="58" t="s">
        <v>51</v>
      </c>
      <c r="L2" s="58" t="s">
        <v>51</v>
      </c>
      <c r="M2" s="58" t="s">
        <v>51</v>
      </c>
      <c r="N2" s="58" t="s">
        <v>51</v>
      </c>
      <c r="O2" s="58" t="s">
        <v>51</v>
      </c>
      <c r="P2" s="58" t="s">
        <v>51</v>
      </c>
      <c r="Q2" s="58" t="s">
        <v>51</v>
      </c>
      <c r="R2" s="58" t="s">
        <v>51</v>
      </c>
      <c r="S2" s="58" t="s">
        <v>51</v>
      </c>
    </row>
    <row r="3" spans="1:19" x14ac:dyDescent="0.2">
      <c r="A3" s="55" t="s">
        <v>24</v>
      </c>
      <c r="B3" s="51">
        <v>0.33</v>
      </c>
      <c r="C3" s="51">
        <v>0.67</v>
      </c>
      <c r="D3" s="51">
        <v>1</v>
      </c>
      <c r="E3" s="52">
        <f>SUM('HCRP &amp; MN Tx'!$F21:$G21)*B3</f>
        <v>392.04145220950704</v>
      </c>
      <c r="F3" s="52">
        <f>SUM('HCRP &amp; MN Tx'!$H21:$I21)*C3</f>
        <v>811.43852700195953</v>
      </c>
      <c r="G3" s="52">
        <f>SUM('HCRP &amp; MN Tx'!$J21:$K21)*D3</f>
        <v>1234.2001575799347</v>
      </c>
      <c r="H3" s="52">
        <f>SUM('HCRP &amp; MN Tx'!L$21:M$21)*$D3</f>
        <v>1257.2980360524673</v>
      </c>
      <c r="I3" s="52">
        <f>SUM('HCRP &amp; MN Tx'!N$21:O$21)*$D3</f>
        <v>1280.3959145249999</v>
      </c>
      <c r="J3" s="52">
        <f>SUM('HCRP &amp; MN Tx'!P$21:Q$21)*$D3</f>
        <v>1298.8926753075</v>
      </c>
      <c r="K3" s="52">
        <f>SUM('HCRP &amp; MN Tx'!R$21:S$21)*$D3</f>
        <v>1317.3894360899999</v>
      </c>
      <c r="L3" s="52">
        <f>SUM('HCRP &amp; MN Tx'!T$21:U$21)*$D3</f>
        <v>1335.8861968725</v>
      </c>
      <c r="M3" s="52">
        <f>SUM('HCRP &amp; MN Tx'!V$21:W$21)*$D3</f>
        <v>1354.3829576549999</v>
      </c>
      <c r="N3" s="52">
        <f>SUM('HCRP &amp; MN Tx'!X$21:Y$21)*$D3</f>
        <v>1372.8797184375001</v>
      </c>
      <c r="O3" s="52">
        <f>SUM('HCRP &amp; MN Tx'!Z$21:AA$21)*$D3</f>
        <v>1391.37647922</v>
      </c>
      <c r="P3" s="52">
        <f>SUM('HCRP &amp; MN Tx'!AB$21:AC$21)*$D3</f>
        <v>1409.8732400024999</v>
      </c>
      <c r="Q3" s="52">
        <f>SUM('HCRP &amp; MN Tx'!AD$21:AE$21)*$D3</f>
        <v>1428.3700007850002</v>
      </c>
      <c r="R3" s="52">
        <f>SUM('HCRP &amp; MN Tx'!AF$21:AG$21)*$D3</f>
        <v>1446.8667615675001</v>
      </c>
      <c r="S3" s="52">
        <f>SUM('HCRP &amp; MN Tx'!AH$21:AI$21)*$D3</f>
        <v>1465.36352235</v>
      </c>
    </row>
    <row r="4" spans="1:19" x14ac:dyDescent="0.2">
      <c r="A4" s="50" t="s">
        <v>11</v>
      </c>
      <c r="B4" s="51">
        <v>0.33</v>
      </c>
      <c r="C4" s="51">
        <v>0.67</v>
      </c>
      <c r="D4" s="51">
        <v>1</v>
      </c>
      <c r="E4" s="52">
        <f>SUM('HCRP &amp; MN Tx'!$F8:$G8)*$B4</f>
        <v>1359.8417857413224</v>
      </c>
      <c r="F4" s="52">
        <f>SUM('HCRP &amp; MN Tx'!$H8:$I8)*$C4</f>
        <v>2791.3957052825172</v>
      </c>
      <c r="G4" s="52">
        <f>SUM('HCRP &amp; MN Tx'!J$8:K$8)*$D4</f>
        <v>4212.0401697527641</v>
      </c>
      <c r="H4" s="52">
        <f>SUM('HCRP &amp; MN Tx'!L$8:M$8)*$D4</f>
        <v>4258.0664532519359</v>
      </c>
      <c r="I4" s="52">
        <f>SUM('HCRP &amp; MN Tx'!N$8:O$8)*$D4</f>
        <v>4304.3410971878393</v>
      </c>
      <c r="J4" s="52">
        <f>SUM('HCRP &amp; MN Tx'!P$8:Q$8)*$D4</f>
        <v>4347.2105002372555</v>
      </c>
      <c r="K4" s="52">
        <f>SUM('HCRP &amp; MN Tx'!R$8:S$8)*$D4</f>
        <v>4390.2858621606574</v>
      </c>
      <c r="L4" s="52">
        <f>SUM('HCRP &amp; MN Tx'!T$8:U$8)*$D4</f>
        <v>4433.5671829580433</v>
      </c>
      <c r="M4" s="52">
        <f>SUM('HCRP &amp; MN Tx'!V$8:W$8)*$D4</f>
        <v>4477.054462629415</v>
      </c>
      <c r="N4" s="52">
        <f>SUM('HCRP &amp; MN Tx'!X$8:Y$8)*$D4</f>
        <v>4520.7477011747733</v>
      </c>
      <c r="O4" s="52">
        <f>SUM('HCRP &amp; MN Tx'!Z$8:AA$8)*$D4</f>
        <v>4564.6468985941137</v>
      </c>
      <c r="P4" s="52">
        <f>SUM('HCRP &amp; MN Tx'!AB$8:AC$8)*$D4</f>
        <v>4608.7520548874418</v>
      </c>
      <c r="Q4" s="52">
        <f>SUM('HCRP &amp; MN Tx'!AD$8:AE$8)*$D4</f>
        <v>4653.0631700547528</v>
      </c>
      <c r="R4" s="52">
        <f>SUM('HCRP &amp; MN Tx'!AF$8:AG$8)*$D4</f>
        <v>4697.5802440960488</v>
      </c>
      <c r="S4" s="52">
        <f>SUM('HCRP &amp; MN Tx'!AH$8:AI$8)*$D4</f>
        <v>4742.3032770113286</v>
      </c>
    </row>
    <row r="5" spans="1:19" x14ac:dyDescent="0.2">
      <c r="A5" s="50" t="s">
        <v>12</v>
      </c>
      <c r="B5" s="51">
        <v>0.33</v>
      </c>
      <c r="C5" s="51">
        <v>0.67</v>
      </c>
      <c r="D5" s="51">
        <v>1</v>
      </c>
      <c r="E5" s="52">
        <f>SUM('HCRP &amp; MN Tx'!$F9:$G9)*$B5</f>
        <v>681.1099275523444</v>
      </c>
      <c r="F5" s="52">
        <f>SUM('HCRP &amp; MN Tx'!$H9:$I9)*$C5</f>
        <v>1425.2526415735242</v>
      </c>
      <c r="G5" s="52">
        <f>SUM('HCRP &amp; MN Tx'!$J9:$K9)*$D5</f>
        <v>2191.4071547676599</v>
      </c>
      <c r="H5" s="52">
        <f>SUM('HCRP &amp; MN Tx'!L$9:M$9)*$D5</f>
        <v>2256.4626958827266</v>
      </c>
      <c r="I5" s="52">
        <f>SUM('HCRP &amp; MN Tx'!N$9:O$9)*$D5</f>
        <v>2322.4093719624002</v>
      </c>
      <c r="J5" s="52">
        <f>SUM('HCRP &amp; MN Tx'!P$9:Q$9)*$D5</f>
        <v>2387.8385494242298</v>
      </c>
      <c r="K5" s="52">
        <f>SUM('HCRP &amp; MN Tx'!R$9:S$9)*$D5</f>
        <v>2454.1288590054601</v>
      </c>
      <c r="L5" s="52">
        <f>SUM('HCRP &amp; MN Tx'!T$9:U$9)*$D5</f>
        <v>2521.2803007060907</v>
      </c>
      <c r="M5" s="52">
        <f>SUM('HCRP &amp; MN Tx'!V$9:W$9)*$D5</f>
        <v>2589.2928745261202</v>
      </c>
      <c r="N5" s="52">
        <f>SUM('HCRP &amp; MN Tx'!X$9:Y$9)*$D5</f>
        <v>2658.1665804655504</v>
      </c>
      <c r="O5" s="52">
        <f>SUM('HCRP &amp; MN Tx'!Z$9:AA$9)*$D5</f>
        <v>2727.9014185243805</v>
      </c>
      <c r="P5" s="52">
        <f>SUM('HCRP &amp; MN Tx'!AB$9:AC$9)*$D5</f>
        <v>2798.4973887026104</v>
      </c>
      <c r="Q5" s="52">
        <f>SUM('HCRP &amp; MN Tx'!AD$9:AE$9)*$D5</f>
        <v>2869.9544910002401</v>
      </c>
      <c r="R5" s="52">
        <f>SUM('HCRP &amp; MN Tx'!AF$9:AG$9)*$D5</f>
        <v>2942.2727254172705</v>
      </c>
      <c r="S5" s="52">
        <f>SUM('HCRP &amp; MN Tx'!AH$9:AI$9)*$D5</f>
        <v>3015.4520919537003</v>
      </c>
    </row>
    <row r="6" spans="1:19" x14ac:dyDescent="0.2">
      <c r="A6" s="50" t="s">
        <v>9</v>
      </c>
      <c r="B6" s="51">
        <v>0.33</v>
      </c>
      <c r="C6" s="51">
        <v>0.67</v>
      </c>
      <c r="D6" s="51">
        <v>1</v>
      </c>
      <c r="E6" s="52">
        <f>SUM('HCRP &amp; MN Tx'!$F6:$G6)*$B6</f>
        <v>678.07908445425755</v>
      </c>
      <c r="F6" s="52">
        <f>SUM('HCRP &amp; MN Tx'!$H6:$I6)*$C6</f>
        <v>1401.1799223680948</v>
      </c>
      <c r="G6" s="52">
        <f>SUM('HCRP &amp; MN Tx'!$J6:$K6)*$D6</f>
        <v>2128.1629494338249</v>
      </c>
      <c r="H6" s="52">
        <f>SUM('HCRP &amp; MN Tx'!L$6:M$6)*$D6</f>
        <v>2165.3340018063977</v>
      </c>
      <c r="I6" s="52">
        <f>SUM('HCRP &amp; MN Tx'!N$6:O$6)*$D6</f>
        <v>2202.8264740850241</v>
      </c>
      <c r="J6" s="52">
        <f>SUM('HCRP &amp; MN Tx'!P$6:Q$6)*$D6</f>
        <v>2235.8823207968835</v>
      </c>
      <c r="K6" s="52">
        <f>SUM('HCRP &amp; MN Tx'!R$6:S$6)*$D6</f>
        <v>2269.181714330135</v>
      </c>
      <c r="L6" s="52">
        <f>SUM('HCRP &amp; MN Tx'!T$6:U$6)*$D6</f>
        <v>2302.72465468478</v>
      </c>
      <c r="M6" s="52">
        <f>SUM('HCRP &amp; MN Tx'!V$6:W$6)*$D6</f>
        <v>2336.5111418608167</v>
      </c>
      <c r="N6" s="52">
        <f>SUM('HCRP &amp; MN Tx'!X$6:Y$6)*$D6</f>
        <v>2370.541175858245</v>
      </c>
      <c r="O6" s="52">
        <f>SUM('HCRP &amp; MN Tx'!Z$6:AA$6)*$D6</f>
        <v>2404.8147566770663</v>
      </c>
      <c r="P6" s="52">
        <f>SUM('HCRP &amp; MN Tx'!AB$6:AC$6)*$D6</f>
        <v>2439.3318843172797</v>
      </c>
      <c r="Q6" s="52">
        <f>SUM('HCRP &amp; MN Tx'!AD$6:AE$6)*$D6</f>
        <v>2474.0925587788852</v>
      </c>
      <c r="R6" s="52">
        <f>SUM('HCRP &amp; MN Tx'!AF$6:AG$6)*$D6</f>
        <v>2509.0967800618828</v>
      </c>
      <c r="S6" s="52">
        <f>SUM('HCRP &amp; MN Tx'!AH$6:AI$6)*$D6</f>
        <v>2544.3445481662711</v>
      </c>
    </row>
    <row r="7" spans="1:19" x14ac:dyDescent="0.2">
      <c r="A7" s="53" t="s">
        <v>10</v>
      </c>
      <c r="B7" s="51">
        <v>0.33</v>
      </c>
      <c r="C7" s="51">
        <v>0.67</v>
      </c>
      <c r="D7" s="51">
        <v>1</v>
      </c>
      <c r="E7" s="52">
        <f>SUM('HCRP &amp; MN Tx'!$F7:$G7)*$B7</f>
        <v>556.69037909246413</v>
      </c>
      <c r="F7" s="52">
        <f>SUM('HCRP &amp; MN Tx'!$H7:$I7)*$C7</f>
        <v>1149.0804928800699</v>
      </c>
      <c r="G7" s="52">
        <f>SUM('HCRP &amp; MN Tx'!$J7:$K7)*$D7</f>
        <v>1743.3801346193688</v>
      </c>
      <c r="H7" s="52">
        <f>SUM('HCRP &amp; MN Tx'!L$7:M$7)*$D7</f>
        <v>1771.9444112786477</v>
      </c>
      <c r="I7" s="52">
        <f>SUM('HCRP &amp; MN Tx'!N$7:O$7)*$D7</f>
        <v>1800.738341739137</v>
      </c>
      <c r="J7" s="52">
        <f>SUM('HCRP &amp; MN Tx'!P$7:Q$7)*$D7</f>
        <v>1825.876389267939</v>
      </c>
      <c r="K7" s="52">
        <f>SUM('HCRP &amp; MN Tx'!R$7:S$7)*$D7</f>
        <v>1851.1884504538034</v>
      </c>
      <c r="L7" s="52">
        <f>SUM('HCRP &amp; MN Tx'!T$7:U$7)*$D7</f>
        <v>1876.6745252967298</v>
      </c>
      <c r="M7" s="52">
        <f>SUM('HCRP &amp; MN Tx'!V$7:W$7)*$D7</f>
        <v>1902.3346137967185</v>
      </c>
      <c r="N7" s="52">
        <f>SUM('HCRP &amp; MN Tx'!X$7:Y$7)*$D7</f>
        <v>1928.1687159537698</v>
      </c>
      <c r="O7" s="52">
        <f>SUM('HCRP &amp; MN Tx'!Z$7:AA$7)*$D7</f>
        <v>1954.1768317678834</v>
      </c>
      <c r="P7" s="52">
        <f>SUM('HCRP &amp; MN Tx'!AB$7:AC$7)*$D7</f>
        <v>1980.3589612390592</v>
      </c>
      <c r="Q7" s="52">
        <f>SUM('HCRP &amp; MN Tx'!AD$7:AE$7)*$D7</f>
        <v>2006.7151043672975</v>
      </c>
      <c r="R7" s="52">
        <f>SUM('HCRP &amp; MN Tx'!AF$7:AG$7)*$D7</f>
        <v>2033.2452611525978</v>
      </c>
      <c r="S7" s="52">
        <f>SUM('HCRP &amp; MN Tx'!AH$7:AI$7)*$D7</f>
        <v>2059.9494315949614</v>
      </c>
    </row>
    <row r="8" spans="1:19" x14ac:dyDescent="0.2">
      <c r="A8" s="50" t="s">
        <v>15</v>
      </c>
      <c r="B8" s="51">
        <v>0.33</v>
      </c>
      <c r="C8" s="51">
        <v>0.67</v>
      </c>
      <c r="D8" s="51">
        <v>1</v>
      </c>
      <c r="E8" s="52">
        <f>SUM('HCRP &amp; MN Tx'!$F12:$G12)*$B8</f>
        <v>388.84091435753032</v>
      </c>
      <c r="F8" s="52">
        <f>SUM('HCRP &amp; MN Tx'!$H12:$I12)*C8</f>
        <v>803.75577213117515</v>
      </c>
      <c r="G8" s="52">
        <f>SUM('HCRP &amp; MN Tx'!$J12:$K12)*D8</f>
        <v>1221.1520791350854</v>
      </c>
      <c r="H8" s="52">
        <f>SUM('HCRP &amp; MN Tx'!L$12:M$12)*$D8</f>
        <v>1242.8555961102859</v>
      </c>
      <c r="I8" s="52">
        <f>SUM('HCRP &amp; MN Tx'!N12:O12)*$D8</f>
        <v>1264.7460317184</v>
      </c>
      <c r="J8" s="52">
        <f>SUM('HCRP &amp; MN Tx'!P12:Q12)*$D8</f>
        <v>1284.2902720368002</v>
      </c>
      <c r="K8" s="52">
        <f>SUM('HCRP &amp; MN Tx'!R12:S12)*$D8</f>
        <v>1303.9841610431999</v>
      </c>
      <c r="L8" s="52">
        <f>SUM('HCRP &amp; MN Tx'!T$12:U$12)*$D8</f>
        <v>1323.8276987375998</v>
      </c>
      <c r="M8" s="52">
        <f>SUM('HCRP &amp; MN Tx'!V$12:W$12)*$D8</f>
        <v>1343.82088512</v>
      </c>
      <c r="N8" s="52">
        <f>SUM('HCRP &amp; MN Tx'!X$12:Y$12)*$D8</f>
        <v>1363.9637201904</v>
      </c>
      <c r="O8" s="52">
        <f>SUM('HCRP &amp; MN Tx'!Z$12:AA$12)*$D8</f>
        <v>1384.2562039487998</v>
      </c>
      <c r="P8" s="52">
        <f>SUM('HCRP &amp; MN Tx'!AB$12:AC$12)*$D8</f>
        <v>1404.6983363951999</v>
      </c>
      <c r="Q8" s="52">
        <f>SUM('HCRP &amp; MN Tx'!AD$12:AE$12)*$D8</f>
        <v>1425.2901175295999</v>
      </c>
      <c r="R8" s="52">
        <f>SUM('HCRP &amp; MN Tx'!AF$12:AG$12)*$D8</f>
        <v>1446.031547352</v>
      </c>
      <c r="S8" s="52">
        <f>SUM('HCRP &amp; MN Tx'!AH$12:AI$12)*$D8</f>
        <v>1466.9226258623999</v>
      </c>
    </row>
    <row r="9" spans="1:19" x14ac:dyDescent="0.2">
      <c r="A9" s="50" t="s">
        <v>13</v>
      </c>
      <c r="B9" s="51">
        <v>0.33</v>
      </c>
      <c r="C9" s="51">
        <v>0.67</v>
      </c>
      <c r="D9" s="51">
        <v>1</v>
      </c>
      <c r="E9" s="52">
        <f>SUM('HCRP &amp; MN Tx'!$F10:$G10)*$B9</f>
        <v>940.45469258313631</v>
      </c>
      <c r="F9" s="52">
        <f>SUM('HCRP &amp; MN Tx'!$H10:$I10)*C9</f>
        <v>1941.3203332988403</v>
      </c>
      <c r="G9" s="52">
        <f>SUM('HCRP &amp; MN Tx'!J10:K10)*'Policy Implementation Tx '!D9</f>
        <v>2945.5042305351603</v>
      </c>
      <c r="H9" s="52">
        <f>SUM('HCRP &amp; MN Tx'!L10:M10)*'Policy Implementation Tx '!D9</f>
        <v>2993.8962920796967</v>
      </c>
      <c r="I9" s="52">
        <f>SUM('HCRP &amp; MN Tx'!N10:O10)*$D9</f>
        <v>3042.6692194079997</v>
      </c>
      <c r="J9" s="52">
        <f>SUM('HCRP &amp; MN Tx'!P10:Q10)*$D9</f>
        <v>3093.1467439509001</v>
      </c>
      <c r="K9" s="52">
        <f>SUM('HCRP &amp; MN Tx'!R10:S10)*$D9</f>
        <v>3144.0224379564006</v>
      </c>
      <c r="L9" s="52">
        <f>SUM('HCRP &amp; MN Tx'!T$10:U$10)*$D9</f>
        <v>3195.2963014244992</v>
      </c>
      <c r="M9" s="52">
        <f>SUM('HCRP &amp; MN Tx'!V$10:W$10)*$D9</f>
        <v>3246.9683343551997</v>
      </c>
      <c r="N9" s="52">
        <f>SUM('HCRP &amp; MN Tx'!X$10:Y$10)*$D9</f>
        <v>3299.0385367484996</v>
      </c>
      <c r="O9" s="52">
        <f>SUM('HCRP &amp; MN Tx'!Z$10:AA$10)*$D9</f>
        <v>3351.5069086044005</v>
      </c>
      <c r="P9" s="52">
        <f>SUM('HCRP &amp; MN Tx'!AB$10:AC$10)*$D9</f>
        <v>3404.3734499228999</v>
      </c>
      <c r="Q9" s="52">
        <f>SUM('HCRP &amp; MN Tx'!AD$10:AE$10)*$D9</f>
        <v>3457.6381607040003</v>
      </c>
      <c r="R9" s="52">
        <f>SUM('HCRP &amp; MN Tx'!AF$10:AG$10)*$D9</f>
        <v>3511.3010409477001</v>
      </c>
      <c r="S9" s="52">
        <f>SUM('HCRP &amp; MN Tx'!AH$10:AI$10)*$D9</f>
        <v>3565.362090654</v>
      </c>
    </row>
    <row r="10" spans="1:19" x14ac:dyDescent="0.2">
      <c r="A10" s="50" t="s">
        <v>14</v>
      </c>
      <c r="B10" s="51">
        <v>0.33</v>
      </c>
      <c r="C10" s="51">
        <v>0.67</v>
      </c>
      <c r="D10" s="51">
        <v>1</v>
      </c>
      <c r="E10" s="52">
        <f>SUM('HCRP &amp; MN Tx'!$F13:$G13)*$B10</f>
        <v>334.02303274665121</v>
      </c>
      <c r="F10" s="52">
        <f>SUM('HCRP &amp; MN Tx'!$H11:$I11)*C10</f>
        <v>1266.8374155398451</v>
      </c>
      <c r="G10" s="52">
        <f>SUM('HCRP &amp; MN Tx'!J11:K11)*'Policy Implementation Tx '!D10</f>
        <v>1920.8291406528042</v>
      </c>
      <c r="H10" s="52">
        <f>SUM('HCRP &amp; MN Tx'!L11:M11)*'Policy Implementation Tx '!D10</f>
        <v>1951.0793620174586</v>
      </c>
      <c r="I10" s="52">
        <f>SUM('HCRP &amp; MN Tx'!N11:O11)*$D10</f>
        <v>1981.5527768400002</v>
      </c>
      <c r="J10" s="52">
        <f>SUM('HCRP &amp; MN Tx'!P11:Q11)*$D10</f>
        <v>2000.102164704</v>
      </c>
      <c r="K10" s="52">
        <f>SUM('HCRP &amp; MN Tx'!R11:S11)*$D10</f>
        <v>2018.7318375504005</v>
      </c>
      <c r="L10" s="52">
        <f>SUM('HCRP &amp; MN Tx'!T$11:U$11)*$D10</f>
        <v>2037.4417953791999</v>
      </c>
      <c r="M10" s="52">
        <f>SUM('HCRP &amp; MN Tx'!V$11:W$11)*$D10</f>
        <v>2056.2320381904005</v>
      </c>
      <c r="N10" s="52">
        <f>SUM('HCRP &amp; MN Tx'!X$11:Y$11)*$D10</f>
        <v>2075.1025659839997</v>
      </c>
      <c r="O10" s="52">
        <f>SUM('HCRP &amp; MN Tx'!Z$11:AA$11)*$D10</f>
        <v>2094.0533787599998</v>
      </c>
      <c r="P10" s="52">
        <f>SUM('HCRP &amp; MN Tx'!AB$11:AC$11)*$D10</f>
        <v>2113.0844765184006</v>
      </c>
      <c r="Q10" s="52">
        <f>SUM('HCRP &amp; MN Tx'!AD$11:AE$11)*$D10</f>
        <v>2132.1958592592</v>
      </c>
      <c r="R10" s="52">
        <f>SUM('HCRP &amp; MN Tx'!AF$11:AG$11)*$D10</f>
        <v>2151.3875269824002</v>
      </c>
      <c r="S10" s="52">
        <f>SUM('HCRP &amp; MN Tx'!AH$11:AI$11)*$D10</f>
        <v>2170.6594796879999</v>
      </c>
    </row>
    <row r="11" spans="1:19" x14ac:dyDescent="0.2">
      <c r="A11" s="50" t="s">
        <v>16</v>
      </c>
      <c r="B11" s="51">
        <v>0.33</v>
      </c>
      <c r="C11" s="51">
        <v>0.67</v>
      </c>
      <c r="D11" s="51">
        <v>1</v>
      </c>
      <c r="E11" s="52">
        <f>SUM('HCRP &amp; MN Tx'!$F13:$G13)*$B11</f>
        <v>334.02303274665121</v>
      </c>
      <c r="F11" s="52">
        <f>SUM('HCRP &amp; MN Tx'!$H13:$I13)*C11</f>
        <v>696.20946700700824</v>
      </c>
      <c r="G11" s="52">
        <f>SUM('HCRP &amp; MN Tx'!J13:K13)*'Policy Implementation Tx '!D11</f>
        <v>1066.3487871542688</v>
      </c>
      <c r="H11" s="52">
        <f>SUM('HCRP &amp; MN Tx'!L13:M13)*'Policy Implementation Tx '!D11</f>
        <v>1093.8815473665536</v>
      </c>
      <c r="I11" s="52">
        <f>SUM('HCRP &amp; MN Tx'!N13:O13)*$D11</f>
        <v>1121.7168881099999</v>
      </c>
      <c r="J11" s="52">
        <f>SUM('HCRP &amp; MN Tx'!P13:Q13)*$D11</f>
        <v>1146.6262314507001</v>
      </c>
      <c r="K11" s="52">
        <f>SUM('HCRP &amp; MN Tx'!R13:S13)*$D11</f>
        <v>1171.7874181103998</v>
      </c>
      <c r="L11" s="52">
        <f>SUM('HCRP &amp; MN Tx'!T$13:U$13)*$D11</f>
        <v>1197.2004480890998</v>
      </c>
      <c r="M11" s="52">
        <f>SUM('HCRP &amp; MN Tx'!V$13:W$13)*$D11</f>
        <v>1222.8653213868001</v>
      </c>
      <c r="N11" s="52">
        <f>SUM('HCRP &amp; MN Tx'!X$13:Y$13)*$D11</f>
        <v>1248.7820380035</v>
      </c>
      <c r="O11" s="52">
        <f>SUM('HCRP &amp; MN Tx'!Z$13:AA$13)*$D11</f>
        <v>1274.9505979392002</v>
      </c>
      <c r="P11" s="52">
        <f>SUM('HCRP &amp; MN Tx'!AB$13:AC$13)*$D11</f>
        <v>1301.3710011938997</v>
      </c>
      <c r="Q11" s="52">
        <f>SUM('HCRP &amp; MN Tx'!AD$13:AE$13)*$D11</f>
        <v>1328.0432477675997</v>
      </c>
      <c r="R11" s="52">
        <f>SUM('HCRP &amp; MN Tx'!AF$13:AG$13)*$D11</f>
        <v>1354.9673376603</v>
      </c>
      <c r="S11" s="52">
        <f>SUM('HCRP &amp; MN Tx'!AH$13:AI$13)*$D11</f>
        <v>1382.1432708720001</v>
      </c>
    </row>
    <row r="12" spans="1:19" x14ac:dyDescent="0.2">
      <c r="A12" s="50" t="s">
        <v>36</v>
      </c>
      <c r="B12" s="51">
        <v>0.33</v>
      </c>
      <c r="C12" s="51">
        <v>0.67</v>
      </c>
      <c r="D12" s="51">
        <v>1</v>
      </c>
      <c r="E12" s="52">
        <f>SUM('HCRP &amp; MN Tx'!$F33:$G33)*$B12</f>
        <v>24.433229941936204</v>
      </c>
      <c r="F12" s="52">
        <f>SUM('HCRP &amp; MN Tx'!$H33:$I33)*C12</f>
        <v>50.838249900193887</v>
      </c>
      <c r="G12" s="52">
        <f>SUM('HCRP &amp; MN Tx'!J33:K33)*'Policy Implementation Tx '!D12</f>
        <v>77.793902753070014</v>
      </c>
      <c r="H12" s="52">
        <f>SUM('HCRP &amp; MN Tx'!L33:M33)*'Policy Implementation Tx '!D12</f>
        <v>79.670808763034984</v>
      </c>
      <c r="I12" s="52">
        <f>SUM('HCRP &amp; MN Tx'!N33:O33)*$D12</f>
        <v>81.505809472500005</v>
      </c>
      <c r="J12" s="52">
        <f>SUM('HCRP &amp; MN Tx'!P33:Q33)*$D12</f>
        <v>82.66594747740001</v>
      </c>
      <c r="K12" s="52">
        <f>SUM('HCRP &amp; MN Tx'!R33:S33)*$D12</f>
        <v>83.784180181800025</v>
      </c>
      <c r="L12" s="52">
        <f>SUM('HCRP &amp; MN Tx'!T$33:U$33)*$D12</f>
        <v>84.902412886200011</v>
      </c>
      <c r="M12" s="52">
        <f>SUM('HCRP &amp; MN Tx'!V$33:W$33)*$D12</f>
        <v>86.020645590599997</v>
      </c>
      <c r="N12" s="52">
        <f>SUM('HCRP &amp; MN Tx'!X$33:Y$33)*$D12</f>
        <v>87.138878295000012</v>
      </c>
      <c r="O12" s="52">
        <f>SUM('HCRP &amp; MN Tx'!Z$33:AA$33)*$D12</f>
        <v>88.257110999400012</v>
      </c>
      <c r="P12" s="52">
        <f>SUM('HCRP &amp; MN Tx'!AB$33:AC$33)*$D12</f>
        <v>89.375343703800013</v>
      </c>
      <c r="Q12" s="52">
        <f>SUM('HCRP &amp; MN Tx'!AD$33:AE$33)*$D12</f>
        <v>90.493576408200013</v>
      </c>
      <c r="R12" s="52">
        <f>SUM('HCRP &amp; MN Tx'!AF$33:AG$33)*$D12</f>
        <v>91.611809112599985</v>
      </c>
      <c r="S12" s="52">
        <f>SUM('HCRP &amp; MN Tx'!AH$33:AI$33)*$D12</f>
        <v>92.730041817</v>
      </c>
    </row>
    <row r="13" spans="1:19" x14ac:dyDescent="0.2">
      <c r="A13" s="50" t="s">
        <v>6</v>
      </c>
      <c r="B13" s="51">
        <v>0.33</v>
      </c>
      <c r="C13" s="51">
        <v>0.67</v>
      </c>
      <c r="D13" s="51">
        <v>1</v>
      </c>
      <c r="E13" s="52">
        <f>SUM('HCRP &amp; MN Tx'!$F3:$G3)*$B13</f>
        <v>2123.3508896853195</v>
      </c>
      <c r="F13" s="52">
        <f>SUM('HCRP &amp; MN Tx'!$H3:$I3)*C13</f>
        <v>4451.7591379273836</v>
      </c>
      <c r="G13" s="52">
        <f>SUM('HCRP &amp; MN Tx'!J3:K3)*'Policy Implementation Tx '!D13</f>
        <v>6857.6329338965397</v>
      </c>
      <c r="H13" s="52">
        <f>SUM('HCRP &amp; MN Tx'!L3:M3)*'Policy Implementation Tx '!D13</f>
        <v>7074.0455657830362</v>
      </c>
      <c r="I13" s="52">
        <f>SUM('HCRP &amp; MN Tx'!N3:O3)*'Policy Implementation Tx '!D13</f>
        <v>7293.6545194317041</v>
      </c>
      <c r="J13" s="52">
        <f>SUM('HCRP &amp; MN Tx'!P3:Q3)*'Policy Implementation Tx '!D13</f>
        <v>7506.2475885889817</v>
      </c>
      <c r="K13" s="52">
        <f>SUM('HCRP &amp; MN Tx'!R3:S3)*$D13</f>
        <v>7721.7973501086617</v>
      </c>
      <c r="L13" s="52">
        <f>SUM('HCRP &amp; MN Tx'!T$3:U$3)*$D13</f>
        <v>7940.3038039907406</v>
      </c>
      <c r="M13" s="52">
        <f>SUM('HCRP &amp; MN Tx'!V$3:W$3)*$D13</f>
        <v>8161.7669502352219</v>
      </c>
      <c r="N13" s="52">
        <f>SUM('HCRP &amp; MN Tx'!X$3:Y$3)*$D13</f>
        <v>8386.1867888421002</v>
      </c>
      <c r="O13" s="52">
        <f>SUM('HCRP &amp; MN Tx'!Z$3:AA$3)*$D13</f>
        <v>8613.5633198113828</v>
      </c>
      <c r="P13" s="52">
        <f>SUM('HCRP &amp; MN Tx'!AB$3:AC$3)*$D13</f>
        <v>8843.8965431430606</v>
      </c>
      <c r="Q13" s="52">
        <f>SUM('HCRP &amp; MN Tx'!AD$3:AE$3)*$D13</f>
        <v>9077.1864588371427</v>
      </c>
      <c r="R13" s="52">
        <f>SUM('HCRP &amp; MN Tx'!AF$3:AG$3)*$D13</f>
        <v>9313.43306689362</v>
      </c>
      <c r="S13" s="52">
        <f>SUM('HCRP &amp; MN Tx'!AH$3:AI$3)*$D13</f>
        <v>9552.6363673125015</v>
      </c>
    </row>
    <row r="14" spans="1:19" x14ac:dyDescent="0.2">
      <c r="A14" s="50" t="s">
        <v>7</v>
      </c>
      <c r="B14" s="51">
        <v>0.33</v>
      </c>
      <c r="C14" s="51">
        <v>0.67</v>
      </c>
      <c r="D14" s="51">
        <v>1</v>
      </c>
      <c r="E14" s="52">
        <f>SUM('HCRP &amp; MN Tx'!$F4:$G4)*$B14</f>
        <v>1765.5114468877075</v>
      </c>
      <c r="F14" s="52">
        <f>SUM('HCRP &amp; MN Tx'!$H4:$I4)*C14</f>
        <v>3650.857667393022</v>
      </c>
      <c r="G14" s="52">
        <f>SUM('HCRP &amp; MN Tx'!J4:K4)*'Policy Implementation Tx '!D14</f>
        <v>5548.8704542075811</v>
      </c>
      <c r="H14" s="52">
        <f>SUM('HCRP &amp; MN Tx'!L4:M4)*'Policy Implementation Tx '!D14</f>
        <v>5649.5221663118973</v>
      </c>
      <c r="I14" s="52">
        <f>SUM('HCRP &amp; MN Tx'!N4:O4)*'Policy Implementation Tx '!D14</f>
        <v>5750.996430929401</v>
      </c>
      <c r="J14" s="52">
        <f>SUM('HCRP &amp; MN Tx'!P4:Q4)*'Policy Implementation Tx '!D14</f>
        <v>5847.9942430375195</v>
      </c>
      <c r="K14" s="52">
        <f>SUM('HCRP &amp; MN Tx'!R4:S4)*$D14</f>
        <v>5945.7490799792395</v>
      </c>
      <c r="L14" s="52">
        <f>SUM('HCRP &amp; MN Tx'!T$4:U$4)*$D14</f>
        <v>6044.2609417545591</v>
      </c>
      <c r="M14" s="52">
        <f>SUM('HCRP &amp; MN Tx'!V$4:W$4)*$D14</f>
        <v>6143.5298283634802</v>
      </c>
      <c r="N14" s="52">
        <f>SUM('HCRP &amp; MN Tx'!X$4:Y$4)*$D14</f>
        <v>6243.5557398060009</v>
      </c>
      <c r="O14" s="52">
        <f>SUM('HCRP &amp; MN Tx'!Z$4:AA$4)*$D14</f>
        <v>6344.3386760821195</v>
      </c>
      <c r="P14" s="52">
        <f>SUM('HCRP &amp; MN Tx'!AB$4:AC$4)*$D14</f>
        <v>6445.8786371918404</v>
      </c>
      <c r="Q14" s="52">
        <f>SUM('HCRP &amp; MN Tx'!AD$4:AE$4)*$D14</f>
        <v>6548.1756231351592</v>
      </c>
      <c r="R14" s="52">
        <f>SUM('HCRP &amp; MN Tx'!AF$4:AG$4)*$D14</f>
        <v>6651.2296339120803</v>
      </c>
      <c r="S14" s="52">
        <f>SUM('HCRP &amp; MN Tx'!AH$4:AI$4)*$D14</f>
        <v>6755.0406695226002</v>
      </c>
    </row>
    <row r="15" spans="1:19" x14ac:dyDescent="0.2">
      <c r="A15" s="50" t="s">
        <v>8</v>
      </c>
      <c r="B15" s="51">
        <v>0.33</v>
      </c>
      <c r="C15" s="51">
        <v>0.67</v>
      </c>
      <c r="D15" s="51">
        <v>1</v>
      </c>
      <c r="E15" s="52">
        <f>SUM('HCRP &amp; MN Tx'!$F5:$G5)*$B15</f>
        <v>992.21438879928587</v>
      </c>
      <c r="F15" s="52">
        <f>SUM('HCRP &amp; MN Tx'!$H5:$I5)*C15</f>
        <v>2051.1154503524353</v>
      </c>
      <c r="G15" s="52">
        <f>SUM('HCRP &amp; MN Tx'!J5:K5)*'Policy Implementation Tx '!D15</f>
        <v>3116.5146103367679</v>
      </c>
      <c r="H15" s="52">
        <f>SUM('HCRP &amp; MN Tx'!L5:M5)*'Policy Implementation Tx '!D15</f>
        <v>3172.1550686702335</v>
      </c>
      <c r="I15" s="52">
        <f>SUM('HCRP &amp; MN Tx'!N5:O5)*'Policy Implementation Tx '!D15</f>
        <v>3228.2877188100001</v>
      </c>
      <c r="J15" s="52">
        <f>SUM('HCRP &amp; MN Tx'!P5:Q5)*'Policy Implementation Tx '!D15</f>
        <v>3282.4322803805403</v>
      </c>
      <c r="K15" s="52">
        <f>SUM('HCRP &amp; MN Tx'!R5:S5)*$D15</f>
        <v>3337.0267201882793</v>
      </c>
      <c r="L15" s="52">
        <f>SUM('HCRP &amp; MN Tx'!T$5:U$5)*$D15</f>
        <v>3392.071038233219</v>
      </c>
      <c r="M15" s="52">
        <f>SUM('HCRP &amp; MN Tx'!V$5:W$5)*$D15</f>
        <v>3447.5652345153599</v>
      </c>
      <c r="N15" s="52">
        <f>SUM('HCRP &amp; MN Tx'!X$5:Y$5)*$D15</f>
        <v>3503.5093090346991</v>
      </c>
      <c r="O15" s="52">
        <f>SUM('HCRP &amp; MN Tx'!Z$5:AA$5)*$D15</f>
        <v>3559.9032617912399</v>
      </c>
      <c r="P15" s="52">
        <f>SUM('HCRP &amp; MN Tx'!AB$5:AC$5)*$D15</f>
        <v>3616.7470927849795</v>
      </c>
      <c r="Q15" s="52">
        <f>SUM('HCRP &amp; MN Tx'!AD$5:AE$5)*$D15</f>
        <v>3674.0408020159198</v>
      </c>
      <c r="R15" s="52">
        <f>SUM('HCRP &amp; MN Tx'!AF$5:AG$5)*$D15</f>
        <v>3731.7843894840598</v>
      </c>
      <c r="S15" s="52">
        <f>SUM('HCRP &amp; MN Tx'!AH$5:AI$5)*$D15</f>
        <v>3789.9778551893996</v>
      </c>
    </row>
    <row r="16" spans="1:19" x14ac:dyDescent="0.2">
      <c r="A16" s="54" t="s">
        <v>34</v>
      </c>
      <c r="B16" s="51">
        <v>0.33</v>
      </c>
      <c r="C16" s="51">
        <v>0.67</v>
      </c>
      <c r="D16" s="51">
        <v>1</v>
      </c>
      <c r="E16" s="52">
        <f>SUM('HCRP &amp; MN Tx'!$F31:$G31)*$B16</f>
        <v>31.960554137642585</v>
      </c>
      <c r="F16" s="52">
        <f>SUM('HCRP &amp; MN Tx'!$H31:$I31)*C16</f>
        <v>65.496682159501816</v>
      </c>
      <c r="G16" s="52">
        <f>SUM('HCRP &amp; MN Tx'!J31:K31)*'Policy Implementation Tx '!D16</f>
        <v>98.666509760078384</v>
      </c>
      <c r="H16" s="52">
        <f>SUM('HCRP &amp; MN Tx'!L31:M31)*'Policy Implementation Tx '!D16</f>
        <v>99.580967246375977</v>
      </c>
      <c r="I16" s="52">
        <f>SUM('HCRP &amp; MN Tx'!N31:O31)*'Policy Implementation Tx '!D16</f>
        <v>100.49961448800001</v>
      </c>
      <c r="J16" s="52">
        <f>SUM('HCRP &amp; MN Tx'!P31:Q31)*'Policy Implementation Tx '!D16</f>
        <v>102.1061801088</v>
      </c>
      <c r="K16" s="52">
        <f>SUM('HCRP &amp; MN Tx'!R31:S31)*$D16</f>
        <v>103.72266505439998</v>
      </c>
      <c r="L16" s="52">
        <f>SUM('HCRP &amp; MN Tx'!T$31:U$31)*$D16</f>
        <v>105.3490693248</v>
      </c>
      <c r="M16" s="52">
        <f>SUM('HCRP &amp; MN Tx'!V$31:W$31)*$D16</f>
        <v>106.98539292000001</v>
      </c>
      <c r="N16" s="52">
        <f>SUM('HCRP &amp; MN Tx'!X$31:Y$31)*$D16</f>
        <v>108.63163584</v>
      </c>
      <c r="O16" s="52">
        <f>SUM('HCRP &amp; MN Tx'!Z$31:AA$31)*$D16</f>
        <v>110.28779808480002</v>
      </c>
      <c r="P16" s="52">
        <f>SUM('HCRP &amp; MN Tx'!AB$31:AC$31)*$D16</f>
        <v>111.95387965440001</v>
      </c>
      <c r="Q16" s="52">
        <f>SUM('HCRP &amp; MN Tx'!AD$31:AE$31)*$D16</f>
        <v>113.62988054879999</v>
      </c>
      <c r="R16" s="52">
        <f>SUM('HCRP &amp; MN Tx'!AF$31:AG$31)*$D16</f>
        <v>115.315800768</v>
      </c>
      <c r="S16" s="52">
        <f>SUM('HCRP &amp; MN Tx'!AH$31:AI$31)*$D16</f>
        <v>117.01164031199995</v>
      </c>
    </row>
    <row r="17" spans="1:19" x14ac:dyDescent="0.2">
      <c r="A17" s="54" t="s">
        <v>19</v>
      </c>
      <c r="B17" s="51">
        <v>0.33</v>
      </c>
      <c r="C17" s="51">
        <v>0.67</v>
      </c>
      <c r="D17" s="51">
        <v>1</v>
      </c>
      <c r="E17" s="52">
        <f>SUM('HCRP &amp; MN Tx'!$F16:$G16)*$B17</f>
        <v>909.0592914660142</v>
      </c>
      <c r="F17" s="52">
        <f>SUM('HCRP &amp; MN Tx'!$H16:$I16)*C17</f>
        <v>1874.7912169707413</v>
      </c>
      <c r="G17" s="52">
        <f>SUM('HCRP &amp; MN Tx'!J16:K16)*'Policy Implementation Tx '!D17</f>
        <v>2842.0057900915549</v>
      </c>
      <c r="H17" s="52">
        <f>SUM('HCRP &amp; MN Tx'!L16:M16)*'Policy Implementation Tx '!D17</f>
        <v>2886.1549572542931</v>
      </c>
      <c r="I17" s="52">
        <f>SUM('HCRP &amp; MN Tx'!N16:O16)*'Policy Implementation Tx '!D17</f>
        <v>2930.6433477132005</v>
      </c>
      <c r="J17" s="52">
        <f>SUM('HCRP &amp; MN Tx'!P16:Q16)*'Policy Implementation Tx '!D17</f>
        <v>2975.5300398553809</v>
      </c>
      <c r="K17" s="52">
        <f>SUM('HCRP &amp; MN Tx'!R16:S16)*'Policy Implementation Tx '!D17</f>
        <v>3020.7567998739605</v>
      </c>
      <c r="L17" s="52">
        <f>SUM('HCRP &amp; MN Tx'!T$16:U$16)*$D17</f>
        <v>3066.3236277689407</v>
      </c>
      <c r="M17" s="52">
        <f>SUM('HCRP &amp; MN Tx'!V$16:W$16)*$D17</f>
        <v>3112.2305235403201</v>
      </c>
      <c r="N17" s="52">
        <f>SUM('HCRP &amp; MN Tx'!X$16:Y$16)*$D17</f>
        <v>3158.4774871881</v>
      </c>
      <c r="O17" s="52">
        <f>SUM('HCRP &amp; MN Tx'!Z$16:AA$16)*$D17</f>
        <v>3205.06451871228</v>
      </c>
      <c r="P17" s="52">
        <f>SUM('HCRP &amp; MN Tx'!AB$16:AC$16)*$D17</f>
        <v>3251.9916181128601</v>
      </c>
      <c r="Q17" s="52">
        <f>SUM('HCRP &amp; MN Tx'!AD$16:AE$16)*$D17</f>
        <v>3299.2587853898408</v>
      </c>
      <c r="R17" s="52">
        <f>SUM('HCRP &amp; MN Tx'!AF$16:AG$16)*$D17</f>
        <v>3346.8660205432216</v>
      </c>
      <c r="S17" s="52">
        <f>SUM('HCRP &amp; MN Tx'!AH$16:AI$16)*$D17</f>
        <v>3394.8133235730011</v>
      </c>
    </row>
    <row r="18" spans="1:19" x14ac:dyDescent="0.2">
      <c r="A18" s="54" t="s">
        <v>20</v>
      </c>
      <c r="B18" s="51">
        <v>0.33</v>
      </c>
      <c r="C18" s="51">
        <v>0.67</v>
      </c>
      <c r="D18" s="51">
        <v>1</v>
      </c>
      <c r="E18" s="52">
        <f>SUM('HCRP &amp; MN Tx'!$F17:$G17)*$B18</f>
        <v>339.14948779469705</v>
      </c>
      <c r="F18" s="52">
        <f>SUM('HCRP &amp; MN Tx'!$H17:$I17)*C18</f>
        <v>704.75631503473937</v>
      </c>
      <c r="G18" s="52">
        <f>SUM('HCRP &amp; MN Tx'!J17:K17)*'Policy Implementation Tx '!D18</f>
        <v>1076.263149665622</v>
      </c>
      <c r="H18" s="52">
        <f>SUM('HCRP &amp; MN Tx'!L17:M17)*'Policy Implementation Tx '!D18</f>
        <v>1100.8898783865302</v>
      </c>
      <c r="I18" s="52">
        <f>SUM('HCRP &amp; MN Tx'!N17:O17)*'Policy Implementation Tx '!D18</f>
        <v>1125.7552832295003</v>
      </c>
      <c r="J18" s="52">
        <f>SUM('HCRP &amp; MN Tx'!P17:Q17)*'Policy Implementation Tx '!D18</f>
        <v>1151.1031260172504</v>
      </c>
      <c r="K18" s="52">
        <f>SUM('HCRP &amp; MN Tx'!R17:S17)*'Policy Implementation Tx '!D18</f>
        <v>1176.6969614400005</v>
      </c>
      <c r="L18" s="52">
        <f>SUM('HCRP &amp; MN Tx'!T$17:U$17)*$D18</f>
        <v>1202.5367894977501</v>
      </c>
      <c r="M18" s="52">
        <f>SUM('HCRP &amp; MN Tx'!V$17:W$17)*$D18</f>
        <v>1228.6226101905004</v>
      </c>
      <c r="N18" s="52">
        <f>SUM('HCRP &amp; MN Tx'!X$17:Y$17)*$D18</f>
        <v>1254.9544235182502</v>
      </c>
      <c r="O18" s="52">
        <f>SUM('HCRP &amp; MN Tx'!Z$17:AA$17)*$D18</f>
        <v>1281.5322294810001</v>
      </c>
      <c r="P18" s="52">
        <f>SUM('HCRP &amp; MN Tx'!AB$17:AC$17)*$D18</f>
        <v>1308.3560280787501</v>
      </c>
      <c r="Q18" s="52">
        <f>SUM('HCRP &amp; MN Tx'!AD$17:AE$17)*$D18</f>
        <v>1335.4258193115002</v>
      </c>
      <c r="R18" s="52">
        <f>SUM('HCRP &amp; MN Tx'!AF$17:AG$17)*$D18</f>
        <v>1362.7416031792502</v>
      </c>
      <c r="S18" s="52">
        <f>SUM('HCRP &amp; MN Tx'!AH$17:AI$17)*$D18</f>
        <v>1390.3033796820005</v>
      </c>
    </row>
    <row r="19" spans="1:19" x14ac:dyDescent="0.2">
      <c r="A19" s="54" t="s">
        <v>17</v>
      </c>
      <c r="B19" s="51">
        <v>0.33</v>
      </c>
      <c r="C19" s="51">
        <v>0.67</v>
      </c>
      <c r="D19" s="51">
        <v>1</v>
      </c>
      <c r="E19" s="52">
        <f>SUM('HCRP &amp; MN Tx'!$F14:$G14)*$B19</f>
        <v>496.61364059131699</v>
      </c>
      <c r="F19" s="52">
        <f>SUM('HCRP &amp; MN Tx'!$H14:$I14)*C19</f>
        <v>1047.7905505640742</v>
      </c>
      <c r="G19" s="52">
        <f>SUM('HCRP &amp; MN Tx'!J14:K14)*'Policy Implementation Tx '!D19</f>
        <v>1623.9404283200768</v>
      </c>
      <c r="H19" s="52">
        <f>SUM('HCRP &amp; MN Tx'!L14:M14)*'Policy Implementation Tx '!D19</f>
        <v>1685.1116247962714</v>
      </c>
      <c r="I19" s="52">
        <f>SUM('HCRP &amp; MN Tx'!N14:O14)*'Policy Implementation Tx '!D19</f>
        <v>1747.3800828077997</v>
      </c>
      <c r="J19" s="52">
        <f>SUM('HCRP &amp; MN Tx'!P14:Q14)*'Policy Implementation Tx '!D19</f>
        <v>1817.4392884235695</v>
      </c>
      <c r="K19" s="52">
        <f>SUM('HCRP &amp; MN Tx'!R14:S14)*'Policy Implementation Tx '!D19</f>
        <v>1888.8710188811399</v>
      </c>
      <c r="L19" s="52">
        <f>SUM('HCRP &amp; MN Tx'!T14:U14)*'Policy Implementation Tx '!D19</f>
        <v>1961.6752741805101</v>
      </c>
      <c r="M19" s="52">
        <f>SUM('HCRP &amp; MN Tx'!V$14:W$14)*$D19</f>
        <v>2035.8520543216796</v>
      </c>
      <c r="N19" s="52">
        <f>SUM('HCRP &amp; MN Tx'!X$14:Y$14)*$D19</f>
        <v>2111.4013593046502</v>
      </c>
      <c r="O19" s="52">
        <f>SUM('HCRP &amp; MN Tx'!Z$14:AA$14)*$D19</f>
        <v>2188.3231891294204</v>
      </c>
      <c r="P19" s="52">
        <f>SUM('HCRP &amp; MN Tx'!AB$14:AC$14)*$D19</f>
        <v>2266.6175437959896</v>
      </c>
      <c r="Q19" s="52">
        <f>SUM('HCRP &amp; MN Tx'!AD$14:AE$14)*$D19</f>
        <v>2346.2844233043597</v>
      </c>
      <c r="R19" s="52">
        <f>SUM('HCRP &amp; MN Tx'!AF$14:AG$14)*$D19</f>
        <v>2427.3238276545299</v>
      </c>
      <c r="S19" s="52">
        <f>SUM('HCRP &amp; MN Tx'!AH$14:AI$14)*$D19</f>
        <v>2509.7357568465004</v>
      </c>
    </row>
    <row r="20" spans="1:19" x14ac:dyDescent="0.2">
      <c r="A20" s="54" t="s">
        <v>18</v>
      </c>
      <c r="B20" s="51">
        <v>0.33</v>
      </c>
      <c r="C20" s="51">
        <v>0.67</v>
      </c>
      <c r="D20" s="51">
        <v>1</v>
      </c>
      <c r="E20" s="52">
        <f>SUM('HCRP &amp; MN Tx'!$F15:$G15)*$B20</f>
        <v>933.17590262196677</v>
      </c>
      <c r="F20" s="52">
        <f>SUM('HCRP &amp; MN Tx'!$H15:$I15)*C20</f>
        <v>1941.6752015069178</v>
      </c>
      <c r="G20" s="52">
        <f>SUM('HCRP &amp; MN Tx'!J15:K15)*'Policy Implementation Tx '!D20</f>
        <v>2969.0776587755049</v>
      </c>
      <c r="H20" s="52">
        <f>SUM('HCRP &amp; MN Tx'!L15:M15)*'Policy Implementation Tx '!D20</f>
        <v>3040.9706753987398</v>
      </c>
      <c r="I20" s="52">
        <f>SUM('HCRP &amp; MN Tx'!N15:O15)*'Policy Implementation Tx '!D20</f>
        <v>3113.7017386860007</v>
      </c>
      <c r="J20" s="52">
        <f>SUM('HCRP &amp; MN Tx'!P15:Q15)*'Policy Implementation Tx '!D20</f>
        <v>3188.0108950704007</v>
      </c>
      <c r="K20" s="52">
        <f>SUM('HCRP &amp; MN Tx'!R15:S15)*'Policy Implementation Tx '!D20</f>
        <v>3263.1726088332007</v>
      </c>
      <c r="L20" s="52">
        <f>SUM('HCRP &amp; MN Tx'!T15:U15)*'Policy Implementation Tx '!D20</f>
        <v>3339.1868799744007</v>
      </c>
      <c r="M20" s="52">
        <f>SUM('HCRP &amp; MN Tx'!V$15:W$15)*$D20</f>
        <v>3416.0537084940006</v>
      </c>
      <c r="N20" s="52">
        <f>SUM('HCRP &amp; MN Tx'!X$15:Y$15)*$D20</f>
        <v>3493.7730943920001</v>
      </c>
      <c r="O20" s="52">
        <f>SUM('HCRP &amp; MN Tx'!Z$15:AA$15)*$D20</f>
        <v>3572.3450376684009</v>
      </c>
      <c r="P20" s="52">
        <f>SUM('HCRP &amp; MN Tx'!AB$15:AC$15)*$D20</f>
        <v>3651.7695383232003</v>
      </c>
      <c r="Q20" s="52">
        <f>SUM('HCRP &amp; MN Tx'!AD$15:AE$15)*$D20</f>
        <v>3732.0465963564002</v>
      </c>
      <c r="R20" s="52">
        <f>SUM('HCRP &amp; MN Tx'!AF$15:AG$15)*$D20</f>
        <v>3813.1762117680005</v>
      </c>
      <c r="S20" s="52">
        <f>SUM('HCRP &amp; MN Tx'!AH$15:AI$15)*$D20</f>
        <v>3895.1583845579999</v>
      </c>
    </row>
    <row r="21" spans="1:19" x14ac:dyDescent="0.2">
      <c r="A21" s="54" t="s">
        <v>21</v>
      </c>
      <c r="B21" s="51">
        <v>0.33</v>
      </c>
      <c r="C21" s="51">
        <v>0.67</v>
      </c>
      <c r="D21" s="51">
        <v>1</v>
      </c>
      <c r="E21" s="52">
        <f>SUM('HCRP &amp; MN Tx'!$F18:$G18)*$B21</f>
        <v>319.72582837977291</v>
      </c>
      <c r="F21" s="52">
        <f>SUM('HCRP &amp; MN Tx'!$H18:$I18)*C21</f>
        <v>667.01811886712449</v>
      </c>
      <c r="G21" s="52">
        <f>SUM('HCRP &amp; MN Tx'!J18:K18)*'Policy Implementation Tx '!D21</f>
        <v>1022.5869609616796</v>
      </c>
      <c r="H21" s="52">
        <f>SUM('HCRP &amp; MN Tx'!L18:M18)*'Policy Implementation Tx '!D21</f>
        <v>1049.9787360555256</v>
      </c>
      <c r="I21" s="52">
        <f>SUM('HCRP &amp; MN Tx'!N18:O18)*'Policy Implementation Tx '!D21</f>
        <v>1077.7247564265001</v>
      </c>
      <c r="J21" s="52">
        <f>SUM('HCRP &amp; MN Tx'!P18:Q18)*'Policy Implementation Tx '!D21</f>
        <v>1105.7831930061</v>
      </c>
      <c r="K21" s="52">
        <f>SUM('HCRP &amp; MN Tx'!R18:S18)*'Policy Implementation Tx '!D21</f>
        <v>1134.1949572233</v>
      </c>
      <c r="L21" s="52">
        <f>SUM('HCRP &amp; MN Tx'!T18:U18)*'Policy Implementation Tx '!D21</f>
        <v>1162.9600490780999</v>
      </c>
      <c r="M21" s="52">
        <f>SUM('HCRP &amp; MN Tx'!V$18:W$18)*$D21</f>
        <v>1192.0784685705003</v>
      </c>
      <c r="N21" s="52">
        <f>SUM('HCRP &amp; MN Tx'!X$18:Y$18)*$D21</f>
        <v>1221.5502157005001</v>
      </c>
      <c r="O21" s="52">
        <f>SUM('HCRP &amp; MN Tx'!Z$18:AA$18)*$D21</f>
        <v>1251.3752904681003</v>
      </c>
      <c r="P21" s="52">
        <f>SUM('HCRP &amp; MN Tx'!AB$18:AC$18)*$D21</f>
        <v>1281.5536928733002</v>
      </c>
      <c r="Q21" s="52">
        <f>SUM('HCRP &amp; MN Tx'!AD$18:AE$18)*$D21</f>
        <v>1312.0854229161005</v>
      </c>
      <c r="R21" s="52">
        <f>SUM('HCRP &amp; MN Tx'!AF$18:AG$18)*$D21</f>
        <v>1342.9704805965002</v>
      </c>
      <c r="S21" s="52">
        <f>SUM('HCRP &amp; MN Tx'!AH$18:AI$18)*$D21</f>
        <v>1374.2088659145002</v>
      </c>
    </row>
    <row r="22" spans="1:19" x14ac:dyDescent="0.2">
      <c r="A22" s="54" t="s">
        <v>23</v>
      </c>
      <c r="B22" s="51">
        <v>0.33</v>
      </c>
      <c r="C22" s="51">
        <v>0.67</v>
      </c>
      <c r="D22" s="51">
        <v>1</v>
      </c>
      <c r="E22" s="52">
        <f>SUM('HCRP &amp; MN Tx'!$F20:$G20)*$B22</f>
        <v>261.85534697414249</v>
      </c>
      <c r="F22" s="52">
        <f>SUM('HCRP &amp; MN Tx'!$H20:$I20)*C22</f>
        <v>542.54240852735381</v>
      </c>
      <c r="G22" s="52">
        <f>SUM('HCRP &amp; MN Tx'!J20:K20)*'Policy Implementation Tx '!D22</f>
        <v>826.18851684106426</v>
      </c>
      <c r="H22" s="52">
        <f>SUM('HCRP &amp; MN Tx'!L20:M20)*'Policy Implementation Tx '!D22</f>
        <v>842.77223541959881</v>
      </c>
      <c r="I22" s="52">
        <f>SUM('HCRP &amp; MN Tx'!N20:O20)*'Policy Implementation Tx '!D22</f>
        <v>859.51594458239992</v>
      </c>
      <c r="J22" s="52">
        <f>SUM('HCRP &amp; MN Tx'!P20:Q20)*'Policy Implementation Tx '!D22</f>
        <v>879.19000567439991</v>
      </c>
      <c r="K22" s="52">
        <f>SUM('HCRP &amp; MN Tx'!R20:S20)*'Policy Implementation Tx '!D22</f>
        <v>899.08668797640007</v>
      </c>
      <c r="L22" s="52">
        <f>SUM('HCRP &amp; MN Tx'!T20:U20)*'Policy Implementation Tx '!D22</f>
        <v>919.20599148840006</v>
      </c>
      <c r="M22" s="52">
        <f>SUM('HCRP &amp; MN Tx'!V$20:W$20)*$D22</f>
        <v>939.5479162104001</v>
      </c>
      <c r="N22" s="52">
        <f>SUM('HCRP &amp; MN Tx'!X$20:Y$20)*$D22</f>
        <v>960.11246214240032</v>
      </c>
      <c r="O22" s="52">
        <f>SUM('HCRP &amp; MN Tx'!Z$20:AA$20)*$D22</f>
        <v>980.89962928440002</v>
      </c>
      <c r="P22" s="52">
        <f>SUM('HCRP &amp; MN Tx'!AB$20:AC$20)*$D22</f>
        <v>1001.9094176364</v>
      </c>
      <c r="Q22" s="52">
        <f>SUM('HCRP &amp; MN Tx'!AD$20:AE$20)*$D22</f>
        <v>1023.1418271984001</v>
      </c>
      <c r="R22" s="52">
        <f>SUM('HCRP &amp; MN Tx'!AF$20:AG$20)*$D22</f>
        <v>1044.5968579703999</v>
      </c>
      <c r="S22" s="52">
        <f>SUM('HCRP &amp; MN Tx'!AH$20:AI$20)*$D22</f>
        <v>1066.2745099524</v>
      </c>
    </row>
    <row r="23" spans="1:19" x14ac:dyDescent="0.2">
      <c r="A23" s="54" t="s">
        <v>32</v>
      </c>
      <c r="B23" s="51">
        <v>0.33</v>
      </c>
      <c r="C23" s="51">
        <v>0.67</v>
      </c>
      <c r="D23" s="51">
        <v>1</v>
      </c>
      <c r="E23" s="52">
        <f>SUM('HCRP &amp; MN Tx'!$F29:$G29)*$B23</f>
        <v>34.408408164073023</v>
      </c>
      <c r="F23" s="52">
        <f>SUM('HCRP &amp; MN Tx'!$H29:$I29)*C23</f>
        <v>71.439847477419335</v>
      </c>
      <c r="G23" s="52">
        <f>SUM('HCRP &amp; MN Tx'!J29:K29)*'Policy Implementation Tx '!D23</f>
        <v>109.00284181258499</v>
      </c>
      <c r="H23" s="52">
        <f>SUM('HCRP &amp; MN Tx'!L29:M29)*'Policy Implementation Tx '!D23</f>
        <v>111.39651488725201</v>
      </c>
      <c r="I23" s="52">
        <f>SUM('HCRP &amp; MN Tx'!N29:O29)*'Policy Implementation Tx '!D23</f>
        <v>113.80765724999999</v>
      </c>
      <c r="J23" s="52">
        <f>SUM('HCRP &amp; MN Tx'!P29:Q29)*'Policy Implementation Tx '!D23</f>
        <v>115.41663829080002</v>
      </c>
      <c r="K23" s="52">
        <f>SUM('HCRP &amp; MN Tx'!R29:S29)*'Policy Implementation Tx '!D23</f>
        <v>117.03556907280003</v>
      </c>
      <c r="L23" s="52">
        <f>SUM('HCRP &amp; MN Tx'!T29:U29)*'Policy Implementation Tx '!D23</f>
        <v>118.66444959600001</v>
      </c>
      <c r="M23" s="52">
        <f>SUM('HCRP &amp; MN Tx'!V$29:W$29)*$D23</f>
        <v>120.30327986040001</v>
      </c>
      <c r="N23" s="52">
        <f>SUM('HCRP &amp; MN Tx'!X$29:Y$29)*$D23</f>
        <v>121.95205986600001</v>
      </c>
      <c r="O23" s="52">
        <f>SUM('HCRP &amp; MN Tx'!Z$29:AA$29)*$D23</f>
        <v>123.61078961280003</v>
      </c>
      <c r="P23" s="52">
        <f>SUM('HCRP &amp; MN Tx'!AB$29:AC$29)*$D23</f>
        <v>125.27946910080003</v>
      </c>
      <c r="Q23" s="52">
        <f>SUM('HCRP &amp; MN Tx'!AD$29:AE$29)*$D23</f>
        <v>126.95809833</v>
      </c>
      <c r="R23" s="52">
        <f>SUM('HCRP &amp; MN Tx'!AF$29:AG$29)*$D23</f>
        <v>128.64667730040003</v>
      </c>
      <c r="S23" s="52">
        <f>SUM('HCRP &amp; MN Tx'!AH$29:AI$29)*$D23</f>
        <v>130.34520601200001</v>
      </c>
    </row>
    <row r="24" spans="1:19" x14ac:dyDescent="0.2">
      <c r="A24" s="54" t="s">
        <v>27</v>
      </c>
      <c r="B24" s="51">
        <v>0.33</v>
      </c>
      <c r="C24" s="51">
        <v>0.67</v>
      </c>
      <c r="D24" s="51">
        <v>1</v>
      </c>
      <c r="E24" s="52">
        <f>SUM('HCRP &amp; MN Tx'!$F24:$G24)*$B24</f>
        <v>28.41701731259031</v>
      </c>
      <c r="F24" s="52">
        <f>SUM('HCRP &amp; MN Tx'!$H24:$I24)*C24</f>
        <v>59.729332389714713</v>
      </c>
      <c r="G24" s="52">
        <f>SUM('HCRP &amp; MN Tx'!J24:K24)*'Policy Implementation Tx '!D24</f>
        <v>92.226501331650837</v>
      </c>
      <c r="H24" s="52">
        <f>SUM('HCRP &amp; MN Tx'!L24:M24)*'Policy Implementation Tx '!D24</f>
        <v>95.346905775223632</v>
      </c>
      <c r="I24" s="52">
        <f>SUM('HCRP &amp; MN Tx'!N24:O24)*'Policy Implementation Tx '!D24</f>
        <v>98.509470628800017</v>
      </c>
      <c r="J24" s="52">
        <f>SUM('HCRP &amp; MN Tx'!P24:Q24)*'Policy Implementation Tx '!D24</f>
        <v>101.57783994981001</v>
      </c>
      <c r="K24" s="52">
        <f>SUM('HCRP &amp; MN Tx'!R24:S24)*'Policy Implementation Tx '!D24</f>
        <v>104.68223212901999</v>
      </c>
      <c r="L24" s="52">
        <f>SUM('HCRP &amp; MN Tx'!T24:U24)*'Policy Implementation Tx '!D24</f>
        <v>107.82264716642999</v>
      </c>
      <c r="M24" s="52">
        <f>SUM('HCRP &amp; MN Tx'!V$24:W$24)*$D24</f>
        <v>110.99908506204001</v>
      </c>
      <c r="N24" s="52">
        <f>SUM('HCRP &amp; MN Tx'!X$24:Y$24)*$D24</f>
        <v>114.21154581584999</v>
      </c>
      <c r="O24" s="52">
        <f>SUM('HCRP &amp; MN Tx'!Z$24:AA$24)*$D24</f>
        <v>117.46002942786001</v>
      </c>
      <c r="P24" s="52">
        <f>SUM('HCRP &amp; MN Tx'!AB$24:AC$24)*$D24</f>
        <v>120.74453589807</v>
      </c>
      <c r="Q24" s="52">
        <f>SUM('HCRP &amp; MN Tx'!AD$24:AE$24)*$D24</f>
        <v>124.06506522647999</v>
      </c>
      <c r="R24" s="52">
        <f>SUM('HCRP &amp; MN Tx'!AF$24:AG$24)*$D24</f>
        <v>127.42161741308999</v>
      </c>
      <c r="S24" s="52">
        <f>SUM('HCRP &amp; MN Tx'!AH$24:AI$24)*$D24</f>
        <v>130.81419245789999</v>
      </c>
    </row>
    <row r="25" spans="1:19" x14ac:dyDescent="0.2">
      <c r="A25" s="54" t="s">
        <v>25</v>
      </c>
      <c r="B25" s="51">
        <v>0.33</v>
      </c>
      <c r="C25" s="51">
        <v>0.67</v>
      </c>
      <c r="D25" s="51">
        <v>1</v>
      </c>
      <c r="E25" s="52">
        <f>SUM('HCRP &amp; MN Tx'!$F22:$G22)*$B25</f>
        <v>100.82302894307399</v>
      </c>
      <c r="F25" s="52">
        <f>SUM('HCRP &amp; MN Tx'!$H22:$I22)*C25</f>
        <v>207.41760697698996</v>
      </c>
      <c r="G25" s="52">
        <f>SUM('HCRP &amp; MN Tx'!J22:K22)*'Policy Implementation Tx '!D25</f>
        <v>313.65128949637563</v>
      </c>
      <c r="H25" s="52">
        <f>SUM('HCRP &amp; MN Tx'!L22:M22)*'Policy Implementation Tx '!D25</f>
        <v>317.74264499134085</v>
      </c>
      <c r="I25" s="52">
        <f>SUM('HCRP &amp; MN Tx'!N22:O22)*'Policy Implementation Tx '!D25</f>
        <v>321.85258436099991</v>
      </c>
      <c r="J25" s="52">
        <f>SUM('HCRP &amp; MN Tx'!P22:Q22)*'Policy Implementation Tx '!D25</f>
        <v>327.79332505919996</v>
      </c>
      <c r="K25" s="52">
        <f>SUM('HCRP &amp; MN Tx'!R22:S22)*'Policy Implementation Tx '!D25</f>
        <v>333.7880906513999</v>
      </c>
      <c r="L25" s="52">
        <f>SUM('HCRP &amp; MN Tx'!T22:U22)*'Policy Implementation Tx '!D25</f>
        <v>339.83688113759996</v>
      </c>
      <c r="M25" s="52">
        <f>SUM('HCRP &amp; MN Tx'!V$22:W$22)*$D25</f>
        <v>345.93969651779997</v>
      </c>
      <c r="N25" s="52">
        <f>SUM('HCRP &amp; MN Tx'!X$22:Y$22)*$D25</f>
        <v>352.09653679199999</v>
      </c>
      <c r="O25" s="52">
        <f>SUM('HCRP &amp; MN Tx'!Z$22:AA$22)*$D25</f>
        <v>358.30740196020008</v>
      </c>
      <c r="P25" s="52">
        <f>SUM('HCRP &amp; MN Tx'!AB$22:AC$22)*$D25</f>
        <v>364.57229202240001</v>
      </c>
      <c r="Q25" s="52">
        <f>SUM('HCRP &amp; MN Tx'!AD$22:AE$22)*$D25</f>
        <v>370.89120697859994</v>
      </c>
      <c r="R25" s="52">
        <f>SUM('HCRP &amp; MN Tx'!AF$22:AG$22)*$D25</f>
        <v>377.26414682879988</v>
      </c>
      <c r="S25" s="52">
        <f>SUM('HCRP &amp; MN Tx'!AH$22:AI$22)*$D25</f>
        <v>383.69111157299994</v>
      </c>
    </row>
    <row r="26" spans="1:19" x14ac:dyDescent="0.2">
      <c r="A26" s="54" t="s">
        <v>30</v>
      </c>
      <c r="B26" s="51">
        <v>0.33</v>
      </c>
      <c r="C26" s="51">
        <v>0.67</v>
      </c>
      <c r="D26" s="51">
        <v>1</v>
      </c>
      <c r="E26" s="52">
        <f>SUM('HCRP &amp; MN Tx'!$F27:$G27)*$B26</f>
        <v>17.29154194648207</v>
      </c>
      <c r="F26" s="52">
        <f>SUM('HCRP &amp; MN Tx'!$H27:$I27)*C26</f>
        <v>35.250765133037078</v>
      </c>
      <c r="G26" s="52">
        <f>SUM('HCRP &amp; MN Tx'!J27:K27)*'Policy Implementation Tx '!D26</f>
        <v>52.821948347185106</v>
      </c>
      <c r="H26" s="52">
        <f>SUM('HCRP &amp; MN Tx'!L27:M27)*'Policy Implementation Tx '!D26</f>
        <v>53.025210136246763</v>
      </c>
      <c r="I26" s="52">
        <f>SUM('HCRP &amp; MN Tx'!N27:O27)*'Policy Implementation Tx '!D26</f>
        <v>53.222867655300021</v>
      </c>
      <c r="J26" s="52">
        <f>SUM('HCRP &amp; MN Tx'!P27:Q27)*'Policy Implementation Tx '!D26</f>
        <v>54.129964277970004</v>
      </c>
      <c r="K26" s="52">
        <f>SUM('HCRP &amp; MN Tx'!R27:S27)*'Policy Implementation Tx '!D26</f>
        <v>55.044653370840003</v>
      </c>
      <c r="L26" s="52">
        <f>SUM('HCRP &amp; MN Tx'!T27:U27)*'Policy Implementation Tx '!D26</f>
        <v>55.966934933910011</v>
      </c>
      <c r="M26" s="52">
        <f>SUM('HCRP &amp; MN Tx'!V$27:W$27)*$D26</f>
        <v>56.896808967180007</v>
      </c>
      <c r="N26" s="52">
        <f>SUM('HCRP &amp; MN Tx'!X$27:Y$27)*$D26</f>
        <v>57.834275470649999</v>
      </c>
      <c r="O26" s="52">
        <f>SUM('HCRP &amp; MN Tx'!Z$27:AA$27)*$D26</f>
        <v>58.779334444320014</v>
      </c>
      <c r="P26" s="52">
        <f>SUM('HCRP &amp; MN Tx'!AB$27:AC$27)*$D26</f>
        <v>59.731985888190003</v>
      </c>
      <c r="Q26" s="52">
        <f>SUM('HCRP &amp; MN Tx'!AD$27:AE$27)*$D26</f>
        <v>60.692229802260009</v>
      </c>
      <c r="R26" s="52">
        <f>SUM('HCRP &amp; MN Tx'!AF$27:AG$27)*$D26</f>
        <v>61.660066186530003</v>
      </c>
      <c r="S26" s="52">
        <f>SUM('HCRP &amp; MN Tx'!AH$27:AI$27)*$D26</f>
        <v>62.635495041000006</v>
      </c>
    </row>
    <row r="27" spans="1:19" x14ac:dyDescent="0.2">
      <c r="A27" s="54" t="s">
        <v>22</v>
      </c>
      <c r="B27" s="51">
        <v>0.33</v>
      </c>
      <c r="C27" s="51">
        <v>0.67</v>
      </c>
      <c r="D27" s="51">
        <v>1</v>
      </c>
      <c r="E27" s="52">
        <f>SUM('HCRP &amp; MN Tx'!$F19:$G19)*$B27</f>
        <v>211.82449003841663</v>
      </c>
      <c r="F27" s="52">
        <f>SUM('HCRP &amp; MN Tx'!$H19:$I19)*C27</f>
        <v>443.87817357332733</v>
      </c>
      <c r="G27" s="52">
        <f>SUM('HCRP &amp; MN Tx'!J19:K19)*'Policy Implementation Tx '!D27</f>
        <v>683.43193727423989</v>
      </c>
      <c r="H27" s="52">
        <f>SUM('HCRP &amp; MN Tx'!L19:M19)*'Policy Implementation Tx '!D27</f>
        <v>704.67399584870395</v>
      </c>
      <c r="I27" s="52">
        <f>SUM('HCRP &amp; MN Tx'!N19:O19)*'Policy Implementation Tx '!D27</f>
        <v>726.23091239999997</v>
      </c>
      <c r="J27" s="52">
        <f>SUM('HCRP &amp; MN Tx'!P19:Q19)*'Policy Implementation Tx '!D27</f>
        <v>747.51859929599993</v>
      </c>
      <c r="K27" s="52">
        <f>SUM('HCRP &amp; MN Tx'!R19:S19)*'Policy Implementation Tx '!D27</f>
        <v>769.10100321599998</v>
      </c>
      <c r="L27" s="52">
        <f>SUM('HCRP &amp; MN Tx'!T19:U19)*'Policy Implementation Tx '!D27</f>
        <v>790.97812415999999</v>
      </c>
      <c r="M27" s="52">
        <f>SUM('HCRP &amp; MN Tx'!V$19:W$19)*$D27</f>
        <v>813.14996212799997</v>
      </c>
      <c r="N27" s="52">
        <f>SUM('HCRP &amp; MN Tx'!X$19:Y$19)*$D27</f>
        <v>835.61651711999991</v>
      </c>
      <c r="O27" s="52">
        <f>SUM('HCRP &amp; MN Tx'!Z$19:AA$19)*$D27</f>
        <v>858.37778913600005</v>
      </c>
      <c r="P27" s="52">
        <f>SUM('HCRP &amp; MN Tx'!AB$19:AC$19)*$D27</f>
        <v>881.43377817600003</v>
      </c>
      <c r="Q27" s="52">
        <f>SUM('HCRP &amp; MN Tx'!AD$19:AE$19)*$D27</f>
        <v>904.78448423999987</v>
      </c>
      <c r="R27" s="52">
        <f>SUM('HCRP &amp; MN Tx'!AF$19:AG$19)*$D27</f>
        <v>928.42990732800001</v>
      </c>
      <c r="S27" s="52">
        <f>SUM('HCRP &amp; MN Tx'!AH$19:AI$19)*$D27</f>
        <v>952.37004744000001</v>
      </c>
    </row>
    <row r="28" spans="1:19" x14ac:dyDescent="0.2">
      <c r="A28" s="54" t="s">
        <v>28</v>
      </c>
      <c r="B28" s="51">
        <v>0.33</v>
      </c>
      <c r="C28" s="51">
        <v>0.67</v>
      </c>
      <c r="D28" s="51">
        <v>1</v>
      </c>
      <c r="E28" s="52">
        <f>SUM('HCRP &amp; MN Tx'!$F25:$G25)*$B28</f>
        <v>26.923903100726946</v>
      </c>
      <c r="F28" s="52">
        <f>SUM('HCRP &amp; MN Tx'!$H25:$I25)*C28</f>
        <v>55.812103299990355</v>
      </c>
      <c r="G28" s="52">
        <f>SUM('HCRP &amp; MN Tx'!J25:K25)*'Policy Implementation Tx '!D28</f>
        <v>85.033514531679003</v>
      </c>
      <c r="H28" s="52">
        <f>SUM('HCRP &amp; MN Tx'!L25:M25)*'Policy Implementation Tx '!D28</f>
        <v>86.783188599544502</v>
      </c>
      <c r="I28" s="52">
        <f>SUM('HCRP &amp; MN Tx'!N25:O25)*'Policy Implementation Tx '!D28</f>
        <v>88.550668920000035</v>
      </c>
      <c r="J28" s="52">
        <f>SUM('HCRP &amp; MN Tx'!P25:Q25)*'Policy Implementation Tx '!D28</f>
        <v>90.324788200500024</v>
      </c>
      <c r="K28" s="52">
        <f>SUM('HCRP &amp; MN Tx'!R25:S25)*'Policy Implementation Tx '!D28</f>
        <v>92.116486371000008</v>
      </c>
      <c r="L28" s="52">
        <f>SUM('HCRP &amp; MN Tx'!T25:U25)*'Policy Implementation Tx '!D28</f>
        <v>93.92576343150003</v>
      </c>
      <c r="M28" s="52">
        <f>SUM('HCRP &amp; MN Tx'!V$25:W$25)*$D28</f>
        <v>95.752619381999992</v>
      </c>
      <c r="N28" s="52">
        <f>SUM('HCRP &amp; MN Tx'!X$25:Y$25)*$D28</f>
        <v>97.59705422250002</v>
      </c>
      <c r="O28" s="52">
        <f>SUM('HCRP &amp; MN Tx'!Z$25:AA$25)*$D28</f>
        <v>99.459067953000016</v>
      </c>
      <c r="P28" s="52">
        <f>SUM('HCRP &amp; MN Tx'!AB$25:AC$25)*$D28</f>
        <v>101.33866057350002</v>
      </c>
      <c r="Q28" s="52">
        <f>SUM('HCRP &amp; MN Tx'!AD$25:AE$25)*$D28</f>
        <v>103.23583208400004</v>
      </c>
      <c r="R28" s="52">
        <f>SUM('HCRP &amp; MN Tx'!AF$25:AG$25)*$D28</f>
        <v>105.15058248450001</v>
      </c>
      <c r="S28" s="52">
        <f>SUM('HCRP &amp; MN Tx'!AH$25:AI$25)*$D28</f>
        <v>107.08291177500001</v>
      </c>
    </row>
    <row r="29" spans="1:19" x14ac:dyDescent="0.2">
      <c r="A29" s="54" t="s">
        <v>31</v>
      </c>
      <c r="B29" s="51">
        <v>0.33</v>
      </c>
      <c r="C29" s="51">
        <v>0.67</v>
      </c>
      <c r="D29" s="51">
        <v>1</v>
      </c>
      <c r="E29" s="52">
        <f>SUM('HCRP &amp; MN Tx'!$F28:$G28)*$B29</f>
        <v>12.297304635815703</v>
      </c>
      <c r="F29" s="52">
        <f>SUM('HCRP &amp; MN Tx'!$H28:$I28)*C29</f>
        <v>26.047955193462414</v>
      </c>
      <c r="G29" s="52">
        <f>SUM('HCRP &amp; MN Tx'!J28:K28)*'Policy Implementation Tx '!D29</f>
        <v>40.514723683323112</v>
      </c>
      <c r="H29" s="52">
        <f>SUM('HCRP &amp; MN Tx'!L28:M28)*'Policy Implementation Tx '!D29</f>
        <v>42.176095357833347</v>
      </c>
      <c r="I29" s="52">
        <f>SUM('HCRP &amp; MN Tx'!N28:O28)*'Policy Implementation Tx '!D29</f>
        <v>43.861660088399987</v>
      </c>
      <c r="J29" s="52">
        <f>SUM('HCRP &amp; MN Tx'!P28:Q28)*'Policy Implementation Tx '!D29</f>
        <v>44.777863247040003</v>
      </c>
      <c r="K29" s="52">
        <f>SUM('HCRP &amp; MN Tx'!R28:S28)*'Policy Implementation Tx '!D29</f>
        <v>45.703454338079993</v>
      </c>
      <c r="L29" s="52">
        <f>SUM('HCRP &amp; MN Tx'!T28:U28)*'Policy Implementation Tx '!D29</f>
        <v>46.638433361520001</v>
      </c>
      <c r="M29" s="52">
        <f>SUM('HCRP &amp; MN Tx'!V$28:W$28)*$D29</f>
        <v>47.58280031735999</v>
      </c>
      <c r="N29" s="52">
        <f>SUM('HCRP &amp; MN Tx'!X$28:Y$28)*$D29</f>
        <v>48.536555205599996</v>
      </c>
      <c r="O29" s="52">
        <f>SUM('HCRP &amp; MN Tx'!Z$28:AA$28)*$D29</f>
        <v>49.499698026239997</v>
      </c>
      <c r="P29" s="52">
        <f>SUM('HCRP &amp; MN Tx'!AB$28:AC$28)*$D29</f>
        <v>50.472228779280002</v>
      </c>
      <c r="Q29" s="52">
        <f>SUM('HCRP &amp; MN Tx'!AD$28:AE$28)*$D29</f>
        <v>51.454147464719988</v>
      </c>
      <c r="R29" s="52">
        <f>SUM('HCRP &amp; MN Tx'!AF$28:AG$28)*$D29</f>
        <v>52.445454082559991</v>
      </c>
      <c r="S29" s="52">
        <f>SUM('HCRP &amp; MN Tx'!AH$28:AI$28)*$D29</f>
        <v>53.446148632799996</v>
      </c>
    </row>
    <row r="30" spans="1:19" x14ac:dyDescent="0.2">
      <c r="A30" s="54" t="s">
        <v>33</v>
      </c>
      <c r="B30" s="51">
        <v>0.33</v>
      </c>
      <c r="C30" s="51">
        <v>0.67</v>
      </c>
      <c r="D30" s="51">
        <v>1</v>
      </c>
      <c r="E30" s="52">
        <f>SUM('HCRP &amp; MN Tx'!$F30:$G30)*$B30</f>
        <v>11.011786501317944</v>
      </c>
      <c r="F30" s="52">
        <f>SUM('HCRP &amp; MN Tx'!$H30:$I30)*C30</f>
        <v>23.053857713419994</v>
      </c>
      <c r="G30" s="52">
        <f>SUM('HCRP &amp; MN Tx'!J30:K30)*'Policy Implementation Tx '!D30</f>
        <v>35.463652705204083</v>
      </c>
      <c r="H30" s="52">
        <f>SUM('HCRP &amp; MN Tx'!L30:M30)*'Policy Implementation Tx '!D30</f>
        <v>36.533779552053844</v>
      </c>
      <c r="I30" s="52">
        <f>SUM('HCRP &amp; MN Tx'!N30:O30)*'Policy Implementation Tx '!D30</f>
        <v>37.619123396399999</v>
      </c>
      <c r="J30" s="52">
        <f>SUM('HCRP &amp; MN Tx'!P30:Q30)*'Policy Implementation Tx '!D30</f>
        <v>38.730410664959997</v>
      </c>
      <c r="K30" s="52">
        <f>SUM('HCRP &amp; MN Tx'!R30:S30)*'Policy Implementation Tx '!D30</f>
        <v>39.857160199920003</v>
      </c>
      <c r="L30" s="52">
        <f>SUM('HCRP &amp; MN Tx'!T30:U30)*'Policy Implementation Tx '!D30</f>
        <v>40.999372001280008</v>
      </c>
      <c r="M30" s="52">
        <f>SUM('HCRP &amp; MN Tx'!V$30:W$30)*$D30</f>
        <v>42.157046069040007</v>
      </c>
      <c r="N30" s="52">
        <f>SUM('HCRP &amp; MN Tx'!X$30:Y$30)*$D30</f>
        <v>43.330182403200013</v>
      </c>
      <c r="O30" s="52">
        <f>SUM('HCRP &amp; MN Tx'!Z$30:AA$30)*$D30</f>
        <v>44.518781003760004</v>
      </c>
      <c r="P30" s="52">
        <f>SUM('HCRP &amp; MN Tx'!AB$30:AC$30)*$D30</f>
        <v>45.722841870720003</v>
      </c>
      <c r="Q30" s="52">
        <f>SUM('HCRP &amp; MN Tx'!AD$30:AE$30)*$D30</f>
        <v>46.942365004080017</v>
      </c>
      <c r="R30" s="52">
        <f>SUM('HCRP &amp; MN Tx'!AF$30:AG$30)*$D30</f>
        <v>48.177350403839995</v>
      </c>
      <c r="S30" s="52">
        <f>SUM('HCRP &amp; MN Tx'!AH$30:AI$30)*$D30</f>
        <v>49.427798069999994</v>
      </c>
    </row>
    <row r="31" spans="1:19" x14ac:dyDescent="0.2">
      <c r="A31" s="54" t="s">
        <v>35</v>
      </c>
      <c r="B31" s="51">
        <v>0.33</v>
      </c>
      <c r="C31" s="51">
        <v>0.67</v>
      </c>
      <c r="D31" s="51">
        <v>1</v>
      </c>
      <c r="E31" s="52">
        <f>SUM('HCRP &amp; MN Tx'!$F32:$G32)*$B31</f>
        <v>13.281471116382269</v>
      </c>
      <c r="F31" s="52">
        <f>SUM('HCRP &amp; MN Tx'!$H32:$I32)*C31</f>
        <v>27.361061455741488</v>
      </c>
      <c r="G31" s="52">
        <f>SUM('HCRP &amp; MN Tx'!J32:K32)*'Policy Implementation Tx '!D31</f>
        <v>41.432013725736475</v>
      </c>
      <c r="H31" s="52">
        <f>SUM('HCRP &amp; MN Tx'!L32:M32)*'Policy Implementation Tx '!D31</f>
        <v>42.030707874595436</v>
      </c>
      <c r="I31" s="52">
        <f>SUM('HCRP &amp; MN Tx'!N32:O32)*'Policy Implementation Tx '!D31</f>
        <v>42.633487604400003</v>
      </c>
      <c r="J31" s="52">
        <f>SUM('HCRP &amp; MN Tx'!P32:Q32)*'Policy Implementation Tx '!D31</f>
        <v>43.355312671440004</v>
      </c>
      <c r="K31" s="52">
        <f>SUM('HCRP &amp; MN Tx'!R32:S32)*'Policy Implementation Tx '!D31</f>
        <v>44.082491024880007</v>
      </c>
      <c r="L31" s="52">
        <f>SUM('HCRP &amp; MN Tx'!T32:U32)*'Policy Implementation Tx '!D31</f>
        <v>44.815022664720011</v>
      </c>
      <c r="M31" s="52">
        <f>SUM('HCRP &amp; MN Tx'!V$32:W$32)*$D31</f>
        <v>45.552907590959997</v>
      </c>
      <c r="N31" s="52">
        <f>SUM('HCRP &amp; MN Tx'!X$32:Y$32)*$D31</f>
        <v>46.296145803599998</v>
      </c>
      <c r="O31" s="52">
        <f>SUM('HCRP &amp; MN Tx'!Z$32:AA$32)*$D31</f>
        <v>47.044737302640009</v>
      </c>
      <c r="P31" s="52">
        <f>SUM('HCRP &amp; MN Tx'!AB$32:AC$32)*$D31</f>
        <v>47.79868208808</v>
      </c>
      <c r="Q31" s="52">
        <f>SUM('HCRP &amp; MN Tx'!AD$32:AE$32)*$D31</f>
        <v>48.557980159920014</v>
      </c>
      <c r="R31" s="52">
        <f>SUM('HCRP &amp; MN Tx'!AF$32:AG$32)*$D31</f>
        <v>49.322631518160016</v>
      </c>
      <c r="S31" s="52">
        <f>SUM('HCRP &amp; MN Tx'!AH$32:AI$32)*$D31</f>
        <v>50.092636162800005</v>
      </c>
    </row>
    <row r="32" spans="1:19" x14ac:dyDescent="0.2">
      <c r="A32" s="54" t="s">
        <v>37</v>
      </c>
      <c r="B32" s="51">
        <v>0.33</v>
      </c>
      <c r="C32" s="51">
        <v>0.67</v>
      </c>
      <c r="D32" s="51">
        <v>1</v>
      </c>
      <c r="E32" s="52">
        <f>SUM('HCRP &amp; MN Tx'!$F34:$G34)*$B32</f>
        <v>5.1952601573722097</v>
      </c>
      <c r="F32" s="52">
        <f>SUM('HCRP &amp; MN Tx'!$H34:$I34)*C32</f>
        <v>10.891629560708825</v>
      </c>
      <c r="G32" s="52">
        <f>SUM('HCRP &amp; MN Tx'!J34:K34)*'Policy Implementation Tx '!D32</f>
        <v>16.776550084879204</v>
      </c>
      <c r="H32" s="52">
        <f>SUM('HCRP &amp; MN Tx'!L34:M34)*'Policy Implementation Tx '!D32</f>
        <v>17.304372282397207</v>
      </c>
      <c r="I32" s="52">
        <f>SUM('HCRP &amp; MN Tx'!N34:O34)*'Policy Implementation Tx '!D32</f>
        <v>17.839630115999999</v>
      </c>
      <c r="J32" s="52">
        <f>SUM('HCRP &amp; MN Tx'!P34:Q34)*'Policy Implementation Tx '!D32</f>
        <v>18.281549395199999</v>
      </c>
      <c r="K32" s="52">
        <f>SUM('HCRP &amp; MN Tx'!R34:S34)*'Policy Implementation Tx '!D32</f>
        <v>18.728779019999998</v>
      </c>
      <c r="L32" s="52">
        <f>SUM('HCRP &amp; MN Tx'!T34:U34)*'Policy Implementation Tx '!D32</f>
        <v>19.181318990400001</v>
      </c>
      <c r="M32" s="52">
        <f>SUM('HCRP &amp; MN Tx'!V$34:W$34)*$D32</f>
        <v>19.639169306399999</v>
      </c>
      <c r="N32" s="52">
        <f>SUM('HCRP &amp; MN Tx'!X$34:Y$34)*$D32</f>
        <v>20.102329967999999</v>
      </c>
      <c r="O32" s="52">
        <f>SUM('HCRP &amp; MN Tx'!Z$34:AA$34)*$D32</f>
        <v>20.570800975200001</v>
      </c>
      <c r="P32" s="52">
        <f>SUM('HCRP &amp; MN Tx'!AB$34:AC$34)*$D32</f>
        <v>21.044582328000004</v>
      </c>
      <c r="Q32" s="52">
        <f>SUM('HCRP &amp; MN Tx'!AD$34:AE$34)*$D32</f>
        <v>21.523674026400002</v>
      </c>
      <c r="R32" s="52">
        <f>SUM('HCRP &amp; MN Tx'!AF$34:AG$34)*$D32</f>
        <v>22.008076070400001</v>
      </c>
      <c r="S32" s="52">
        <f>SUM('HCRP &amp; MN Tx'!AH$34:AI$34)*$D32</f>
        <v>22.497788459999999</v>
      </c>
    </row>
    <row r="33" spans="1:19" x14ac:dyDescent="0.2">
      <c r="A33" s="54" t="s">
        <v>26</v>
      </c>
      <c r="B33" s="51">
        <v>0.33</v>
      </c>
      <c r="C33" s="51">
        <v>0.67</v>
      </c>
      <c r="D33" s="51">
        <v>1</v>
      </c>
      <c r="E33" s="52">
        <f>SUM('HCRP &amp; MN Tx'!$F23:$G23)*$B33</f>
        <v>106.13208186835314</v>
      </c>
      <c r="F33" s="52">
        <f>SUM('HCRP &amp; MN Tx'!$H23:$I23)*$C33</f>
        <v>220.08703558922412</v>
      </c>
      <c r="G33" s="52">
        <f>SUM('HCRP &amp; MN Tx'!$J23:$K23)*$D33</f>
        <v>335.43555664919677</v>
      </c>
      <c r="H33" s="52">
        <f>SUM('HCRP &amp; MN Tx'!$L23:$M23)*$D33</f>
        <v>342.45470078641762</v>
      </c>
      <c r="I33" s="52">
        <f>SUM('HCRP &amp; MN Tx'!$N23:$O23)*$D33</f>
        <v>349.54554523140007</v>
      </c>
      <c r="J33" s="52">
        <f>SUM('HCRP &amp; MN Tx'!$P23:$Q23)*$D33</f>
        <v>356.8205799509401</v>
      </c>
      <c r="K33" s="52">
        <f>SUM('HCRP &amp; MN Tx'!$R23:$S23)*$D33</f>
        <v>364.16932792128</v>
      </c>
      <c r="L33" s="52">
        <f>SUM('HCRP &amp; MN Tx'!$T23:$U23)*$D33</f>
        <v>371.59178914241994</v>
      </c>
      <c r="M33" s="52">
        <f>SUM('HCRP &amp; MN Tx'!$V23:$W23)*$D33</f>
        <v>379.08796361435998</v>
      </c>
      <c r="N33" s="52">
        <f>SUM('HCRP &amp; MN Tx'!$X23:$Y23)*$D33</f>
        <v>386.65785133710006</v>
      </c>
      <c r="O33" s="52">
        <f>SUM('HCRP &amp; MN Tx'!$Z23:$AA23)*$D33</f>
        <v>394.30145231064</v>
      </c>
      <c r="P33" s="52">
        <f>SUM('HCRP &amp; MN Tx'!$AB23:$AC23)*$D33</f>
        <v>402.01876653498005</v>
      </c>
      <c r="Q33" s="52">
        <f>SUM('HCRP &amp; MN Tx'!$AD23:$AE23)*$D33</f>
        <v>409.80979401012002</v>
      </c>
      <c r="R33" s="52">
        <f>SUM('HCRP &amp; MN Tx'!$AF23:$AG23)*$D33</f>
        <v>417.67453473605997</v>
      </c>
      <c r="S33" s="52">
        <f>SUM('HCRP &amp; MN Tx'!$AH23:$AI23)*$D33</f>
        <v>425.61298871280002</v>
      </c>
    </row>
    <row r="34" spans="1:19" x14ac:dyDescent="0.2">
      <c r="A34" s="54" t="s">
        <v>29</v>
      </c>
      <c r="B34" s="51">
        <v>0.33</v>
      </c>
      <c r="C34" s="51">
        <v>0.67</v>
      </c>
      <c r="D34" s="51">
        <v>1</v>
      </c>
      <c r="E34" s="52">
        <f>SUM('HCRP &amp; MN Tx'!$F26:$G26)*$B34</f>
        <v>27.21420254259186</v>
      </c>
      <c r="F34" s="52">
        <f>SUM('HCRP &amp; MN Tx'!$H26:$I26)*$C34</f>
        <v>56.804112175261494</v>
      </c>
      <c r="G34" s="52">
        <f>SUM('HCRP &amp; MN Tx'!$J26:$K26)*$D34</f>
        <v>87.129269738554669</v>
      </c>
      <c r="H34" s="52">
        <f>SUM('HCRP &amp; MN Tx'!$L26:$M26)*$D34</f>
        <v>89.508318713753951</v>
      </c>
      <c r="I34" s="52">
        <f>SUM('HCRP &amp; MN Tx'!$N26:$O26)*$D34</f>
        <v>91.919403903599985</v>
      </c>
      <c r="J34" s="52">
        <f>SUM('HCRP &amp; MN Tx'!$P26:$Q26)*$D34</f>
        <v>94.484528414639982</v>
      </c>
      <c r="K34" s="52">
        <f>SUM('HCRP &amp; MN Tx'!$R26:$S26)*$D34</f>
        <v>97.084821440879992</v>
      </c>
      <c r="L34" s="52">
        <f>SUM('HCRP &amp; MN Tx'!$T26:$U26)*$D34</f>
        <v>99.720282982320015</v>
      </c>
      <c r="M34" s="52">
        <f>SUM('HCRP &amp; MN Tx'!$V26:$W26)*$D34</f>
        <v>102.39091303895999</v>
      </c>
      <c r="N34" s="52">
        <f>SUM('HCRP &amp; MN Tx'!$X26:$Y26)*$D34</f>
        <v>105.09671161079999</v>
      </c>
      <c r="O34" s="52">
        <f>SUM('HCRP &amp; MN Tx'!$Z26:$AA26)*$D34</f>
        <v>107.83767869783999</v>
      </c>
      <c r="P34" s="52">
        <f>SUM('HCRP &amp; MN Tx'!$AB26:$AC26)*$D34</f>
        <v>110.61381430007998</v>
      </c>
      <c r="Q34" s="52">
        <f>SUM('HCRP &amp; MN Tx'!$AD26:$AE26)*$D34</f>
        <v>113.42511841751998</v>
      </c>
      <c r="R34" s="52">
        <f>SUM('HCRP &amp; MN Tx'!$AF26:$AG26)*$D34</f>
        <v>116.27159105016</v>
      </c>
      <c r="S34" s="52">
        <f>SUM('HCRP &amp; MN Tx'!$AH26:$AI26)*$D34</f>
        <v>119.15323219799998</v>
      </c>
    </row>
    <row r="35" spans="1:19" x14ac:dyDescent="0.2">
      <c r="A35" s="54" t="s">
        <v>38</v>
      </c>
      <c r="B35" s="51">
        <v>0.33</v>
      </c>
      <c r="C35" s="51">
        <v>0.67</v>
      </c>
      <c r="D35" s="51">
        <v>1</v>
      </c>
      <c r="E35" s="52">
        <f>SUM('HCRP &amp; MN Tx'!$F35:$G35)*$B35</f>
        <v>3.79629225545724</v>
      </c>
      <c r="F35" s="52">
        <f>SUM('HCRP &amp; MN Tx'!$H35:$I35)*$C35</f>
        <v>7.9004396413510696</v>
      </c>
      <c r="G35" s="52">
        <f>SUM('HCRP &amp; MN Tx'!$J35:$K35)*$D35</f>
        <v>12.082507298173203</v>
      </c>
      <c r="H35" s="52">
        <f>SUM('HCRP &amp; MN Tx'!$L35:$M35)*$D35</f>
        <v>12.376334948426404</v>
      </c>
      <c r="I35" s="52">
        <f>SUM('HCRP &amp; MN Tx'!$N35:$O35)*$D35</f>
        <v>12.673183908</v>
      </c>
      <c r="J35" s="52">
        <f>SUM('HCRP &amp; MN Tx'!$P35:$Q35)*$D35</f>
        <v>12.867830976</v>
      </c>
      <c r="K35" s="52">
        <f>SUM('HCRP &amp; MN Tx'!$R35:$S35)*$D35</f>
        <v>13.063959501599998</v>
      </c>
      <c r="L35" s="52">
        <f>SUM('HCRP &amp; MN Tx'!$T35:$U35)*$D35</f>
        <v>13.261569484799997</v>
      </c>
      <c r="M35" s="52">
        <f>SUM('HCRP &amp; MN Tx'!$V35:$W35)*$D35</f>
        <v>13.460660925600003</v>
      </c>
      <c r="N35" s="52">
        <f>SUM('HCRP &amp; MN Tx'!$X35:$Y35)*$D35</f>
        <v>13.661233824000002</v>
      </c>
      <c r="O35" s="52">
        <f>SUM('HCRP &amp; MN Tx'!$Z35:$AA35)*$D35</f>
        <v>13.863288180000001</v>
      </c>
      <c r="P35" s="52">
        <f>SUM('HCRP &amp; MN Tx'!$AB35:$AC35)*$D35</f>
        <v>14.066823993600003</v>
      </c>
      <c r="Q35" s="52">
        <f>SUM('HCRP &amp; MN Tx'!$AD35:$AE35)*$D35</f>
        <v>14.271841264799997</v>
      </c>
      <c r="R35" s="52">
        <f>SUM('HCRP &amp; MN Tx'!$AF35:$AG35)*$D35</f>
        <v>14.478339993599999</v>
      </c>
      <c r="S35" s="52">
        <f>SUM('HCRP &amp; MN Tx'!$AH35:$AI35)*$D35</f>
        <v>14.686320179999999</v>
      </c>
    </row>
    <row r="36" spans="1:19" x14ac:dyDescent="0.2">
      <c r="A36" s="54" t="s">
        <v>39</v>
      </c>
      <c r="B36" s="51">
        <v>0.33</v>
      </c>
      <c r="C36" s="51">
        <v>0.67</v>
      </c>
      <c r="D36" s="51">
        <v>1</v>
      </c>
      <c r="E36" s="52">
        <f>SUM('HCRP &amp; MN Tx'!$F36:$G36)*$B36</f>
        <v>4.6782123203030288</v>
      </c>
      <c r="F36" s="52">
        <f>SUM('HCRP &amp; MN Tx'!$H36:$I36)*$C36</f>
        <v>9.5910097208241787</v>
      </c>
      <c r="G36" s="52">
        <f>SUM('HCRP &amp; MN Tx'!$J36:$K36)*$D36</f>
        <v>14.454125496695218</v>
      </c>
      <c r="H36" s="52">
        <f>SUM('HCRP &amp; MN Tx'!$L36:$M36)*$D36</f>
        <v>14.593957815219511</v>
      </c>
      <c r="I36" s="52">
        <f>SUM('HCRP &amp; MN Tx'!$N36:$O36)*$D36</f>
        <v>14.734436837399999</v>
      </c>
      <c r="J36" s="52">
        <f>SUM('HCRP &amp; MN Tx'!$P36:$Q36)*$D36</f>
        <v>15.089097369360001</v>
      </c>
      <c r="K36" s="52">
        <f>SUM('HCRP &amp; MN Tx'!$R36:$S36)*$D36</f>
        <v>15.446037342120004</v>
      </c>
      <c r="L36" s="52">
        <f>SUM('HCRP &amp; MN Tx'!$T36:$U36)*$D36</f>
        <v>15.805256755679999</v>
      </c>
      <c r="M36" s="52">
        <f>SUM('HCRP &amp; MN Tx'!$V36:$W36)*$D36</f>
        <v>16.166755610039999</v>
      </c>
      <c r="N36" s="52">
        <f>SUM('HCRP &amp; MN Tx'!$X36:$Y36)*$D36</f>
        <v>16.530533905200002</v>
      </c>
      <c r="O36" s="52">
        <f>SUM('HCRP &amp; MN Tx'!$Z36:$AA36)*$D36</f>
        <v>16.896591641160004</v>
      </c>
      <c r="P36" s="52">
        <f>SUM('HCRP &amp; MN Tx'!$AB36:$AC36)*$D36</f>
        <v>17.264928817920005</v>
      </c>
      <c r="Q36" s="52">
        <f>SUM('HCRP &amp; MN Tx'!$AD36:$AE36)*$D36</f>
        <v>17.635545435480001</v>
      </c>
      <c r="R36" s="52">
        <f>SUM('HCRP &amp; MN Tx'!$AF36:$AG36)*$D36</f>
        <v>18.008441493840003</v>
      </c>
      <c r="S36" s="52">
        <f>SUM('HCRP &amp; MN Tx'!$AH36:$AI36)*$D36</f>
        <v>18.383616993</v>
      </c>
    </row>
    <row r="37" spans="1:19" x14ac:dyDescent="0.2">
      <c r="A37" s="54" t="s">
        <v>40</v>
      </c>
      <c r="B37" s="51">
        <v>0.33</v>
      </c>
      <c r="C37" s="51">
        <v>0.67</v>
      </c>
      <c r="D37" s="51">
        <v>1</v>
      </c>
      <c r="E37" s="52">
        <f>SUM('HCRP &amp; MN Tx'!$F37:$G37)*B37</f>
        <v>4.2244860358251941</v>
      </c>
      <c r="F37" s="52">
        <f>SUM('HCRP &amp; MN Tx'!$H37:$I37)*$C37</f>
        <v>8.7832229590633677</v>
      </c>
      <c r="G37" s="52">
        <f>SUM('HCRP &amp; MN Tx'!$J37:$K37)*$D37</f>
        <v>13.419913445285756</v>
      </c>
      <c r="H37" s="52">
        <f>SUM('HCRP &amp; MN Tx'!$L37:$M37)*$D37</f>
        <v>13.733349175885076</v>
      </c>
      <c r="I37" s="52">
        <f>SUM('HCRP &amp; MN Tx'!$N37:$O37)*$D37</f>
        <v>14.049595190399998</v>
      </c>
      <c r="J37" s="52">
        <f>SUM('HCRP &amp; MN Tx'!$P37:$Q37)*$D37</f>
        <v>14.552909436239998</v>
      </c>
      <c r="K37" s="52">
        <f>SUM('HCRP &amp; MN Tx'!$R37:$S37)*$D37</f>
        <v>15.061244177279999</v>
      </c>
      <c r="L37" s="52">
        <f>SUM('HCRP &amp; MN Tx'!$T37:$U37)*$D37</f>
        <v>15.574599413520005</v>
      </c>
      <c r="M37" s="52">
        <f>SUM('HCRP &amp; MN Tx'!$V37:$W37)*$D37</f>
        <v>16.09297514496</v>
      </c>
      <c r="N37" s="52">
        <f>SUM('HCRP &amp; MN Tx'!$X37:$Y37)*$D37</f>
        <v>16.616371371600003</v>
      </c>
      <c r="O37" s="52">
        <f>SUM('HCRP &amp; MN Tx'!$Z37:$AA37)*$D37</f>
        <v>17.144788093439999</v>
      </c>
      <c r="P37" s="52">
        <f>SUM('HCRP &amp; MN Tx'!$AB37:$AC37)*$D37</f>
        <v>17.678225310479998</v>
      </c>
      <c r="Q37" s="52">
        <f>SUM('HCRP &amp; MN Tx'!$AD37:$AE37)*$D37</f>
        <v>18.216683022720002</v>
      </c>
      <c r="R37" s="52">
        <f>SUM('HCRP &amp; MN Tx'!$AF37:$AG37)*$D37</f>
        <v>18.760161230160001</v>
      </c>
      <c r="S37" s="52">
        <f>SUM('HCRP &amp; MN Tx'!$AH37:$AI37)*$D37</f>
        <v>19.308659932799998</v>
      </c>
    </row>
    <row r="38" spans="1:19" x14ac:dyDescent="0.2">
      <c r="A38" s="54" t="s">
        <v>41</v>
      </c>
      <c r="B38" s="51">
        <v>0.33</v>
      </c>
      <c r="C38" s="51">
        <v>0.67</v>
      </c>
      <c r="D38" s="51">
        <v>1</v>
      </c>
      <c r="E38" s="52">
        <f>SUM('HCRP &amp; MN Tx'!$F38:$G38)*$B38</f>
        <v>1.9765968987840767</v>
      </c>
      <c r="F38" s="52">
        <f>SUM('HCRP &amp; MN Tx'!$H38:$I38)*$C38</f>
        <v>4.1487541360085185</v>
      </c>
      <c r="G38" s="52">
        <f>SUM('HCRP &amp; MN Tx'!$J38:$K38)*$D38</f>
        <v>6.3960001566988804</v>
      </c>
      <c r="H38" s="52">
        <f>SUM('HCRP &amp; MN Tx'!$L38:$M38)*$D38</f>
        <v>6.6011769854150391</v>
      </c>
      <c r="I38" s="52">
        <f>SUM('HCRP &amp; MN Tx'!$N38:$O38)*$D38</f>
        <v>6.8077008384000006</v>
      </c>
      <c r="J38" s="52">
        <f>SUM('HCRP &amp; MN Tx'!$F38:$G38)*$D38</f>
        <v>5.9896875720729597</v>
      </c>
      <c r="K38" s="52">
        <f>SUM('HCRP &amp; MN Tx'!$R38:$S38)*$D38</f>
        <v>7.0607099404800007</v>
      </c>
      <c r="L38" s="52">
        <f>SUM('HCRP &amp; MN Tx'!$T38:$U38)*$D38</f>
        <v>7.1883309523199994</v>
      </c>
      <c r="M38" s="52">
        <f>SUM('HCRP &amp; MN Tx'!$V38:$W38)*$D38</f>
        <v>7.3166962713600014</v>
      </c>
      <c r="N38" s="52">
        <f>SUM('HCRP &amp; MN Tx'!$X38:$Y38)*$D38</f>
        <v>7.4458058975999997</v>
      </c>
      <c r="O38" s="52">
        <f>SUM('HCRP &amp; MN Tx'!$Z38:$AA38)*$D38</f>
        <v>7.5756598310400012</v>
      </c>
      <c r="P38" s="52">
        <f>SUM('HCRP &amp; MN Tx'!$AB38:$AC38)*$D38</f>
        <v>7.7062580716799998</v>
      </c>
      <c r="Q38" s="52">
        <f>SUM('HCRP &amp; MN Tx'!$AD38:$AE38)*$D38</f>
        <v>7.8376006195199999</v>
      </c>
      <c r="R38" s="52">
        <f>SUM('HCRP &amp; MN Tx'!$AF38:$AG38)*$D38</f>
        <v>7.9696874745600015</v>
      </c>
      <c r="S38" s="52">
        <f>SUM('HCRP &amp; MN Tx'!$AH38:$AI38)*$D38</f>
        <v>8.1025186368000011</v>
      </c>
    </row>
    <row r="39" spans="1:19" s="48" customFormat="1" ht="8" customHeight="1" thickBot="1" x14ac:dyDescent="0.25">
      <c r="A39" s="46"/>
      <c r="B39" s="47"/>
      <c r="C39" s="47"/>
      <c r="D39" s="47"/>
      <c r="I39" s="49"/>
    </row>
    <row r="40" spans="1:19" s="66" customFormat="1" ht="16" thickTop="1" x14ac:dyDescent="0.2">
      <c r="A40" s="64" t="s">
        <v>63</v>
      </c>
      <c r="B40" s="65"/>
      <c r="D40" s="65"/>
      <c r="E40" s="67">
        <f t="shared" ref="E40:H40" si="0">SUM(E3:E38)</f>
        <v>14471.650392601232</v>
      </c>
      <c r="F40" s="67">
        <f t="shared" si="0"/>
        <v>30603.308183282064</v>
      </c>
      <c r="G40" s="67">
        <f t="shared" si="0"/>
        <v>46661.838065017873</v>
      </c>
      <c r="H40" s="67">
        <f t="shared" si="0"/>
        <v>47657.952333662026</v>
      </c>
      <c r="I40" s="67">
        <f t="shared" ref="I40:S40" si="1">SUM(I3:I38)</f>
        <v>48664.919290482307</v>
      </c>
      <c r="J40" s="67">
        <f t="shared" si="1"/>
        <v>49640.079559588739</v>
      </c>
      <c r="K40" s="67">
        <f t="shared" si="1"/>
        <v>50627.5852261584</v>
      </c>
      <c r="L40" s="67">
        <f t="shared" si="1"/>
        <v>51624.645758500592</v>
      </c>
      <c r="M40" s="67">
        <f t="shared" si="1"/>
        <v>52632.205302278999</v>
      </c>
      <c r="N40" s="67">
        <f t="shared" si="1"/>
        <v>53650.263857493657</v>
      </c>
      <c r="O40" s="67">
        <f t="shared" si="1"/>
        <v>54678.821424144524</v>
      </c>
      <c r="P40" s="67">
        <f t="shared" si="1"/>
        <v>55717.87800223165</v>
      </c>
      <c r="Q40" s="67">
        <f t="shared" si="1"/>
        <v>56767.433591755027</v>
      </c>
      <c r="R40" s="67">
        <f t="shared" si="1"/>
        <v>57827.488192714634</v>
      </c>
      <c r="S40" s="68">
        <f t="shared" si="1"/>
        <v>58898.041805110472</v>
      </c>
    </row>
    <row r="44" spans="1:19" x14ac:dyDescent="0.2">
      <c r="E44" s="27"/>
      <c r="F44" s="33"/>
      <c r="G44" s="27"/>
      <c r="H44" s="27"/>
      <c r="J44" s="27"/>
      <c r="K44" s="27"/>
      <c r="L44" s="27"/>
      <c r="M44" s="27"/>
      <c r="N44" s="27"/>
      <c r="O44" s="27"/>
      <c r="P44" s="27"/>
      <c r="Q44" s="27"/>
      <c r="R44" s="27"/>
      <c r="S44" s="27"/>
    </row>
  </sheetData>
  <sortState ref="A3:AZ38">
    <sortCondition descending="1" sortBy="cellColor" ref="A3:A38" dxfId="0"/>
  </sortState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G28" sqref="G28"/>
    </sheetView>
  </sheetViews>
  <sheetFormatPr baseColWidth="10" defaultColWidth="8.83203125" defaultRowHeight="15" x14ac:dyDescent="0.2"/>
  <cols>
    <col min="1" max="1" width="21.1640625" style="44" customWidth="1"/>
    <col min="2" max="2" width="7.6640625" style="43" customWidth="1"/>
    <col min="3" max="3" width="8" style="42" customWidth="1"/>
    <col min="4" max="4" width="7.5" style="42" customWidth="1"/>
    <col min="5" max="8" width="10.6640625" style="27" customWidth="1"/>
    <col min="9" max="9" width="10.6640625" style="9" customWidth="1"/>
    <col min="10" max="19" width="10.6640625" style="27" customWidth="1"/>
    <col min="20" max="16384" width="8.83203125" style="27"/>
  </cols>
  <sheetData>
    <row r="1" spans="1:19" s="45" customFormat="1" ht="36" customHeight="1" x14ac:dyDescent="0.2">
      <c r="A1" s="61">
        <f>'Population Numbers 2017-2021'!A:A</f>
        <v>0</v>
      </c>
      <c r="B1" s="100" t="s">
        <v>57</v>
      </c>
      <c r="C1" s="101"/>
      <c r="D1" s="101"/>
      <c r="E1" s="88">
        <v>0</v>
      </c>
      <c r="F1" s="87">
        <v>1</v>
      </c>
      <c r="G1" s="87">
        <v>2</v>
      </c>
      <c r="H1" s="87">
        <v>3</v>
      </c>
      <c r="I1" s="87">
        <v>4</v>
      </c>
      <c r="J1" s="87">
        <v>5</v>
      </c>
      <c r="K1" s="87">
        <v>6</v>
      </c>
      <c r="L1" s="87">
        <v>7</v>
      </c>
      <c r="M1" s="87">
        <v>8</v>
      </c>
      <c r="N1" s="87">
        <v>9</v>
      </c>
      <c r="O1" s="87">
        <v>10</v>
      </c>
      <c r="P1" s="87">
        <v>11</v>
      </c>
      <c r="Q1" s="87">
        <v>12</v>
      </c>
      <c r="R1" s="87">
        <v>13</v>
      </c>
      <c r="S1" s="87">
        <v>14</v>
      </c>
    </row>
    <row r="2" spans="1:19" s="60" customFormat="1" x14ac:dyDescent="0.2">
      <c r="A2" s="56" t="str">
        <f>'Population Numbers 2017-2021'!A2</f>
        <v>State</v>
      </c>
      <c r="B2" s="85" t="s">
        <v>58</v>
      </c>
      <c r="C2" s="86" t="s">
        <v>59</v>
      </c>
      <c r="D2" s="86" t="s">
        <v>60</v>
      </c>
      <c r="E2" s="58" t="s">
        <v>61</v>
      </c>
      <c r="F2" s="58" t="s">
        <v>61</v>
      </c>
      <c r="G2" s="58" t="s">
        <v>51</v>
      </c>
      <c r="H2" s="58" t="s">
        <v>51</v>
      </c>
      <c r="I2" s="58" t="s">
        <v>51</v>
      </c>
      <c r="J2" s="58" t="s">
        <v>51</v>
      </c>
      <c r="K2" s="58" t="s">
        <v>51</v>
      </c>
      <c r="L2" s="58" t="s">
        <v>51</v>
      </c>
      <c r="M2" s="58" t="s">
        <v>51</v>
      </c>
      <c r="N2" s="58" t="s">
        <v>51</v>
      </c>
      <c r="O2" s="58" t="s">
        <v>51</v>
      </c>
      <c r="P2" s="58" t="s">
        <v>51</v>
      </c>
      <c r="Q2" s="58" t="s">
        <v>51</v>
      </c>
      <c r="R2" s="58" t="s">
        <v>51</v>
      </c>
      <c r="S2" s="58" t="s">
        <v>51</v>
      </c>
    </row>
    <row r="3" spans="1:19" x14ac:dyDescent="0.2">
      <c r="A3" s="55" t="s">
        <v>24</v>
      </c>
      <c r="B3" s="51">
        <v>0.33</v>
      </c>
      <c r="C3" s="51">
        <v>0.67</v>
      </c>
      <c r="D3" s="51">
        <v>1</v>
      </c>
      <c r="E3" s="52">
        <f>SUM('HCRP &amp; MN Tx'!$F21:$G21)*$D3</f>
        <v>1188.0044006348699</v>
      </c>
      <c r="F3" s="52">
        <f>SUM('HCRP &amp; MN Tx'!$H21:$I21)*$D3</f>
        <v>1211.1022791074022</v>
      </c>
      <c r="G3" s="52">
        <f>SUM('HCRP &amp; MN Tx'!$J21:$K21)*$D3</f>
        <v>1234.2001575799347</v>
      </c>
      <c r="H3" s="52">
        <f>SUM('HCRP &amp; MN Tx'!L$21:M$21)*$D3</f>
        <v>1257.2980360524673</v>
      </c>
      <c r="I3" s="52">
        <f>SUM('HCRP &amp; MN Tx'!N$21:O$21)*$D3</f>
        <v>1280.3959145249999</v>
      </c>
      <c r="J3" s="52">
        <f>SUM('HCRP &amp; MN Tx'!P$21:Q$21)*$D3</f>
        <v>1298.8926753075</v>
      </c>
      <c r="K3" s="52">
        <f>SUM('HCRP &amp; MN Tx'!R$21:S$21)*$D3</f>
        <v>1317.3894360899999</v>
      </c>
      <c r="L3" s="52">
        <f>SUM('HCRP &amp; MN Tx'!T$21:U$21)*$D3</f>
        <v>1335.8861968725</v>
      </c>
      <c r="M3" s="52">
        <f>SUM('HCRP &amp; MN Tx'!V$21:W$21)*$D3</f>
        <v>1354.3829576549999</v>
      </c>
      <c r="N3" s="52">
        <f>SUM('HCRP &amp; MN Tx'!X$21:Y$21)*$D3</f>
        <v>1372.8797184375001</v>
      </c>
      <c r="O3" s="52">
        <f>SUM('HCRP &amp; MN Tx'!Z$21:AA$21)*$D3</f>
        <v>1391.37647922</v>
      </c>
      <c r="P3" s="52">
        <f>SUM('HCRP &amp; MN Tx'!AB$21:AC$21)*$D3</f>
        <v>1409.8732400024999</v>
      </c>
      <c r="Q3" s="52">
        <f>SUM('HCRP &amp; MN Tx'!AD$21:AE$21)*$D3</f>
        <v>1428.3700007850002</v>
      </c>
      <c r="R3" s="52">
        <f>SUM('HCRP &amp; MN Tx'!AF$21:AG$21)*$D3</f>
        <v>1446.8667615675001</v>
      </c>
      <c r="S3" s="52">
        <f>SUM('HCRP &amp; MN Tx'!AH$21:AI$21)*$D3</f>
        <v>1465.36352235</v>
      </c>
    </row>
    <row r="4" spans="1:19" x14ac:dyDescent="0.2">
      <c r="A4" s="50" t="s">
        <v>11</v>
      </c>
      <c r="B4" s="51">
        <v>0.33</v>
      </c>
      <c r="C4" s="51">
        <v>0.67</v>
      </c>
      <c r="D4" s="51">
        <v>1</v>
      </c>
      <c r="E4" s="22" t="s">
        <v>62</v>
      </c>
      <c r="F4" s="52">
        <f>SUM('HCRP &amp; MN Tx'!$H8:$I8)*$B4</f>
        <v>1374.8665414078071</v>
      </c>
      <c r="G4" s="52">
        <f>SUM('HCRP &amp; MN Tx'!J$8:K$8)*$C4</f>
        <v>2822.0669137343521</v>
      </c>
      <c r="H4" s="52">
        <f>SUM('HCRP &amp; MN Tx'!L$8:M$8)*$D4</f>
        <v>4258.0664532519359</v>
      </c>
      <c r="I4" s="52">
        <f>SUM('HCRP &amp; MN Tx'!N$8:O$8)*$D4</f>
        <v>4304.3410971878393</v>
      </c>
      <c r="J4" s="52">
        <f>SUM('HCRP &amp; MN Tx'!P$8:Q$8)*$D4</f>
        <v>4347.2105002372555</v>
      </c>
      <c r="K4" s="52">
        <f>SUM('HCRP &amp; MN Tx'!R$8:S$8)*$D4</f>
        <v>4390.2858621606574</v>
      </c>
      <c r="L4" s="52">
        <f>SUM('HCRP &amp; MN Tx'!T$8:U$8)*$D4</f>
        <v>4433.5671829580433</v>
      </c>
      <c r="M4" s="52">
        <f>SUM('HCRP &amp; MN Tx'!V$8:W$8)*$D4</f>
        <v>4477.054462629415</v>
      </c>
      <c r="N4" s="52">
        <f>SUM('HCRP &amp; MN Tx'!X$8:Y$8)*$D4</f>
        <v>4520.7477011747733</v>
      </c>
      <c r="O4" s="52">
        <f>SUM('HCRP &amp; MN Tx'!Z$8:AA$8)*$D4</f>
        <v>4564.6468985941137</v>
      </c>
      <c r="P4" s="52">
        <f>SUM('HCRP &amp; MN Tx'!AB$8:AC$8)*$D4</f>
        <v>4608.7520548874418</v>
      </c>
      <c r="Q4" s="52">
        <f>SUM('HCRP &amp; MN Tx'!AD$8:AE$8)*$D4</f>
        <v>4653.0631700547528</v>
      </c>
      <c r="R4" s="52">
        <f>SUM('HCRP &amp; MN Tx'!AF$8:AG$8)*$D4</f>
        <v>4697.5802440960488</v>
      </c>
      <c r="S4" s="52">
        <f>SUM('HCRP &amp; MN Tx'!AH$8:AI$8)*$D4</f>
        <v>4742.3032770113286</v>
      </c>
    </row>
    <row r="5" spans="1:19" x14ac:dyDescent="0.2">
      <c r="A5" s="50" t="s">
        <v>12</v>
      </c>
      <c r="B5" s="51">
        <v>0.33</v>
      </c>
      <c r="C5" s="51">
        <v>0.67</v>
      </c>
      <c r="D5" s="51">
        <v>1</v>
      </c>
      <c r="E5" s="22" t="s">
        <v>62</v>
      </c>
      <c r="F5" s="52">
        <f>SUM('HCRP &amp; MN Tx'!$H9:$I9)*$B5</f>
        <v>701.99010704367606</v>
      </c>
      <c r="G5" s="52">
        <f>SUM('HCRP &amp; MN Tx'!$J9:$K9)*$C5</f>
        <v>1468.2427936943322</v>
      </c>
      <c r="H5" s="52">
        <f>SUM('HCRP &amp; MN Tx'!L$9:M$9)*$D5</f>
        <v>2256.4626958827266</v>
      </c>
      <c r="I5" s="52">
        <f>SUM('HCRP &amp; MN Tx'!N$9:O$9)*$D5</f>
        <v>2322.4093719624002</v>
      </c>
      <c r="J5" s="52">
        <f>SUM('HCRP &amp; MN Tx'!P$9:Q$9)*$D5</f>
        <v>2387.8385494242298</v>
      </c>
      <c r="K5" s="52">
        <f>SUM('HCRP &amp; MN Tx'!R$9:S$9)*$D5</f>
        <v>2454.1288590054601</v>
      </c>
      <c r="L5" s="52">
        <f>SUM('HCRP &amp; MN Tx'!T$9:U$9)*$D5</f>
        <v>2521.2803007060907</v>
      </c>
      <c r="M5" s="52">
        <f>SUM('HCRP &amp; MN Tx'!V$9:W$9)*$D5</f>
        <v>2589.2928745261202</v>
      </c>
      <c r="N5" s="52">
        <f>SUM('HCRP &amp; MN Tx'!X$9:Y$9)*$D5</f>
        <v>2658.1665804655504</v>
      </c>
      <c r="O5" s="52">
        <f>SUM('HCRP &amp; MN Tx'!Z$9:AA$9)*$D5</f>
        <v>2727.9014185243805</v>
      </c>
      <c r="P5" s="52">
        <f>SUM('HCRP &amp; MN Tx'!AB$9:AC$9)*$D5</f>
        <v>2798.4973887026104</v>
      </c>
      <c r="Q5" s="52">
        <f>SUM('HCRP &amp; MN Tx'!AD$9:AE$9)*$D5</f>
        <v>2869.9544910002401</v>
      </c>
      <c r="R5" s="52">
        <f>SUM('HCRP &amp; MN Tx'!AF$9:AG$9)*$D5</f>
        <v>2942.2727254172705</v>
      </c>
      <c r="S5" s="52">
        <f>SUM('HCRP &amp; MN Tx'!AH$9:AI$9)*$D5</f>
        <v>3015.4520919537003</v>
      </c>
    </row>
    <row r="6" spans="1:19" x14ac:dyDescent="0.2">
      <c r="A6" s="50" t="s">
        <v>9</v>
      </c>
      <c r="B6" s="51">
        <v>0.33</v>
      </c>
      <c r="C6" s="51">
        <v>0.67</v>
      </c>
      <c r="D6" s="51">
        <v>1</v>
      </c>
      <c r="E6" s="22" t="s">
        <v>62</v>
      </c>
      <c r="F6" s="52">
        <f>SUM('HCRP &amp; MN Tx'!$H6:$I6)*$B6</f>
        <v>690.13339459921087</v>
      </c>
      <c r="G6" s="52">
        <f>SUM('HCRP &amp; MN Tx'!$J6:$K6)*$C6</f>
        <v>1425.8691761206628</v>
      </c>
      <c r="H6" s="52">
        <f>SUM('HCRP &amp; MN Tx'!L$6:M$6)*$D6</f>
        <v>2165.3340018063977</v>
      </c>
      <c r="I6" s="52">
        <f>SUM('HCRP &amp; MN Tx'!N$6:O$6)*$D6</f>
        <v>2202.8264740850241</v>
      </c>
      <c r="J6" s="52">
        <f>SUM('HCRP &amp; MN Tx'!P$6:Q$6)*$D6</f>
        <v>2235.8823207968835</v>
      </c>
      <c r="K6" s="52">
        <f>SUM('HCRP &amp; MN Tx'!R$6:S$6)*$D6</f>
        <v>2269.181714330135</v>
      </c>
      <c r="L6" s="52">
        <f>SUM('HCRP &amp; MN Tx'!T$6:U$6)*$D6</f>
        <v>2302.72465468478</v>
      </c>
      <c r="M6" s="52">
        <f>SUM('HCRP &amp; MN Tx'!V$6:W$6)*$D6</f>
        <v>2336.5111418608167</v>
      </c>
      <c r="N6" s="52">
        <f>SUM('HCRP &amp; MN Tx'!X$6:Y$6)*$D6</f>
        <v>2370.541175858245</v>
      </c>
      <c r="O6" s="52">
        <f>SUM('HCRP &amp; MN Tx'!Z$6:AA$6)*$D6</f>
        <v>2404.8147566770663</v>
      </c>
      <c r="P6" s="52">
        <f>SUM('HCRP &amp; MN Tx'!AB$6:AC$6)*$D6</f>
        <v>2439.3318843172797</v>
      </c>
      <c r="Q6" s="52">
        <f>SUM('HCRP &amp; MN Tx'!AD$6:AE$6)*$D6</f>
        <v>2474.0925587788852</v>
      </c>
      <c r="R6" s="52">
        <f>SUM('HCRP &amp; MN Tx'!AF$6:AG$6)*$D6</f>
        <v>2509.0967800618828</v>
      </c>
      <c r="S6" s="52">
        <f>SUM('HCRP &amp; MN Tx'!AH$6:AI$6)*$D6</f>
        <v>2544.3445481662711</v>
      </c>
    </row>
    <row r="7" spans="1:19" x14ac:dyDescent="0.2">
      <c r="A7" s="53" t="s">
        <v>10</v>
      </c>
      <c r="B7" s="51">
        <v>0.33</v>
      </c>
      <c r="C7" s="51">
        <v>0.67</v>
      </c>
      <c r="D7" s="51">
        <v>1</v>
      </c>
      <c r="E7" s="22" t="s">
        <v>62</v>
      </c>
      <c r="F7" s="52">
        <f>SUM('HCRP &amp; MN Tx'!$H7:$I7)*$B7</f>
        <v>565.9650188812285</v>
      </c>
      <c r="G7" s="52">
        <f>SUM('HCRP &amp; MN Tx'!$J7:$K7)*$C7</f>
        <v>1168.0646901949772</v>
      </c>
      <c r="H7" s="52">
        <f>SUM('HCRP &amp; MN Tx'!L$7:M$7)*$D7</f>
        <v>1771.9444112786477</v>
      </c>
      <c r="I7" s="52">
        <f>SUM('HCRP &amp; MN Tx'!N$7:O$7)*$D7</f>
        <v>1800.738341739137</v>
      </c>
      <c r="J7" s="52">
        <f>SUM('HCRP &amp; MN Tx'!P$7:Q$7)*$D7</f>
        <v>1825.876389267939</v>
      </c>
      <c r="K7" s="52">
        <f>SUM('HCRP &amp; MN Tx'!R$7:S$7)*$D7</f>
        <v>1851.1884504538034</v>
      </c>
      <c r="L7" s="52">
        <f>SUM('HCRP &amp; MN Tx'!T$7:U$7)*$D7</f>
        <v>1876.6745252967298</v>
      </c>
      <c r="M7" s="52">
        <f>SUM('HCRP &amp; MN Tx'!V$7:W$7)*$D7</f>
        <v>1902.3346137967185</v>
      </c>
      <c r="N7" s="52">
        <f>SUM('HCRP &amp; MN Tx'!X$7:Y$7)*$D7</f>
        <v>1928.1687159537698</v>
      </c>
      <c r="O7" s="52">
        <f>SUM('HCRP &amp; MN Tx'!Z$7:AA$7)*$D7</f>
        <v>1954.1768317678834</v>
      </c>
      <c r="P7" s="52">
        <f>SUM('HCRP &amp; MN Tx'!AB$7:AC$7)*$D7</f>
        <v>1980.3589612390592</v>
      </c>
      <c r="Q7" s="52">
        <f>SUM('HCRP &amp; MN Tx'!AD$7:AE$7)*$D7</f>
        <v>2006.7151043672975</v>
      </c>
      <c r="R7" s="52">
        <f>SUM('HCRP &amp; MN Tx'!AF$7:AG$7)*$D7</f>
        <v>2033.2452611525978</v>
      </c>
      <c r="S7" s="52">
        <f>SUM('HCRP &amp; MN Tx'!AH$7:AI$7)*$D7</f>
        <v>2059.9494315949614</v>
      </c>
    </row>
    <row r="8" spans="1:19" x14ac:dyDescent="0.2">
      <c r="A8" s="50" t="s">
        <v>15</v>
      </c>
      <c r="B8" s="51">
        <v>0.33</v>
      </c>
      <c r="C8" s="51">
        <v>0.67</v>
      </c>
      <c r="D8" s="51">
        <v>1</v>
      </c>
      <c r="E8" s="22" t="s">
        <v>62</v>
      </c>
      <c r="F8" s="52">
        <f>SUM('HCRP &amp; MN Tx'!$H12:$I12)*B8</f>
        <v>395.87970866162357</v>
      </c>
      <c r="G8" s="52">
        <f>SUM('HCRP &amp; MN Tx'!$J12:$K12)*C8</f>
        <v>818.17189302050724</v>
      </c>
      <c r="H8" s="52">
        <f>SUM('HCRP &amp; MN Tx'!L$12:M$12)*$D8</f>
        <v>1242.8555961102859</v>
      </c>
      <c r="I8" s="52">
        <f>SUM('HCRP &amp; MN Tx'!N12:O12)*$D8</f>
        <v>1264.7460317184</v>
      </c>
      <c r="J8" s="52">
        <f>SUM('HCRP &amp; MN Tx'!P12:Q12)*$D8</f>
        <v>1284.2902720368002</v>
      </c>
      <c r="K8" s="52">
        <f>SUM('HCRP &amp; MN Tx'!R12:S12)*$D8</f>
        <v>1303.9841610431999</v>
      </c>
      <c r="L8" s="52">
        <f>SUM('HCRP &amp; MN Tx'!T$12:U$12)*$D8</f>
        <v>1323.8276987375998</v>
      </c>
      <c r="M8" s="52">
        <f>SUM('HCRP &amp; MN Tx'!V$12:W$12)*$D8</f>
        <v>1343.82088512</v>
      </c>
      <c r="N8" s="52">
        <f>SUM('HCRP &amp; MN Tx'!X$12:Y$12)*$D8</f>
        <v>1363.9637201904</v>
      </c>
      <c r="O8" s="52">
        <f>SUM('HCRP &amp; MN Tx'!Z$12:AA$12)*$D8</f>
        <v>1384.2562039487998</v>
      </c>
      <c r="P8" s="52">
        <f>SUM('HCRP &amp; MN Tx'!AB$12:AC$12)*$D8</f>
        <v>1404.6983363951999</v>
      </c>
      <c r="Q8" s="52">
        <f>SUM('HCRP &amp; MN Tx'!AD$12:AE$12)*$D8</f>
        <v>1425.2901175295999</v>
      </c>
      <c r="R8" s="52">
        <f>SUM('HCRP &amp; MN Tx'!AF$12:AG$12)*$D8</f>
        <v>1446.031547352</v>
      </c>
      <c r="S8" s="52">
        <f>SUM('HCRP &amp; MN Tx'!AH$12:AI$12)*$D8</f>
        <v>1466.9226258623999</v>
      </c>
    </row>
    <row r="9" spans="1:19" x14ac:dyDescent="0.2">
      <c r="A9" s="50" t="s">
        <v>13</v>
      </c>
      <c r="B9" s="51">
        <v>0.33</v>
      </c>
      <c r="C9" s="51">
        <v>0.67</v>
      </c>
      <c r="D9" s="51">
        <v>1</v>
      </c>
      <c r="E9" s="22" t="s">
        <v>62</v>
      </c>
      <c r="F9" s="52">
        <f>SUM('HCRP &amp; MN Tx'!J10:K10)*'Policy Implementation Tx '!B9</f>
        <v>972.01639607660297</v>
      </c>
      <c r="G9" s="52">
        <f>SUM('HCRP &amp; MN Tx'!L10:M10)*'Policy Implementation Tx '!C9</f>
        <v>2005.910515693397</v>
      </c>
      <c r="H9" s="52">
        <f>SUM('HCRP &amp; MN Tx'!N10:O10)*$D9</f>
        <v>3042.6692194079997</v>
      </c>
      <c r="I9" s="52">
        <f>SUM('HCRP &amp; MN Tx'!P10:Q10)*$D9</f>
        <v>3093.1467439509001</v>
      </c>
      <c r="J9" s="52">
        <f>SUM('HCRP &amp; MN Tx'!R10:S10)*$D9</f>
        <v>3144.0224379564006</v>
      </c>
      <c r="K9" s="52">
        <f>SUM('HCRP &amp; MN Tx'!T$10:U$10)*$D9</f>
        <v>3195.2963014244992</v>
      </c>
      <c r="L9" s="52">
        <f>SUM('HCRP &amp; MN Tx'!V$10:W$10)*$D9</f>
        <v>3246.9683343551997</v>
      </c>
      <c r="M9" s="52">
        <f>SUM('HCRP &amp; MN Tx'!X$10:Y$10)*$D9</f>
        <v>3299.0385367484996</v>
      </c>
      <c r="N9" s="52">
        <f>SUM('HCRP &amp; MN Tx'!Z$10:AA$10)*$D9</f>
        <v>3351.5069086044005</v>
      </c>
      <c r="O9" s="52">
        <f>SUM('HCRP &amp; MN Tx'!AB$10:AC$10)*$D9</f>
        <v>3404.3734499228999</v>
      </c>
      <c r="P9" s="52">
        <f>SUM('HCRP &amp; MN Tx'!AD$10:AE$10)*$D9</f>
        <v>3457.6381607040003</v>
      </c>
      <c r="Q9" s="52">
        <f>SUM('HCRP &amp; MN Tx'!AF$10:AG$10)*$D9</f>
        <v>3511.3010409477001</v>
      </c>
      <c r="R9" s="52">
        <f>SUM('HCRP &amp; MN Tx'!AH$10:AI$10)*$D9</f>
        <v>3565.362090654</v>
      </c>
    </row>
    <row r="10" spans="1:19" x14ac:dyDescent="0.2">
      <c r="A10" s="50" t="s">
        <v>14</v>
      </c>
      <c r="B10" s="51">
        <v>0.33</v>
      </c>
      <c r="C10" s="51">
        <v>0.67</v>
      </c>
      <c r="D10" s="51">
        <v>1</v>
      </c>
      <c r="E10" s="22" t="s">
        <v>62</v>
      </c>
      <c r="F10" s="52">
        <f>SUM('HCRP &amp; MN Tx'!J11:K11)*'Policy Implementation Tx '!B10</f>
        <v>633.87361641542543</v>
      </c>
      <c r="G10" s="52">
        <f>SUM('HCRP &amp; MN Tx'!L11:M11)*'Policy Implementation Tx '!C10</f>
        <v>1307.2231725516974</v>
      </c>
      <c r="H10" s="52">
        <f>SUM('HCRP &amp; MN Tx'!N11:O11)*$D10</f>
        <v>1981.5527768400002</v>
      </c>
      <c r="I10" s="52">
        <f>SUM('HCRP &amp; MN Tx'!P11:Q11)*$D10</f>
        <v>2000.102164704</v>
      </c>
      <c r="J10" s="52">
        <f>SUM('HCRP &amp; MN Tx'!R11:S11)*$D10</f>
        <v>2018.7318375504005</v>
      </c>
      <c r="K10" s="52">
        <f>SUM('HCRP &amp; MN Tx'!T$11:U$11)*$D10</f>
        <v>2037.4417953791999</v>
      </c>
      <c r="L10" s="52">
        <f>SUM('HCRP &amp; MN Tx'!V$11:W$11)*$D10</f>
        <v>2056.2320381904005</v>
      </c>
      <c r="M10" s="52">
        <f>SUM('HCRP &amp; MN Tx'!X$11:Y$11)*$D10</f>
        <v>2075.1025659839997</v>
      </c>
      <c r="N10" s="52">
        <f>SUM('HCRP &amp; MN Tx'!Z$11:AA$11)*$D10</f>
        <v>2094.0533787599998</v>
      </c>
      <c r="O10" s="52">
        <f>SUM('HCRP &amp; MN Tx'!AB$11:AC$11)*$D10</f>
        <v>2113.0844765184006</v>
      </c>
      <c r="P10" s="52">
        <f>SUM('HCRP &amp; MN Tx'!AD$11:AE$11)*$D10</f>
        <v>2132.1958592592</v>
      </c>
      <c r="Q10" s="52">
        <f>SUM('HCRP &amp; MN Tx'!AF$11:AG$11)*$D10</f>
        <v>2151.3875269824002</v>
      </c>
      <c r="R10" s="52">
        <f>SUM('HCRP &amp; MN Tx'!AH$11:AI$11)*$D10</f>
        <v>2170.6594796879999</v>
      </c>
    </row>
    <row r="11" spans="1:19" x14ac:dyDescent="0.2">
      <c r="A11" s="50" t="s">
        <v>16</v>
      </c>
      <c r="B11" s="51">
        <v>0.33</v>
      </c>
      <c r="C11" s="51">
        <v>0.67</v>
      </c>
      <c r="D11" s="51">
        <v>1</v>
      </c>
      <c r="E11" s="22" t="s">
        <v>62</v>
      </c>
      <c r="F11" s="52">
        <f>SUM('HCRP &amp; MN Tx'!J13:K13)*'Policy Implementation Tx '!B11</f>
        <v>351.89509976090875</v>
      </c>
      <c r="G11" s="52">
        <f>SUM('HCRP &amp; MN Tx'!L13:M13)*'Policy Implementation Tx '!C11</f>
        <v>732.90063673559098</v>
      </c>
      <c r="H11" s="52">
        <f>SUM('HCRP &amp; MN Tx'!N13:O13)*$D11</f>
        <v>1121.7168881099999</v>
      </c>
      <c r="I11" s="52">
        <f>SUM('HCRP &amp; MN Tx'!P13:Q13)*$D11</f>
        <v>1146.6262314507001</v>
      </c>
      <c r="J11" s="52">
        <f>SUM('HCRP &amp; MN Tx'!R13:S13)*$D11</f>
        <v>1171.7874181103998</v>
      </c>
      <c r="K11" s="52">
        <f>SUM('HCRP &amp; MN Tx'!T$13:U$13)*$D11</f>
        <v>1197.2004480890998</v>
      </c>
      <c r="L11" s="52">
        <f>SUM('HCRP &amp; MN Tx'!V$13:W$13)*$D11</f>
        <v>1222.8653213868001</v>
      </c>
      <c r="M11" s="52">
        <f>SUM('HCRP &amp; MN Tx'!X$13:Y$13)*$D11</f>
        <v>1248.7820380035</v>
      </c>
      <c r="N11" s="52">
        <f>SUM('HCRP &amp; MN Tx'!Z$13:AA$13)*$D11</f>
        <v>1274.9505979392002</v>
      </c>
      <c r="O11" s="52">
        <f>SUM('HCRP &amp; MN Tx'!AB$13:AC$13)*$D11</f>
        <v>1301.3710011938997</v>
      </c>
      <c r="P11" s="52">
        <f>SUM('HCRP &amp; MN Tx'!AD$13:AE$13)*$D11</f>
        <v>1328.0432477675997</v>
      </c>
      <c r="Q11" s="52">
        <f>SUM('HCRP &amp; MN Tx'!AF$13:AG$13)*$D11</f>
        <v>1354.9673376603</v>
      </c>
      <c r="R11" s="52">
        <f>SUM('HCRP &amp; MN Tx'!AH$13:AI$13)*$D11</f>
        <v>1382.1432708720001</v>
      </c>
    </row>
    <row r="12" spans="1:19" x14ac:dyDescent="0.2">
      <c r="A12" s="50" t="s">
        <v>36</v>
      </c>
      <c r="B12" s="51">
        <v>0.33</v>
      </c>
      <c r="C12" s="51">
        <v>0.67</v>
      </c>
      <c r="D12" s="51">
        <v>1</v>
      </c>
      <c r="E12" s="22" t="s">
        <v>62</v>
      </c>
      <c r="F12" s="52">
        <f>SUM('HCRP &amp; MN Tx'!J33:K33)*'Policy Implementation Tx '!B12</f>
        <v>25.671987908513106</v>
      </c>
      <c r="G12" s="52">
        <f>SUM('HCRP &amp; MN Tx'!L33:M33)*'Policy Implementation Tx '!C12</f>
        <v>53.379441871233439</v>
      </c>
      <c r="H12" s="52">
        <f>SUM('HCRP &amp; MN Tx'!N33:O33)*$D12</f>
        <v>81.505809472500005</v>
      </c>
      <c r="I12" s="52">
        <f>SUM('HCRP &amp; MN Tx'!P33:Q33)*$D12</f>
        <v>82.66594747740001</v>
      </c>
      <c r="J12" s="52">
        <f>SUM('HCRP &amp; MN Tx'!R33:S33)*$D12</f>
        <v>83.784180181800025</v>
      </c>
      <c r="K12" s="52">
        <f>SUM('HCRP &amp; MN Tx'!T$33:U$33)*$D12</f>
        <v>84.902412886200011</v>
      </c>
      <c r="L12" s="52">
        <f>SUM('HCRP &amp; MN Tx'!V$33:W$33)*$D12</f>
        <v>86.020645590599997</v>
      </c>
      <c r="M12" s="52">
        <f>SUM('HCRP &amp; MN Tx'!X$33:Y$33)*$D12</f>
        <v>87.138878295000012</v>
      </c>
      <c r="N12" s="52">
        <f>SUM('HCRP &amp; MN Tx'!Z$33:AA$33)*$D12</f>
        <v>88.257110999400012</v>
      </c>
      <c r="O12" s="52">
        <f>SUM('HCRP &amp; MN Tx'!AB$33:AC$33)*$D12</f>
        <v>89.375343703800013</v>
      </c>
      <c r="P12" s="52">
        <f>SUM('HCRP &amp; MN Tx'!AD$33:AE$33)*$D12</f>
        <v>90.493576408200013</v>
      </c>
      <c r="Q12" s="52">
        <f>SUM('HCRP &amp; MN Tx'!AF$33:AG$33)*$D12</f>
        <v>91.611809112599985</v>
      </c>
      <c r="R12" s="52">
        <f>SUM('HCRP &amp; MN Tx'!AH$33:AI$33)*$D12</f>
        <v>92.730041817</v>
      </c>
    </row>
    <row r="13" spans="1:19" x14ac:dyDescent="0.2">
      <c r="A13" s="50" t="s">
        <v>6</v>
      </c>
      <c r="B13" s="51">
        <v>0.33</v>
      </c>
      <c r="C13" s="51">
        <v>0.67</v>
      </c>
      <c r="D13" s="51">
        <v>1</v>
      </c>
      <c r="E13" s="22" t="s">
        <v>62</v>
      </c>
      <c r="F13" s="52">
        <f>SUM('HCRP &amp; MN Tx'!L3:M3)*'Policy Implementation Tx '!B13</f>
        <v>2334.4350367084021</v>
      </c>
      <c r="G13" s="52">
        <f>SUM('HCRP &amp; MN Tx'!N3:O3)*'Policy Implementation Tx '!C13</f>
        <v>4886.7485280192423</v>
      </c>
      <c r="H13" s="52">
        <f>SUM('HCRP &amp; MN Tx'!P3:Q3)*'Policy Implementation Tx '!D13</f>
        <v>7506.2475885889817</v>
      </c>
      <c r="I13" s="52">
        <f>SUM('HCRP &amp; MN Tx'!R3:S3)*$D13</f>
        <v>7721.7973501086617</v>
      </c>
      <c r="J13" s="52">
        <f>SUM('HCRP &amp; MN Tx'!T$3:U$3)*$D13</f>
        <v>7940.3038039907406</v>
      </c>
      <c r="K13" s="52">
        <f>SUM('HCRP &amp; MN Tx'!V$3:W$3)*$D13</f>
        <v>8161.7669502352219</v>
      </c>
      <c r="L13" s="52">
        <f>SUM('HCRP &amp; MN Tx'!X$3:Y$3)*$D13</f>
        <v>8386.1867888421002</v>
      </c>
      <c r="M13" s="52">
        <f>SUM('HCRP &amp; MN Tx'!Z$3:AA$3)*$D13</f>
        <v>8613.5633198113828</v>
      </c>
      <c r="N13" s="52">
        <f>SUM('HCRP &amp; MN Tx'!AB$3:AC$3)*$D13</f>
        <v>8843.8965431430606</v>
      </c>
      <c r="O13" s="52">
        <f>SUM('HCRP &amp; MN Tx'!AD$3:AE$3)*$D13</f>
        <v>9077.1864588371427</v>
      </c>
      <c r="P13" s="52">
        <f>SUM('HCRP &amp; MN Tx'!AF$3:AG$3)*$D13</f>
        <v>9313.43306689362</v>
      </c>
      <c r="Q13" s="52">
        <f>SUM('HCRP &amp; MN Tx'!AH$3:AI$3)*$D13</f>
        <v>9552.6363673125015</v>
      </c>
    </row>
    <row r="14" spans="1:19" x14ac:dyDescent="0.2">
      <c r="A14" s="50" t="s">
        <v>7</v>
      </c>
      <c r="B14" s="51">
        <v>0.33</v>
      </c>
      <c r="C14" s="51">
        <v>0.67</v>
      </c>
      <c r="D14" s="51">
        <v>1</v>
      </c>
      <c r="E14" s="22" t="s">
        <v>62</v>
      </c>
      <c r="F14" s="52">
        <f>SUM('HCRP &amp; MN Tx'!L4:M4)*'Policy Implementation Tx '!B14</f>
        <v>1864.3423148829263</v>
      </c>
      <c r="G14" s="52">
        <f>SUM('HCRP &amp; MN Tx'!N4:O4)*'Policy Implementation Tx '!C14</f>
        <v>3853.1676087226988</v>
      </c>
      <c r="H14" s="52">
        <f>SUM('HCRP &amp; MN Tx'!P4:Q4)*'Policy Implementation Tx '!D14</f>
        <v>5847.9942430375195</v>
      </c>
      <c r="I14" s="52">
        <f>SUM('HCRP &amp; MN Tx'!R4:S4)*$D14</f>
        <v>5945.7490799792395</v>
      </c>
      <c r="J14" s="52">
        <f>SUM('HCRP &amp; MN Tx'!T$4:U$4)*$D14</f>
        <v>6044.2609417545591</v>
      </c>
      <c r="K14" s="52">
        <f>SUM('HCRP &amp; MN Tx'!V$4:W$4)*$D14</f>
        <v>6143.5298283634802</v>
      </c>
      <c r="L14" s="52">
        <f>SUM('HCRP &amp; MN Tx'!X$4:Y$4)*$D14</f>
        <v>6243.5557398060009</v>
      </c>
      <c r="M14" s="52">
        <f>SUM('HCRP &amp; MN Tx'!Z$4:AA$4)*$D14</f>
        <v>6344.3386760821195</v>
      </c>
      <c r="N14" s="52">
        <f>SUM('HCRP &amp; MN Tx'!AB$4:AC$4)*$D14</f>
        <v>6445.8786371918404</v>
      </c>
      <c r="O14" s="52">
        <f>SUM('HCRP &amp; MN Tx'!AD$4:AE$4)*$D14</f>
        <v>6548.1756231351592</v>
      </c>
      <c r="P14" s="52">
        <f>SUM('HCRP &amp; MN Tx'!AF$4:AG$4)*$D14</f>
        <v>6651.2296339120803</v>
      </c>
      <c r="Q14" s="52">
        <f>SUM('HCRP &amp; MN Tx'!AH$4:AI$4)*$D14</f>
        <v>6755.0406695226002</v>
      </c>
    </row>
    <row r="15" spans="1:19" x14ac:dyDescent="0.2">
      <c r="A15" s="50" t="s">
        <v>8</v>
      </c>
      <c r="B15" s="51">
        <v>0.33</v>
      </c>
      <c r="C15" s="51">
        <v>0.67</v>
      </c>
      <c r="D15" s="51">
        <v>1</v>
      </c>
      <c r="E15" s="22" t="s">
        <v>62</v>
      </c>
      <c r="F15" s="52">
        <f>SUM('HCRP &amp; MN Tx'!L5:M5)*'Policy Implementation Tx '!B15</f>
        <v>1046.8111726611771</v>
      </c>
      <c r="G15" s="52">
        <f>SUM('HCRP &amp; MN Tx'!N5:O5)*'Policy Implementation Tx '!C15</f>
        <v>2162.9527716027001</v>
      </c>
      <c r="H15" s="52">
        <f>SUM('HCRP &amp; MN Tx'!P5:Q5)*'Policy Implementation Tx '!D15</f>
        <v>3282.4322803805403</v>
      </c>
      <c r="I15" s="52">
        <f>SUM('HCRP &amp; MN Tx'!R5:S5)*$D15</f>
        <v>3337.0267201882793</v>
      </c>
      <c r="J15" s="52">
        <f>SUM('HCRP &amp; MN Tx'!T$5:U$5)*$D15</f>
        <v>3392.071038233219</v>
      </c>
      <c r="K15" s="52">
        <f>SUM('HCRP &amp; MN Tx'!V$5:W$5)*$D15</f>
        <v>3447.5652345153599</v>
      </c>
      <c r="L15" s="52">
        <f>SUM('HCRP &amp; MN Tx'!X$5:Y$5)*$D15</f>
        <v>3503.5093090346991</v>
      </c>
      <c r="M15" s="52">
        <f>SUM('HCRP &amp; MN Tx'!Z$5:AA$5)*$D15</f>
        <v>3559.9032617912399</v>
      </c>
      <c r="N15" s="52">
        <f>SUM('HCRP &amp; MN Tx'!AB$5:AC$5)*$D15</f>
        <v>3616.7470927849795</v>
      </c>
      <c r="O15" s="52">
        <f>SUM('HCRP &amp; MN Tx'!AD$5:AE$5)*$D15</f>
        <v>3674.0408020159198</v>
      </c>
      <c r="P15" s="52">
        <f>SUM('HCRP &amp; MN Tx'!AF$5:AG$5)*$D15</f>
        <v>3731.7843894840598</v>
      </c>
      <c r="Q15" s="52">
        <f>SUM('HCRP &amp; MN Tx'!AH$5:AI$5)*$D15</f>
        <v>3789.9778551893996</v>
      </c>
    </row>
    <row r="16" spans="1:19" x14ac:dyDescent="0.2">
      <c r="A16" s="54" t="s">
        <v>34</v>
      </c>
      <c r="B16" s="51">
        <v>0.33</v>
      </c>
      <c r="C16" s="51">
        <v>0.67</v>
      </c>
      <c r="D16" s="51">
        <v>1</v>
      </c>
      <c r="E16" s="22" t="s">
        <v>62</v>
      </c>
      <c r="F16" s="52">
        <f>SUM('HCRP &amp; MN Tx'!L31:M31)*'Policy Implementation Tx '!B16</f>
        <v>32.861719191304076</v>
      </c>
      <c r="G16" s="52">
        <f>SUM('HCRP &amp; MN Tx'!N31:O31)*'Policy Implementation Tx '!C16</f>
        <v>67.334741706960003</v>
      </c>
      <c r="H16" s="52">
        <f>SUM('HCRP &amp; MN Tx'!P31:Q31)*'Policy Implementation Tx '!D16</f>
        <v>102.1061801088</v>
      </c>
      <c r="I16" s="52">
        <f>SUM('HCRP &amp; MN Tx'!R31:S31)*$D16</f>
        <v>103.72266505439998</v>
      </c>
      <c r="J16" s="52">
        <f>SUM('HCRP &amp; MN Tx'!T$31:U$31)*$D16</f>
        <v>105.3490693248</v>
      </c>
      <c r="K16" s="52">
        <f>SUM('HCRP &amp; MN Tx'!V$31:W$31)*$D16</f>
        <v>106.98539292000001</v>
      </c>
      <c r="L16" s="52">
        <f>SUM('HCRP &amp; MN Tx'!X$31:Y$31)*$D16</f>
        <v>108.63163584</v>
      </c>
      <c r="M16" s="52">
        <f>SUM('HCRP &amp; MN Tx'!Z$31:AA$31)*$D16</f>
        <v>110.28779808480002</v>
      </c>
      <c r="N16" s="52">
        <f>SUM('HCRP &amp; MN Tx'!AB$31:AC$31)*$D16</f>
        <v>111.95387965440001</v>
      </c>
      <c r="O16" s="52">
        <f>SUM('HCRP &amp; MN Tx'!AD$31:AE$31)*$D16</f>
        <v>113.62988054879999</v>
      </c>
      <c r="P16" s="52">
        <f>SUM('HCRP &amp; MN Tx'!AF$31:AG$31)*$D16</f>
        <v>115.315800768</v>
      </c>
      <c r="Q16" s="52">
        <f>SUM('HCRP &amp; MN Tx'!AH$31:AI$31)*$D16</f>
        <v>117.01164031199995</v>
      </c>
    </row>
    <row r="17" spans="1:16" x14ac:dyDescent="0.2">
      <c r="A17" s="54" t="s">
        <v>19</v>
      </c>
      <c r="B17" s="51">
        <v>0.33</v>
      </c>
      <c r="C17" s="51">
        <v>0.67</v>
      </c>
      <c r="D17" s="51">
        <v>1</v>
      </c>
      <c r="E17" s="22" t="s">
        <v>62</v>
      </c>
      <c r="F17" s="52">
        <f>SUM('HCRP &amp; MN Tx'!M16:N16)*'Policy Implementation Tx '!B17</f>
        <v>963.80387232813041</v>
      </c>
      <c r="G17" s="52">
        <f>SUM('HCRP &amp; MN Tx'!P16:Q16)*'Policy Implementation Tx '!C17</f>
        <v>1993.6051267031053</v>
      </c>
      <c r="H17" s="52">
        <f>SUM('HCRP &amp; MN Tx'!R16:S16)*'Policy Implementation Tx '!D17</f>
        <v>3020.7567998739605</v>
      </c>
      <c r="I17" s="52">
        <f>SUM('HCRP &amp; MN Tx'!T$16:U$16)*$D17</f>
        <v>3066.3236277689407</v>
      </c>
      <c r="J17" s="52">
        <f>SUM('HCRP &amp; MN Tx'!V$16:W$16)*$D17</f>
        <v>3112.2305235403201</v>
      </c>
      <c r="K17" s="52">
        <f>SUM('HCRP &amp; MN Tx'!X$16:Y$16)*$D17</f>
        <v>3158.4774871881</v>
      </c>
      <c r="L17" s="52">
        <f>SUM('HCRP &amp; MN Tx'!Z$16:AA$16)*$D17</f>
        <v>3205.06451871228</v>
      </c>
      <c r="M17" s="52">
        <f>SUM('HCRP &amp; MN Tx'!AB$16:AC$16)*$D17</f>
        <v>3251.9916181128601</v>
      </c>
      <c r="N17" s="52">
        <f>SUM('HCRP &amp; MN Tx'!AD$16:AE$16)*$D17</f>
        <v>3299.2587853898408</v>
      </c>
      <c r="O17" s="52">
        <f>SUM('HCRP &amp; MN Tx'!AF$16:AG$16)*$D17</f>
        <v>3346.8660205432216</v>
      </c>
      <c r="P17" s="52">
        <f>SUM('HCRP &amp; MN Tx'!AH$16:AI$16)*$D17</f>
        <v>3394.8133235730011</v>
      </c>
    </row>
    <row r="18" spans="1:16" x14ac:dyDescent="0.2">
      <c r="A18" s="54" t="s">
        <v>20</v>
      </c>
      <c r="B18" s="51">
        <v>0.33</v>
      </c>
      <c r="C18" s="51">
        <v>0.67</v>
      </c>
      <c r="D18" s="51">
        <v>1</v>
      </c>
      <c r="E18" s="22" t="s">
        <v>62</v>
      </c>
      <c r="F18" s="52">
        <f>SUM('HCRP &amp; MN Tx'!M17:N17)*'Policy Implementation Tx '!B18</f>
        <v>369.65009786614525</v>
      </c>
      <c r="G18" s="52">
        <f>SUM('HCRP &amp; MN Tx'!P17:Q17)*'Policy Implementation Tx '!C18</f>
        <v>771.23909443155776</v>
      </c>
      <c r="H18" s="52">
        <f>SUM('HCRP &amp; MN Tx'!R17:S17)*'Policy Implementation Tx '!D18</f>
        <v>1176.6969614400005</v>
      </c>
      <c r="I18" s="52">
        <f>SUM('HCRP &amp; MN Tx'!T$17:U$17)*$D18</f>
        <v>1202.5367894977501</v>
      </c>
      <c r="J18" s="52">
        <f>SUM('HCRP &amp; MN Tx'!V$17:W$17)*$D18</f>
        <v>1228.6226101905004</v>
      </c>
      <c r="K18" s="52">
        <f>SUM('HCRP &amp; MN Tx'!X$17:Y$17)*$D18</f>
        <v>1254.9544235182502</v>
      </c>
      <c r="L18" s="52">
        <f>SUM('HCRP &amp; MN Tx'!Z$17:AA$17)*$D18</f>
        <v>1281.5322294810001</v>
      </c>
      <c r="M18" s="52">
        <f>SUM('HCRP &amp; MN Tx'!AB$17:AC$17)*$D18</f>
        <v>1308.3560280787501</v>
      </c>
      <c r="N18" s="52">
        <f>SUM('HCRP &amp; MN Tx'!AD$17:AE$17)*$D18</f>
        <v>1335.4258193115002</v>
      </c>
      <c r="O18" s="52">
        <f>SUM('HCRP &amp; MN Tx'!AF$17:AG$17)*$D18</f>
        <v>1362.7416031792502</v>
      </c>
      <c r="P18" s="52">
        <f>SUM('HCRP &amp; MN Tx'!AH$17:AI$17)*$D18</f>
        <v>1390.3033796820005</v>
      </c>
    </row>
    <row r="19" spans="1:16" x14ac:dyDescent="0.2">
      <c r="A19" s="54" t="s">
        <v>17</v>
      </c>
      <c r="B19" s="51">
        <v>0.33</v>
      </c>
      <c r="C19" s="51">
        <v>0.67</v>
      </c>
      <c r="D19" s="51">
        <v>1</v>
      </c>
      <c r="E19" s="22" t="s">
        <v>62</v>
      </c>
      <c r="F19" s="52">
        <f>SUM('HCRP &amp; MN Tx'!P14:Q14)*'Policy Implementation Tx '!B19</f>
        <v>599.75496517977797</v>
      </c>
      <c r="G19" s="52">
        <f>SUM('HCRP &amp; MN Tx'!R14:S14)*'Policy Implementation Tx '!C19</f>
        <v>1265.5435826503638</v>
      </c>
      <c r="H19" s="52">
        <f>SUM('HCRP &amp; MN Tx'!T14:U14)*'Policy Implementation Tx '!D19</f>
        <v>1961.6752741805101</v>
      </c>
      <c r="I19" s="52">
        <f>SUM('HCRP &amp; MN Tx'!V$14:W$14)*$D19</f>
        <v>2035.8520543216796</v>
      </c>
      <c r="J19" s="52">
        <f>SUM('HCRP &amp; MN Tx'!X$14:Y$14)*$D19</f>
        <v>2111.4013593046502</v>
      </c>
      <c r="K19" s="52">
        <f>SUM('HCRP &amp; MN Tx'!Z$14:AA$14)*$D19</f>
        <v>2188.3231891294204</v>
      </c>
      <c r="L19" s="52">
        <f>SUM('HCRP &amp; MN Tx'!AB$14:AC$14)*$D19</f>
        <v>2266.6175437959896</v>
      </c>
      <c r="M19" s="52">
        <f>SUM('HCRP &amp; MN Tx'!AD$14:AE$14)*$D19</f>
        <v>2346.2844233043597</v>
      </c>
      <c r="N19" s="52">
        <f>SUM('HCRP &amp; MN Tx'!AF$14:AG$14)*$D19</f>
        <v>2427.3238276545299</v>
      </c>
      <c r="O19" s="52">
        <f>SUM('HCRP &amp; MN Tx'!AH$14:AI$14)*$D19</f>
        <v>2509.7357568465004</v>
      </c>
    </row>
    <row r="20" spans="1:16" x14ac:dyDescent="0.2">
      <c r="A20" s="54" t="s">
        <v>18</v>
      </c>
      <c r="B20" s="51">
        <v>0.33</v>
      </c>
      <c r="C20" s="51">
        <v>0.67</v>
      </c>
      <c r="D20" s="51">
        <v>1</v>
      </c>
      <c r="E20" s="22" t="s">
        <v>62</v>
      </c>
      <c r="F20" s="52">
        <f>SUM('HCRP &amp; MN Tx'!R15:S15)*'Policy Implementation Tx '!B20</f>
        <v>1076.8469609149563</v>
      </c>
      <c r="G20" s="52">
        <f>SUM('HCRP &amp; MN Tx'!S15:T15)*'Policy Implementation Tx '!C20</f>
        <v>2225.7781252640648</v>
      </c>
      <c r="H20" s="52">
        <f>SUM('HCRP &amp; MN Tx'!V$15:W$15)*$D20</f>
        <v>3416.0537084940006</v>
      </c>
      <c r="I20" s="52">
        <f>SUM('HCRP &amp; MN Tx'!X$15:Y$15)*$D20</f>
        <v>3493.7730943920001</v>
      </c>
      <c r="J20" s="52">
        <f>SUM('HCRP &amp; MN Tx'!Z$15:AA$15)*$D20</f>
        <v>3572.3450376684009</v>
      </c>
      <c r="K20" s="52">
        <f>SUM('HCRP &amp; MN Tx'!AB$15:AC$15)*$D20</f>
        <v>3651.7695383232003</v>
      </c>
      <c r="L20" s="52">
        <f>SUM('HCRP &amp; MN Tx'!AD$15:AE$15)*$D20</f>
        <v>3732.0465963564002</v>
      </c>
      <c r="M20" s="52">
        <f>SUM('HCRP &amp; MN Tx'!AF$15:AG$15)*$D20</f>
        <v>3813.1762117680005</v>
      </c>
      <c r="N20" s="52">
        <f>SUM('HCRP &amp; MN Tx'!AH$15:AI$15)*$D20</f>
        <v>3895.1583845579999</v>
      </c>
    </row>
    <row r="21" spans="1:16" x14ac:dyDescent="0.2">
      <c r="A21" s="54" t="s">
        <v>21</v>
      </c>
      <c r="B21" s="51">
        <v>0.33</v>
      </c>
      <c r="C21" s="51">
        <v>0.67</v>
      </c>
      <c r="D21" s="51">
        <v>1</v>
      </c>
      <c r="E21" s="22" t="s">
        <v>62</v>
      </c>
      <c r="F21" s="52">
        <f>SUM('HCRP &amp; MN Tx'!R18:S18)*'Policy Implementation Tx '!B21</f>
        <v>374.28433588368904</v>
      </c>
      <c r="G21" s="52">
        <f>SUM('HCRP &amp; MN Tx'!S18:T18)*'Policy Implementation Tx '!C21</f>
        <v>774.84010915439103</v>
      </c>
      <c r="H21" s="52">
        <f>SUM('HCRP &amp; MN Tx'!V$18:W$18)*$D21</f>
        <v>1192.0784685705003</v>
      </c>
      <c r="I21" s="52">
        <f>SUM('HCRP &amp; MN Tx'!X$18:Y$18)*$D21</f>
        <v>1221.5502157005001</v>
      </c>
      <c r="J21" s="52">
        <f>SUM('HCRP &amp; MN Tx'!Z$18:AA$18)*$D21</f>
        <v>1251.3752904681003</v>
      </c>
      <c r="K21" s="52">
        <f>SUM('HCRP &amp; MN Tx'!AB$18:AC$18)*$D21</f>
        <v>1281.5536928733002</v>
      </c>
      <c r="L21" s="52">
        <f>SUM('HCRP &amp; MN Tx'!AD$18:AE$18)*$D21</f>
        <v>1312.0854229161005</v>
      </c>
      <c r="M21" s="52">
        <f>SUM('HCRP &amp; MN Tx'!AF$18:AG$18)*$D21</f>
        <v>1342.9704805965002</v>
      </c>
      <c r="N21" s="52">
        <f>SUM('HCRP &amp; MN Tx'!AH$18:AI$18)*$D21</f>
        <v>1374.2088659145002</v>
      </c>
    </row>
    <row r="22" spans="1:16" x14ac:dyDescent="0.2">
      <c r="A22" s="54" t="s">
        <v>23</v>
      </c>
      <c r="B22" s="51">
        <v>0.33</v>
      </c>
      <c r="C22" s="51">
        <v>0.67</v>
      </c>
      <c r="D22" s="51">
        <v>1</v>
      </c>
      <c r="E22" s="22" t="s">
        <v>62</v>
      </c>
      <c r="F22" s="52">
        <f>SUM('HCRP &amp; MN Tx'!R20:S20)*'Policy Implementation Tx '!B22</f>
        <v>296.69860703221201</v>
      </c>
      <c r="G22" s="52">
        <f>SUM('HCRP &amp; MN Tx'!S20:T20)*'Policy Implementation Tx '!C22</f>
        <v>612.83028283738804</v>
      </c>
      <c r="H22" s="52">
        <f>SUM('HCRP &amp; MN Tx'!V$20:W$20)*$D22</f>
        <v>939.5479162104001</v>
      </c>
      <c r="I22" s="52">
        <f>SUM('HCRP &amp; MN Tx'!X$20:Y$20)*$D22</f>
        <v>960.11246214240032</v>
      </c>
      <c r="J22" s="52">
        <f>SUM('HCRP &amp; MN Tx'!Z$20:AA$20)*$D22</f>
        <v>980.89962928440002</v>
      </c>
      <c r="K22" s="52">
        <f>SUM('HCRP &amp; MN Tx'!AB$20:AC$20)*$D22</f>
        <v>1001.9094176364</v>
      </c>
      <c r="L22" s="52">
        <f>SUM('HCRP &amp; MN Tx'!AD$20:AE$20)*$D22</f>
        <v>1023.1418271984001</v>
      </c>
      <c r="M22" s="52">
        <f>SUM('HCRP &amp; MN Tx'!AF$20:AG$20)*$D22</f>
        <v>1044.5968579703999</v>
      </c>
      <c r="N22" s="52">
        <f>SUM('HCRP &amp; MN Tx'!AH$20:AI$20)*$D22</f>
        <v>1066.2745099524</v>
      </c>
    </row>
    <row r="23" spans="1:16" x14ac:dyDescent="0.2">
      <c r="A23" s="54" t="s">
        <v>32</v>
      </c>
      <c r="B23" s="51">
        <v>0.33</v>
      </c>
      <c r="C23" s="51">
        <v>0.67</v>
      </c>
      <c r="D23" s="51">
        <v>1</v>
      </c>
      <c r="E23" s="22" t="s">
        <v>62</v>
      </c>
      <c r="F23" s="52">
        <f>SUM('HCRP &amp; MN Tx'!R29:S29)*'Policy Implementation Tx '!B23</f>
        <v>38.621737794024014</v>
      </c>
      <c r="G23" s="52">
        <f>SUM('HCRP &amp; MN Tx'!S29:T29)*'Policy Implementation Tx '!C23</f>
        <v>79.259243212296013</v>
      </c>
      <c r="H23" s="52">
        <f>SUM('HCRP &amp; MN Tx'!V$29:W$29)*$D23</f>
        <v>120.30327986040001</v>
      </c>
      <c r="I23" s="52">
        <f>SUM('HCRP &amp; MN Tx'!X$29:Y$29)*$D23</f>
        <v>121.95205986600001</v>
      </c>
      <c r="J23" s="52">
        <f>SUM('HCRP &amp; MN Tx'!Z$29:AA$29)*$D23</f>
        <v>123.61078961280003</v>
      </c>
      <c r="K23" s="52">
        <f>SUM('HCRP &amp; MN Tx'!AB$29:AC$29)*$D23</f>
        <v>125.27946910080003</v>
      </c>
      <c r="L23" s="52">
        <f>SUM('HCRP &amp; MN Tx'!AD$29:AE$29)*$D23</f>
        <v>126.95809833</v>
      </c>
      <c r="M23" s="52">
        <f>SUM('HCRP &amp; MN Tx'!AF$29:AG$29)*$D23</f>
        <v>128.64667730040003</v>
      </c>
      <c r="N23" s="52">
        <f>SUM('HCRP &amp; MN Tx'!AH$29:AI$29)*$D23</f>
        <v>130.34520601200001</v>
      </c>
    </row>
    <row r="24" spans="1:16" x14ac:dyDescent="0.2">
      <c r="A24" s="54" t="s">
        <v>27</v>
      </c>
      <c r="B24" s="51">
        <v>0.33</v>
      </c>
      <c r="C24" s="51">
        <v>0.67</v>
      </c>
      <c r="D24" s="51">
        <v>1</v>
      </c>
      <c r="E24" s="22" t="s">
        <v>62</v>
      </c>
      <c r="F24" s="52">
        <f>SUM('HCRP &amp; MN Tx'!R24:S24)*'Policy Implementation Tx '!B24</f>
        <v>34.545136602576598</v>
      </c>
      <c r="G24" s="52">
        <f>SUM('HCRP &amp; MN Tx'!S24:T24)*'Policy Implementation Tx '!C24</f>
        <v>71.767015162056907</v>
      </c>
      <c r="H24" s="52">
        <f>SUM('HCRP &amp; MN Tx'!V$24:W$24)*$D24</f>
        <v>110.99908506204001</v>
      </c>
      <c r="I24" s="52">
        <f>SUM('HCRP &amp; MN Tx'!X$24:Y$24)*$D24</f>
        <v>114.21154581584999</v>
      </c>
      <c r="J24" s="52">
        <f>SUM('HCRP &amp; MN Tx'!Z$24:AA$24)*$D24</f>
        <v>117.46002942786001</v>
      </c>
      <c r="K24" s="52">
        <f>SUM('HCRP &amp; MN Tx'!AB$24:AC$24)*$D24</f>
        <v>120.74453589807</v>
      </c>
      <c r="L24" s="52">
        <f>SUM('HCRP &amp; MN Tx'!AD$24:AE$24)*$D24</f>
        <v>124.06506522647999</v>
      </c>
      <c r="M24" s="52">
        <f>SUM('HCRP &amp; MN Tx'!AF$24:AG$24)*$D24</f>
        <v>127.42161741308999</v>
      </c>
      <c r="N24" s="52">
        <f>SUM('HCRP &amp; MN Tx'!AH$24:AI$24)*$D24</f>
        <v>130.81419245789999</v>
      </c>
    </row>
    <row r="25" spans="1:16" x14ac:dyDescent="0.2">
      <c r="A25" s="54" t="s">
        <v>25</v>
      </c>
      <c r="B25" s="51">
        <v>0.33</v>
      </c>
      <c r="C25" s="51">
        <v>0.67</v>
      </c>
      <c r="D25" s="51">
        <v>1</v>
      </c>
      <c r="E25" s="22" t="s">
        <v>62</v>
      </c>
      <c r="F25" s="52">
        <f>SUM('HCRP &amp; MN Tx'!S22:T22)*'Policy Implementation Tx '!B25</f>
        <v>111.69634522939199</v>
      </c>
      <c r="G25" s="52">
        <f>SUM('HCRP &amp; MN Tx'!V$22:W$22)*$C25</f>
        <v>231.77959666692598</v>
      </c>
      <c r="H25" s="52">
        <f>SUM('HCRP &amp; MN Tx'!X$22:Y$22)*$D25</f>
        <v>352.09653679199999</v>
      </c>
      <c r="I25" s="52">
        <f>SUM('HCRP &amp; MN Tx'!Z$22:AA$22)*$D25</f>
        <v>358.30740196020008</v>
      </c>
      <c r="J25" s="52">
        <f>SUM('HCRP &amp; MN Tx'!AB$22:AC$22)*$D25</f>
        <v>364.57229202240001</v>
      </c>
      <c r="K25" s="52">
        <f>SUM('HCRP &amp; MN Tx'!AD$22:AE$22)*$D25</f>
        <v>370.89120697859994</v>
      </c>
      <c r="L25" s="52">
        <f>SUM('HCRP &amp; MN Tx'!AF$22:AG$22)*$D25</f>
        <v>377.26414682879988</v>
      </c>
      <c r="M25" s="52">
        <f>SUM('HCRP &amp; MN Tx'!AH$22:AI$22)*$D25</f>
        <v>383.69111157299994</v>
      </c>
    </row>
    <row r="26" spans="1:16" x14ac:dyDescent="0.2">
      <c r="A26" s="54" t="s">
        <v>30</v>
      </c>
      <c r="B26" s="51">
        <v>0.33</v>
      </c>
      <c r="C26" s="51">
        <v>0.67</v>
      </c>
      <c r="D26" s="51">
        <v>1</v>
      </c>
      <c r="E26" s="22" t="s">
        <v>62</v>
      </c>
      <c r="F26" s="52">
        <f>SUM('HCRP &amp; MN Tx'!S27:T27)*'Policy Implementation Tx '!B26</f>
        <v>18.400501955612704</v>
      </c>
      <c r="G26" s="52">
        <f>SUM('HCRP &amp; MN Tx'!V$27:W$27)*$C26</f>
        <v>38.120862008010604</v>
      </c>
      <c r="H26" s="52">
        <f>SUM('HCRP &amp; MN Tx'!X$27:Y$27)*$D26</f>
        <v>57.834275470649999</v>
      </c>
      <c r="I26" s="52">
        <f>SUM('HCRP &amp; MN Tx'!Z$27:AA$27)*$D26</f>
        <v>58.779334444320014</v>
      </c>
      <c r="J26" s="52">
        <f>SUM('HCRP &amp; MN Tx'!AB$27:AC$27)*$D26</f>
        <v>59.731985888190003</v>
      </c>
      <c r="K26" s="52">
        <f>SUM('HCRP &amp; MN Tx'!AD$27:AE$27)*$D26</f>
        <v>60.692229802260009</v>
      </c>
      <c r="L26" s="52">
        <f>SUM('HCRP &amp; MN Tx'!AF$27:AG$27)*$D26</f>
        <v>61.660066186530003</v>
      </c>
      <c r="M26" s="52">
        <f>SUM('HCRP &amp; MN Tx'!AH$27:AI$27)*$D26</f>
        <v>62.635495041000006</v>
      </c>
    </row>
    <row r="27" spans="1:16" x14ac:dyDescent="0.2">
      <c r="A27" s="54" t="s">
        <v>22</v>
      </c>
      <c r="B27" s="51">
        <v>0.33</v>
      </c>
      <c r="C27" s="51">
        <v>0.67</v>
      </c>
      <c r="D27" s="51">
        <v>1</v>
      </c>
      <c r="E27" s="22" t="s">
        <v>62</v>
      </c>
      <c r="F27" s="52">
        <f>SUM('HCRP &amp; MN Tx'!X$19:Y$19)*$B27</f>
        <v>275.75345064959998</v>
      </c>
      <c r="G27" s="52">
        <f>SUM('HCRP &amp; MN Tx'!Z$19:AA$19)*$C27</f>
        <v>575.11311872112003</v>
      </c>
      <c r="H27" s="52">
        <f>SUM('HCRP &amp; MN Tx'!AB$19:AC$19)*$D27</f>
        <v>881.43377817600003</v>
      </c>
      <c r="I27" s="52">
        <f>SUM('HCRP &amp; MN Tx'!AD$19:AE$19)*$D27</f>
        <v>904.78448423999987</v>
      </c>
      <c r="J27" s="52">
        <f>SUM('HCRP &amp; MN Tx'!AF$19:AG$19)*$D27</f>
        <v>928.42990732800001</v>
      </c>
      <c r="K27" s="52">
        <f>SUM('HCRP &amp; MN Tx'!AH$19:AI$19)*$D27</f>
        <v>952.37004744000001</v>
      </c>
      <c r="L27" s="52"/>
    </row>
    <row r="28" spans="1:16" x14ac:dyDescent="0.2">
      <c r="A28" s="54" t="s">
        <v>28</v>
      </c>
      <c r="B28" s="51">
        <v>0.33</v>
      </c>
      <c r="C28" s="51">
        <v>0.67</v>
      </c>
      <c r="D28" s="51">
        <v>1</v>
      </c>
      <c r="E28" s="22" t="s">
        <v>62</v>
      </c>
      <c r="F28" s="52">
        <f>SUM('HCRP &amp; MN Tx'!X$25:Y$25)*$B28</f>
        <v>32.207027893425007</v>
      </c>
      <c r="G28" s="52">
        <f>SUM('HCRP &amp; MN Tx'!Z$25:AA$25)*$C28</f>
        <v>66.637575528510013</v>
      </c>
      <c r="H28" s="52">
        <f>SUM('HCRP &amp; MN Tx'!AB$25:AC$25)*$D28</f>
        <v>101.33866057350002</v>
      </c>
      <c r="I28" s="52">
        <f>SUM('HCRP &amp; MN Tx'!AD$25:AE$25)*$D28</f>
        <v>103.23583208400004</v>
      </c>
      <c r="J28" s="52">
        <f>SUM('HCRP &amp; MN Tx'!AF$25:AG$25)*$D28</f>
        <v>105.15058248450001</v>
      </c>
      <c r="K28" s="52">
        <f>SUM('HCRP &amp; MN Tx'!AH$25:AI$25)*$D28</f>
        <v>107.08291177500001</v>
      </c>
    </row>
    <row r="29" spans="1:16" x14ac:dyDescent="0.2">
      <c r="A29" s="54" t="s">
        <v>31</v>
      </c>
      <c r="B29" s="51">
        <v>0.33</v>
      </c>
      <c r="C29" s="51">
        <v>0.67</v>
      </c>
      <c r="D29" s="51">
        <v>1</v>
      </c>
      <c r="E29" s="22" t="s">
        <v>62</v>
      </c>
      <c r="F29" s="52">
        <f>SUM('HCRP &amp; MN Tx'!X$28:Y$28)*$B29</f>
        <v>16.017063217847998</v>
      </c>
      <c r="G29" s="52">
        <f>SUM('HCRP &amp; MN Tx'!Z$28:AA$28)*$C29</f>
        <v>33.1647976775808</v>
      </c>
      <c r="H29" s="52">
        <f>SUM('HCRP &amp; MN Tx'!AB$28:AC$28)*$D29</f>
        <v>50.472228779280002</v>
      </c>
      <c r="I29" s="52">
        <f>SUM('HCRP &amp; MN Tx'!AD$28:AE$28)*$D29</f>
        <v>51.454147464719988</v>
      </c>
      <c r="J29" s="52">
        <f>SUM('HCRP &amp; MN Tx'!AF$28:AG$28)*$D29</f>
        <v>52.445454082559991</v>
      </c>
      <c r="K29" s="52">
        <f>SUM('HCRP &amp; MN Tx'!AH$28:AI$28)*$D29</f>
        <v>53.446148632799996</v>
      </c>
      <c r="L29" s="52"/>
    </row>
    <row r="30" spans="1:16" x14ac:dyDescent="0.2">
      <c r="A30" s="54" t="s">
        <v>33</v>
      </c>
      <c r="B30" s="51">
        <v>0.33</v>
      </c>
      <c r="C30" s="51">
        <v>0.67</v>
      </c>
      <c r="D30" s="51">
        <v>1</v>
      </c>
      <c r="E30" s="22" t="s">
        <v>62</v>
      </c>
      <c r="F30" s="52">
        <f>SUM('HCRP &amp; MN Tx'!X$30:Y$30)*$B30</f>
        <v>14.298960193056004</v>
      </c>
      <c r="G30" s="52">
        <f>SUM('HCRP &amp; MN Tx'!Z$30:AA$30)*$C30</f>
        <v>29.827583272519206</v>
      </c>
      <c r="H30" s="52">
        <f>SUM('HCRP &amp; MN Tx'!AB$30:AC$30)*$D30</f>
        <v>45.722841870720003</v>
      </c>
      <c r="I30" s="52">
        <f>SUM('HCRP &amp; MN Tx'!AD$30:AE$30)*$D30</f>
        <v>46.942365004080017</v>
      </c>
      <c r="J30" s="52">
        <f>SUM('HCRP &amp; MN Tx'!AF$30:AG$30)*$D30</f>
        <v>48.177350403839995</v>
      </c>
      <c r="K30" s="52">
        <f>SUM('HCRP &amp; MN Tx'!AH$30:AI$30)*$D30</f>
        <v>49.427798069999994</v>
      </c>
      <c r="L30" s="52"/>
    </row>
    <row r="31" spans="1:16" x14ac:dyDescent="0.2">
      <c r="A31" s="54" t="s">
        <v>35</v>
      </c>
      <c r="B31" s="51">
        <v>0.33</v>
      </c>
      <c r="C31" s="51">
        <v>0.67</v>
      </c>
      <c r="D31" s="51">
        <v>1</v>
      </c>
      <c r="E31" s="22" t="s">
        <v>62</v>
      </c>
      <c r="F31" s="52">
        <f>SUM('HCRP &amp; MN Tx'!X$32:Y$32)*$B31</f>
        <v>15.277728115187999</v>
      </c>
      <c r="G31" s="52">
        <f>SUM('HCRP &amp; MN Tx'!Z$32:AA$32)*$C31</f>
        <v>31.519973992768808</v>
      </c>
      <c r="H31" s="52">
        <f>SUM('HCRP &amp; MN Tx'!AB$32:AC$32)*$D31</f>
        <v>47.79868208808</v>
      </c>
      <c r="I31" s="52">
        <f>SUM('HCRP &amp; MN Tx'!AD$32:AE$32)*$D31</f>
        <v>48.557980159920014</v>
      </c>
      <c r="J31" s="52">
        <f>SUM('HCRP &amp; MN Tx'!AF$32:AG$32)*$D31</f>
        <v>49.322631518160016</v>
      </c>
      <c r="K31" s="52">
        <f>SUM('HCRP &amp; MN Tx'!AH$32:AI$32)*$D31</f>
        <v>50.092636162800005</v>
      </c>
      <c r="L31" s="52"/>
    </row>
    <row r="32" spans="1:16" x14ac:dyDescent="0.2">
      <c r="A32" s="54" t="s">
        <v>37</v>
      </c>
      <c r="B32" s="51">
        <v>0.33</v>
      </c>
      <c r="C32" s="51">
        <v>0.67</v>
      </c>
      <c r="D32" s="51">
        <v>1</v>
      </c>
      <c r="E32" s="22" t="s">
        <v>62</v>
      </c>
      <c r="F32" s="52">
        <f>SUM('HCRP &amp; MN Tx'!X$34:Y$34)*$B32</f>
        <v>6.6337688894399998</v>
      </c>
      <c r="G32" s="52">
        <f>SUM('HCRP &amp; MN Tx'!Z$34:AA$34)*$C32</f>
        <v>13.782436653384002</v>
      </c>
      <c r="H32" s="52">
        <f>SUM('HCRP &amp; MN Tx'!AB$34:AC$34)*$D32</f>
        <v>21.044582328000004</v>
      </c>
      <c r="I32" s="52">
        <f>SUM('HCRP &amp; MN Tx'!AD$34:AE$34)*$D32</f>
        <v>21.523674026400002</v>
      </c>
      <c r="J32" s="52">
        <f>SUM('HCRP &amp; MN Tx'!AF$34:AG$34)*$D32</f>
        <v>22.008076070400001</v>
      </c>
      <c r="K32" s="52">
        <f>SUM('HCRP &amp; MN Tx'!AH$34:AI$34)*$D32</f>
        <v>22.497788459999999</v>
      </c>
      <c r="L32" s="52"/>
    </row>
    <row r="33" spans="1:19" x14ac:dyDescent="0.2">
      <c r="A33" s="54" t="s">
        <v>26</v>
      </c>
      <c r="B33" s="51">
        <v>0.33</v>
      </c>
      <c r="C33" s="51">
        <v>0.67</v>
      </c>
      <c r="D33" s="51">
        <v>1</v>
      </c>
      <c r="E33" s="22" t="s">
        <v>62</v>
      </c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</row>
    <row r="34" spans="1:19" x14ac:dyDescent="0.2">
      <c r="A34" s="54" t="s">
        <v>29</v>
      </c>
      <c r="B34" s="51">
        <v>0.33</v>
      </c>
      <c r="C34" s="51">
        <v>0.67</v>
      </c>
      <c r="D34" s="51">
        <v>1</v>
      </c>
      <c r="E34" s="22" t="s">
        <v>62</v>
      </c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</row>
    <row r="35" spans="1:19" x14ac:dyDescent="0.2">
      <c r="A35" s="54" t="s">
        <v>38</v>
      </c>
      <c r="B35" s="51">
        <v>0.33</v>
      </c>
      <c r="C35" s="51">
        <v>0.67</v>
      </c>
      <c r="D35" s="51">
        <v>1</v>
      </c>
      <c r="E35" s="22" t="s">
        <v>62</v>
      </c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</row>
    <row r="36" spans="1:19" x14ac:dyDescent="0.2">
      <c r="A36" s="54" t="s">
        <v>39</v>
      </c>
      <c r="B36" s="51">
        <v>0.33</v>
      </c>
      <c r="C36" s="51">
        <v>0.67</v>
      </c>
      <c r="D36" s="51">
        <v>1</v>
      </c>
      <c r="E36" s="22" t="s">
        <v>62</v>
      </c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</row>
    <row r="37" spans="1:19" x14ac:dyDescent="0.2">
      <c r="A37" s="54" t="s">
        <v>40</v>
      </c>
      <c r="B37" s="51">
        <v>0.33</v>
      </c>
      <c r="C37" s="51">
        <v>0.67</v>
      </c>
      <c r="D37" s="51">
        <v>1</v>
      </c>
      <c r="E37" s="22" t="s">
        <v>62</v>
      </c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</row>
    <row r="38" spans="1:19" x14ac:dyDescent="0.2">
      <c r="A38" s="54" t="s">
        <v>41</v>
      </c>
      <c r="B38" s="51">
        <v>0.33</v>
      </c>
      <c r="C38" s="51">
        <v>0.67</v>
      </c>
      <c r="D38" s="51">
        <v>1</v>
      </c>
      <c r="E38" s="22" t="s">
        <v>62</v>
      </c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</row>
    <row r="39" spans="1:19" s="48" customFormat="1" ht="8" customHeight="1" thickBot="1" x14ac:dyDescent="0.25">
      <c r="A39" s="46"/>
      <c r="B39" s="47"/>
      <c r="C39" s="47"/>
      <c r="D39" s="47"/>
      <c r="I39" s="49"/>
    </row>
    <row r="40" spans="1:19" s="66" customFormat="1" ht="16" thickTop="1" x14ac:dyDescent="0.2">
      <c r="A40" s="64" t="s">
        <v>63</v>
      </c>
      <c r="B40" s="65"/>
      <c r="D40" s="65"/>
      <c r="E40" s="67">
        <f t="shared" ref="E40:H40" si="0">SUM(E3:E38)</f>
        <v>1188.0044006348699</v>
      </c>
      <c r="F40" s="67">
        <f t="shared" si="0"/>
        <v>16446.334953051279</v>
      </c>
      <c r="G40" s="67">
        <f t="shared" si="0"/>
        <v>32821.041565184336</v>
      </c>
      <c r="H40" s="67">
        <f t="shared" si="0"/>
        <v>49414.039260098849</v>
      </c>
      <c r="I40" s="67">
        <f t="shared" ref="I40:S40" si="1">SUM(I3:I38)</f>
        <v>50416.191203020164</v>
      </c>
      <c r="J40" s="67">
        <f t="shared" si="1"/>
        <v>51408.084983468005</v>
      </c>
      <c r="K40" s="67">
        <f t="shared" si="1"/>
        <v>52410.359367885329</v>
      </c>
      <c r="L40" s="67">
        <f t="shared" si="1"/>
        <v>52158.365887333523</v>
      </c>
      <c r="M40" s="67">
        <f t="shared" si="1"/>
        <v>53151.322531546975</v>
      </c>
      <c r="N40" s="67">
        <f t="shared" si="1"/>
        <v>53700.521352408214</v>
      </c>
      <c r="O40" s="67">
        <f t="shared" si="1"/>
        <v>47967.753005177248</v>
      </c>
      <c r="P40" s="67">
        <f t="shared" si="1"/>
        <v>46246.762303995856</v>
      </c>
      <c r="Q40" s="67">
        <f t="shared" si="1"/>
        <v>42181.419689555267</v>
      </c>
      <c r="R40" s="67">
        <f t="shared" si="1"/>
        <v>22285.988202678302</v>
      </c>
      <c r="S40" s="68">
        <f t="shared" si="1"/>
        <v>15294.335496938662</v>
      </c>
    </row>
    <row r="44" spans="1:19" x14ac:dyDescent="0.2">
      <c r="F44" s="33"/>
    </row>
  </sheetData>
  <mergeCells count="1">
    <mergeCell ref="B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Y23"/>
  <sheetViews>
    <sheetView workbookViewId="0">
      <selection activeCell="F27" sqref="F27"/>
    </sheetView>
  </sheetViews>
  <sheetFormatPr baseColWidth="10" defaultColWidth="8.83203125" defaultRowHeight="15" x14ac:dyDescent="0.2"/>
  <cols>
    <col min="2" max="2" width="10.6640625" customWidth="1"/>
    <col min="3" max="3" width="10.6640625" style="27" customWidth="1"/>
    <col min="4" max="4" width="12.6640625" customWidth="1"/>
    <col min="5" max="5" width="11.5" bestFit="1" customWidth="1"/>
    <col min="6" max="7" width="13.6640625" bestFit="1" customWidth="1"/>
    <col min="8" max="8" width="11.5" bestFit="1" customWidth="1"/>
    <col min="9" max="9" width="13.6640625" bestFit="1" customWidth="1"/>
    <col min="10" max="10" width="14.6640625" bestFit="1" customWidth="1"/>
    <col min="11" max="11" width="11.5" bestFit="1" customWidth="1"/>
    <col min="12" max="13" width="14.6640625" bestFit="1" customWidth="1"/>
    <col min="14" max="14" width="12.5" bestFit="1" customWidth="1"/>
    <col min="15" max="16" width="14.6640625" bestFit="1" customWidth="1"/>
    <col min="17" max="17" width="13.6640625" bestFit="1" customWidth="1"/>
    <col min="18" max="19" width="15.6640625" bestFit="1" customWidth="1"/>
    <col min="20" max="20" width="14.6640625" bestFit="1" customWidth="1"/>
    <col min="21" max="22" width="15.6640625" bestFit="1" customWidth="1"/>
    <col min="23" max="23" width="14.6640625" bestFit="1" customWidth="1"/>
    <col min="24" max="25" width="15.6640625" bestFit="1" customWidth="1"/>
    <col min="26" max="26" width="14.6640625" bestFit="1" customWidth="1"/>
    <col min="27" max="28" width="15.6640625" bestFit="1" customWidth="1"/>
    <col min="29" max="29" width="14.6640625" bestFit="1" customWidth="1"/>
    <col min="30" max="31" width="15.6640625" bestFit="1" customWidth="1"/>
    <col min="32" max="32" width="14.6640625" bestFit="1" customWidth="1"/>
    <col min="33" max="34" width="15.6640625" bestFit="1" customWidth="1"/>
    <col min="35" max="35" width="14.6640625" bestFit="1" customWidth="1"/>
    <col min="36" max="37" width="15.6640625" bestFit="1" customWidth="1"/>
    <col min="38" max="38" width="14.6640625" bestFit="1" customWidth="1"/>
    <col min="39" max="40" width="15.6640625" bestFit="1" customWidth="1"/>
    <col min="41" max="41" width="14.6640625" bestFit="1" customWidth="1"/>
    <col min="42" max="51" width="15.6640625" bestFit="1" customWidth="1"/>
  </cols>
  <sheetData>
    <row r="1" spans="1:4" s="27" customFormat="1" x14ac:dyDescent="0.2">
      <c r="B1" s="71"/>
      <c r="C1" s="71"/>
      <c r="D1" s="71"/>
    </row>
    <row r="2" spans="1:4" x14ac:dyDescent="0.2">
      <c r="A2" s="27"/>
      <c r="B2" s="2" t="s">
        <v>11</v>
      </c>
      <c r="C2" s="2"/>
      <c r="D2" s="2" t="s">
        <v>64</v>
      </c>
    </row>
    <row r="3" spans="1:4" x14ac:dyDescent="0.2">
      <c r="A3" s="27">
        <v>2016</v>
      </c>
      <c r="B3" s="40">
        <v>0</v>
      </c>
      <c r="C3" s="69">
        <v>2016</v>
      </c>
      <c r="D3" s="27"/>
    </row>
    <row r="4" spans="1:4" x14ac:dyDescent="0.2">
      <c r="A4" s="27">
        <v>2017</v>
      </c>
      <c r="B4" s="40">
        <v>0</v>
      </c>
      <c r="C4" s="69">
        <v>2017</v>
      </c>
      <c r="D4" s="40">
        <v>1188.0044006348699</v>
      </c>
    </row>
    <row r="5" spans="1:4" x14ac:dyDescent="0.2">
      <c r="A5" s="27">
        <v>2018</v>
      </c>
      <c r="B5" s="40">
        <v>1374.8665414078071</v>
      </c>
      <c r="C5" s="69">
        <v>2018</v>
      </c>
      <c r="D5" s="40">
        <v>4939.9370497009477</v>
      </c>
    </row>
    <row r="6" spans="1:4" x14ac:dyDescent="0.2">
      <c r="A6" s="27">
        <v>2019</v>
      </c>
      <c r="B6" s="40">
        <v>2822.0669137343521</v>
      </c>
      <c r="C6" s="69">
        <v>2019</v>
      </c>
      <c r="D6" s="40">
        <v>10920.072724506217</v>
      </c>
    </row>
    <row r="7" spans="1:4" x14ac:dyDescent="0.2">
      <c r="A7" s="27">
        <v>2020</v>
      </c>
      <c r="B7" s="40">
        <v>4258.0664532519359</v>
      </c>
      <c r="C7" s="69">
        <v>2020</v>
      </c>
      <c r="D7" s="40">
        <v>22329.825204678193</v>
      </c>
    </row>
    <row r="8" spans="1:4" x14ac:dyDescent="0.2">
      <c r="A8" s="27">
        <v>2021</v>
      </c>
      <c r="B8" s="40">
        <v>4304.3410971878393</v>
      </c>
      <c r="C8" s="69">
        <v>2021</v>
      </c>
      <c r="D8" s="40">
        <v>31706.559545294178</v>
      </c>
    </row>
    <row r="9" spans="1:4" x14ac:dyDescent="0.2">
      <c r="A9" s="27">
        <v>2022</v>
      </c>
      <c r="B9" s="40">
        <v>4347.2105002372555</v>
      </c>
      <c r="C9" s="69">
        <v>2022</v>
      </c>
      <c r="D9" s="40">
        <v>39805.911273083882</v>
      </c>
    </row>
    <row r="10" spans="1:4" x14ac:dyDescent="0.2">
      <c r="A10" s="27">
        <v>2023</v>
      </c>
      <c r="B10" s="40">
        <v>4390.2858621606574</v>
      </c>
      <c r="C10" s="69">
        <v>2023</v>
      </c>
      <c r="D10" s="40">
        <v>44396.774294404619</v>
      </c>
    </row>
    <row r="11" spans="1:4" x14ac:dyDescent="0.2">
      <c r="A11" s="27">
        <v>2024</v>
      </c>
      <c r="B11" s="40">
        <v>4433.5671829580433</v>
      </c>
      <c r="C11" s="69">
        <v>2024</v>
      </c>
      <c r="D11" s="40">
        <v>47915.893684600473</v>
      </c>
    </row>
    <row r="12" spans="1:4" x14ac:dyDescent="0.2">
      <c r="A12" s="27">
        <v>2025</v>
      </c>
      <c r="B12" s="40">
        <v>4477.054462629415</v>
      </c>
      <c r="C12" s="69">
        <v>2025</v>
      </c>
      <c r="D12" s="40">
        <v>50900.918786069924</v>
      </c>
    </row>
    <row r="13" spans="1:4" x14ac:dyDescent="0.2">
      <c r="A13" s="27">
        <v>2026</v>
      </c>
      <c r="B13" s="40">
        <v>4520.7477011747733</v>
      </c>
      <c r="C13" s="69">
        <v>2026</v>
      </c>
      <c r="D13" s="40">
        <v>52372.964563783011</v>
      </c>
    </row>
    <row r="14" spans="1:4" x14ac:dyDescent="0.2">
      <c r="A14" s="27">
        <v>2027</v>
      </c>
      <c r="B14" s="40">
        <v>4564.6468985941137</v>
      </c>
      <c r="C14" s="69">
        <v>2027</v>
      </c>
      <c r="D14" s="40">
        <v>53751.776576839446</v>
      </c>
    </row>
    <row r="15" spans="1:4" x14ac:dyDescent="0.2">
      <c r="A15" s="27">
        <v>2028</v>
      </c>
      <c r="B15" s="40">
        <v>4608.7520548874418</v>
      </c>
      <c r="C15" s="69">
        <v>2028</v>
      </c>
      <c r="D15" s="40">
        <v>55148.529185202911</v>
      </c>
    </row>
    <row r="16" spans="1:4" x14ac:dyDescent="0.2">
      <c r="A16" s="27">
        <v>2029</v>
      </c>
      <c r="B16" s="40">
        <v>4653.0631700547528</v>
      </c>
      <c r="C16" s="69">
        <v>2029</v>
      </c>
      <c r="D16" s="40">
        <v>56186.237008984863</v>
      </c>
    </row>
    <row r="17" spans="1:51" x14ac:dyDescent="0.2">
      <c r="A17" s="27">
        <v>2030</v>
      </c>
      <c r="B17" s="40">
        <v>4697.5802440960488</v>
      </c>
      <c r="C17" s="69">
        <v>2030</v>
      </c>
      <c r="D17" s="40">
        <v>57234.325436736261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</row>
    <row r="18" spans="1:51" x14ac:dyDescent="0.2">
      <c r="A18" s="27">
        <v>2031</v>
      </c>
      <c r="B18" s="40">
        <v>4742.3032770113286</v>
      </c>
      <c r="C18" s="69">
        <v>2031</v>
      </c>
      <c r="D18" s="40">
        <v>58292.794468457076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</row>
    <row r="21" spans="1:51" s="45" customFormat="1" ht="36" customHeight="1" x14ac:dyDescent="0.2">
      <c r="A21" s="61" t="str">
        <f>'Population Numbers 2017-2021'!A:A</f>
        <v>Delhi</v>
      </c>
      <c r="B21" s="101"/>
      <c r="C21" s="101"/>
      <c r="D21" s="105">
        <v>2016</v>
      </c>
      <c r="E21" s="105"/>
      <c r="F21" s="105"/>
      <c r="G21" s="105">
        <v>2017</v>
      </c>
      <c r="H21" s="105"/>
      <c r="I21" s="105"/>
      <c r="J21" s="102">
        <v>2018</v>
      </c>
      <c r="K21" s="103"/>
      <c r="L21" s="104"/>
      <c r="M21" s="102">
        <v>2019</v>
      </c>
      <c r="N21" s="103"/>
      <c r="O21" s="104"/>
      <c r="P21" s="102">
        <v>2020</v>
      </c>
      <c r="Q21" s="103"/>
      <c r="R21" s="104"/>
      <c r="S21" s="102">
        <v>2021</v>
      </c>
      <c r="T21" s="103"/>
      <c r="U21" s="104"/>
      <c r="V21" s="102">
        <v>2022</v>
      </c>
      <c r="W21" s="103"/>
      <c r="X21" s="104"/>
      <c r="Y21" s="102">
        <v>2023</v>
      </c>
      <c r="Z21" s="103"/>
      <c r="AA21" s="104"/>
      <c r="AB21" s="102">
        <v>2024</v>
      </c>
      <c r="AC21" s="103"/>
      <c r="AD21" s="104"/>
      <c r="AE21" s="102">
        <v>2025</v>
      </c>
      <c r="AF21" s="103"/>
      <c r="AG21" s="104"/>
      <c r="AH21" s="102">
        <v>2026</v>
      </c>
      <c r="AI21" s="103"/>
      <c r="AJ21" s="104"/>
      <c r="AK21" s="102">
        <v>2027</v>
      </c>
      <c r="AL21" s="103"/>
      <c r="AM21" s="104"/>
      <c r="AN21" s="102">
        <v>2028</v>
      </c>
      <c r="AO21" s="103"/>
      <c r="AP21" s="104"/>
      <c r="AQ21" s="102">
        <v>2029</v>
      </c>
      <c r="AR21" s="103"/>
      <c r="AS21" s="104"/>
      <c r="AT21" s="102">
        <v>2030</v>
      </c>
      <c r="AU21" s="103"/>
      <c r="AV21" s="104"/>
      <c r="AW21" s="102">
        <v>2031</v>
      </c>
      <c r="AX21" s="103"/>
      <c r="AY21" s="104"/>
    </row>
    <row r="22" spans="1:51" s="60" customFormat="1" ht="45" x14ac:dyDescent="0.2">
      <c r="A22" s="56" t="str">
        <f>'Population Numbers 2017-2021'!A22</f>
        <v>Jammu and Kashmir</v>
      </c>
      <c r="B22" s="57" t="s">
        <v>59</v>
      </c>
      <c r="C22" s="57"/>
      <c r="D22" s="62" t="s">
        <v>54</v>
      </c>
      <c r="E22" s="62" t="s">
        <v>55</v>
      </c>
      <c r="F22" s="59" t="s">
        <v>51</v>
      </c>
      <c r="G22" s="62" t="s">
        <v>54</v>
      </c>
      <c r="H22" s="62" t="s">
        <v>55</v>
      </c>
      <c r="I22" s="58" t="s">
        <v>51</v>
      </c>
      <c r="J22" s="62" t="s">
        <v>54</v>
      </c>
      <c r="K22" s="62" t="s">
        <v>55</v>
      </c>
      <c r="L22" s="58" t="s">
        <v>51</v>
      </c>
      <c r="M22" s="62" t="s">
        <v>54</v>
      </c>
      <c r="N22" s="62" t="s">
        <v>55</v>
      </c>
      <c r="O22" s="58" t="s">
        <v>51</v>
      </c>
      <c r="P22" s="62" t="s">
        <v>54</v>
      </c>
      <c r="Q22" s="62" t="s">
        <v>55</v>
      </c>
      <c r="R22" s="58" t="s">
        <v>51</v>
      </c>
      <c r="S22" s="62" t="s">
        <v>54</v>
      </c>
      <c r="T22" s="62" t="s">
        <v>55</v>
      </c>
      <c r="U22" s="58" t="s">
        <v>51</v>
      </c>
      <c r="V22" s="62" t="s">
        <v>54</v>
      </c>
      <c r="W22" s="62" t="s">
        <v>55</v>
      </c>
      <c r="X22" s="58" t="s">
        <v>51</v>
      </c>
      <c r="Y22" s="62" t="s">
        <v>54</v>
      </c>
      <c r="Z22" s="62" t="s">
        <v>55</v>
      </c>
      <c r="AA22" s="58" t="s">
        <v>51</v>
      </c>
      <c r="AB22" s="62" t="s">
        <v>54</v>
      </c>
      <c r="AC22" s="62" t="s">
        <v>55</v>
      </c>
      <c r="AD22" s="58" t="s">
        <v>51</v>
      </c>
      <c r="AE22" s="62" t="s">
        <v>54</v>
      </c>
      <c r="AF22" s="62" t="s">
        <v>55</v>
      </c>
      <c r="AG22" s="58" t="s">
        <v>51</v>
      </c>
      <c r="AH22" s="63" t="s">
        <v>54</v>
      </c>
      <c r="AI22" s="62" t="s">
        <v>55</v>
      </c>
      <c r="AJ22" s="58" t="s">
        <v>51</v>
      </c>
      <c r="AK22" s="62" t="s">
        <v>54</v>
      </c>
      <c r="AL22" s="62" t="s">
        <v>55</v>
      </c>
      <c r="AM22" s="58" t="s">
        <v>51</v>
      </c>
      <c r="AN22" s="62" t="s">
        <v>54</v>
      </c>
      <c r="AO22" s="62" t="s">
        <v>55</v>
      </c>
      <c r="AP22" s="58" t="s">
        <v>51</v>
      </c>
      <c r="AQ22" s="62" t="s">
        <v>54</v>
      </c>
      <c r="AR22" s="62" t="s">
        <v>55</v>
      </c>
      <c r="AS22" s="58" t="s">
        <v>51</v>
      </c>
      <c r="AT22" s="62" t="s">
        <v>54</v>
      </c>
      <c r="AU22" s="62" t="s">
        <v>55</v>
      </c>
      <c r="AV22" s="58" t="s">
        <v>51</v>
      </c>
      <c r="AW22" s="62" t="s">
        <v>54</v>
      </c>
      <c r="AX22" s="62" t="s">
        <v>55</v>
      </c>
      <c r="AY22" s="58" t="s">
        <v>51</v>
      </c>
    </row>
    <row r="23" spans="1:51" x14ac:dyDescent="0.2">
      <c r="A23" s="27" t="s">
        <v>63</v>
      </c>
      <c r="B23" s="27"/>
      <c r="D23" s="25">
        <v>502.76146680849376</v>
      </c>
      <c r="E23" s="25">
        <v>0</v>
      </c>
      <c r="F23" s="25">
        <v>502.76146680849376</v>
      </c>
      <c r="G23" s="25">
        <v>522.19605907986659</v>
      </c>
      <c r="H23" s="25">
        <v>0</v>
      </c>
      <c r="I23" s="25">
        <v>522.19605907986659</v>
      </c>
      <c r="J23" s="25">
        <v>2132.0251451928639</v>
      </c>
      <c r="K23" s="25">
        <v>0</v>
      </c>
      <c r="L23" s="25">
        <v>2132.0251451928639</v>
      </c>
      <c r="M23" s="25">
        <v>3882.6264394855275</v>
      </c>
      <c r="N23" s="25">
        <v>76.409157924765651</v>
      </c>
      <c r="O23" s="25">
        <v>3959.0355974102936</v>
      </c>
      <c r="P23" s="25">
        <v>9203.0230073946404</v>
      </c>
      <c r="Q23" s="25">
        <v>824.91346239529787</v>
      </c>
      <c r="R23" s="25">
        <v>10028</v>
      </c>
      <c r="S23" s="25">
        <v>12485.12252703537</v>
      </c>
      <c r="T23" s="25">
        <v>1699.7011716036768</v>
      </c>
      <c r="U23" s="25">
        <v>14184.823698639048</v>
      </c>
      <c r="V23" s="25">
        <v>16877.042836384204</v>
      </c>
      <c r="W23" s="25">
        <v>4040.0811790758357</v>
      </c>
      <c r="X23" s="25">
        <v>20917.124015460042</v>
      </c>
      <c r="Y23" s="25">
        <v>19022.596387215875</v>
      </c>
      <c r="Z23" s="25">
        <v>5242.3116046678151</v>
      </c>
      <c r="AA23" s="25">
        <v>24264.907991883687</v>
      </c>
      <c r="AB23" s="25">
        <v>20274.288525612359</v>
      </c>
      <c r="AC23" s="25">
        <v>7428.7803162375021</v>
      </c>
      <c r="AD23" s="25">
        <v>28979.43587086333</v>
      </c>
      <c r="AE23" s="25">
        <v>21938.74777955631</v>
      </c>
      <c r="AF23" s="25">
        <v>8375.1445449597868</v>
      </c>
      <c r="AG23" s="25">
        <v>30313.892324516091</v>
      </c>
      <c r="AH23" s="25">
        <v>22603.623539097491</v>
      </c>
      <c r="AI23" s="25">
        <v>8931.9746762176219</v>
      </c>
      <c r="AJ23" s="25">
        <v>31535.598215315105</v>
      </c>
      <c r="AK23" s="25">
        <v>23116.568551905802</v>
      </c>
      <c r="AL23" s="25">
        <v>9666.3583154406606</v>
      </c>
      <c r="AM23" s="25">
        <v>32782.926867346461</v>
      </c>
      <c r="AN23" s="25">
        <v>23801.528189589579</v>
      </c>
      <c r="AO23" s="25">
        <v>9956.8091206718909</v>
      </c>
      <c r="AP23" s="25">
        <v>33758.337310261479</v>
      </c>
      <c r="AQ23" s="25">
        <v>24249.392029028681</v>
      </c>
      <c r="AR23" s="25">
        <v>10179.913253203362</v>
      </c>
      <c r="AS23" s="25">
        <v>34429.305282232039</v>
      </c>
      <c r="AT23" s="25">
        <v>24701.736028531035</v>
      </c>
      <c r="AU23" s="25">
        <v>10479.524375740437</v>
      </c>
      <c r="AV23" s="25">
        <v>35181.260404271452</v>
      </c>
      <c r="AW23" s="25">
        <v>25158.56018809665</v>
      </c>
      <c r="AX23" s="25">
        <v>10673.328564647069</v>
      </c>
      <c r="AY23" s="25">
        <v>35831.888752743725</v>
      </c>
    </row>
  </sheetData>
  <mergeCells count="17">
    <mergeCell ref="AK21:AM21"/>
    <mergeCell ref="AN21:AP21"/>
    <mergeCell ref="AQ21:AS21"/>
    <mergeCell ref="AT21:AV21"/>
    <mergeCell ref="AW21:AY21"/>
    <mergeCell ref="AH21:AJ21"/>
    <mergeCell ref="B21:C21"/>
    <mergeCell ref="D21:F21"/>
    <mergeCell ref="G21:I21"/>
    <mergeCell ref="J21:L21"/>
    <mergeCell ref="M21:O21"/>
    <mergeCell ref="P21:R21"/>
    <mergeCell ref="S21:U21"/>
    <mergeCell ref="V21:X21"/>
    <mergeCell ref="Y21:AA21"/>
    <mergeCell ref="AB21:AD21"/>
    <mergeCell ref="AE21:AG2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EEE66B6A67F5488F0342DCCF2DE4F6" ma:contentTypeVersion="4" ma:contentTypeDescription="Create a new document." ma:contentTypeScope="" ma:versionID="409f7d400ecbf5c735769bd5ee344cab">
  <xsd:schema xmlns:xsd="http://www.w3.org/2001/XMLSchema" xmlns:xs="http://www.w3.org/2001/XMLSchema" xmlns:p="http://schemas.microsoft.com/office/2006/metadata/properties" xmlns:ns2="3b38b039-0803-49e0-a707-51f59ae48df3" targetNamespace="http://schemas.microsoft.com/office/2006/metadata/properties" ma:root="true" ma:fieldsID="0a1f669ae6a16cc25bed4533a727f996" ns2:_="">
    <xsd:import namespace="3b38b039-0803-49e0-a707-51f59ae48d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8b039-0803-49e0-a707-51f59ae48df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6C275D-5556-4089-A10D-D734DEDD7B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24AAA0-FFFA-45A7-9DAA-EDDFD8599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38b039-0803-49e0-a707-51f59ae48d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DDEE7E-7F9A-4EAA-BAB2-6F782FBED6BC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3b38b039-0803-49e0-a707-51f59ae48df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Population Numbers 2017-2021</vt:lpstr>
      <vt:lpstr>HCRP &amp; MN Potential Donors </vt:lpstr>
      <vt:lpstr>HCRP &amp; MN Tx</vt:lpstr>
      <vt:lpstr>Policy Implementation Tx </vt:lpstr>
      <vt:lpstr>data check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Josie Noah</dc:creator>
  <cp:keywords/>
  <dc:description/>
  <cp:lastModifiedBy>Microsoft Office User</cp:lastModifiedBy>
  <cp:revision/>
  <dcterms:created xsi:type="dcterms:W3CDTF">2016-10-11T00:46:20Z</dcterms:created>
  <dcterms:modified xsi:type="dcterms:W3CDTF">2017-05-19T19:48:45Z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0x010100E7EEE66B6A67F5488F0342DCCF2DE4F6</vt:lpwstr>
  </property>
</Properties>
</file>