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ahstanton/Documents/UW classes/info491/"/>
    </mc:Choice>
  </mc:AlternateContent>
  <bookViews>
    <workbookView xWindow="0" yWindow="460" windowWidth="28800" windowHeight="17460" tabRatio="702" activeTab="1"/>
  </bookViews>
  <sheets>
    <sheet name="Population Numbers 2017-2021" sheetId="1" r:id="rId1"/>
    <sheet name="HCRP &amp; MN Potential Donors " sheetId="2" r:id="rId2"/>
    <sheet name="HCRP &amp; MN Tx" sheetId="8" r:id="rId3"/>
    <sheet name="Policy Implementation Tx " sheetId="9" r:id="rId4"/>
    <sheet name="data check" sheetId="11" r:id="rId5"/>
    <sheet name="Sheet1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B38" i="1"/>
  <c r="F38" i="1"/>
  <c r="I38" i="1"/>
  <c r="L38" i="1"/>
  <c r="N38" i="1"/>
  <c r="N38" i="2"/>
  <c r="H38" i="8"/>
  <c r="O38" i="2"/>
  <c r="I38" i="8"/>
  <c r="F38" i="9"/>
  <c r="M37" i="1"/>
  <c r="B37" i="1"/>
  <c r="F37" i="1"/>
  <c r="I37" i="1"/>
  <c r="L37" i="1"/>
  <c r="N37" i="1"/>
  <c r="N37" i="2"/>
  <c r="H37" i="8"/>
  <c r="O37" i="2"/>
  <c r="I37" i="8"/>
  <c r="F37" i="9"/>
  <c r="M36" i="1"/>
  <c r="B36" i="1"/>
  <c r="F36" i="1"/>
  <c r="I36" i="1"/>
  <c r="L36" i="1"/>
  <c r="N36" i="1"/>
  <c r="N36" i="2"/>
  <c r="H36" i="8"/>
  <c r="O36" i="2"/>
  <c r="I36" i="8"/>
  <c r="F36" i="9"/>
  <c r="M35" i="1"/>
  <c r="B35" i="1"/>
  <c r="F35" i="1"/>
  <c r="I35" i="1"/>
  <c r="L35" i="1"/>
  <c r="N35" i="1"/>
  <c r="N35" i="2"/>
  <c r="H35" i="8"/>
  <c r="O35" i="2"/>
  <c r="I35" i="8"/>
  <c r="F35" i="9"/>
  <c r="M26" i="1"/>
  <c r="B26" i="1"/>
  <c r="F26" i="1"/>
  <c r="I26" i="1"/>
  <c r="L26" i="1"/>
  <c r="N26" i="1"/>
  <c r="N26" i="2"/>
  <c r="H26" i="8"/>
  <c r="O26" i="2"/>
  <c r="I26" i="8"/>
  <c r="F34" i="9"/>
  <c r="M23" i="1"/>
  <c r="B23" i="1"/>
  <c r="F23" i="1"/>
  <c r="I23" i="1"/>
  <c r="L23" i="1"/>
  <c r="N23" i="1"/>
  <c r="N23" i="2"/>
  <c r="H23" i="8"/>
  <c r="O23" i="2"/>
  <c r="I23" i="8"/>
  <c r="F33" i="9"/>
  <c r="M34" i="1"/>
  <c r="B34" i="1"/>
  <c r="F34" i="1"/>
  <c r="I34" i="1"/>
  <c r="L34" i="1"/>
  <c r="N34" i="1"/>
  <c r="N34" i="2"/>
  <c r="H34" i="8"/>
  <c r="O34" i="2"/>
  <c r="I34" i="8"/>
  <c r="F32" i="9"/>
  <c r="M32" i="1"/>
  <c r="B32" i="1"/>
  <c r="F32" i="1"/>
  <c r="I32" i="1"/>
  <c r="L32" i="1"/>
  <c r="N32" i="1"/>
  <c r="N32" i="2"/>
  <c r="H32" i="8"/>
  <c r="O32" i="2"/>
  <c r="I32" i="8"/>
  <c r="F31" i="9"/>
  <c r="M30" i="1"/>
  <c r="B30" i="1"/>
  <c r="F30" i="1"/>
  <c r="I30" i="1"/>
  <c r="L30" i="1"/>
  <c r="N30" i="1"/>
  <c r="N30" i="2"/>
  <c r="H30" i="8"/>
  <c r="O30" i="2"/>
  <c r="I30" i="8"/>
  <c r="F30" i="9"/>
  <c r="M28" i="1"/>
  <c r="B28" i="1"/>
  <c r="F28" i="1"/>
  <c r="I28" i="1"/>
  <c r="L28" i="1"/>
  <c r="N28" i="1"/>
  <c r="N28" i="2"/>
  <c r="H28" i="8"/>
  <c r="O28" i="2"/>
  <c r="I28" i="8"/>
  <c r="F29" i="9"/>
  <c r="M25" i="1"/>
  <c r="B25" i="1"/>
  <c r="F25" i="1"/>
  <c r="I25" i="1"/>
  <c r="L25" i="1"/>
  <c r="N25" i="1"/>
  <c r="N25" i="2"/>
  <c r="H25" i="8"/>
  <c r="O25" i="2"/>
  <c r="I25" i="8"/>
  <c r="F28" i="9"/>
  <c r="M19" i="1"/>
  <c r="B19" i="1"/>
  <c r="F19" i="1"/>
  <c r="I19" i="1"/>
  <c r="L19" i="1"/>
  <c r="N19" i="1"/>
  <c r="N19" i="2"/>
  <c r="H19" i="8"/>
  <c r="O19" i="2"/>
  <c r="I19" i="8"/>
  <c r="F27" i="9"/>
  <c r="M27" i="1"/>
  <c r="B27" i="1"/>
  <c r="F27" i="1"/>
  <c r="I27" i="1"/>
  <c r="L27" i="1"/>
  <c r="N27" i="1"/>
  <c r="N27" i="2"/>
  <c r="H27" i="8"/>
  <c r="O27" i="2"/>
  <c r="I27" i="8"/>
  <c r="F26" i="9"/>
  <c r="M22" i="1"/>
  <c r="B22" i="1"/>
  <c r="F22" i="1"/>
  <c r="I22" i="1"/>
  <c r="L22" i="1"/>
  <c r="N22" i="1"/>
  <c r="N22" i="2"/>
  <c r="H22" i="8"/>
  <c r="O22" i="2"/>
  <c r="I22" i="8"/>
  <c r="F25" i="9"/>
  <c r="M24" i="1"/>
  <c r="B24" i="1"/>
  <c r="F24" i="1"/>
  <c r="I24" i="1"/>
  <c r="L24" i="1"/>
  <c r="N24" i="1"/>
  <c r="N24" i="2"/>
  <c r="H24" i="8"/>
  <c r="O24" i="2"/>
  <c r="I24" i="8"/>
  <c r="F24" i="9"/>
  <c r="M29" i="1"/>
  <c r="B29" i="1"/>
  <c r="F29" i="1"/>
  <c r="I29" i="1"/>
  <c r="L29" i="1"/>
  <c r="N29" i="1"/>
  <c r="N29" i="2"/>
  <c r="H29" i="8"/>
  <c r="O29" i="2"/>
  <c r="I29" i="8"/>
  <c r="F23" i="9"/>
  <c r="M20" i="1"/>
  <c r="B20" i="1"/>
  <c r="F20" i="1"/>
  <c r="I20" i="1"/>
  <c r="L20" i="1"/>
  <c r="N20" i="1"/>
  <c r="N20" i="2"/>
  <c r="H20" i="8"/>
  <c r="O20" i="2"/>
  <c r="I20" i="8"/>
  <c r="F22" i="9"/>
  <c r="M18" i="1"/>
  <c r="B18" i="1"/>
  <c r="F18" i="1"/>
  <c r="I18" i="1"/>
  <c r="L18" i="1"/>
  <c r="N18" i="1"/>
  <c r="N18" i="2"/>
  <c r="H18" i="8"/>
  <c r="O18" i="2"/>
  <c r="I18" i="8"/>
  <c r="F21" i="9"/>
  <c r="M15" i="1"/>
  <c r="B15" i="1"/>
  <c r="F15" i="1"/>
  <c r="I15" i="1"/>
  <c r="L15" i="1"/>
  <c r="N15" i="1"/>
  <c r="N15" i="2"/>
  <c r="H15" i="8"/>
  <c r="O15" i="2"/>
  <c r="I15" i="8"/>
  <c r="F20" i="9"/>
  <c r="M14" i="1"/>
  <c r="B14" i="1"/>
  <c r="F14" i="1"/>
  <c r="I14" i="1"/>
  <c r="L14" i="1"/>
  <c r="N14" i="1"/>
  <c r="N14" i="2"/>
  <c r="H14" i="8"/>
  <c r="O14" i="2"/>
  <c r="I14" i="8"/>
  <c r="F19" i="9"/>
  <c r="M17" i="1"/>
  <c r="B17" i="1"/>
  <c r="F17" i="1"/>
  <c r="I17" i="1"/>
  <c r="L17" i="1"/>
  <c r="N17" i="1"/>
  <c r="N17" i="2"/>
  <c r="H17" i="8"/>
  <c r="O17" i="2"/>
  <c r="I17" i="8"/>
  <c r="F18" i="9"/>
  <c r="M16" i="1"/>
  <c r="B16" i="1"/>
  <c r="F16" i="1"/>
  <c r="I16" i="1"/>
  <c r="L16" i="1"/>
  <c r="N16" i="1"/>
  <c r="N16" i="2"/>
  <c r="H16" i="8"/>
  <c r="O16" i="2"/>
  <c r="I16" i="8"/>
  <c r="F17" i="9"/>
  <c r="M31" i="1"/>
  <c r="B31" i="1"/>
  <c r="F31" i="1"/>
  <c r="I31" i="1"/>
  <c r="L31" i="1"/>
  <c r="N31" i="1"/>
  <c r="N31" i="2"/>
  <c r="H31" i="8"/>
  <c r="O31" i="2"/>
  <c r="I31" i="8"/>
  <c r="F16" i="9"/>
  <c r="M5" i="1"/>
  <c r="B5" i="1"/>
  <c r="F5" i="1"/>
  <c r="I5" i="1"/>
  <c r="L5" i="1"/>
  <c r="N5" i="1"/>
  <c r="N5" i="2"/>
  <c r="H5" i="8"/>
  <c r="O5" i="2"/>
  <c r="I5" i="8"/>
  <c r="F15" i="9"/>
  <c r="M4" i="1"/>
  <c r="B4" i="1"/>
  <c r="F4" i="1"/>
  <c r="I4" i="1"/>
  <c r="L4" i="1"/>
  <c r="N4" i="1"/>
  <c r="N4" i="2"/>
  <c r="H4" i="8"/>
  <c r="O4" i="2"/>
  <c r="I4" i="8"/>
  <c r="F14" i="9"/>
  <c r="M3" i="1"/>
  <c r="B3" i="1"/>
  <c r="F3" i="1"/>
  <c r="I3" i="1"/>
  <c r="L3" i="1"/>
  <c r="N3" i="1"/>
  <c r="N3" i="2"/>
  <c r="H3" i="8"/>
  <c r="O3" i="2"/>
  <c r="I3" i="8"/>
  <c r="F13" i="9"/>
  <c r="B33" i="1"/>
  <c r="F33" i="1"/>
  <c r="I33" i="1"/>
  <c r="L33" i="1"/>
  <c r="N33" i="1"/>
  <c r="N33" i="2"/>
  <c r="H33" i="8"/>
  <c r="O33" i="2"/>
  <c r="I33" i="8"/>
  <c r="F12" i="9"/>
  <c r="M13" i="1"/>
  <c r="B13" i="1"/>
  <c r="F13" i="1"/>
  <c r="I13" i="1"/>
  <c r="L13" i="1"/>
  <c r="N13" i="1"/>
  <c r="N13" i="2"/>
  <c r="H13" i="8"/>
  <c r="O13" i="2"/>
  <c r="I13" i="8"/>
  <c r="F11" i="9"/>
  <c r="M11" i="1"/>
  <c r="B11" i="1"/>
  <c r="F11" i="1"/>
  <c r="I11" i="1"/>
  <c r="L11" i="1"/>
  <c r="N11" i="1"/>
  <c r="N11" i="2"/>
  <c r="H11" i="8"/>
  <c r="O11" i="2"/>
  <c r="I11" i="8"/>
  <c r="F10" i="9"/>
  <c r="M10" i="1"/>
  <c r="B10" i="1"/>
  <c r="F10" i="1"/>
  <c r="I10" i="1"/>
  <c r="L10" i="1"/>
  <c r="N10" i="1"/>
  <c r="N10" i="2"/>
  <c r="H10" i="8"/>
  <c r="O10" i="2"/>
  <c r="I10" i="8"/>
  <c r="F9" i="9"/>
  <c r="M12" i="1"/>
  <c r="B12" i="1"/>
  <c r="F12" i="1"/>
  <c r="I12" i="1"/>
  <c r="L12" i="1"/>
  <c r="N12" i="1"/>
  <c r="N12" i="2"/>
  <c r="H12" i="8"/>
  <c r="O12" i="2"/>
  <c r="I12" i="8"/>
  <c r="F8" i="9"/>
  <c r="M7" i="1"/>
  <c r="U7" i="1"/>
  <c r="B7" i="1"/>
  <c r="F7" i="1"/>
  <c r="I7" i="1"/>
  <c r="L7" i="1"/>
  <c r="N7" i="1"/>
  <c r="N7" i="2"/>
  <c r="H7" i="8"/>
  <c r="O7" i="2"/>
  <c r="I7" i="8"/>
  <c r="F7" i="9"/>
  <c r="M6" i="1"/>
  <c r="U6" i="1"/>
  <c r="B6" i="1"/>
  <c r="F6" i="1"/>
  <c r="I6" i="1"/>
  <c r="L6" i="1"/>
  <c r="N6" i="1"/>
  <c r="N6" i="2"/>
  <c r="H6" i="8"/>
  <c r="O6" i="2"/>
  <c r="I6" i="8"/>
  <c r="F6" i="9"/>
  <c r="M9" i="1"/>
  <c r="B9" i="1"/>
  <c r="F9" i="1"/>
  <c r="I9" i="1"/>
  <c r="L9" i="1"/>
  <c r="N9" i="1"/>
  <c r="N9" i="2"/>
  <c r="H9" i="8"/>
  <c r="O9" i="2"/>
  <c r="I9" i="8"/>
  <c r="F5" i="9"/>
  <c r="M8" i="1"/>
  <c r="U8" i="1"/>
  <c r="B8" i="1"/>
  <c r="F8" i="1"/>
  <c r="I8" i="1"/>
  <c r="L8" i="1"/>
  <c r="N8" i="1"/>
  <c r="N8" i="2"/>
  <c r="H8" i="8"/>
  <c r="O8" i="2"/>
  <c r="I8" i="8"/>
  <c r="F4" i="9"/>
  <c r="B21" i="1"/>
  <c r="F21" i="1"/>
  <c r="I21" i="1"/>
  <c r="L21" i="1"/>
  <c r="N21" i="1"/>
  <c r="N21" i="2"/>
  <c r="H21" i="8"/>
  <c r="O21" i="2"/>
  <c r="I21" i="8"/>
  <c r="F3" i="9"/>
  <c r="J38" i="1"/>
  <c r="K38" i="1"/>
  <c r="K38" i="2"/>
  <c r="F38" i="8"/>
  <c r="L38" i="2"/>
  <c r="G38" i="8"/>
  <c r="E38" i="9"/>
  <c r="J37" i="1"/>
  <c r="K37" i="1"/>
  <c r="K37" i="2"/>
  <c r="F37" i="8"/>
  <c r="L37" i="2"/>
  <c r="G37" i="8"/>
  <c r="E37" i="9"/>
  <c r="J36" i="1"/>
  <c r="K36" i="1"/>
  <c r="K36" i="2"/>
  <c r="F36" i="8"/>
  <c r="L36" i="2"/>
  <c r="G36" i="8"/>
  <c r="E36" i="9"/>
  <c r="J35" i="1"/>
  <c r="K35" i="1"/>
  <c r="K35" i="2"/>
  <c r="F35" i="8"/>
  <c r="L35" i="2"/>
  <c r="G35" i="8"/>
  <c r="E35" i="9"/>
  <c r="J26" i="1"/>
  <c r="K26" i="1"/>
  <c r="K26" i="2"/>
  <c r="F26" i="8"/>
  <c r="L26" i="2"/>
  <c r="G26" i="8"/>
  <c r="E34" i="9"/>
  <c r="J23" i="1"/>
  <c r="K23" i="1"/>
  <c r="K23" i="2"/>
  <c r="F23" i="8"/>
  <c r="L23" i="2"/>
  <c r="G23" i="8"/>
  <c r="E33" i="9"/>
  <c r="J34" i="1"/>
  <c r="K34" i="1"/>
  <c r="K34" i="2"/>
  <c r="F34" i="8"/>
  <c r="L34" i="2"/>
  <c r="G34" i="8"/>
  <c r="E32" i="9"/>
  <c r="J32" i="1"/>
  <c r="K32" i="1"/>
  <c r="K32" i="2"/>
  <c r="F32" i="8"/>
  <c r="L32" i="2"/>
  <c r="G32" i="8"/>
  <c r="E31" i="9"/>
  <c r="J30" i="1"/>
  <c r="K30" i="1"/>
  <c r="K30" i="2"/>
  <c r="F30" i="8"/>
  <c r="L30" i="2"/>
  <c r="G30" i="8"/>
  <c r="E30" i="9"/>
  <c r="J28" i="1"/>
  <c r="K28" i="1"/>
  <c r="K28" i="2"/>
  <c r="F28" i="8"/>
  <c r="L28" i="2"/>
  <c r="G28" i="8"/>
  <c r="E29" i="9"/>
  <c r="J25" i="1"/>
  <c r="K25" i="1"/>
  <c r="K25" i="2"/>
  <c r="F25" i="8"/>
  <c r="L25" i="2"/>
  <c r="G25" i="8"/>
  <c r="E28" i="9"/>
  <c r="J19" i="1"/>
  <c r="K19" i="1"/>
  <c r="K19" i="2"/>
  <c r="F19" i="8"/>
  <c r="L19" i="2"/>
  <c r="G19" i="8"/>
  <c r="E27" i="9"/>
  <c r="J27" i="1"/>
  <c r="K27" i="1"/>
  <c r="K27" i="2"/>
  <c r="F27" i="8"/>
  <c r="L27" i="2"/>
  <c r="G27" i="8"/>
  <c r="E26" i="9"/>
  <c r="J22" i="1"/>
  <c r="K22" i="1"/>
  <c r="K22" i="2"/>
  <c r="F22" i="8"/>
  <c r="L22" i="2"/>
  <c r="G22" i="8"/>
  <c r="E25" i="9"/>
  <c r="J24" i="1"/>
  <c r="K24" i="1"/>
  <c r="K24" i="2"/>
  <c r="F24" i="8"/>
  <c r="L24" i="2"/>
  <c r="G24" i="8"/>
  <c r="E24" i="9"/>
  <c r="J29" i="1"/>
  <c r="K29" i="1"/>
  <c r="K29" i="2"/>
  <c r="F29" i="8"/>
  <c r="L29" i="2"/>
  <c r="G29" i="8"/>
  <c r="E23" i="9"/>
  <c r="J20" i="1"/>
  <c r="K20" i="1"/>
  <c r="K20" i="2"/>
  <c r="F20" i="8"/>
  <c r="L20" i="2"/>
  <c r="G20" i="8"/>
  <c r="E22" i="9"/>
  <c r="J18" i="1"/>
  <c r="K18" i="1"/>
  <c r="K18" i="2"/>
  <c r="F18" i="8"/>
  <c r="L18" i="2"/>
  <c r="G18" i="8"/>
  <c r="E21" i="9"/>
  <c r="J15" i="1"/>
  <c r="K15" i="1"/>
  <c r="K15" i="2"/>
  <c r="F15" i="8"/>
  <c r="L15" i="2"/>
  <c r="G15" i="8"/>
  <c r="E20" i="9"/>
  <c r="J14" i="1"/>
  <c r="K14" i="1"/>
  <c r="K14" i="2"/>
  <c r="F14" i="8"/>
  <c r="L14" i="2"/>
  <c r="G14" i="8"/>
  <c r="E19" i="9"/>
  <c r="J17" i="1"/>
  <c r="K17" i="1"/>
  <c r="K17" i="2"/>
  <c r="F17" i="8"/>
  <c r="L17" i="2"/>
  <c r="G17" i="8"/>
  <c r="E18" i="9"/>
  <c r="J16" i="1"/>
  <c r="K16" i="1"/>
  <c r="K16" i="2"/>
  <c r="F16" i="8"/>
  <c r="L16" i="2"/>
  <c r="G16" i="8"/>
  <c r="E17" i="9"/>
  <c r="J31" i="1"/>
  <c r="K31" i="1"/>
  <c r="K31" i="2"/>
  <c r="F31" i="8"/>
  <c r="L31" i="2"/>
  <c r="G31" i="8"/>
  <c r="E16" i="9"/>
  <c r="J5" i="1"/>
  <c r="K5" i="1"/>
  <c r="K5" i="2"/>
  <c r="F5" i="8"/>
  <c r="L5" i="2"/>
  <c r="G5" i="8"/>
  <c r="E15" i="9"/>
  <c r="J4" i="1"/>
  <c r="K4" i="1"/>
  <c r="K4" i="2"/>
  <c r="F4" i="8"/>
  <c r="L4" i="2"/>
  <c r="G4" i="8"/>
  <c r="E14" i="9"/>
  <c r="J3" i="1"/>
  <c r="K3" i="1"/>
  <c r="K3" i="2"/>
  <c r="F3" i="8"/>
  <c r="L3" i="2"/>
  <c r="G3" i="8"/>
  <c r="E13" i="9"/>
  <c r="K33" i="1"/>
  <c r="K33" i="2"/>
  <c r="F33" i="8"/>
  <c r="L33" i="2"/>
  <c r="G33" i="8"/>
  <c r="E12" i="9"/>
  <c r="J13" i="1"/>
  <c r="K13" i="1"/>
  <c r="K13" i="2"/>
  <c r="F13" i="8"/>
  <c r="L13" i="2"/>
  <c r="G13" i="8"/>
  <c r="E11" i="9"/>
  <c r="E10" i="9"/>
  <c r="J10" i="1"/>
  <c r="K10" i="1"/>
  <c r="K10" i="2"/>
  <c r="F10" i="8"/>
  <c r="L10" i="2"/>
  <c r="G10" i="8"/>
  <c r="E9" i="9"/>
  <c r="J12" i="1"/>
  <c r="K12" i="1"/>
  <c r="K12" i="2"/>
  <c r="F12" i="8"/>
  <c r="L12" i="2"/>
  <c r="G12" i="8"/>
  <c r="E8" i="9"/>
  <c r="J7" i="1"/>
  <c r="K7" i="1"/>
  <c r="K7" i="2"/>
  <c r="F7" i="8"/>
  <c r="L7" i="2"/>
  <c r="G7" i="8"/>
  <c r="E7" i="9"/>
  <c r="J6" i="1"/>
  <c r="K6" i="1"/>
  <c r="K6" i="2"/>
  <c r="F6" i="8"/>
  <c r="L6" i="2"/>
  <c r="G6" i="8"/>
  <c r="E6" i="9"/>
  <c r="J9" i="1"/>
  <c r="K9" i="1"/>
  <c r="K9" i="2"/>
  <c r="F9" i="8"/>
  <c r="L9" i="2"/>
  <c r="G9" i="8"/>
  <c r="E5" i="9"/>
  <c r="J8" i="1"/>
  <c r="K8" i="1"/>
  <c r="K8" i="2"/>
  <c r="F8" i="8"/>
  <c r="L8" i="2"/>
  <c r="G8" i="8"/>
  <c r="E4" i="9"/>
  <c r="K21" i="1"/>
  <c r="K21" i="2"/>
  <c r="F21" i="8"/>
  <c r="L21" i="2"/>
  <c r="G21" i="8"/>
  <c r="E3" i="9"/>
  <c r="AI34" i="1"/>
  <c r="X34" i="1"/>
  <c r="Y34" i="1"/>
  <c r="AB34" i="1"/>
  <c r="AE34" i="1"/>
  <c r="AH34" i="1"/>
  <c r="AJ34" i="1"/>
  <c r="AI34" i="2"/>
  <c r="V34" i="8"/>
  <c r="AJ34" i="2"/>
  <c r="W34" i="8"/>
  <c r="M32" i="9"/>
  <c r="AI32" i="1"/>
  <c r="X32" i="1"/>
  <c r="Y32" i="1"/>
  <c r="AB32" i="1"/>
  <c r="AE32" i="1"/>
  <c r="AH32" i="1"/>
  <c r="AJ32" i="1"/>
  <c r="AI32" i="2"/>
  <c r="V32" i="8"/>
  <c r="AJ32" i="2"/>
  <c r="W32" i="8"/>
  <c r="M31" i="9"/>
  <c r="AI30" i="1"/>
  <c r="X30" i="1"/>
  <c r="Y30" i="1"/>
  <c r="AB30" i="1"/>
  <c r="AE30" i="1"/>
  <c r="AH30" i="1"/>
  <c r="AJ30" i="1"/>
  <c r="AI30" i="2"/>
  <c r="V30" i="8"/>
  <c r="AJ30" i="2"/>
  <c r="W30" i="8"/>
  <c r="M30" i="9"/>
  <c r="AI28" i="1"/>
  <c r="X28" i="1"/>
  <c r="Y28" i="1"/>
  <c r="AB28" i="1"/>
  <c r="AE28" i="1"/>
  <c r="AH28" i="1"/>
  <c r="AJ28" i="1"/>
  <c r="AI28" i="2"/>
  <c r="V28" i="8"/>
  <c r="AJ28" i="2"/>
  <c r="W28" i="8"/>
  <c r="M29" i="9"/>
  <c r="AI25" i="1"/>
  <c r="X25" i="1"/>
  <c r="Y25" i="1"/>
  <c r="AB25" i="1"/>
  <c r="AE25" i="1"/>
  <c r="AH25" i="1"/>
  <c r="AJ25" i="1"/>
  <c r="AI25" i="2"/>
  <c r="V25" i="8"/>
  <c r="AJ25" i="2"/>
  <c r="W25" i="8"/>
  <c r="M28" i="9"/>
  <c r="AI19" i="1"/>
  <c r="X19" i="1"/>
  <c r="Y19" i="1"/>
  <c r="AB19" i="1"/>
  <c r="AE19" i="1"/>
  <c r="AH19" i="1"/>
  <c r="AJ19" i="1"/>
  <c r="AI19" i="2"/>
  <c r="V19" i="8"/>
  <c r="AJ19" i="2"/>
  <c r="W19" i="8"/>
  <c r="M27" i="9"/>
  <c r="AF34" i="1"/>
  <c r="AG34" i="1"/>
  <c r="AF34" i="2"/>
  <c r="T34" i="8"/>
  <c r="AG34" i="2"/>
  <c r="U34" i="8"/>
  <c r="L32" i="9"/>
  <c r="AF30" i="1"/>
  <c r="AG30" i="1"/>
  <c r="AF30" i="2"/>
  <c r="T30" i="8"/>
  <c r="AG30" i="2"/>
  <c r="U30" i="8"/>
  <c r="L30" i="9"/>
  <c r="AF28" i="1"/>
  <c r="AG28" i="1"/>
  <c r="AF28" i="2"/>
  <c r="T28" i="8"/>
  <c r="AG28" i="2"/>
  <c r="U28" i="8"/>
  <c r="L29" i="9"/>
  <c r="AF25" i="1"/>
  <c r="AG25" i="1"/>
  <c r="AF25" i="2"/>
  <c r="T25" i="8"/>
  <c r="AG25" i="2"/>
  <c r="U25" i="8"/>
  <c r="L28" i="9"/>
  <c r="AF19" i="1"/>
  <c r="AG19" i="1"/>
  <c r="AF19" i="2"/>
  <c r="T19" i="8"/>
  <c r="AG19" i="2"/>
  <c r="U19" i="8"/>
  <c r="L27" i="9"/>
  <c r="AF32" i="1"/>
  <c r="AG32" i="1"/>
  <c r="AF32" i="2"/>
  <c r="T32" i="8"/>
  <c r="AG32" i="2"/>
  <c r="U32" i="8"/>
  <c r="L31" i="9"/>
  <c r="AC34" i="1"/>
  <c r="AD34" i="1"/>
  <c r="AC34" i="2"/>
  <c r="R34" i="8"/>
  <c r="AD34" i="2"/>
  <c r="S34" i="8"/>
  <c r="K32" i="9"/>
  <c r="AC32" i="1"/>
  <c r="AD32" i="1"/>
  <c r="AC32" i="2"/>
  <c r="R32" i="8"/>
  <c r="AD32" i="2"/>
  <c r="S32" i="8"/>
  <c r="K31" i="9"/>
  <c r="AC28" i="1"/>
  <c r="AD28" i="1"/>
  <c r="AC28" i="2"/>
  <c r="R28" i="8"/>
  <c r="AD28" i="2"/>
  <c r="S28" i="8"/>
  <c r="K29" i="9"/>
  <c r="AC25" i="1"/>
  <c r="AD25" i="1"/>
  <c r="AC25" i="2"/>
  <c r="R25" i="8"/>
  <c r="AD25" i="2"/>
  <c r="S25" i="8"/>
  <c r="K28" i="9"/>
  <c r="AC19" i="1"/>
  <c r="AD19" i="1"/>
  <c r="AC19" i="2"/>
  <c r="R19" i="8"/>
  <c r="AD19" i="2"/>
  <c r="S19" i="8"/>
  <c r="K27" i="9"/>
  <c r="AC27" i="1"/>
  <c r="X27" i="1"/>
  <c r="Y27" i="1"/>
  <c r="AB27" i="1"/>
  <c r="AD27" i="1"/>
  <c r="AC27" i="2"/>
  <c r="R27" i="8"/>
  <c r="AD27" i="2"/>
  <c r="S27" i="8"/>
  <c r="K26" i="9"/>
  <c r="AC22" i="1"/>
  <c r="X22" i="1"/>
  <c r="Y22" i="1"/>
  <c r="AB22" i="1"/>
  <c r="AD22" i="1"/>
  <c r="AC22" i="2"/>
  <c r="R22" i="8"/>
  <c r="AD22" i="2"/>
  <c r="S22" i="8"/>
  <c r="K25" i="9"/>
  <c r="AC30" i="1"/>
  <c r="AD30" i="1"/>
  <c r="AC30" i="2"/>
  <c r="R30" i="8"/>
  <c r="AD30" i="2"/>
  <c r="S30" i="8"/>
  <c r="K30" i="9"/>
  <c r="Z34" i="1"/>
  <c r="AA34" i="1"/>
  <c r="Z34" i="2"/>
  <c r="P34" i="8"/>
  <c r="AA34" i="2"/>
  <c r="Q34" i="8"/>
  <c r="J32" i="9"/>
  <c r="Z32" i="1"/>
  <c r="AA32" i="1"/>
  <c r="Z32" i="2"/>
  <c r="P32" i="8"/>
  <c r="AA32" i="2"/>
  <c r="Q32" i="8"/>
  <c r="J31" i="9"/>
  <c r="Z30" i="1"/>
  <c r="AA30" i="1"/>
  <c r="Z30" i="2"/>
  <c r="P30" i="8"/>
  <c r="AA30" i="2"/>
  <c r="Q30" i="8"/>
  <c r="J30" i="9"/>
  <c r="Z28" i="1"/>
  <c r="AA28" i="1"/>
  <c r="Z28" i="2"/>
  <c r="P28" i="8"/>
  <c r="AA28" i="2"/>
  <c r="Q28" i="8"/>
  <c r="J29" i="9"/>
  <c r="Z25" i="1"/>
  <c r="AA25" i="1"/>
  <c r="Z25" i="2"/>
  <c r="P25" i="8"/>
  <c r="AA25" i="2"/>
  <c r="Q25" i="8"/>
  <c r="J28" i="9"/>
  <c r="Z19" i="1"/>
  <c r="AA19" i="1"/>
  <c r="Z19" i="2"/>
  <c r="P19" i="8"/>
  <c r="AA19" i="2"/>
  <c r="Q19" i="8"/>
  <c r="J27" i="9"/>
  <c r="Z27" i="1"/>
  <c r="AA27" i="1"/>
  <c r="Z27" i="2"/>
  <c r="P27" i="8"/>
  <c r="AA27" i="2"/>
  <c r="Q27" i="8"/>
  <c r="J26" i="9"/>
  <c r="Z22" i="1"/>
  <c r="AA22" i="1"/>
  <c r="Z22" i="2"/>
  <c r="P22" i="8"/>
  <c r="AA22" i="2"/>
  <c r="Q22" i="8"/>
  <c r="J25" i="9"/>
  <c r="X24" i="1"/>
  <c r="Y24" i="1"/>
  <c r="Z24" i="1"/>
  <c r="AA24" i="1"/>
  <c r="Z24" i="2"/>
  <c r="P24" i="8"/>
  <c r="AA24" i="2"/>
  <c r="Q24" i="8"/>
  <c r="J24" i="9"/>
  <c r="X29" i="1"/>
  <c r="Y29" i="1"/>
  <c r="Z29" i="1"/>
  <c r="AA29" i="1"/>
  <c r="Z29" i="2"/>
  <c r="P29" i="8"/>
  <c r="AA29" i="2"/>
  <c r="Q29" i="8"/>
  <c r="J23" i="9"/>
  <c r="X20" i="1"/>
  <c r="Y20" i="1"/>
  <c r="Z20" i="1"/>
  <c r="AA20" i="1"/>
  <c r="Z20" i="2"/>
  <c r="P20" i="8"/>
  <c r="AA20" i="2"/>
  <c r="Q20" i="8"/>
  <c r="J22" i="9"/>
  <c r="X18" i="1"/>
  <c r="Y18" i="1"/>
  <c r="Z18" i="1"/>
  <c r="AA18" i="1"/>
  <c r="Z18" i="2"/>
  <c r="P18" i="8"/>
  <c r="AA18" i="2"/>
  <c r="Q18" i="8"/>
  <c r="J21" i="9"/>
  <c r="X15" i="1"/>
  <c r="Y15" i="1"/>
  <c r="Z15" i="1"/>
  <c r="AA15" i="1"/>
  <c r="Z15" i="2"/>
  <c r="P15" i="8"/>
  <c r="AA15" i="2"/>
  <c r="Q15" i="8"/>
  <c r="J20" i="9"/>
  <c r="V34" i="1"/>
  <c r="W34" i="1"/>
  <c r="W34" i="2"/>
  <c r="N34" i="8"/>
  <c r="X34" i="2"/>
  <c r="O34" i="8"/>
  <c r="I32" i="9"/>
  <c r="V32" i="1"/>
  <c r="W32" i="1"/>
  <c r="W32" i="2"/>
  <c r="N32" i="8"/>
  <c r="X32" i="2"/>
  <c r="O32" i="8"/>
  <c r="I31" i="9"/>
  <c r="V30" i="1"/>
  <c r="W30" i="1"/>
  <c r="W30" i="2"/>
  <c r="N30" i="8"/>
  <c r="X30" i="2"/>
  <c r="O30" i="8"/>
  <c r="I30" i="9"/>
  <c r="V25" i="1"/>
  <c r="W25" i="1"/>
  <c r="W25" i="2"/>
  <c r="N25" i="8"/>
  <c r="X25" i="2"/>
  <c r="O25" i="8"/>
  <c r="I28" i="9"/>
  <c r="V19" i="1"/>
  <c r="W19" i="1"/>
  <c r="W19" i="2"/>
  <c r="N19" i="8"/>
  <c r="X19" i="2"/>
  <c r="O19" i="8"/>
  <c r="I27" i="9"/>
  <c r="V27" i="1"/>
  <c r="W27" i="1"/>
  <c r="W27" i="2"/>
  <c r="N27" i="8"/>
  <c r="X27" i="2"/>
  <c r="O27" i="8"/>
  <c r="I26" i="9"/>
  <c r="V22" i="1"/>
  <c r="W22" i="1"/>
  <c r="W22" i="2"/>
  <c r="N22" i="8"/>
  <c r="X22" i="2"/>
  <c r="O22" i="8"/>
  <c r="I25" i="9"/>
  <c r="V24" i="1"/>
  <c r="W24" i="1"/>
  <c r="W24" i="2"/>
  <c r="N24" i="8"/>
  <c r="X24" i="2"/>
  <c r="O24" i="8"/>
  <c r="I24" i="9"/>
  <c r="V29" i="1"/>
  <c r="W29" i="1"/>
  <c r="W29" i="2"/>
  <c r="N29" i="8"/>
  <c r="X29" i="2"/>
  <c r="O29" i="8"/>
  <c r="I23" i="9"/>
  <c r="V20" i="1"/>
  <c r="W20" i="1"/>
  <c r="W20" i="2"/>
  <c r="N20" i="8"/>
  <c r="X20" i="2"/>
  <c r="O20" i="8"/>
  <c r="I22" i="9"/>
  <c r="V18" i="1"/>
  <c r="W18" i="1"/>
  <c r="W18" i="2"/>
  <c r="N18" i="8"/>
  <c r="X18" i="2"/>
  <c r="O18" i="8"/>
  <c r="I21" i="9"/>
  <c r="V15" i="1"/>
  <c r="W15" i="1"/>
  <c r="W15" i="2"/>
  <c r="N15" i="8"/>
  <c r="X15" i="2"/>
  <c r="O15" i="8"/>
  <c r="I20" i="9"/>
  <c r="V14" i="1"/>
  <c r="W14" i="1"/>
  <c r="W14" i="2"/>
  <c r="N14" i="8"/>
  <c r="X14" i="2"/>
  <c r="O14" i="8"/>
  <c r="I19" i="9"/>
  <c r="V28" i="1"/>
  <c r="W28" i="1"/>
  <c r="W28" i="2"/>
  <c r="N28" i="8"/>
  <c r="X28" i="2"/>
  <c r="O28" i="8"/>
  <c r="I29" i="9"/>
  <c r="S34" i="1"/>
  <c r="O34" i="1"/>
  <c r="R34" i="1"/>
  <c r="T34" i="1"/>
  <c r="T34" i="2"/>
  <c r="L34" i="8"/>
  <c r="U34" i="2"/>
  <c r="M34" i="8"/>
  <c r="H32" i="9"/>
  <c r="S32" i="1"/>
  <c r="O32" i="1"/>
  <c r="R32" i="1"/>
  <c r="T32" i="1"/>
  <c r="T32" i="2"/>
  <c r="L32" i="8"/>
  <c r="U32" i="2"/>
  <c r="M32" i="8"/>
  <c r="H31" i="9"/>
  <c r="S30" i="1"/>
  <c r="O30" i="1"/>
  <c r="R30" i="1"/>
  <c r="T30" i="1"/>
  <c r="T30" i="2"/>
  <c r="L30" i="8"/>
  <c r="U30" i="2"/>
  <c r="M30" i="8"/>
  <c r="H30" i="9"/>
  <c r="S25" i="1"/>
  <c r="O25" i="1"/>
  <c r="R25" i="1"/>
  <c r="T25" i="1"/>
  <c r="T25" i="2"/>
  <c r="L25" i="8"/>
  <c r="U25" i="2"/>
  <c r="M25" i="8"/>
  <c r="H28" i="9"/>
  <c r="S19" i="1"/>
  <c r="O19" i="1"/>
  <c r="R19" i="1"/>
  <c r="T19" i="1"/>
  <c r="T19" i="2"/>
  <c r="L19" i="8"/>
  <c r="U19" i="2"/>
  <c r="M19" i="8"/>
  <c r="H27" i="9"/>
  <c r="S27" i="1"/>
  <c r="O27" i="1"/>
  <c r="R27" i="1"/>
  <c r="T27" i="1"/>
  <c r="T27" i="2"/>
  <c r="L27" i="8"/>
  <c r="U27" i="2"/>
  <c r="M27" i="8"/>
  <c r="H26" i="9"/>
  <c r="S22" i="1"/>
  <c r="O22" i="1"/>
  <c r="R22" i="1"/>
  <c r="T22" i="1"/>
  <c r="T22" i="2"/>
  <c r="L22" i="8"/>
  <c r="U22" i="2"/>
  <c r="M22" i="8"/>
  <c r="H25" i="9"/>
  <c r="S24" i="1"/>
  <c r="O24" i="1"/>
  <c r="R24" i="1"/>
  <c r="T24" i="1"/>
  <c r="T24" i="2"/>
  <c r="L24" i="8"/>
  <c r="U24" i="2"/>
  <c r="M24" i="8"/>
  <c r="H24" i="9"/>
  <c r="S29" i="1"/>
  <c r="O29" i="1"/>
  <c r="R29" i="1"/>
  <c r="T29" i="1"/>
  <c r="T29" i="2"/>
  <c r="L29" i="8"/>
  <c r="U29" i="2"/>
  <c r="M29" i="8"/>
  <c r="H23" i="9"/>
  <c r="S20" i="1"/>
  <c r="O20" i="1"/>
  <c r="R20" i="1"/>
  <c r="T20" i="1"/>
  <c r="T20" i="2"/>
  <c r="L20" i="8"/>
  <c r="U20" i="2"/>
  <c r="M20" i="8"/>
  <c r="H22" i="9"/>
  <c r="S18" i="1"/>
  <c r="O18" i="1"/>
  <c r="R18" i="1"/>
  <c r="T18" i="1"/>
  <c r="T18" i="2"/>
  <c r="L18" i="8"/>
  <c r="U18" i="2"/>
  <c r="M18" i="8"/>
  <c r="H21" i="9"/>
  <c r="S15" i="1"/>
  <c r="O15" i="1"/>
  <c r="R15" i="1"/>
  <c r="T15" i="1"/>
  <c r="T15" i="2"/>
  <c r="L15" i="8"/>
  <c r="U15" i="2"/>
  <c r="M15" i="8"/>
  <c r="H20" i="9"/>
  <c r="S14" i="1"/>
  <c r="O14" i="1"/>
  <c r="R14" i="1"/>
  <c r="T14" i="1"/>
  <c r="T14" i="2"/>
  <c r="L14" i="8"/>
  <c r="U14" i="2"/>
  <c r="M14" i="8"/>
  <c r="H19" i="9"/>
  <c r="S17" i="1"/>
  <c r="O17" i="1"/>
  <c r="R17" i="1"/>
  <c r="T17" i="1"/>
  <c r="T17" i="2"/>
  <c r="L17" i="8"/>
  <c r="U17" i="2"/>
  <c r="M17" i="8"/>
  <c r="H18" i="9"/>
  <c r="S28" i="1"/>
  <c r="O28" i="1"/>
  <c r="R28" i="1"/>
  <c r="T28" i="1"/>
  <c r="T28" i="2"/>
  <c r="L28" i="8"/>
  <c r="U28" i="2"/>
  <c r="M28" i="8"/>
  <c r="H29" i="9"/>
  <c r="P34" i="1"/>
  <c r="Q34" i="1"/>
  <c r="Q34" i="2"/>
  <c r="J34" i="8"/>
  <c r="R34" i="2"/>
  <c r="K34" i="8"/>
  <c r="G32" i="9"/>
  <c r="P32" i="1"/>
  <c r="Q32" i="1"/>
  <c r="Q32" i="2"/>
  <c r="J32" i="8"/>
  <c r="R32" i="2"/>
  <c r="K32" i="8"/>
  <c r="G31" i="9"/>
  <c r="P30" i="1"/>
  <c r="Q30" i="1"/>
  <c r="Q30" i="2"/>
  <c r="J30" i="8"/>
  <c r="R30" i="2"/>
  <c r="K30" i="8"/>
  <c r="G30" i="9"/>
  <c r="P25" i="1"/>
  <c r="Q25" i="1"/>
  <c r="Q25" i="2"/>
  <c r="J25" i="8"/>
  <c r="R25" i="2"/>
  <c r="K25" i="8"/>
  <c r="G28" i="9"/>
  <c r="P19" i="1"/>
  <c r="Q19" i="1"/>
  <c r="Q19" i="2"/>
  <c r="J19" i="8"/>
  <c r="R19" i="2"/>
  <c r="K19" i="8"/>
  <c r="G27" i="9"/>
  <c r="P27" i="1"/>
  <c r="Q27" i="1"/>
  <c r="Q27" i="2"/>
  <c r="J27" i="8"/>
  <c r="R27" i="2"/>
  <c r="K27" i="8"/>
  <c r="G26" i="9"/>
  <c r="P22" i="1"/>
  <c r="Q22" i="1"/>
  <c r="Q22" i="2"/>
  <c r="J22" i="8"/>
  <c r="R22" i="2"/>
  <c r="K22" i="8"/>
  <c r="G25" i="9"/>
  <c r="P24" i="1"/>
  <c r="Q24" i="1"/>
  <c r="Q24" i="2"/>
  <c r="J24" i="8"/>
  <c r="R24" i="2"/>
  <c r="K24" i="8"/>
  <c r="G24" i="9"/>
  <c r="P29" i="1"/>
  <c r="Q29" i="1"/>
  <c r="Q29" i="2"/>
  <c r="J29" i="8"/>
  <c r="R29" i="2"/>
  <c r="K29" i="8"/>
  <c r="G23" i="9"/>
  <c r="P20" i="1"/>
  <c r="Q20" i="1"/>
  <c r="Q20" i="2"/>
  <c r="J20" i="8"/>
  <c r="R20" i="2"/>
  <c r="K20" i="8"/>
  <c r="G22" i="9"/>
  <c r="P18" i="1"/>
  <c r="Q18" i="1"/>
  <c r="Q18" i="2"/>
  <c r="J18" i="8"/>
  <c r="R18" i="2"/>
  <c r="K18" i="8"/>
  <c r="G21" i="9"/>
  <c r="P15" i="1"/>
  <c r="Q15" i="1"/>
  <c r="Q15" i="2"/>
  <c r="J15" i="8"/>
  <c r="R15" i="2"/>
  <c r="K15" i="8"/>
  <c r="G20" i="9"/>
  <c r="P14" i="1"/>
  <c r="Q14" i="1"/>
  <c r="Q14" i="2"/>
  <c r="J14" i="8"/>
  <c r="R14" i="2"/>
  <c r="K14" i="8"/>
  <c r="G19" i="9"/>
  <c r="P17" i="1"/>
  <c r="Q17" i="1"/>
  <c r="Q17" i="2"/>
  <c r="J17" i="8"/>
  <c r="R17" i="2"/>
  <c r="K17" i="8"/>
  <c r="G18" i="9"/>
  <c r="P28" i="1"/>
  <c r="Q28" i="1"/>
  <c r="Q28" i="2"/>
  <c r="J28" i="8"/>
  <c r="R28" i="2"/>
  <c r="K28" i="8"/>
  <c r="G29" i="9"/>
  <c r="BA38" i="1"/>
  <c r="BB38" i="1"/>
  <c r="BA38" i="2"/>
  <c r="AH38" i="8"/>
  <c r="BB38" i="2"/>
  <c r="AI38" i="8"/>
  <c r="S38" i="9"/>
  <c r="BA37" i="1"/>
  <c r="BB37" i="1"/>
  <c r="BA37" i="2"/>
  <c r="AH37" i="8"/>
  <c r="BB37" i="2"/>
  <c r="AI37" i="8"/>
  <c r="S37" i="9"/>
  <c r="BA36" i="1"/>
  <c r="BB36" i="1"/>
  <c r="BA36" i="2"/>
  <c r="AH36" i="8"/>
  <c r="BB36" i="2"/>
  <c r="AI36" i="8"/>
  <c r="S36" i="9"/>
  <c r="BA35" i="1"/>
  <c r="BB35" i="1"/>
  <c r="BA35" i="2"/>
  <c r="AH35" i="8"/>
  <c r="BB35" i="2"/>
  <c r="AI35" i="8"/>
  <c r="S35" i="9"/>
  <c r="BA26" i="1"/>
  <c r="BB26" i="1"/>
  <c r="BA26" i="2"/>
  <c r="AH26" i="8"/>
  <c r="BB26" i="2"/>
  <c r="AI26" i="8"/>
  <c r="S34" i="9"/>
  <c r="BA23" i="1"/>
  <c r="BB23" i="1"/>
  <c r="BA23" i="2"/>
  <c r="AH23" i="8"/>
  <c r="BB23" i="2"/>
  <c r="AI23" i="8"/>
  <c r="S33" i="9"/>
  <c r="X38" i="1"/>
  <c r="Y38" i="1"/>
  <c r="AB38" i="1"/>
  <c r="AE38" i="1"/>
  <c r="AH38" i="1"/>
  <c r="AK38" i="1"/>
  <c r="AN38" i="1"/>
  <c r="AQ38" i="1"/>
  <c r="AT38" i="1"/>
  <c r="AW38" i="1"/>
  <c r="AX38" i="1"/>
  <c r="AY38" i="1"/>
  <c r="AX38" i="2"/>
  <c r="AF38" i="8"/>
  <c r="AY38" i="2"/>
  <c r="AG38" i="8"/>
  <c r="R38" i="9"/>
  <c r="X37" i="1"/>
  <c r="Y37" i="1"/>
  <c r="AB37" i="1"/>
  <c r="AE37" i="1"/>
  <c r="AH37" i="1"/>
  <c r="AK37" i="1"/>
  <c r="AN37" i="1"/>
  <c r="AQ37" i="1"/>
  <c r="AT37" i="1"/>
  <c r="AW37" i="1"/>
  <c r="AX37" i="1"/>
  <c r="AY37" i="1"/>
  <c r="AX37" i="2"/>
  <c r="AF37" i="8"/>
  <c r="AY37" i="2"/>
  <c r="AG37" i="8"/>
  <c r="R37" i="9"/>
  <c r="X36" i="1"/>
  <c r="Y36" i="1"/>
  <c r="AB36" i="1"/>
  <c r="AE36" i="1"/>
  <c r="AH36" i="1"/>
  <c r="AK36" i="1"/>
  <c r="AN36" i="1"/>
  <c r="AQ36" i="1"/>
  <c r="AT36" i="1"/>
  <c r="AW36" i="1"/>
  <c r="AX36" i="1"/>
  <c r="AY36" i="1"/>
  <c r="AX36" i="2"/>
  <c r="AF36" i="8"/>
  <c r="AY36" i="2"/>
  <c r="AG36" i="8"/>
  <c r="R36" i="9"/>
  <c r="X35" i="1"/>
  <c r="Y35" i="1"/>
  <c r="AB35" i="1"/>
  <c r="AE35" i="1"/>
  <c r="AH35" i="1"/>
  <c r="AK35" i="1"/>
  <c r="AN35" i="1"/>
  <c r="AQ35" i="1"/>
  <c r="AT35" i="1"/>
  <c r="AW35" i="1"/>
  <c r="AX35" i="1"/>
  <c r="AY35" i="1"/>
  <c r="AX35" i="2"/>
  <c r="AF35" i="8"/>
  <c r="AY35" i="2"/>
  <c r="AG35" i="8"/>
  <c r="R35" i="9"/>
  <c r="X26" i="1"/>
  <c r="Y26" i="1"/>
  <c r="AB26" i="1"/>
  <c r="AE26" i="1"/>
  <c r="AH26" i="1"/>
  <c r="AK26" i="1"/>
  <c r="AN26" i="1"/>
  <c r="AQ26" i="1"/>
  <c r="AT26" i="1"/>
  <c r="AW26" i="1"/>
  <c r="AX26" i="1"/>
  <c r="AY26" i="1"/>
  <c r="AX26" i="2"/>
  <c r="AF26" i="8"/>
  <c r="AY26" i="2"/>
  <c r="AG26" i="8"/>
  <c r="R34" i="9"/>
  <c r="X23" i="1"/>
  <c r="Y23" i="1"/>
  <c r="AB23" i="1"/>
  <c r="AE23" i="1"/>
  <c r="AH23" i="1"/>
  <c r="AK23" i="1"/>
  <c r="AN23" i="1"/>
  <c r="AQ23" i="1"/>
  <c r="AT23" i="1"/>
  <c r="AW23" i="1"/>
  <c r="AX23" i="1"/>
  <c r="AY23" i="1"/>
  <c r="AX23" i="2"/>
  <c r="AF23" i="8"/>
  <c r="AY23" i="2"/>
  <c r="AG23" i="8"/>
  <c r="R33" i="9"/>
  <c r="AU38" i="1"/>
  <c r="AV38" i="1"/>
  <c r="AU38" i="2"/>
  <c r="AD38" i="8"/>
  <c r="AV38" i="2"/>
  <c r="AE38" i="8"/>
  <c r="Q38" i="9"/>
  <c r="AU37" i="1"/>
  <c r="AV37" i="1"/>
  <c r="AU37" i="2"/>
  <c r="AD37" i="8"/>
  <c r="AV37" i="2"/>
  <c r="AE37" i="8"/>
  <c r="Q37" i="9"/>
  <c r="AU36" i="1"/>
  <c r="AV36" i="1"/>
  <c r="AU36" i="2"/>
  <c r="AD36" i="8"/>
  <c r="AV36" i="2"/>
  <c r="AE36" i="8"/>
  <c r="Q36" i="9"/>
  <c r="AU35" i="1"/>
  <c r="AV35" i="1"/>
  <c r="AU35" i="2"/>
  <c r="AD35" i="8"/>
  <c r="AV35" i="2"/>
  <c r="AE35" i="8"/>
  <c r="Q35" i="9"/>
  <c r="AU26" i="1"/>
  <c r="AV26" i="1"/>
  <c r="AU26" i="2"/>
  <c r="AD26" i="8"/>
  <c r="AV26" i="2"/>
  <c r="AE26" i="8"/>
  <c r="Q34" i="9"/>
  <c r="AU23" i="1"/>
  <c r="AV23" i="1"/>
  <c r="AU23" i="2"/>
  <c r="AD23" i="8"/>
  <c r="AV23" i="2"/>
  <c r="AE23" i="8"/>
  <c r="Q33" i="9"/>
  <c r="AR38" i="1"/>
  <c r="AS38" i="1"/>
  <c r="AR38" i="2"/>
  <c r="AB38" i="8"/>
  <c r="AS38" i="2"/>
  <c r="AC38" i="8"/>
  <c r="P38" i="9"/>
  <c r="AR37" i="1"/>
  <c r="AS37" i="1"/>
  <c r="AR37" i="2"/>
  <c r="AB37" i="8"/>
  <c r="AS37" i="2"/>
  <c r="AC37" i="8"/>
  <c r="P37" i="9"/>
  <c r="AR36" i="1"/>
  <c r="AS36" i="1"/>
  <c r="AR36" i="2"/>
  <c r="AB36" i="8"/>
  <c r="AS36" i="2"/>
  <c r="AC36" i="8"/>
  <c r="P36" i="9"/>
  <c r="AR35" i="1"/>
  <c r="AS35" i="1"/>
  <c r="AR35" i="2"/>
  <c r="AB35" i="8"/>
  <c r="AS35" i="2"/>
  <c r="AC35" i="8"/>
  <c r="P35" i="9"/>
  <c r="AR26" i="1"/>
  <c r="AS26" i="1"/>
  <c r="AR26" i="2"/>
  <c r="AB26" i="8"/>
  <c r="AS26" i="2"/>
  <c r="AC26" i="8"/>
  <c r="P34" i="9"/>
  <c r="AR23" i="1"/>
  <c r="AS23" i="1"/>
  <c r="AR23" i="2"/>
  <c r="AB23" i="8"/>
  <c r="AS23" i="2"/>
  <c r="AC23" i="8"/>
  <c r="P33" i="9"/>
  <c r="AO38" i="1"/>
  <c r="AP38" i="1"/>
  <c r="AO38" i="2"/>
  <c r="Z38" i="8"/>
  <c r="AP38" i="2"/>
  <c r="AA38" i="8"/>
  <c r="O38" i="9"/>
  <c r="AO37" i="1"/>
  <c r="AP37" i="1"/>
  <c r="AO37" i="2"/>
  <c r="Z37" i="8"/>
  <c r="AP37" i="2"/>
  <c r="AA37" i="8"/>
  <c r="O37" i="9"/>
  <c r="AO36" i="1"/>
  <c r="AP36" i="1"/>
  <c r="AO36" i="2"/>
  <c r="Z36" i="8"/>
  <c r="AP36" i="2"/>
  <c r="AA36" i="8"/>
  <c r="O36" i="9"/>
  <c r="AO35" i="1"/>
  <c r="AP35" i="1"/>
  <c r="AO35" i="2"/>
  <c r="Z35" i="8"/>
  <c r="AP35" i="2"/>
  <c r="AA35" i="8"/>
  <c r="O35" i="9"/>
  <c r="AO26" i="1"/>
  <c r="AP26" i="1"/>
  <c r="AO26" i="2"/>
  <c r="Z26" i="8"/>
  <c r="AP26" i="2"/>
  <c r="AA26" i="8"/>
  <c r="O34" i="9"/>
  <c r="AO23" i="1"/>
  <c r="AP23" i="1"/>
  <c r="AO23" i="2"/>
  <c r="Z23" i="8"/>
  <c r="AP23" i="2"/>
  <c r="AA23" i="8"/>
  <c r="O33" i="9"/>
  <c r="AL38" i="1"/>
  <c r="AM38" i="1"/>
  <c r="AL38" i="2"/>
  <c r="X38" i="8"/>
  <c r="AM38" i="2"/>
  <c r="Y38" i="8"/>
  <c r="N38" i="9"/>
  <c r="AL37" i="1"/>
  <c r="AM37" i="1"/>
  <c r="AL37" i="2"/>
  <c r="X37" i="8"/>
  <c r="AM37" i="2"/>
  <c r="Y37" i="8"/>
  <c r="N37" i="9"/>
  <c r="AL36" i="1"/>
  <c r="AM36" i="1"/>
  <c r="AL36" i="2"/>
  <c r="X36" i="8"/>
  <c r="AM36" i="2"/>
  <c r="Y36" i="8"/>
  <c r="N36" i="9"/>
  <c r="AL35" i="1"/>
  <c r="AM35" i="1"/>
  <c r="AL35" i="2"/>
  <c r="X35" i="8"/>
  <c r="AM35" i="2"/>
  <c r="Y35" i="8"/>
  <c r="N35" i="9"/>
  <c r="AL26" i="1"/>
  <c r="AM26" i="1"/>
  <c r="AL26" i="2"/>
  <c r="X26" i="8"/>
  <c r="AM26" i="2"/>
  <c r="Y26" i="8"/>
  <c r="N34" i="9"/>
  <c r="AL23" i="1"/>
  <c r="AM23" i="1"/>
  <c r="AL23" i="2"/>
  <c r="X23" i="8"/>
  <c r="AM23" i="2"/>
  <c r="Y23" i="8"/>
  <c r="N33" i="9"/>
  <c r="AI38" i="1"/>
  <c r="AJ38" i="1"/>
  <c r="AI38" i="2"/>
  <c r="V38" i="8"/>
  <c r="AJ38" i="2"/>
  <c r="W38" i="8"/>
  <c r="M38" i="9"/>
  <c r="AI37" i="1"/>
  <c r="AJ37" i="1"/>
  <c r="AI37" i="2"/>
  <c r="V37" i="8"/>
  <c r="AJ37" i="2"/>
  <c r="W37" i="8"/>
  <c r="M37" i="9"/>
  <c r="AI36" i="1"/>
  <c r="AJ36" i="1"/>
  <c r="AI36" i="2"/>
  <c r="V36" i="8"/>
  <c r="AJ36" i="2"/>
  <c r="W36" i="8"/>
  <c r="M36" i="9"/>
  <c r="AI35" i="1"/>
  <c r="AJ35" i="1"/>
  <c r="AI35" i="2"/>
  <c r="V35" i="8"/>
  <c r="AJ35" i="2"/>
  <c r="W35" i="8"/>
  <c r="M35" i="9"/>
  <c r="AI26" i="1"/>
  <c r="AJ26" i="1"/>
  <c r="AI26" i="2"/>
  <c r="V26" i="8"/>
  <c r="AJ26" i="2"/>
  <c r="W26" i="8"/>
  <c r="M34" i="9"/>
  <c r="AI23" i="1"/>
  <c r="AJ23" i="1"/>
  <c r="AI23" i="2"/>
  <c r="V23" i="8"/>
  <c r="AJ23" i="2"/>
  <c r="W23" i="8"/>
  <c r="M33" i="9"/>
  <c r="AF38" i="1"/>
  <c r="AG38" i="1"/>
  <c r="AF38" i="2"/>
  <c r="T38" i="8"/>
  <c r="AG38" i="2"/>
  <c r="U38" i="8"/>
  <c r="L38" i="9"/>
  <c r="AF37" i="1"/>
  <c r="AG37" i="1"/>
  <c r="AF37" i="2"/>
  <c r="T37" i="8"/>
  <c r="AG37" i="2"/>
  <c r="U37" i="8"/>
  <c r="L37" i="9"/>
  <c r="AF36" i="1"/>
  <c r="AG36" i="1"/>
  <c r="AF36" i="2"/>
  <c r="T36" i="8"/>
  <c r="AG36" i="2"/>
  <c r="U36" i="8"/>
  <c r="L36" i="9"/>
  <c r="AF35" i="1"/>
  <c r="AG35" i="1"/>
  <c r="AF35" i="2"/>
  <c r="T35" i="8"/>
  <c r="AG35" i="2"/>
  <c r="U35" i="8"/>
  <c r="L35" i="9"/>
  <c r="AF26" i="1"/>
  <c r="AG26" i="1"/>
  <c r="AF26" i="2"/>
  <c r="T26" i="8"/>
  <c r="AG26" i="2"/>
  <c r="U26" i="8"/>
  <c r="L34" i="9"/>
  <c r="AF23" i="1"/>
  <c r="AG23" i="1"/>
  <c r="AF23" i="2"/>
  <c r="T23" i="8"/>
  <c r="AG23" i="2"/>
  <c r="U23" i="8"/>
  <c r="L33" i="9"/>
  <c r="AE27" i="1"/>
  <c r="AF27" i="1"/>
  <c r="AG27" i="1"/>
  <c r="AF27" i="2"/>
  <c r="T27" i="8"/>
  <c r="AG27" i="2"/>
  <c r="U27" i="8"/>
  <c r="L26" i="9"/>
  <c r="AE22" i="1"/>
  <c r="AF22" i="1"/>
  <c r="AG22" i="1"/>
  <c r="AF22" i="2"/>
  <c r="T22" i="8"/>
  <c r="AG22" i="2"/>
  <c r="U22" i="8"/>
  <c r="L25" i="9"/>
  <c r="AB24" i="1"/>
  <c r="AE24" i="1"/>
  <c r="AF24" i="1"/>
  <c r="AG24" i="1"/>
  <c r="AF24" i="2"/>
  <c r="T24" i="8"/>
  <c r="AG24" i="2"/>
  <c r="U24" i="8"/>
  <c r="L24" i="9"/>
  <c r="AB29" i="1"/>
  <c r="AE29" i="1"/>
  <c r="AF29" i="1"/>
  <c r="AG29" i="1"/>
  <c r="AF29" i="2"/>
  <c r="T29" i="8"/>
  <c r="AG29" i="2"/>
  <c r="U29" i="8"/>
  <c r="L23" i="9"/>
  <c r="AB20" i="1"/>
  <c r="AE20" i="1"/>
  <c r="AF20" i="1"/>
  <c r="AG20" i="1"/>
  <c r="AF20" i="2"/>
  <c r="T20" i="8"/>
  <c r="AG20" i="2"/>
  <c r="U20" i="8"/>
  <c r="L22" i="9"/>
  <c r="AB18" i="1"/>
  <c r="AE18" i="1"/>
  <c r="AF18" i="1"/>
  <c r="AG18" i="1"/>
  <c r="AF18" i="2"/>
  <c r="T18" i="8"/>
  <c r="AG18" i="2"/>
  <c r="U18" i="8"/>
  <c r="L21" i="9"/>
  <c r="AB15" i="1"/>
  <c r="AE15" i="1"/>
  <c r="AF15" i="1"/>
  <c r="AG15" i="1"/>
  <c r="AF15" i="2"/>
  <c r="T15" i="8"/>
  <c r="AG15" i="2"/>
  <c r="U15" i="8"/>
  <c r="L20" i="9"/>
  <c r="AC38" i="1"/>
  <c r="AD38" i="1"/>
  <c r="AC38" i="2"/>
  <c r="R38" i="8"/>
  <c r="AD38" i="2"/>
  <c r="S38" i="8"/>
  <c r="K38" i="9"/>
  <c r="AC37" i="1"/>
  <c r="AD37" i="1"/>
  <c r="AC37" i="2"/>
  <c r="R37" i="8"/>
  <c r="AD37" i="2"/>
  <c r="S37" i="8"/>
  <c r="K37" i="9"/>
  <c r="AC36" i="1"/>
  <c r="AD36" i="1"/>
  <c r="AC36" i="2"/>
  <c r="R36" i="8"/>
  <c r="AD36" i="2"/>
  <c r="S36" i="8"/>
  <c r="K36" i="9"/>
  <c r="AC35" i="1"/>
  <c r="AD35" i="1"/>
  <c r="AC35" i="2"/>
  <c r="R35" i="8"/>
  <c r="AD35" i="2"/>
  <c r="S35" i="8"/>
  <c r="K35" i="9"/>
  <c r="AC26" i="1"/>
  <c r="AD26" i="1"/>
  <c r="AC26" i="2"/>
  <c r="R26" i="8"/>
  <c r="AD26" i="2"/>
  <c r="S26" i="8"/>
  <c r="K34" i="9"/>
  <c r="AC23" i="1"/>
  <c r="AD23" i="1"/>
  <c r="AC23" i="2"/>
  <c r="R23" i="8"/>
  <c r="AD23" i="2"/>
  <c r="S23" i="8"/>
  <c r="K33" i="9"/>
  <c r="Z37" i="1"/>
  <c r="AA37" i="1"/>
  <c r="Z37" i="2"/>
  <c r="P37" i="8"/>
  <c r="AA37" i="2"/>
  <c r="Q37" i="8"/>
  <c r="J37" i="9"/>
  <c r="Z36" i="1"/>
  <c r="AA36" i="1"/>
  <c r="Z36" i="2"/>
  <c r="P36" i="8"/>
  <c r="AA36" i="2"/>
  <c r="Q36" i="8"/>
  <c r="J36" i="9"/>
  <c r="Z35" i="1"/>
  <c r="AA35" i="1"/>
  <c r="Z35" i="2"/>
  <c r="P35" i="8"/>
  <c r="AA35" i="2"/>
  <c r="Q35" i="8"/>
  <c r="J35" i="9"/>
  <c r="Z26" i="1"/>
  <c r="AA26" i="1"/>
  <c r="Z26" i="2"/>
  <c r="P26" i="8"/>
  <c r="AA26" i="2"/>
  <c r="Q26" i="8"/>
  <c r="J34" i="9"/>
  <c r="Z23" i="1"/>
  <c r="AA23" i="1"/>
  <c r="Z23" i="2"/>
  <c r="P23" i="8"/>
  <c r="AA23" i="2"/>
  <c r="Q23" i="8"/>
  <c r="J33" i="9"/>
  <c r="V38" i="1"/>
  <c r="W38" i="1"/>
  <c r="W38" i="2"/>
  <c r="N38" i="8"/>
  <c r="X38" i="2"/>
  <c r="O38" i="8"/>
  <c r="I38" i="9"/>
  <c r="V37" i="1"/>
  <c r="W37" i="1"/>
  <c r="W37" i="2"/>
  <c r="N37" i="8"/>
  <c r="X37" i="2"/>
  <c r="O37" i="8"/>
  <c r="I37" i="9"/>
  <c r="V36" i="1"/>
  <c r="W36" i="1"/>
  <c r="W36" i="2"/>
  <c r="N36" i="8"/>
  <c r="X36" i="2"/>
  <c r="O36" i="8"/>
  <c r="I36" i="9"/>
  <c r="V35" i="1"/>
  <c r="W35" i="1"/>
  <c r="W35" i="2"/>
  <c r="N35" i="8"/>
  <c r="X35" i="2"/>
  <c r="O35" i="8"/>
  <c r="I35" i="9"/>
  <c r="V26" i="1"/>
  <c r="W26" i="1"/>
  <c r="W26" i="2"/>
  <c r="N26" i="8"/>
  <c r="X26" i="2"/>
  <c r="O26" i="8"/>
  <c r="I34" i="9"/>
  <c r="V23" i="1"/>
  <c r="W23" i="1"/>
  <c r="W23" i="2"/>
  <c r="N23" i="8"/>
  <c r="X23" i="2"/>
  <c r="O23" i="8"/>
  <c r="I33" i="9"/>
  <c r="V17" i="1"/>
  <c r="W17" i="1"/>
  <c r="W17" i="2"/>
  <c r="N17" i="8"/>
  <c r="X17" i="2"/>
  <c r="O17" i="8"/>
  <c r="I18" i="9"/>
  <c r="V16" i="1"/>
  <c r="W16" i="1"/>
  <c r="W16" i="2"/>
  <c r="N16" i="8"/>
  <c r="X16" i="2"/>
  <c r="O16" i="8"/>
  <c r="I17" i="9"/>
  <c r="S38" i="1"/>
  <c r="O38" i="1"/>
  <c r="R38" i="1"/>
  <c r="T38" i="1"/>
  <c r="T38" i="2"/>
  <c r="L38" i="8"/>
  <c r="U38" i="2"/>
  <c r="M38" i="8"/>
  <c r="H38" i="9"/>
  <c r="S37" i="1"/>
  <c r="O37" i="1"/>
  <c r="R37" i="1"/>
  <c r="T37" i="1"/>
  <c r="T37" i="2"/>
  <c r="L37" i="8"/>
  <c r="U37" i="2"/>
  <c r="M37" i="8"/>
  <c r="H37" i="9"/>
  <c r="S36" i="1"/>
  <c r="O36" i="1"/>
  <c r="R36" i="1"/>
  <c r="T36" i="1"/>
  <c r="T36" i="2"/>
  <c r="L36" i="8"/>
  <c r="U36" i="2"/>
  <c r="M36" i="8"/>
  <c r="H36" i="9"/>
  <c r="S35" i="1"/>
  <c r="O35" i="1"/>
  <c r="R35" i="1"/>
  <c r="T35" i="1"/>
  <c r="T35" i="2"/>
  <c r="L35" i="8"/>
  <c r="U35" i="2"/>
  <c r="M35" i="8"/>
  <c r="H35" i="9"/>
  <c r="S26" i="1"/>
  <c r="O26" i="1"/>
  <c r="R26" i="1"/>
  <c r="T26" i="1"/>
  <c r="T26" i="2"/>
  <c r="L26" i="8"/>
  <c r="U26" i="2"/>
  <c r="M26" i="8"/>
  <c r="H34" i="9"/>
  <c r="S23" i="1"/>
  <c r="O23" i="1"/>
  <c r="R23" i="1"/>
  <c r="T23" i="1"/>
  <c r="T23" i="2"/>
  <c r="L23" i="8"/>
  <c r="U23" i="2"/>
  <c r="M23" i="8"/>
  <c r="H33" i="9"/>
  <c r="P38" i="1"/>
  <c r="Q38" i="1"/>
  <c r="Q38" i="2"/>
  <c r="J38" i="8"/>
  <c r="R38" i="2"/>
  <c r="K38" i="8"/>
  <c r="G38" i="9"/>
  <c r="P37" i="1"/>
  <c r="Q37" i="1"/>
  <c r="Q37" i="2"/>
  <c r="J37" i="8"/>
  <c r="R37" i="2"/>
  <c r="K37" i="8"/>
  <c r="G37" i="9"/>
  <c r="P36" i="1"/>
  <c r="Q36" i="1"/>
  <c r="Q36" i="2"/>
  <c r="J36" i="8"/>
  <c r="R36" i="2"/>
  <c r="K36" i="8"/>
  <c r="G36" i="9"/>
  <c r="P35" i="1"/>
  <c r="Q35" i="1"/>
  <c r="Q35" i="2"/>
  <c r="J35" i="8"/>
  <c r="R35" i="2"/>
  <c r="K35" i="8"/>
  <c r="G35" i="9"/>
  <c r="P26" i="1"/>
  <c r="Q26" i="1"/>
  <c r="Q26" i="2"/>
  <c r="J26" i="8"/>
  <c r="R26" i="2"/>
  <c r="K26" i="8"/>
  <c r="G34" i="9"/>
  <c r="P23" i="1"/>
  <c r="Q23" i="1"/>
  <c r="Q23" i="2"/>
  <c r="J23" i="8"/>
  <c r="R23" i="2"/>
  <c r="K23" i="8"/>
  <c r="G33" i="9"/>
  <c r="J38" i="9"/>
  <c r="S16" i="1"/>
  <c r="O16" i="1"/>
  <c r="R16" i="1"/>
  <c r="T16" i="1"/>
  <c r="T16" i="2"/>
  <c r="L16" i="8"/>
  <c r="U16" i="2"/>
  <c r="M16" i="8"/>
  <c r="H17" i="9"/>
  <c r="P16" i="1"/>
  <c r="Q16" i="1"/>
  <c r="Q16" i="2"/>
  <c r="J16" i="8"/>
  <c r="R16" i="2"/>
  <c r="K16" i="8"/>
  <c r="G17" i="9"/>
  <c r="P31" i="1"/>
  <c r="O31" i="1"/>
  <c r="Q31" i="1"/>
  <c r="Q31" i="2"/>
  <c r="J31" i="8"/>
  <c r="R31" i="2"/>
  <c r="K31" i="8"/>
  <c r="G16" i="9"/>
  <c r="P5" i="1"/>
  <c r="O5" i="1"/>
  <c r="Q5" i="1"/>
  <c r="Q5" i="2"/>
  <c r="J5" i="8"/>
  <c r="R5" i="2"/>
  <c r="K5" i="8"/>
  <c r="G15" i="9"/>
  <c r="P4" i="1"/>
  <c r="O4" i="1"/>
  <c r="Q4" i="1"/>
  <c r="Q4" i="2"/>
  <c r="J4" i="8"/>
  <c r="R4" i="2"/>
  <c r="K4" i="8"/>
  <c r="G14" i="9"/>
  <c r="P3" i="1"/>
  <c r="O3" i="1"/>
  <c r="Q3" i="1"/>
  <c r="Q3" i="2"/>
  <c r="J3" i="8"/>
  <c r="R3" i="2"/>
  <c r="K3" i="8"/>
  <c r="G13" i="9"/>
  <c r="AO34" i="1"/>
  <c r="AK34" i="1"/>
  <c r="AN34" i="1"/>
  <c r="AP34" i="1"/>
  <c r="AO34" i="2"/>
  <c r="Z34" i="8"/>
  <c r="AP34" i="2"/>
  <c r="AA34" i="8"/>
  <c r="O32" i="9"/>
  <c r="AO32" i="1"/>
  <c r="AK32" i="1"/>
  <c r="AN32" i="1"/>
  <c r="AP32" i="1"/>
  <c r="AO32" i="2"/>
  <c r="Z32" i="8"/>
  <c r="AP32" i="2"/>
  <c r="AA32" i="8"/>
  <c r="O31" i="9"/>
  <c r="AO30" i="1"/>
  <c r="AK30" i="1"/>
  <c r="AN30" i="1"/>
  <c r="AP30" i="1"/>
  <c r="AO30" i="2"/>
  <c r="Z30" i="8"/>
  <c r="AP30" i="2"/>
  <c r="AA30" i="8"/>
  <c r="O30" i="9"/>
  <c r="AO28" i="1"/>
  <c r="AK28" i="1"/>
  <c r="AN28" i="1"/>
  <c r="AP28" i="1"/>
  <c r="AO28" i="2"/>
  <c r="Z28" i="8"/>
  <c r="AP28" i="2"/>
  <c r="AA28" i="8"/>
  <c r="O29" i="9"/>
  <c r="AO25" i="1"/>
  <c r="AK25" i="1"/>
  <c r="AN25" i="1"/>
  <c r="AP25" i="1"/>
  <c r="AO25" i="2"/>
  <c r="Z25" i="8"/>
  <c r="AP25" i="2"/>
  <c r="AA25" i="8"/>
  <c r="O28" i="9"/>
  <c r="AO19" i="1"/>
  <c r="AK19" i="1"/>
  <c r="AN19" i="1"/>
  <c r="AP19" i="1"/>
  <c r="AO19" i="2"/>
  <c r="Z19" i="8"/>
  <c r="AP19" i="2"/>
  <c r="AA19" i="8"/>
  <c r="O27" i="9"/>
  <c r="AL34" i="1"/>
  <c r="AM34" i="1"/>
  <c r="AL34" i="2"/>
  <c r="X34" i="8"/>
  <c r="AM34" i="2"/>
  <c r="Y34" i="8"/>
  <c r="N32" i="9"/>
  <c r="AL32" i="1"/>
  <c r="AM32" i="1"/>
  <c r="AL32" i="2"/>
  <c r="X32" i="8"/>
  <c r="AM32" i="2"/>
  <c r="Y32" i="8"/>
  <c r="N31" i="9"/>
  <c r="AL30" i="1"/>
  <c r="AM30" i="1"/>
  <c r="AL30" i="2"/>
  <c r="X30" i="8"/>
  <c r="AM30" i="2"/>
  <c r="Y30" i="8"/>
  <c r="N30" i="9"/>
  <c r="AL28" i="1"/>
  <c r="AM28" i="1"/>
  <c r="AL28" i="2"/>
  <c r="X28" i="8"/>
  <c r="AM28" i="2"/>
  <c r="Y28" i="8"/>
  <c r="N29" i="9"/>
  <c r="AL25" i="1"/>
  <c r="AM25" i="1"/>
  <c r="AL25" i="2"/>
  <c r="X25" i="8"/>
  <c r="AM25" i="2"/>
  <c r="Y25" i="8"/>
  <c r="N28" i="9"/>
  <c r="AL19" i="1"/>
  <c r="AM19" i="1"/>
  <c r="AL19" i="2"/>
  <c r="X19" i="8"/>
  <c r="AM19" i="2"/>
  <c r="Y19" i="8"/>
  <c r="N27" i="9"/>
  <c r="AI27" i="1"/>
  <c r="AH27" i="1"/>
  <c r="AJ27" i="1"/>
  <c r="AI27" i="2"/>
  <c r="V27" i="8"/>
  <c r="AJ27" i="2"/>
  <c r="W27" i="8"/>
  <c r="M26" i="9"/>
  <c r="AI22" i="1"/>
  <c r="AH22" i="1"/>
  <c r="AJ22" i="1"/>
  <c r="AI22" i="2"/>
  <c r="V22" i="8"/>
  <c r="AJ22" i="2"/>
  <c r="W22" i="8"/>
  <c r="M25" i="9"/>
  <c r="AC24" i="1"/>
  <c r="AD24" i="1"/>
  <c r="AC24" i="2"/>
  <c r="R24" i="8"/>
  <c r="AD24" i="2"/>
  <c r="S24" i="8"/>
  <c r="K24" i="9"/>
  <c r="AC29" i="1"/>
  <c r="AD29" i="1"/>
  <c r="AC29" i="2"/>
  <c r="R29" i="8"/>
  <c r="AD29" i="2"/>
  <c r="S29" i="8"/>
  <c r="K23" i="9"/>
  <c r="AC20" i="1"/>
  <c r="AD20" i="1"/>
  <c r="AC20" i="2"/>
  <c r="R20" i="8"/>
  <c r="AD20" i="2"/>
  <c r="S20" i="8"/>
  <c r="K22" i="9"/>
  <c r="AC18" i="1"/>
  <c r="AD18" i="1"/>
  <c r="AC18" i="2"/>
  <c r="R18" i="8"/>
  <c r="AD18" i="2"/>
  <c r="S18" i="8"/>
  <c r="K21" i="9"/>
  <c r="AC15" i="1"/>
  <c r="AD15" i="1"/>
  <c r="AC15" i="2"/>
  <c r="R15" i="8"/>
  <c r="AD15" i="2"/>
  <c r="S15" i="8"/>
  <c r="K20" i="9"/>
  <c r="AC14" i="1"/>
  <c r="X14" i="1"/>
  <c r="Y14" i="1"/>
  <c r="AB14" i="1"/>
  <c r="AD14" i="1"/>
  <c r="AC14" i="2"/>
  <c r="R14" i="8"/>
  <c r="AD14" i="2"/>
  <c r="S14" i="8"/>
  <c r="K19" i="9"/>
  <c r="Z14" i="1"/>
  <c r="AA14" i="1"/>
  <c r="Z14" i="2"/>
  <c r="P14" i="8"/>
  <c r="AA14" i="2"/>
  <c r="Q14" i="8"/>
  <c r="J19" i="9"/>
  <c r="X17" i="1"/>
  <c r="Y17" i="1"/>
  <c r="Z17" i="1"/>
  <c r="AA17" i="1"/>
  <c r="Z17" i="2"/>
  <c r="P17" i="8"/>
  <c r="AA17" i="2"/>
  <c r="Q17" i="8"/>
  <c r="J18" i="9"/>
  <c r="X16" i="1"/>
  <c r="Y16" i="1"/>
  <c r="Z16" i="1"/>
  <c r="AA16" i="1"/>
  <c r="Z16" i="2"/>
  <c r="P16" i="8"/>
  <c r="AA16" i="2"/>
  <c r="Q16" i="8"/>
  <c r="J17" i="9"/>
  <c r="V31" i="1"/>
  <c r="W31" i="1"/>
  <c r="W31" i="2"/>
  <c r="N31" i="8"/>
  <c r="X31" i="2"/>
  <c r="O31" i="8"/>
  <c r="I16" i="9"/>
  <c r="V5" i="1"/>
  <c r="W5" i="1"/>
  <c r="W5" i="2"/>
  <c r="N5" i="8"/>
  <c r="X5" i="2"/>
  <c r="O5" i="8"/>
  <c r="I15" i="9"/>
  <c r="V4" i="1"/>
  <c r="W4" i="1"/>
  <c r="W4" i="2"/>
  <c r="N4" i="8"/>
  <c r="X4" i="2"/>
  <c r="O4" i="8"/>
  <c r="I14" i="9"/>
  <c r="V3" i="1"/>
  <c r="W3" i="1"/>
  <c r="W3" i="2"/>
  <c r="N3" i="8"/>
  <c r="X3" i="2"/>
  <c r="O3" i="8"/>
  <c r="I13" i="9"/>
  <c r="S31" i="1"/>
  <c r="R31" i="1"/>
  <c r="T31" i="1"/>
  <c r="T31" i="2"/>
  <c r="L31" i="8"/>
  <c r="U31" i="2"/>
  <c r="M31" i="8"/>
  <c r="H16" i="9"/>
  <c r="S5" i="1"/>
  <c r="R5" i="1"/>
  <c r="T5" i="1"/>
  <c r="T5" i="2"/>
  <c r="L5" i="8"/>
  <c r="U5" i="2"/>
  <c r="M5" i="8"/>
  <c r="H15" i="9"/>
  <c r="S4" i="1"/>
  <c r="R4" i="1"/>
  <c r="T4" i="1"/>
  <c r="T4" i="2"/>
  <c r="L4" i="8"/>
  <c r="U4" i="2"/>
  <c r="M4" i="8"/>
  <c r="H14" i="9"/>
  <c r="S3" i="1"/>
  <c r="R3" i="1"/>
  <c r="T3" i="1"/>
  <c r="T3" i="2"/>
  <c r="L3" i="8"/>
  <c r="U3" i="2"/>
  <c r="M3" i="8"/>
  <c r="H13" i="9"/>
  <c r="O33" i="1"/>
  <c r="R33" i="1"/>
  <c r="T33" i="1"/>
  <c r="T33" i="2"/>
  <c r="L33" i="8"/>
  <c r="U33" i="2"/>
  <c r="M33" i="8"/>
  <c r="H12" i="9"/>
  <c r="S13" i="1"/>
  <c r="O13" i="1"/>
  <c r="R13" i="1"/>
  <c r="T13" i="1"/>
  <c r="T13" i="2"/>
  <c r="L13" i="8"/>
  <c r="U13" i="2"/>
  <c r="M13" i="8"/>
  <c r="H11" i="9"/>
  <c r="S11" i="1"/>
  <c r="O11" i="1"/>
  <c r="R11" i="1"/>
  <c r="T11" i="1"/>
  <c r="T11" i="2"/>
  <c r="L11" i="8"/>
  <c r="U11" i="2"/>
  <c r="M11" i="8"/>
  <c r="H10" i="9"/>
  <c r="S10" i="1"/>
  <c r="O10" i="1"/>
  <c r="R10" i="1"/>
  <c r="T10" i="1"/>
  <c r="T10" i="2"/>
  <c r="L10" i="8"/>
  <c r="U10" i="2"/>
  <c r="M10" i="8"/>
  <c r="H9" i="9"/>
  <c r="Q33" i="1"/>
  <c r="Q33" i="2"/>
  <c r="J33" i="8"/>
  <c r="R33" i="2"/>
  <c r="K33" i="8"/>
  <c r="G12" i="9"/>
  <c r="P13" i="1"/>
  <c r="Q13" i="1"/>
  <c r="Q13" i="2"/>
  <c r="J13" i="8"/>
  <c r="R13" i="2"/>
  <c r="K13" i="8"/>
  <c r="G11" i="9"/>
  <c r="P11" i="1"/>
  <c r="Q11" i="1"/>
  <c r="Q11" i="2"/>
  <c r="J11" i="8"/>
  <c r="R11" i="2"/>
  <c r="K11" i="8"/>
  <c r="G10" i="9"/>
  <c r="P10" i="1"/>
  <c r="Q10" i="1"/>
  <c r="Q10" i="2"/>
  <c r="J10" i="8"/>
  <c r="R10" i="2"/>
  <c r="K10" i="8"/>
  <c r="G9" i="9"/>
  <c r="P12" i="1"/>
  <c r="O12" i="1"/>
  <c r="Q12" i="1"/>
  <c r="Q12" i="2"/>
  <c r="J12" i="8"/>
  <c r="R12" i="2"/>
  <c r="K12" i="8"/>
  <c r="G8" i="9"/>
  <c r="P7" i="1"/>
  <c r="O7" i="1"/>
  <c r="Q7" i="1"/>
  <c r="Q7" i="2"/>
  <c r="J7" i="8"/>
  <c r="R7" i="2"/>
  <c r="K7" i="8"/>
  <c r="G7" i="9"/>
  <c r="P6" i="1"/>
  <c r="O6" i="1"/>
  <c r="Q6" i="1"/>
  <c r="Q6" i="2"/>
  <c r="J6" i="8"/>
  <c r="R6" i="2"/>
  <c r="K6" i="8"/>
  <c r="G6" i="9"/>
  <c r="P9" i="1"/>
  <c r="O9" i="1"/>
  <c r="Q9" i="1"/>
  <c r="Q9" i="2"/>
  <c r="J9" i="8"/>
  <c r="R9" i="2"/>
  <c r="K9" i="8"/>
  <c r="G5" i="9"/>
  <c r="P8" i="1"/>
  <c r="O8" i="1"/>
  <c r="Q8" i="1"/>
  <c r="Q8" i="2"/>
  <c r="J8" i="8"/>
  <c r="R8" i="2"/>
  <c r="K8" i="8"/>
  <c r="G4" i="9"/>
  <c r="O21" i="1"/>
  <c r="Q21" i="1"/>
  <c r="Q21" i="2"/>
  <c r="J21" i="8"/>
  <c r="R21" i="2"/>
  <c r="K21" i="8"/>
  <c r="G3" i="9"/>
  <c r="R21" i="1"/>
  <c r="T21" i="1"/>
  <c r="T21" i="2"/>
  <c r="L21" i="8"/>
  <c r="U21" i="2"/>
  <c r="M21" i="8"/>
  <c r="H3" i="9"/>
  <c r="F5" i="11"/>
  <c r="BB21" i="1"/>
  <c r="BA21" i="2"/>
  <c r="AH21" i="8"/>
  <c r="BB21" i="2"/>
  <c r="AI21" i="8"/>
  <c r="S3" i="11"/>
  <c r="BA8" i="1"/>
  <c r="BB8" i="1"/>
  <c r="BA8" i="2"/>
  <c r="AH8" i="8"/>
  <c r="BB8" i="2"/>
  <c r="AI8" i="8"/>
  <c r="S4" i="11"/>
  <c r="BA9" i="1"/>
  <c r="BB9" i="1"/>
  <c r="BA9" i="2"/>
  <c r="AH9" i="8"/>
  <c r="BB9" i="2"/>
  <c r="AI9" i="8"/>
  <c r="S5" i="11"/>
  <c r="AZ6" i="1"/>
  <c r="BA6" i="1"/>
  <c r="BB6" i="1"/>
  <c r="BA6" i="2"/>
  <c r="AH6" i="8"/>
  <c r="BB6" i="2"/>
  <c r="AI6" i="8"/>
  <c r="S6" i="11"/>
  <c r="AZ7" i="1"/>
  <c r="BA7" i="1"/>
  <c r="BB7" i="1"/>
  <c r="BA7" i="2"/>
  <c r="AH7" i="8"/>
  <c r="BB7" i="2"/>
  <c r="AI7" i="8"/>
  <c r="S7" i="11"/>
  <c r="BA12" i="1"/>
  <c r="BB12" i="1"/>
  <c r="BA12" i="2"/>
  <c r="AH12" i="8"/>
  <c r="BB12" i="2"/>
  <c r="AI12" i="8"/>
  <c r="S8" i="11"/>
  <c r="BA10" i="1"/>
  <c r="BB10" i="1"/>
  <c r="BA10" i="2"/>
  <c r="AH10" i="8"/>
  <c r="BB10" i="2"/>
  <c r="AI10" i="8"/>
  <c r="R9" i="11"/>
  <c r="BA11" i="1"/>
  <c r="BB11" i="1"/>
  <c r="BA11" i="2"/>
  <c r="AH11" i="8"/>
  <c r="BB11" i="2"/>
  <c r="AI11" i="8"/>
  <c r="R10" i="11"/>
  <c r="BA13" i="1"/>
  <c r="BB13" i="1"/>
  <c r="BA13" i="2"/>
  <c r="AH13" i="8"/>
  <c r="BB13" i="2"/>
  <c r="AI13" i="8"/>
  <c r="R11" i="11"/>
  <c r="BB33" i="1"/>
  <c r="BA33" i="2"/>
  <c r="AH33" i="8"/>
  <c r="BB33" i="2"/>
  <c r="AI33" i="8"/>
  <c r="R12" i="11"/>
  <c r="BA3" i="1"/>
  <c r="BB3" i="1"/>
  <c r="BA3" i="2"/>
  <c r="AH3" i="8"/>
  <c r="BB3" i="2"/>
  <c r="AI3" i="8"/>
  <c r="Q13" i="11"/>
  <c r="BA4" i="1"/>
  <c r="BB4" i="1"/>
  <c r="BA4" i="2"/>
  <c r="AH4" i="8"/>
  <c r="BB4" i="2"/>
  <c r="AI4" i="8"/>
  <c r="Q14" i="11"/>
  <c r="BA5" i="1"/>
  <c r="BB5" i="1"/>
  <c r="BA5" i="2"/>
  <c r="AH5" i="8"/>
  <c r="BB5" i="2"/>
  <c r="AI5" i="8"/>
  <c r="Q15" i="11"/>
  <c r="BA31" i="1"/>
  <c r="BB31" i="1"/>
  <c r="BA31" i="2"/>
  <c r="AH31" i="8"/>
  <c r="BB31" i="2"/>
  <c r="AI31" i="8"/>
  <c r="Q16" i="11"/>
  <c r="BA16" i="1"/>
  <c r="BB16" i="1"/>
  <c r="BA16" i="2"/>
  <c r="AH16" i="8"/>
  <c r="BB16" i="2"/>
  <c r="AI16" i="8"/>
  <c r="P17" i="11"/>
  <c r="BA17" i="1"/>
  <c r="BB17" i="1"/>
  <c r="BA17" i="2"/>
  <c r="AH17" i="8"/>
  <c r="BB17" i="2"/>
  <c r="AI17" i="8"/>
  <c r="P18" i="11"/>
  <c r="BA14" i="1"/>
  <c r="BB14" i="1"/>
  <c r="BA14" i="2"/>
  <c r="AH14" i="8"/>
  <c r="BB14" i="2"/>
  <c r="AI14" i="8"/>
  <c r="O19" i="11"/>
  <c r="BA15" i="1"/>
  <c r="BB15" i="1"/>
  <c r="BA15" i="2"/>
  <c r="AH15" i="8"/>
  <c r="BB15" i="2"/>
  <c r="AI15" i="8"/>
  <c r="N20" i="11"/>
  <c r="BA18" i="1"/>
  <c r="BB18" i="1"/>
  <c r="BA18" i="2"/>
  <c r="AH18" i="8"/>
  <c r="BB18" i="2"/>
  <c r="AI18" i="8"/>
  <c r="N21" i="11"/>
  <c r="BA20" i="1"/>
  <c r="BB20" i="1"/>
  <c r="BA20" i="2"/>
  <c r="AH20" i="8"/>
  <c r="BB20" i="2"/>
  <c r="AI20" i="8"/>
  <c r="N22" i="11"/>
  <c r="BA29" i="1"/>
  <c r="BB29" i="1"/>
  <c r="BA29" i="2"/>
  <c r="AH29" i="8"/>
  <c r="BB29" i="2"/>
  <c r="AI29" i="8"/>
  <c r="N23" i="11"/>
  <c r="BA24" i="1"/>
  <c r="BB24" i="1"/>
  <c r="BA24" i="2"/>
  <c r="AH24" i="8"/>
  <c r="BB24" i="2"/>
  <c r="AI24" i="8"/>
  <c r="N24" i="11"/>
  <c r="BA22" i="1"/>
  <c r="BB22" i="1"/>
  <c r="BA22" i="2"/>
  <c r="AH22" i="8"/>
  <c r="BB22" i="2"/>
  <c r="AI22" i="8"/>
  <c r="M25" i="11"/>
  <c r="BA27" i="1"/>
  <c r="BB27" i="1"/>
  <c r="BA27" i="2"/>
  <c r="AH27" i="8"/>
  <c r="BB27" i="2"/>
  <c r="AI27" i="8"/>
  <c r="M26" i="11"/>
  <c r="BA19" i="1"/>
  <c r="BB19" i="1"/>
  <c r="BA19" i="2"/>
  <c r="AH19" i="8"/>
  <c r="BB19" i="2"/>
  <c r="AI19" i="8"/>
  <c r="K27" i="11"/>
  <c r="BA25" i="1"/>
  <c r="BB25" i="1"/>
  <c r="BA25" i="2"/>
  <c r="AH25" i="8"/>
  <c r="BB25" i="2"/>
  <c r="AI25" i="8"/>
  <c r="K28" i="11"/>
  <c r="BA28" i="1"/>
  <c r="BB28" i="1"/>
  <c r="BA28" i="2"/>
  <c r="AH28" i="8"/>
  <c r="BB28" i="2"/>
  <c r="AI28" i="8"/>
  <c r="K29" i="11"/>
  <c r="BA30" i="1"/>
  <c r="BB30" i="1"/>
  <c r="BA30" i="2"/>
  <c r="AH30" i="8"/>
  <c r="BB30" i="2"/>
  <c r="AI30" i="8"/>
  <c r="K30" i="11"/>
  <c r="BA32" i="1"/>
  <c r="BB32" i="1"/>
  <c r="BA32" i="2"/>
  <c r="AH32" i="8"/>
  <c r="BB32" i="2"/>
  <c r="AI32" i="8"/>
  <c r="K31" i="11"/>
  <c r="BA34" i="1"/>
  <c r="BB34" i="1"/>
  <c r="BA34" i="2"/>
  <c r="AH34" i="8"/>
  <c r="BB34" i="2"/>
  <c r="AI34" i="8"/>
  <c r="K32" i="11"/>
  <c r="S40" i="11"/>
  <c r="X21" i="1"/>
  <c r="Y21" i="1"/>
  <c r="AB21" i="1"/>
  <c r="AE21" i="1"/>
  <c r="AH21" i="1"/>
  <c r="AK21" i="1"/>
  <c r="AN21" i="1"/>
  <c r="AQ21" i="1"/>
  <c r="AT21" i="1"/>
  <c r="AW21" i="1"/>
  <c r="AY21" i="1"/>
  <c r="AX21" i="2"/>
  <c r="AF21" i="8"/>
  <c r="AY21" i="2"/>
  <c r="AG21" i="8"/>
  <c r="R3" i="11"/>
  <c r="X8" i="1"/>
  <c r="Y8" i="1"/>
  <c r="AB8" i="1"/>
  <c r="AE8" i="1"/>
  <c r="AH8" i="1"/>
  <c r="AK8" i="1"/>
  <c r="AN8" i="1"/>
  <c r="AQ8" i="1"/>
  <c r="AT8" i="1"/>
  <c r="AW8" i="1"/>
  <c r="AX8" i="1"/>
  <c r="AY8" i="1"/>
  <c r="AX8" i="2"/>
  <c r="AF8" i="8"/>
  <c r="AY8" i="2"/>
  <c r="AG8" i="8"/>
  <c r="R4" i="11"/>
  <c r="X9" i="1"/>
  <c r="Y9" i="1"/>
  <c r="AB9" i="1"/>
  <c r="AE9" i="1"/>
  <c r="AH9" i="1"/>
  <c r="AK9" i="1"/>
  <c r="AN9" i="1"/>
  <c r="AQ9" i="1"/>
  <c r="AT9" i="1"/>
  <c r="AW9" i="1"/>
  <c r="AX9" i="1"/>
  <c r="AY9" i="1"/>
  <c r="AX9" i="2"/>
  <c r="AF9" i="8"/>
  <c r="AY9" i="2"/>
  <c r="AG9" i="8"/>
  <c r="R5" i="11"/>
  <c r="X6" i="1"/>
  <c r="Y6" i="1"/>
  <c r="AB6" i="1"/>
  <c r="AE6" i="1"/>
  <c r="AH6" i="1"/>
  <c r="AK6" i="1"/>
  <c r="AN6" i="1"/>
  <c r="AQ6" i="1"/>
  <c r="AT6" i="1"/>
  <c r="AW6" i="1"/>
  <c r="AX6" i="1"/>
  <c r="AY6" i="1"/>
  <c r="AX6" i="2"/>
  <c r="AF6" i="8"/>
  <c r="AY6" i="2"/>
  <c r="AG6" i="8"/>
  <c r="R6" i="11"/>
  <c r="X7" i="1"/>
  <c r="Y7" i="1"/>
  <c r="AB7" i="1"/>
  <c r="AE7" i="1"/>
  <c r="AH7" i="1"/>
  <c r="AK7" i="1"/>
  <c r="AN7" i="1"/>
  <c r="AQ7" i="1"/>
  <c r="AT7" i="1"/>
  <c r="AW7" i="1"/>
  <c r="AX7" i="1"/>
  <c r="AY7" i="1"/>
  <c r="AX7" i="2"/>
  <c r="AF7" i="8"/>
  <c r="AY7" i="2"/>
  <c r="AG7" i="8"/>
  <c r="R7" i="11"/>
  <c r="X12" i="1"/>
  <c r="Y12" i="1"/>
  <c r="AB12" i="1"/>
  <c r="AE12" i="1"/>
  <c r="AH12" i="1"/>
  <c r="AK12" i="1"/>
  <c r="AN12" i="1"/>
  <c r="AQ12" i="1"/>
  <c r="AT12" i="1"/>
  <c r="AW12" i="1"/>
  <c r="AX12" i="1"/>
  <c r="AY12" i="1"/>
  <c r="AX12" i="2"/>
  <c r="AF12" i="8"/>
  <c r="AY12" i="2"/>
  <c r="AG12" i="8"/>
  <c r="R8" i="11"/>
  <c r="X10" i="1"/>
  <c r="Y10" i="1"/>
  <c r="AB10" i="1"/>
  <c r="AE10" i="1"/>
  <c r="AH10" i="1"/>
  <c r="AK10" i="1"/>
  <c r="AN10" i="1"/>
  <c r="AQ10" i="1"/>
  <c r="AT10" i="1"/>
  <c r="AW10" i="1"/>
  <c r="AX10" i="1"/>
  <c r="AY10" i="1"/>
  <c r="AX10" i="2"/>
  <c r="AF10" i="8"/>
  <c r="AY10" i="2"/>
  <c r="AG10" i="8"/>
  <c r="Q9" i="11"/>
  <c r="X11" i="1"/>
  <c r="Y11" i="1"/>
  <c r="AB11" i="1"/>
  <c r="AE11" i="1"/>
  <c r="AH11" i="1"/>
  <c r="AK11" i="1"/>
  <c r="AN11" i="1"/>
  <c r="AQ11" i="1"/>
  <c r="AT11" i="1"/>
  <c r="AW11" i="1"/>
  <c r="AX11" i="1"/>
  <c r="AY11" i="1"/>
  <c r="AX11" i="2"/>
  <c r="AF11" i="8"/>
  <c r="AY11" i="2"/>
  <c r="AG11" i="8"/>
  <c r="Q10" i="11"/>
  <c r="X13" i="1"/>
  <c r="Y13" i="1"/>
  <c r="AB13" i="1"/>
  <c r="AE13" i="1"/>
  <c r="AH13" i="1"/>
  <c r="AK13" i="1"/>
  <c r="AN13" i="1"/>
  <c r="AQ13" i="1"/>
  <c r="AT13" i="1"/>
  <c r="AW13" i="1"/>
  <c r="AX13" i="1"/>
  <c r="AY13" i="1"/>
  <c r="AX13" i="2"/>
  <c r="AF13" i="8"/>
  <c r="AY13" i="2"/>
  <c r="AG13" i="8"/>
  <c r="Q11" i="11"/>
  <c r="X33" i="1"/>
  <c r="Y33" i="1"/>
  <c r="AB33" i="1"/>
  <c r="AE33" i="1"/>
  <c r="AH33" i="1"/>
  <c r="AK33" i="1"/>
  <c r="AN33" i="1"/>
  <c r="AQ33" i="1"/>
  <c r="AT33" i="1"/>
  <c r="AW33" i="1"/>
  <c r="AY33" i="1"/>
  <c r="AX33" i="2"/>
  <c r="AF33" i="8"/>
  <c r="AY33" i="2"/>
  <c r="AG33" i="8"/>
  <c r="Q12" i="11"/>
  <c r="X3" i="1"/>
  <c r="Y3" i="1"/>
  <c r="AB3" i="1"/>
  <c r="AE3" i="1"/>
  <c r="AH3" i="1"/>
  <c r="AK3" i="1"/>
  <c r="AN3" i="1"/>
  <c r="AQ3" i="1"/>
  <c r="AT3" i="1"/>
  <c r="AW3" i="1"/>
  <c r="AX3" i="1"/>
  <c r="AY3" i="1"/>
  <c r="AX3" i="2"/>
  <c r="AF3" i="8"/>
  <c r="AY3" i="2"/>
  <c r="AG3" i="8"/>
  <c r="P13" i="11"/>
  <c r="X4" i="1"/>
  <c r="Y4" i="1"/>
  <c r="AB4" i="1"/>
  <c r="AE4" i="1"/>
  <c r="AH4" i="1"/>
  <c r="AK4" i="1"/>
  <c r="AN4" i="1"/>
  <c r="AQ4" i="1"/>
  <c r="AT4" i="1"/>
  <c r="AW4" i="1"/>
  <c r="AX4" i="1"/>
  <c r="AY4" i="1"/>
  <c r="AX4" i="2"/>
  <c r="AF4" i="8"/>
  <c r="AY4" i="2"/>
  <c r="AG4" i="8"/>
  <c r="P14" i="11"/>
  <c r="X5" i="1"/>
  <c r="Y5" i="1"/>
  <c r="AB5" i="1"/>
  <c r="AE5" i="1"/>
  <c r="AH5" i="1"/>
  <c r="AK5" i="1"/>
  <c r="AN5" i="1"/>
  <c r="AQ5" i="1"/>
  <c r="AT5" i="1"/>
  <c r="AW5" i="1"/>
  <c r="AX5" i="1"/>
  <c r="AY5" i="1"/>
  <c r="AX5" i="2"/>
  <c r="AF5" i="8"/>
  <c r="AY5" i="2"/>
  <c r="AG5" i="8"/>
  <c r="P15" i="11"/>
  <c r="X31" i="1"/>
  <c r="Y31" i="1"/>
  <c r="AB31" i="1"/>
  <c r="AE31" i="1"/>
  <c r="AH31" i="1"/>
  <c r="AK31" i="1"/>
  <c r="AN31" i="1"/>
  <c r="AQ31" i="1"/>
  <c r="AT31" i="1"/>
  <c r="AW31" i="1"/>
  <c r="AX31" i="1"/>
  <c r="AY31" i="1"/>
  <c r="AX31" i="2"/>
  <c r="AF31" i="8"/>
  <c r="AY31" i="2"/>
  <c r="AG31" i="8"/>
  <c r="P16" i="11"/>
  <c r="AB16" i="1"/>
  <c r="AE16" i="1"/>
  <c r="AH16" i="1"/>
  <c r="AK16" i="1"/>
  <c r="AN16" i="1"/>
  <c r="AQ16" i="1"/>
  <c r="AT16" i="1"/>
  <c r="AW16" i="1"/>
  <c r="AX16" i="1"/>
  <c r="AY16" i="1"/>
  <c r="AX16" i="2"/>
  <c r="AF16" i="8"/>
  <c r="AY16" i="2"/>
  <c r="AG16" i="8"/>
  <c r="O17" i="11"/>
  <c r="AB17" i="1"/>
  <c r="AE17" i="1"/>
  <c r="AH17" i="1"/>
  <c r="AK17" i="1"/>
  <c r="AN17" i="1"/>
  <c r="AQ17" i="1"/>
  <c r="AT17" i="1"/>
  <c r="AW17" i="1"/>
  <c r="AX17" i="1"/>
  <c r="AY17" i="1"/>
  <c r="AX17" i="2"/>
  <c r="AF17" i="8"/>
  <c r="AY17" i="2"/>
  <c r="AG17" i="8"/>
  <c r="O18" i="11"/>
  <c r="AE14" i="1"/>
  <c r="AH14" i="1"/>
  <c r="AK14" i="1"/>
  <c r="AN14" i="1"/>
  <c r="AQ14" i="1"/>
  <c r="AT14" i="1"/>
  <c r="AW14" i="1"/>
  <c r="AX14" i="1"/>
  <c r="AY14" i="1"/>
  <c r="AX14" i="2"/>
  <c r="AF14" i="8"/>
  <c r="AY14" i="2"/>
  <c r="AG14" i="8"/>
  <c r="N19" i="11"/>
  <c r="AH15" i="1"/>
  <c r="AK15" i="1"/>
  <c r="AN15" i="1"/>
  <c r="AQ15" i="1"/>
  <c r="AT15" i="1"/>
  <c r="AW15" i="1"/>
  <c r="AX15" i="1"/>
  <c r="AY15" i="1"/>
  <c r="AX15" i="2"/>
  <c r="AF15" i="8"/>
  <c r="AY15" i="2"/>
  <c r="AG15" i="8"/>
  <c r="M20" i="11"/>
  <c r="AH18" i="1"/>
  <c r="AK18" i="1"/>
  <c r="AN18" i="1"/>
  <c r="AQ18" i="1"/>
  <c r="AT18" i="1"/>
  <c r="AW18" i="1"/>
  <c r="AX18" i="1"/>
  <c r="AY18" i="1"/>
  <c r="AX18" i="2"/>
  <c r="AF18" i="8"/>
  <c r="AY18" i="2"/>
  <c r="AG18" i="8"/>
  <c r="M21" i="11"/>
  <c r="AH20" i="1"/>
  <c r="AK20" i="1"/>
  <c r="AN20" i="1"/>
  <c r="AQ20" i="1"/>
  <c r="AT20" i="1"/>
  <c r="AW20" i="1"/>
  <c r="AX20" i="1"/>
  <c r="AY20" i="1"/>
  <c r="AX20" i="2"/>
  <c r="AF20" i="8"/>
  <c r="AY20" i="2"/>
  <c r="AG20" i="8"/>
  <c r="M22" i="11"/>
  <c r="AH29" i="1"/>
  <c r="AK29" i="1"/>
  <c r="AN29" i="1"/>
  <c r="AQ29" i="1"/>
  <c r="AT29" i="1"/>
  <c r="AW29" i="1"/>
  <c r="AX29" i="1"/>
  <c r="AY29" i="1"/>
  <c r="AX29" i="2"/>
  <c r="AF29" i="8"/>
  <c r="AY29" i="2"/>
  <c r="AG29" i="8"/>
  <c r="M23" i="11"/>
  <c r="AH24" i="1"/>
  <c r="AK24" i="1"/>
  <c r="AN24" i="1"/>
  <c r="AQ24" i="1"/>
  <c r="AT24" i="1"/>
  <c r="AW24" i="1"/>
  <c r="AX24" i="1"/>
  <c r="AY24" i="1"/>
  <c r="AX24" i="2"/>
  <c r="AF24" i="8"/>
  <c r="AY24" i="2"/>
  <c r="AG24" i="8"/>
  <c r="M24" i="11"/>
  <c r="AK22" i="1"/>
  <c r="AN22" i="1"/>
  <c r="AQ22" i="1"/>
  <c r="AT22" i="1"/>
  <c r="AW22" i="1"/>
  <c r="AX22" i="1"/>
  <c r="AY22" i="1"/>
  <c r="AX22" i="2"/>
  <c r="AF22" i="8"/>
  <c r="AY22" i="2"/>
  <c r="AG22" i="8"/>
  <c r="L25" i="11"/>
  <c r="AK27" i="1"/>
  <c r="AN27" i="1"/>
  <c r="AQ27" i="1"/>
  <c r="AT27" i="1"/>
  <c r="AW27" i="1"/>
  <c r="AX27" i="1"/>
  <c r="AY27" i="1"/>
  <c r="AX27" i="2"/>
  <c r="AF27" i="8"/>
  <c r="AY27" i="2"/>
  <c r="AG27" i="8"/>
  <c r="L26" i="11"/>
  <c r="AQ19" i="1"/>
  <c r="AT19" i="1"/>
  <c r="AW19" i="1"/>
  <c r="AX19" i="1"/>
  <c r="AY19" i="1"/>
  <c r="AX19" i="2"/>
  <c r="AF19" i="8"/>
  <c r="AY19" i="2"/>
  <c r="AG19" i="8"/>
  <c r="J27" i="11"/>
  <c r="AQ25" i="1"/>
  <c r="AT25" i="1"/>
  <c r="AW25" i="1"/>
  <c r="AX25" i="1"/>
  <c r="AY25" i="1"/>
  <c r="AX25" i="2"/>
  <c r="AF25" i="8"/>
  <c r="AY25" i="2"/>
  <c r="AG25" i="8"/>
  <c r="J28" i="11"/>
  <c r="AQ28" i="1"/>
  <c r="AT28" i="1"/>
  <c r="AW28" i="1"/>
  <c r="AX28" i="1"/>
  <c r="AY28" i="1"/>
  <c r="AX28" i="2"/>
  <c r="AF28" i="8"/>
  <c r="AY28" i="2"/>
  <c r="AG28" i="8"/>
  <c r="J29" i="11"/>
  <c r="AQ30" i="1"/>
  <c r="AT30" i="1"/>
  <c r="AW30" i="1"/>
  <c r="AX30" i="1"/>
  <c r="AY30" i="1"/>
  <c r="AX30" i="2"/>
  <c r="AF30" i="8"/>
  <c r="AY30" i="2"/>
  <c r="AG30" i="8"/>
  <c r="J30" i="11"/>
  <c r="AQ32" i="1"/>
  <c r="AT32" i="1"/>
  <c r="AW32" i="1"/>
  <c r="AX32" i="1"/>
  <c r="AY32" i="1"/>
  <c r="AX32" i="2"/>
  <c r="AF32" i="8"/>
  <c r="AY32" i="2"/>
  <c r="AG32" i="8"/>
  <c r="J31" i="11"/>
  <c r="AQ34" i="1"/>
  <c r="AT34" i="1"/>
  <c r="AW34" i="1"/>
  <c r="AX34" i="1"/>
  <c r="AY34" i="1"/>
  <c r="AX34" i="2"/>
  <c r="AF34" i="8"/>
  <c r="AY34" i="2"/>
  <c r="AG34" i="8"/>
  <c r="J32" i="11"/>
  <c r="R40" i="11"/>
  <c r="AV21" i="1"/>
  <c r="AU21" i="2"/>
  <c r="AD21" i="8"/>
  <c r="AV21" i="2"/>
  <c r="AE21" i="8"/>
  <c r="Q3" i="11"/>
  <c r="AU8" i="1"/>
  <c r="AV8" i="1"/>
  <c r="AU8" i="2"/>
  <c r="AD8" i="8"/>
  <c r="AV8" i="2"/>
  <c r="AE8" i="8"/>
  <c r="Q4" i="11"/>
  <c r="AU9" i="1"/>
  <c r="AV9" i="1"/>
  <c r="AU9" i="2"/>
  <c r="AD9" i="8"/>
  <c r="AV9" i="2"/>
  <c r="AE9" i="8"/>
  <c r="Q5" i="11"/>
  <c r="AU6" i="1"/>
  <c r="AV6" i="1"/>
  <c r="AU6" i="2"/>
  <c r="AD6" i="8"/>
  <c r="AV6" i="2"/>
  <c r="AE6" i="8"/>
  <c r="Q6" i="11"/>
  <c r="AU7" i="1"/>
  <c r="AV7" i="1"/>
  <c r="AU7" i="2"/>
  <c r="AD7" i="8"/>
  <c r="AV7" i="2"/>
  <c r="AE7" i="8"/>
  <c r="Q7" i="11"/>
  <c r="AU12" i="1"/>
  <c r="AV12" i="1"/>
  <c r="AU12" i="2"/>
  <c r="AD12" i="8"/>
  <c r="AV12" i="2"/>
  <c r="AE12" i="8"/>
  <c r="Q8" i="11"/>
  <c r="AU10" i="1"/>
  <c r="AV10" i="1"/>
  <c r="AU10" i="2"/>
  <c r="AD10" i="8"/>
  <c r="AV10" i="2"/>
  <c r="AE10" i="8"/>
  <c r="P9" i="11"/>
  <c r="AU11" i="1"/>
  <c r="AV11" i="1"/>
  <c r="AU11" i="2"/>
  <c r="AD11" i="8"/>
  <c r="AV11" i="2"/>
  <c r="AE11" i="8"/>
  <c r="P10" i="11"/>
  <c r="AU13" i="1"/>
  <c r="AV13" i="1"/>
  <c r="AU13" i="2"/>
  <c r="AD13" i="8"/>
  <c r="AV13" i="2"/>
  <c r="AE13" i="8"/>
  <c r="P11" i="11"/>
  <c r="AV33" i="1"/>
  <c r="AU33" i="2"/>
  <c r="AD33" i="8"/>
  <c r="AV33" i="2"/>
  <c r="AE33" i="8"/>
  <c r="P12" i="11"/>
  <c r="AU3" i="1"/>
  <c r="AV3" i="1"/>
  <c r="AU3" i="2"/>
  <c r="AD3" i="8"/>
  <c r="AV3" i="2"/>
  <c r="AE3" i="8"/>
  <c r="O13" i="11"/>
  <c r="AU4" i="1"/>
  <c r="AV4" i="1"/>
  <c r="AU4" i="2"/>
  <c r="AD4" i="8"/>
  <c r="AV4" i="2"/>
  <c r="AE4" i="8"/>
  <c r="O14" i="11"/>
  <c r="AU5" i="1"/>
  <c r="AV5" i="1"/>
  <c r="AU5" i="2"/>
  <c r="AD5" i="8"/>
  <c r="AV5" i="2"/>
  <c r="AE5" i="8"/>
  <c r="O15" i="11"/>
  <c r="AU31" i="1"/>
  <c r="AV31" i="1"/>
  <c r="AU31" i="2"/>
  <c r="AD31" i="8"/>
  <c r="AV31" i="2"/>
  <c r="AE31" i="8"/>
  <c r="O16" i="11"/>
  <c r="AU16" i="1"/>
  <c r="AV16" i="1"/>
  <c r="AU16" i="2"/>
  <c r="AD16" i="8"/>
  <c r="AV16" i="2"/>
  <c r="AE16" i="8"/>
  <c r="N17" i="11"/>
  <c r="AU17" i="1"/>
  <c r="AV17" i="1"/>
  <c r="AU17" i="2"/>
  <c r="AD17" i="8"/>
  <c r="AV17" i="2"/>
  <c r="AE17" i="8"/>
  <c r="N18" i="11"/>
  <c r="AU14" i="1"/>
  <c r="AV14" i="1"/>
  <c r="AU14" i="2"/>
  <c r="AD14" i="8"/>
  <c r="AV14" i="2"/>
  <c r="AE14" i="8"/>
  <c r="M19" i="11"/>
  <c r="AU15" i="1"/>
  <c r="AV15" i="1"/>
  <c r="AU15" i="2"/>
  <c r="AD15" i="8"/>
  <c r="AV15" i="2"/>
  <c r="AE15" i="8"/>
  <c r="L20" i="11"/>
  <c r="AU18" i="1"/>
  <c r="AV18" i="1"/>
  <c r="AU18" i="2"/>
  <c r="AD18" i="8"/>
  <c r="AV18" i="2"/>
  <c r="AE18" i="8"/>
  <c r="L21" i="11"/>
  <c r="AU20" i="1"/>
  <c r="AV20" i="1"/>
  <c r="AU20" i="2"/>
  <c r="AD20" i="8"/>
  <c r="AV20" i="2"/>
  <c r="AE20" i="8"/>
  <c r="L22" i="11"/>
  <c r="AU29" i="1"/>
  <c r="AV29" i="1"/>
  <c r="AU29" i="2"/>
  <c r="AD29" i="8"/>
  <c r="AV29" i="2"/>
  <c r="AE29" i="8"/>
  <c r="L23" i="11"/>
  <c r="AU24" i="1"/>
  <c r="AV24" i="1"/>
  <c r="AU24" i="2"/>
  <c r="AD24" i="8"/>
  <c r="AV24" i="2"/>
  <c r="AE24" i="8"/>
  <c r="L24" i="11"/>
  <c r="AU22" i="1"/>
  <c r="AV22" i="1"/>
  <c r="AU22" i="2"/>
  <c r="AD22" i="8"/>
  <c r="AV22" i="2"/>
  <c r="AE22" i="8"/>
  <c r="K25" i="11"/>
  <c r="AU27" i="1"/>
  <c r="AV27" i="1"/>
  <c r="AU27" i="2"/>
  <c r="AD27" i="8"/>
  <c r="AV27" i="2"/>
  <c r="AE27" i="8"/>
  <c r="K26" i="11"/>
  <c r="AU19" i="1"/>
  <c r="AV19" i="1"/>
  <c r="AU19" i="2"/>
  <c r="AD19" i="8"/>
  <c r="AV19" i="2"/>
  <c r="AE19" i="8"/>
  <c r="I27" i="11"/>
  <c r="AU25" i="1"/>
  <c r="AV25" i="1"/>
  <c r="AU25" i="2"/>
  <c r="AD25" i="8"/>
  <c r="AV25" i="2"/>
  <c r="AE25" i="8"/>
  <c r="I28" i="11"/>
  <c r="AU28" i="1"/>
  <c r="AV28" i="1"/>
  <c r="AU28" i="2"/>
  <c r="AD28" i="8"/>
  <c r="AV28" i="2"/>
  <c r="AE28" i="8"/>
  <c r="I29" i="11"/>
  <c r="AU30" i="1"/>
  <c r="AV30" i="1"/>
  <c r="AU30" i="2"/>
  <c r="AD30" i="8"/>
  <c r="AV30" i="2"/>
  <c r="AE30" i="8"/>
  <c r="I30" i="11"/>
  <c r="AU32" i="1"/>
  <c r="AV32" i="1"/>
  <c r="AU32" i="2"/>
  <c r="AD32" i="8"/>
  <c r="AV32" i="2"/>
  <c r="AE32" i="8"/>
  <c r="I31" i="11"/>
  <c r="AU34" i="1"/>
  <c r="AV34" i="1"/>
  <c r="AU34" i="2"/>
  <c r="AD34" i="8"/>
  <c r="AV34" i="2"/>
  <c r="AE34" i="8"/>
  <c r="I32" i="11"/>
  <c r="Q40" i="11"/>
  <c r="AS21" i="1"/>
  <c r="AR21" i="2"/>
  <c r="AB21" i="8"/>
  <c r="AS21" i="2"/>
  <c r="AC21" i="8"/>
  <c r="P3" i="11"/>
  <c r="AR8" i="1"/>
  <c r="AS8" i="1"/>
  <c r="AR8" i="2"/>
  <c r="AB8" i="8"/>
  <c r="AS8" i="2"/>
  <c r="AC8" i="8"/>
  <c r="P4" i="11"/>
  <c r="AR9" i="1"/>
  <c r="AS9" i="1"/>
  <c r="AR9" i="2"/>
  <c r="AB9" i="8"/>
  <c r="AS9" i="2"/>
  <c r="AC9" i="8"/>
  <c r="P5" i="11"/>
  <c r="AR6" i="1"/>
  <c r="AS6" i="1"/>
  <c r="AR6" i="2"/>
  <c r="AB6" i="8"/>
  <c r="AS6" i="2"/>
  <c r="AC6" i="8"/>
  <c r="P6" i="11"/>
  <c r="AR7" i="1"/>
  <c r="AS7" i="1"/>
  <c r="AR7" i="2"/>
  <c r="AB7" i="8"/>
  <c r="AS7" i="2"/>
  <c r="AC7" i="8"/>
  <c r="P7" i="11"/>
  <c r="AR12" i="1"/>
  <c r="AS12" i="1"/>
  <c r="AR12" i="2"/>
  <c r="AB12" i="8"/>
  <c r="AS12" i="2"/>
  <c r="AC12" i="8"/>
  <c r="P8" i="11"/>
  <c r="AR10" i="1"/>
  <c r="AS10" i="1"/>
  <c r="AR10" i="2"/>
  <c r="AB10" i="8"/>
  <c r="AS10" i="2"/>
  <c r="AC10" i="8"/>
  <c r="O9" i="11"/>
  <c r="AR11" i="1"/>
  <c r="AS11" i="1"/>
  <c r="AR11" i="2"/>
  <c r="AB11" i="8"/>
  <c r="AS11" i="2"/>
  <c r="AC11" i="8"/>
  <c r="O10" i="11"/>
  <c r="AR13" i="1"/>
  <c r="AS13" i="1"/>
  <c r="AR13" i="2"/>
  <c r="AB13" i="8"/>
  <c r="AS13" i="2"/>
  <c r="AC13" i="8"/>
  <c r="O11" i="11"/>
  <c r="AS33" i="1"/>
  <c r="AR33" i="2"/>
  <c r="AB33" i="8"/>
  <c r="AS33" i="2"/>
  <c r="AC33" i="8"/>
  <c r="O12" i="11"/>
  <c r="AR3" i="1"/>
  <c r="AS3" i="1"/>
  <c r="AR3" i="2"/>
  <c r="AB3" i="8"/>
  <c r="AS3" i="2"/>
  <c r="AC3" i="8"/>
  <c r="N13" i="11"/>
  <c r="AR4" i="1"/>
  <c r="AS4" i="1"/>
  <c r="AR4" i="2"/>
  <c r="AB4" i="8"/>
  <c r="AS4" i="2"/>
  <c r="AC4" i="8"/>
  <c r="N14" i="11"/>
  <c r="AR5" i="1"/>
  <c r="AS5" i="1"/>
  <c r="AR5" i="2"/>
  <c r="AB5" i="8"/>
  <c r="AS5" i="2"/>
  <c r="AC5" i="8"/>
  <c r="N15" i="11"/>
  <c r="AR31" i="1"/>
  <c r="AS31" i="1"/>
  <c r="AR31" i="2"/>
  <c r="AB31" i="8"/>
  <c r="AS31" i="2"/>
  <c r="AC31" i="8"/>
  <c r="N16" i="11"/>
  <c r="AR16" i="1"/>
  <c r="AS16" i="1"/>
  <c r="AR16" i="2"/>
  <c r="AB16" i="8"/>
  <c r="AS16" i="2"/>
  <c r="AC16" i="8"/>
  <c r="M17" i="11"/>
  <c r="AR17" i="1"/>
  <c r="AS17" i="1"/>
  <c r="AR17" i="2"/>
  <c r="AB17" i="8"/>
  <c r="AS17" i="2"/>
  <c r="AC17" i="8"/>
  <c r="M18" i="11"/>
  <c r="AR14" i="1"/>
  <c r="AS14" i="1"/>
  <c r="AR14" i="2"/>
  <c r="AB14" i="8"/>
  <c r="AS14" i="2"/>
  <c r="AC14" i="8"/>
  <c r="L19" i="11"/>
  <c r="AR15" i="1"/>
  <c r="AS15" i="1"/>
  <c r="AR15" i="2"/>
  <c r="AB15" i="8"/>
  <c r="AS15" i="2"/>
  <c r="AC15" i="8"/>
  <c r="K20" i="11"/>
  <c r="AR18" i="1"/>
  <c r="AS18" i="1"/>
  <c r="AR18" i="2"/>
  <c r="AB18" i="8"/>
  <c r="AS18" i="2"/>
  <c r="AC18" i="8"/>
  <c r="K21" i="11"/>
  <c r="AR20" i="1"/>
  <c r="AS20" i="1"/>
  <c r="AR20" i="2"/>
  <c r="AB20" i="8"/>
  <c r="AS20" i="2"/>
  <c r="AC20" i="8"/>
  <c r="K22" i="11"/>
  <c r="AR29" i="1"/>
  <c r="AS29" i="1"/>
  <c r="AR29" i="2"/>
  <c r="AB29" i="8"/>
  <c r="AS29" i="2"/>
  <c r="AC29" i="8"/>
  <c r="K23" i="11"/>
  <c r="AR24" i="1"/>
  <c r="AS24" i="1"/>
  <c r="AR24" i="2"/>
  <c r="AB24" i="8"/>
  <c r="AS24" i="2"/>
  <c r="AC24" i="8"/>
  <c r="K24" i="11"/>
  <c r="AR22" i="1"/>
  <c r="AS22" i="1"/>
  <c r="AR22" i="2"/>
  <c r="AB22" i="8"/>
  <c r="AS22" i="2"/>
  <c r="AC22" i="8"/>
  <c r="J25" i="11"/>
  <c r="AR27" i="1"/>
  <c r="AS27" i="1"/>
  <c r="AR27" i="2"/>
  <c r="AB27" i="8"/>
  <c r="AS27" i="2"/>
  <c r="AC27" i="8"/>
  <c r="J26" i="11"/>
  <c r="AR19" i="1"/>
  <c r="AS19" i="1"/>
  <c r="AR19" i="2"/>
  <c r="AB19" i="8"/>
  <c r="AS19" i="2"/>
  <c r="AC19" i="8"/>
  <c r="H27" i="11"/>
  <c r="AR25" i="1"/>
  <c r="AS25" i="1"/>
  <c r="AR25" i="2"/>
  <c r="AB25" i="8"/>
  <c r="AS25" i="2"/>
  <c r="AC25" i="8"/>
  <c r="H28" i="11"/>
  <c r="AR28" i="1"/>
  <c r="AS28" i="1"/>
  <c r="AR28" i="2"/>
  <c r="AB28" i="8"/>
  <c r="AS28" i="2"/>
  <c r="AC28" i="8"/>
  <c r="H29" i="11"/>
  <c r="AR30" i="1"/>
  <c r="AS30" i="1"/>
  <c r="AR30" i="2"/>
  <c r="AB30" i="8"/>
  <c r="AS30" i="2"/>
  <c r="AC30" i="8"/>
  <c r="H30" i="11"/>
  <c r="AR32" i="1"/>
  <c r="AS32" i="1"/>
  <c r="AR32" i="2"/>
  <c r="AB32" i="8"/>
  <c r="AS32" i="2"/>
  <c r="AC32" i="8"/>
  <c r="H31" i="11"/>
  <c r="AR34" i="1"/>
  <c r="AS34" i="1"/>
  <c r="AR34" i="2"/>
  <c r="AB34" i="8"/>
  <c r="AS34" i="2"/>
  <c r="AC34" i="8"/>
  <c r="H32" i="11"/>
  <c r="P40" i="11"/>
  <c r="AP21" i="1"/>
  <c r="AO21" i="2"/>
  <c r="Z21" i="8"/>
  <c r="AP21" i="2"/>
  <c r="AA21" i="8"/>
  <c r="O3" i="11"/>
  <c r="AO8" i="1"/>
  <c r="AP8" i="1"/>
  <c r="AO8" i="2"/>
  <c r="Z8" i="8"/>
  <c r="AP8" i="2"/>
  <c r="AA8" i="8"/>
  <c r="O4" i="11"/>
  <c r="AO9" i="1"/>
  <c r="AP9" i="1"/>
  <c r="AO9" i="2"/>
  <c r="Z9" i="8"/>
  <c r="AP9" i="2"/>
  <c r="AA9" i="8"/>
  <c r="O5" i="11"/>
  <c r="AO6" i="1"/>
  <c r="AP6" i="1"/>
  <c r="AO6" i="2"/>
  <c r="Z6" i="8"/>
  <c r="AP6" i="2"/>
  <c r="AA6" i="8"/>
  <c r="O6" i="11"/>
  <c r="AO7" i="1"/>
  <c r="AP7" i="1"/>
  <c r="AO7" i="2"/>
  <c r="Z7" i="8"/>
  <c r="AP7" i="2"/>
  <c r="AA7" i="8"/>
  <c r="O7" i="11"/>
  <c r="AO12" i="1"/>
  <c r="AP12" i="1"/>
  <c r="AO12" i="2"/>
  <c r="Z12" i="8"/>
  <c r="AP12" i="2"/>
  <c r="AA12" i="8"/>
  <c r="O8" i="11"/>
  <c r="AO10" i="1"/>
  <c r="AP10" i="1"/>
  <c r="AO10" i="2"/>
  <c r="Z10" i="8"/>
  <c r="AP10" i="2"/>
  <c r="AA10" i="8"/>
  <c r="N9" i="11"/>
  <c r="AO11" i="1"/>
  <c r="AP11" i="1"/>
  <c r="AO11" i="2"/>
  <c r="Z11" i="8"/>
  <c r="AP11" i="2"/>
  <c r="AA11" i="8"/>
  <c r="N10" i="11"/>
  <c r="AO13" i="1"/>
  <c r="AP13" i="1"/>
  <c r="AO13" i="2"/>
  <c r="Z13" i="8"/>
  <c r="AP13" i="2"/>
  <c r="AA13" i="8"/>
  <c r="N11" i="11"/>
  <c r="AP33" i="1"/>
  <c r="AO33" i="2"/>
  <c r="Z33" i="8"/>
  <c r="AP33" i="2"/>
  <c r="AA33" i="8"/>
  <c r="N12" i="11"/>
  <c r="AO3" i="1"/>
  <c r="AP3" i="1"/>
  <c r="AO3" i="2"/>
  <c r="Z3" i="8"/>
  <c r="AP3" i="2"/>
  <c r="AA3" i="8"/>
  <c r="M13" i="11"/>
  <c r="AO4" i="1"/>
  <c r="AP4" i="1"/>
  <c r="AO4" i="2"/>
  <c r="Z4" i="8"/>
  <c r="AP4" i="2"/>
  <c r="AA4" i="8"/>
  <c r="M14" i="11"/>
  <c r="AO5" i="1"/>
  <c r="AP5" i="1"/>
  <c r="AO5" i="2"/>
  <c r="Z5" i="8"/>
  <c r="AP5" i="2"/>
  <c r="AA5" i="8"/>
  <c r="M15" i="11"/>
  <c r="AO31" i="1"/>
  <c r="AP31" i="1"/>
  <c r="AO31" i="2"/>
  <c r="Z31" i="8"/>
  <c r="AP31" i="2"/>
  <c r="AA31" i="8"/>
  <c r="M16" i="11"/>
  <c r="AO16" i="1"/>
  <c r="AP16" i="1"/>
  <c r="AO16" i="2"/>
  <c r="Z16" i="8"/>
  <c r="AP16" i="2"/>
  <c r="AA16" i="8"/>
  <c r="L17" i="11"/>
  <c r="AO17" i="1"/>
  <c r="AP17" i="1"/>
  <c r="AO17" i="2"/>
  <c r="Z17" i="8"/>
  <c r="AP17" i="2"/>
  <c r="AA17" i="8"/>
  <c r="L18" i="11"/>
  <c r="AO14" i="1"/>
  <c r="AP14" i="1"/>
  <c r="AO14" i="2"/>
  <c r="Z14" i="8"/>
  <c r="AP14" i="2"/>
  <c r="AA14" i="8"/>
  <c r="K19" i="11"/>
  <c r="AO15" i="1"/>
  <c r="AP15" i="1"/>
  <c r="AO15" i="2"/>
  <c r="Z15" i="8"/>
  <c r="AP15" i="2"/>
  <c r="AA15" i="8"/>
  <c r="J20" i="11"/>
  <c r="AO18" i="1"/>
  <c r="AP18" i="1"/>
  <c r="AO18" i="2"/>
  <c r="Z18" i="8"/>
  <c r="AP18" i="2"/>
  <c r="AA18" i="8"/>
  <c r="J21" i="11"/>
  <c r="AO20" i="1"/>
  <c r="AP20" i="1"/>
  <c r="AO20" i="2"/>
  <c r="Z20" i="8"/>
  <c r="AP20" i="2"/>
  <c r="AA20" i="8"/>
  <c r="J22" i="11"/>
  <c r="AO29" i="1"/>
  <c r="AP29" i="1"/>
  <c r="AO29" i="2"/>
  <c r="Z29" i="8"/>
  <c r="AP29" i="2"/>
  <c r="AA29" i="8"/>
  <c r="J23" i="11"/>
  <c r="AO24" i="1"/>
  <c r="AP24" i="1"/>
  <c r="AO24" i="2"/>
  <c r="Z24" i="8"/>
  <c r="AP24" i="2"/>
  <c r="AA24" i="8"/>
  <c r="J24" i="11"/>
  <c r="AO22" i="1"/>
  <c r="AP22" i="1"/>
  <c r="AO22" i="2"/>
  <c r="Z22" i="8"/>
  <c r="AP22" i="2"/>
  <c r="AA22" i="8"/>
  <c r="I25" i="11"/>
  <c r="AO27" i="1"/>
  <c r="AP27" i="1"/>
  <c r="AO27" i="2"/>
  <c r="Z27" i="8"/>
  <c r="AP27" i="2"/>
  <c r="AA27" i="8"/>
  <c r="I26" i="11"/>
  <c r="G27" i="11"/>
  <c r="G28" i="11"/>
  <c r="G29" i="11"/>
  <c r="G30" i="11"/>
  <c r="G31" i="11"/>
  <c r="G32" i="11"/>
  <c r="O40" i="11"/>
  <c r="AM21" i="1"/>
  <c r="AL21" i="2"/>
  <c r="X21" i="8"/>
  <c r="AM21" i="2"/>
  <c r="Y21" i="8"/>
  <c r="N3" i="11"/>
  <c r="AL8" i="1"/>
  <c r="AM8" i="1"/>
  <c r="AL8" i="2"/>
  <c r="X8" i="8"/>
  <c r="AM8" i="2"/>
  <c r="Y8" i="8"/>
  <c r="N4" i="11"/>
  <c r="AL9" i="1"/>
  <c r="AM9" i="1"/>
  <c r="AL9" i="2"/>
  <c r="X9" i="8"/>
  <c r="AM9" i="2"/>
  <c r="Y9" i="8"/>
  <c r="N5" i="11"/>
  <c r="AL6" i="1"/>
  <c r="AM6" i="1"/>
  <c r="AL6" i="2"/>
  <c r="X6" i="8"/>
  <c r="AM6" i="2"/>
  <c r="Y6" i="8"/>
  <c r="N6" i="11"/>
  <c r="AL7" i="1"/>
  <c r="AM7" i="1"/>
  <c r="AL7" i="2"/>
  <c r="X7" i="8"/>
  <c r="AM7" i="2"/>
  <c r="Y7" i="8"/>
  <c r="N7" i="11"/>
  <c r="AL12" i="1"/>
  <c r="AM12" i="1"/>
  <c r="AL12" i="2"/>
  <c r="X12" i="8"/>
  <c r="AM12" i="2"/>
  <c r="Y12" i="8"/>
  <c r="N8" i="11"/>
  <c r="AL10" i="1"/>
  <c r="AM10" i="1"/>
  <c r="AL10" i="2"/>
  <c r="X10" i="8"/>
  <c r="AM10" i="2"/>
  <c r="Y10" i="8"/>
  <c r="M9" i="11"/>
  <c r="AL11" i="1"/>
  <c r="AM11" i="1"/>
  <c r="AL11" i="2"/>
  <c r="X11" i="8"/>
  <c r="AM11" i="2"/>
  <c r="Y11" i="8"/>
  <c r="M10" i="11"/>
  <c r="AL13" i="1"/>
  <c r="AM13" i="1"/>
  <c r="AL13" i="2"/>
  <c r="X13" i="8"/>
  <c r="AM13" i="2"/>
  <c r="Y13" i="8"/>
  <c r="M11" i="11"/>
  <c r="AM33" i="1"/>
  <c r="AL33" i="2"/>
  <c r="X33" i="8"/>
  <c r="AM33" i="2"/>
  <c r="Y33" i="8"/>
  <c r="M12" i="11"/>
  <c r="AL3" i="1"/>
  <c r="AM3" i="1"/>
  <c r="AL3" i="2"/>
  <c r="X3" i="8"/>
  <c r="AM3" i="2"/>
  <c r="Y3" i="8"/>
  <c r="L13" i="11"/>
  <c r="AL4" i="1"/>
  <c r="AM4" i="1"/>
  <c r="AL4" i="2"/>
  <c r="X4" i="8"/>
  <c r="AM4" i="2"/>
  <c r="Y4" i="8"/>
  <c r="L14" i="11"/>
  <c r="AL5" i="1"/>
  <c r="AM5" i="1"/>
  <c r="AL5" i="2"/>
  <c r="X5" i="8"/>
  <c r="AM5" i="2"/>
  <c r="Y5" i="8"/>
  <c r="L15" i="11"/>
  <c r="AL31" i="1"/>
  <c r="AM31" i="1"/>
  <c r="AL31" i="2"/>
  <c r="X31" i="8"/>
  <c r="AM31" i="2"/>
  <c r="Y31" i="8"/>
  <c r="L16" i="11"/>
  <c r="AL16" i="1"/>
  <c r="AM16" i="1"/>
  <c r="AL16" i="2"/>
  <c r="X16" i="8"/>
  <c r="AM16" i="2"/>
  <c r="Y16" i="8"/>
  <c r="K17" i="11"/>
  <c r="AL17" i="1"/>
  <c r="AM17" i="1"/>
  <c r="AL17" i="2"/>
  <c r="X17" i="8"/>
  <c r="AM17" i="2"/>
  <c r="Y17" i="8"/>
  <c r="K18" i="11"/>
  <c r="AL14" i="1"/>
  <c r="AM14" i="1"/>
  <c r="AL14" i="2"/>
  <c r="X14" i="8"/>
  <c r="AM14" i="2"/>
  <c r="Y14" i="8"/>
  <c r="J19" i="11"/>
  <c r="AL15" i="1"/>
  <c r="AM15" i="1"/>
  <c r="AL15" i="2"/>
  <c r="X15" i="8"/>
  <c r="AM15" i="2"/>
  <c r="Y15" i="8"/>
  <c r="I20" i="11"/>
  <c r="AL18" i="1"/>
  <c r="AM18" i="1"/>
  <c r="AL18" i="2"/>
  <c r="X18" i="8"/>
  <c r="AM18" i="2"/>
  <c r="Y18" i="8"/>
  <c r="I21" i="11"/>
  <c r="AL20" i="1"/>
  <c r="AM20" i="1"/>
  <c r="AL20" i="2"/>
  <c r="X20" i="8"/>
  <c r="AM20" i="2"/>
  <c r="Y20" i="8"/>
  <c r="I22" i="11"/>
  <c r="AL29" i="1"/>
  <c r="AM29" i="1"/>
  <c r="AL29" i="2"/>
  <c r="X29" i="8"/>
  <c r="AM29" i="2"/>
  <c r="Y29" i="8"/>
  <c r="I23" i="11"/>
  <c r="AL24" i="1"/>
  <c r="AM24" i="1"/>
  <c r="AL24" i="2"/>
  <c r="X24" i="8"/>
  <c r="AM24" i="2"/>
  <c r="Y24" i="8"/>
  <c r="I24" i="11"/>
  <c r="AL22" i="1"/>
  <c r="AM22" i="1"/>
  <c r="AL22" i="2"/>
  <c r="X22" i="8"/>
  <c r="AM22" i="2"/>
  <c r="Y22" i="8"/>
  <c r="H25" i="11"/>
  <c r="AL27" i="1"/>
  <c r="AM27" i="1"/>
  <c r="AL27" i="2"/>
  <c r="X27" i="8"/>
  <c r="AM27" i="2"/>
  <c r="Y27" i="8"/>
  <c r="H26" i="11"/>
  <c r="F27" i="11"/>
  <c r="F28" i="11"/>
  <c r="F29" i="11"/>
  <c r="F30" i="11"/>
  <c r="F31" i="11"/>
  <c r="F32" i="11"/>
  <c r="N40" i="11"/>
  <c r="AJ21" i="1"/>
  <c r="AI21" i="2"/>
  <c r="V21" i="8"/>
  <c r="AJ21" i="2"/>
  <c r="W21" i="8"/>
  <c r="M3" i="11"/>
  <c r="AI8" i="1"/>
  <c r="AJ8" i="1"/>
  <c r="AI8" i="2"/>
  <c r="V8" i="8"/>
  <c r="AJ8" i="2"/>
  <c r="W8" i="8"/>
  <c r="M4" i="11"/>
  <c r="AI9" i="1"/>
  <c r="AJ9" i="1"/>
  <c r="AI9" i="2"/>
  <c r="V9" i="8"/>
  <c r="AJ9" i="2"/>
  <c r="W9" i="8"/>
  <c r="M5" i="11"/>
  <c r="AI6" i="1"/>
  <c r="AJ6" i="1"/>
  <c r="AI6" i="2"/>
  <c r="V6" i="8"/>
  <c r="AJ6" i="2"/>
  <c r="W6" i="8"/>
  <c r="M6" i="11"/>
  <c r="AI7" i="1"/>
  <c r="AJ7" i="1"/>
  <c r="AI7" i="2"/>
  <c r="V7" i="8"/>
  <c r="AJ7" i="2"/>
  <c r="W7" i="8"/>
  <c r="M7" i="11"/>
  <c r="AI12" i="1"/>
  <c r="AJ12" i="1"/>
  <c r="AI12" i="2"/>
  <c r="V12" i="8"/>
  <c r="AJ12" i="2"/>
  <c r="W12" i="8"/>
  <c r="M8" i="11"/>
  <c r="AI10" i="1"/>
  <c r="AJ10" i="1"/>
  <c r="AI10" i="2"/>
  <c r="V10" i="8"/>
  <c r="AJ10" i="2"/>
  <c r="W10" i="8"/>
  <c r="L9" i="11"/>
  <c r="AI11" i="1"/>
  <c r="AJ11" i="1"/>
  <c r="AI11" i="2"/>
  <c r="V11" i="8"/>
  <c r="AJ11" i="2"/>
  <c r="W11" i="8"/>
  <c r="L10" i="11"/>
  <c r="AI13" i="1"/>
  <c r="AJ13" i="1"/>
  <c r="AI13" i="2"/>
  <c r="V13" i="8"/>
  <c r="AJ13" i="2"/>
  <c r="W13" i="8"/>
  <c r="L11" i="11"/>
  <c r="AJ33" i="1"/>
  <c r="AI33" i="2"/>
  <c r="V33" i="8"/>
  <c r="AJ33" i="2"/>
  <c r="W33" i="8"/>
  <c r="L12" i="11"/>
  <c r="AI3" i="1"/>
  <c r="AJ3" i="1"/>
  <c r="AI3" i="2"/>
  <c r="V3" i="8"/>
  <c r="AJ3" i="2"/>
  <c r="W3" i="8"/>
  <c r="K13" i="11"/>
  <c r="AI4" i="1"/>
  <c r="AJ4" i="1"/>
  <c r="AI4" i="2"/>
  <c r="V4" i="8"/>
  <c r="AJ4" i="2"/>
  <c r="W4" i="8"/>
  <c r="K14" i="11"/>
  <c r="AI5" i="1"/>
  <c r="AJ5" i="1"/>
  <c r="AI5" i="2"/>
  <c r="V5" i="8"/>
  <c r="AJ5" i="2"/>
  <c r="W5" i="8"/>
  <c r="K15" i="11"/>
  <c r="AI31" i="1"/>
  <c r="AJ31" i="1"/>
  <c r="AI31" i="2"/>
  <c r="V31" i="8"/>
  <c r="AJ31" i="2"/>
  <c r="W31" i="8"/>
  <c r="K16" i="11"/>
  <c r="AI16" i="1"/>
  <c r="AJ16" i="1"/>
  <c r="AI16" i="2"/>
  <c r="V16" i="8"/>
  <c r="AJ16" i="2"/>
  <c r="W16" i="8"/>
  <c r="J17" i="11"/>
  <c r="AI17" i="1"/>
  <c r="AJ17" i="1"/>
  <c r="AI17" i="2"/>
  <c r="V17" i="8"/>
  <c r="AJ17" i="2"/>
  <c r="W17" i="8"/>
  <c r="J18" i="11"/>
  <c r="AI14" i="1"/>
  <c r="AJ14" i="1"/>
  <c r="AI14" i="2"/>
  <c r="V14" i="8"/>
  <c r="AJ14" i="2"/>
  <c r="W14" i="8"/>
  <c r="I19" i="11"/>
  <c r="AI15" i="1"/>
  <c r="AJ15" i="1"/>
  <c r="AI15" i="2"/>
  <c r="V15" i="8"/>
  <c r="AJ15" i="2"/>
  <c r="W15" i="8"/>
  <c r="H20" i="11"/>
  <c r="AI18" i="1"/>
  <c r="AJ18" i="1"/>
  <c r="AI18" i="2"/>
  <c r="V18" i="8"/>
  <c r="AJ18" i="2"/>
  <c r="W18" i="8"/>
  <c r="H21" i="11"/>
  <c r="AI20" i="1"/>
  <c r="AJ20" i="1"/>
  <c r="AI20" i="2"/>
  <c r="V20" i="8"/>
  <c r="AJ20" i="2"/>
  <c r="W20" i="8"/>
  <c r="H22" i="11"/>
  <c r="AI29" i="1"/>
  <c r="AJ29" i="1"/>
  <c r="AI29" i="2"/>
  <c r="V29" i="8"/>
  <c r="AJ29" i="2"/>
  <c r="W29" i="8"/>
  <c r="H23" i="11"/>
  <c r="AI24" i="1"/>
  <c r="AJ24" i="1"/>
  <c r="AI24" i="2"/>
  <c r="V24" i="8"/>
  <c r="AJ24" i="2"/>
  <c r="W24" i="8"/>
  <c r="H24" i="11"/>
  <c r="G25" i="11"/>
  <c r="G26" i="11"/>
  <c r="M40" i="11"/>
  <c r="AG21" i="1"/>
  <c r="AF21" i="2"/>
  <c r="T21" i="8"/>
  <c r="AG21" i="2"/>
  <c r="U21" i="8"/>
  <c r="L3" i="11"/>
  <c r="AF8" i="1"/>
  <c r="AG8" i="1"/>
  <c r="AF8" i="2"/>
  <c r="T8" i="8"/>
  <c r="AG8" i="2"/>
  <c r="U8" i="8"/>
  <c r="L4" i="11"/>
  <c r="AF9" i="1"/>
  <c r="AG9" i="1"/>
  <c r="AF9" i="2"/>
  <c r="T9" i="8"/>
  <c r="AG9" i="2"/>
  <c r="U9" i="8"/>
  <c r="L5" i="11"/>
  <c r="AF6" i="1"/>
  <c r="AG6" i="1"/>
  <c r="AF6" i="2"/>
  <c r="T6" i="8"/>
  <c r="AG6" i="2"/>
  <c r="U6" i="8"/>
  <c r="L6" i="11"/>
  <c r="AF7" i="1"/>
  <c r="AG7" i="1"/>
  <c r="AF7" i="2"/>
  <c r="T7" i="8"/>
  <c r="AG7" i="2"/>
  <c r="U7" i="8"/>
  <c r="L7" i="11"/>
  <c r="AF12" i="1"/>
  <c r="AG12" i="1"/>
  <c r="AF12" i="2"/>
  <c r="T12" i="8"/>
  <c r="AG12" i="2"/>
  <c r="U12" i="8"/>
  <c r="L8" i="11"/>
  <c r="AF10" i="1"/>
  <c r="AG10" i="1"/>
  <c r="AF10" i="2"/>
  <c r="T10" i="8"/>
  <c r="AG10" i="2"/>
  <c r="U10" i="8"/>
  <c r="K9" i="11"/>
  <c r="AF11" i="1"/>
  <c r="AG11" i="1"/>
  <c r="AF11" i="2"/>
  <c r="T11" i="8"/>
  <c r="AG11" i="2"/>
  <c r="U11" i="8"/>
  <c r="K10" i="11"/>
  <c r="AF13" i="1"/>
  <c r="AG13" i="1"/>
  <c r="AF13" i="2"/>
  <c r="T13" i="8"/>
  <c r="AG13" i="2"/>
  <c r="U13" i="8"/>
  <c r="K11" i="11"/>
  <c r="AG33" i="1"/>
  <c r="AF33" i="2"/>
  <c r="T33" i="8"/>
  <c r="AG33" i="2"/>
  <c r="U33" i="8"/>
  <c r="K12" i="11"/>
  <c r="AF3" i="1"/>
  <c r="AG3" i="1"/>
  <c r="AF3" i="2"/>
  <c r="T3" i="8"/>
  <c r="AG3" i="2"/>
  <c r="U3" i="8"/>
  <c r="J13" i="11"/>
  <c r="AF4" i="1"/>
  <c r="AG4" i="1"/>
  <c r="AF4" i="2"/>
  <c r="T4" i="8"/>
  <c r="AG4" i="2"/>
  <c r="U4" i="8"/>
  <c r="J14" i="11"/>
  <c r="AF5" i="1"/>
  <c r="AG5" i="1"/>
  <c r="AF5" i="2"/>
  <c r="T5" i="8"/>
  <c r="AG5" i="2"/>
  <c r="U5" i="8"/>
  <c r="J15" i="11"/>
  <c r="AF31" i="1"/>
  <c r="AG31" i="1"/>
  <c r="AF31" i="2"/>
  <c r="T31" i="8"/>
  <c r="AG31" i="2"/>
  <c r="U31" i="8"/>
  <c r="J16" i="11"/>
  <c r="AF16" i="1"/>
  <c r="AG16" i="1"/>
  <c r="AF16" i="2"/>
  <c r="T16" i="8"/>
  <c r="AG16" i="2"/>
  <c r="U16" i="8"/>
  <c r="I17" i="11"/>
  <c r="AF17" i="1"/>
  <c r="AG17" i="1"/>
  <c r="AF17" i="2"/>
  <c r="T17" i="8"/>
  <c r="AG17" i="2"/>
  <c r="U17" i="8"/>
  <c r="I18" i="11"/>
  <c r="AF14" i="1"/>
  <c r="AG14" i="1"/>
  <c r="AF14" i="2"/>
  <c r="T14" i="8"/>
  <c r="AG14" i="2"/>
  <c r="U14" i="8"/>
  <c r="H19" i="11"/>
  <c r="G20" i="11"/>
  <c r="G21" i="11"/>
  <c r="G22" i="11"/>
  <c r="G23" i="11"/>
  <c r="G24" i="11"/>
  <c r="F25" i="11"/>
  <c r="F26" i="11"/>
  <c r="L40" i="11"/>
  <c r="AD21" i="1"/>
  <c r="AC21" i="2"/>
  <c r="R21" i="8"/>
  <c r="AD21" i="2"/>
  <c r="S21" i="8"/>
  <c r="K3" i="11"/>
  <c r="AC8" i="1"/>
  <c r="AD8" i="1"/>
  <c r="AC8" i="2"/>
  <c r="R8" i="8"/>
  <c r="AD8" i="2"/>
  <c r="S8" i="8"/>
  <c r="K4" i="11"/>
  <c r="AC9" i="1"/>
  <c r="AD9" i="1"/>
  <c r="AC9" i="2"/>
  <c r="R9" i="8"/>
  <c r="AD9" i="2"/>
  <c r="S9" i="8"/>
  <c r="K5" i="11"/>
  <c r="AC6" i="1"/>
  <c r="AD6" i="1"/>
  <c r="AC6" i="2"/>
  <c r="R6" i="8"/>
  <c r="AD6" i="2"/>
  <c r="S6" i="8"/>
  <c r="K6" i="11"/>
  <c r="AC7" i="1"/>
  <c r="AD7" i="1"/>
  <c r="AC7" i="2"/>
  <c r="R7" i="8"/>
  <c r="AD7" i="2"/>
  <c r="S7" i="8"/>
  <c r="K7" i="11"/>
  <c r="AC12" i="1"/>
  <c r="AD12" i="1"/>
  <c r="AC12" i="2"/>
  <c r="R12" i="8"/>
  <c r="AD12" i="2"/>
  <c r="S12" i="8"/>
  <c r="K8" i="11"/>
  <c r="AC10" i="1"/>
  <c r="AD10" i="1"/>
  <c r="AC10" i="2"/>
  <c r="R10" i="8"/>
  <c r="AD10" i="2"/>
  <c r="S10" i="8"/>
  <c r="J9" i="11"/>
  <c r="AC11" i="1"/>
  <c r="AD11" i="1"/>
  <c r="AC11" i="2"/>
  <c r="R11" i="8"/>
  <c r="AD11" i="2"/>
  <c r="S11" i="8"/>
  <c r="J10" i="11"/>
  <c r="AC13" i="1"/>
  <c r="AD13" i="1"/>
  <c r="AC13" i="2"/>
  <c r="R13" i="8"/>
  <c r="AD13" i="2"/>
  <c r="S13" i="8"/>
  <c r="J11" i="11"/>
  <c r="AD33" i="1"/>
  <c r="AC33" i="2"/>
  <c r="R33" i="8"/>
  <c r="AD33" i="2"/>
  <c r="S33" i="8"/>
  <c r="J12" i="11"/>
  <c r="AC3" i="1"/>
  <c r="AD3" i="1"/>
  <c r="AC3" i="2"/>
  <c r="R3" i="8"/>
  <c r="AD3" i="2"/>
  <c r="S3" i="8"/>
  <c r="I13" i="11"/>
  <c r="AC4" i="1"/>
  <c r="AD4" i="1"/>
  <c r="AC4" i="2"/>
  <c r="R4" i="8"/>
  <c r="AD4" i="2"/>
  <c r="S4" i="8"/>
  <c r="I14" i="11"/>
  <c r="AC5" i="1"/>
  <c r="AD5" i="1"/>
  <c r="AC5" i="2"/>
  <c r="R5" i="8"/>
  <c r="AD5" i="2"/>
  <c r="S5" i="8"/>
  <c r="I15" i="11"/>
  <c r="AC31" i="1"/>
  <c r="AD31" i="1"/>
  <c r="AC31" i="2"/>
  <c r="R31" i="8"/>
  <c r="AD31" i="2"/>
  <c r="S31" i="8"/>
  <c r="I16" i="11"/>
  <c r="AC16" i="1"/>
  <c r="AD16" i="1"/>
  <c r="AC16" i="2"/>
  <c r="R16" i="8"/>
  <c r="AD16" i="2"/>
  <c r="S16" i="8"/>
  <c r="H17" i="11"/>
  <c r="AC17" i="1"/>
  <c r="AD17" i="1"/>
  <c r="AC17" i="2"/>
  <c r="R17" i="8"/>
  <c r="AD17" i="2"/>
  <c r="S17" i="8"/>
  <c r="H18" i="11"/>
  <c r="G19" i="11"/>
  <c r="F20" i="11"/>
  <c r="F21" i="11"/>
  <c r="F22" i="11"/>
  <c r="F23" i="11"/>
  <c r="F24" i="11"/>
  <c r="K40" i="11"/>
  <c r="AA21" i="1"/>
  <c r="Z21" i="2"/>
  <c r="P21" i="8"/>
  <c r="AA21" i="2"/>
  <c r="Q21" i="8"/>
  <c r="J3" i="11"/>
  <c r="Z8" i="1"/>
  <c r="AA8" i="1"/>
  <c r="Z8" i="2"/>
  <c r="P8" i="8"/>
  <c r="AA8" i="2"/>
  <c r="Q8" i="8"/>
  <c r="J4" i="11"/>
  <c r="Z9" i="1"/>
  <c r="AA9" i="1"/>
  <c r="Z9" i="2"/>
  <c r="P9" i="8"/>
  <c r="AA9" i="2"/>
  <c r="Q9" i="8"/>
  <c r="J5" i="11"/>
  <c r="Z6" i="1"/>
  <c r="AA6" i="1"/>
  <c r="Z6" i="2"/>
  <c r="P6" i="8"/>
  <c r="AA6" i="2"/>
  <c r="Q6" i="8"/>
  <c r="J6" i="11"/>
  <c r="Z7" i="1"/>
  <c r="AA7" i="1"/>
  <c r="Z7" i="2"/>
  <c r="P7" i="8"/>
  <c r="AA7" i="2"/>
  <c r="Q7" i="8"/>
  <c r="J7" i="11"/>
  <c r="Z12" i="1"/>
  <c r="AA12" i="1"/>
  <c r="Z12" i="2"/>
  <c r="P12" i="8"/>
  <c r="AA12" i="2"/>
  <c r="Q12" i="8"/>
  <c r="J8" i="11"/>
  <c r="Z10" i="1"/>
  <c r="AA10" i="1"/>
  <c r="Z10" i="2"/>
  <c r="P10" i="8"/>
  <c r="AA10" i="2"/>
  <c r="Q10" i="8"/>
  <c r="I9" i="11"/>
  <c r="Z11" i="1"/>
  <c r="AA11" i="1"/>
  <c r="Z11" i="2"/>
  <c r="P11" i="8"/>
  <c r="AA11" i="2"/>
  <c r="Q11" i="8"/>
  <c r="I10" i="11"/>
  <c r="Z13" i="1"/>
  <c r="AA13" i="1"/>
  <c r="Z13" i="2"/>
  <c r="P13" i="8"/>
  <c r="AA13" i="2"/>
  <c r="Q13" i="8"/>
  <c r="I11" i="11"/>
  <c r="AA33" i="1"/>
  <c r="Z33" i="2"/>
  <c r="P33" i="8"/>
  <c r="AA33" i="2"/>
  <c r="Q33" i="8"/>
  <c r="I12" i="11"/>
  <c r="Z3" i="1"/>
  <c r="AA3" i="1"/>
  <c r="Z3" i="2"/>
  <c r="P3" i="8"/>
  <c r="AA3" i="2"/>
  <c r="Q3" i="8"/>
  <c r="H13" i="11"/>
  <c r="Z4" i="1"/>
  <c r="AA4" i="1"/>
  <c r="Z4" i="2"/>
  <c r="P4" i="8"/>
  <c r="AA4" i="2"/>
  <c r="Q4" i="8"/>
  <c r="H14" i="11"/>
  <c r="Z5" i="1"/>
  <c r="AA5" i="1"/>
  <c r="Z5" i="2"/>
  <c r="P5" i="8"/>
  <c r="AA5" i="2"/>
  <c r="Q5" i="8"/>
  <c r="H15" i="11"/>
  <c r="Z31" i="1"/>
  <c r="AA31" i="1"/>
  <c r="Z31" i="2"/>
  <c r="P31" i="8"/>
  <c r="AA31" i="2"/>
  <c r="Q31" i="8"/>
  <c r="H16" i="11"/>
  <c r="G17" i="11"/>
  <c r="G18" i="11"/>
  <c r="F19" i="11"/>
  <c r="J40" i="11"/>
  <c r="W21" i="1"/>
  <c r="W21" i="2"/>
  <c r="N21" i="8"/>
  <c r="X21" i="2"/>
  <c r="O21" i="8"/>
  <c r="I3" i="11"/>
  <c r="V8" i="1"/>
  <c r="W8" i="1"/>
  <c r="W8" i="2"/>
  <c r="N8" i="8"/>
  <c r="X8" i="2"/>
  <c r="O8" i="8"/>
  <c r="I4" i="11"/>
  <c r="V9" i="1"/>
  <c r="W9" i="1"/>
  <c r="W9" i="2"/>
  <c r="N9" i="8"/>
  <c r="X9" i="2"/>
  <c r="O9" i="8"/>
  <c r="I5" i="11"/>
  <c r="V6" i="1"/>
  <c r="W6" i="1"/>
  <c r="W6" i="2"/>
  <c r="N6" i="8"/>
  <c r="X6" i="2"/>
  <c r="O6" i="8"/>
  <c r="I6" i="11"/>
  <c r="V7" i="1"/>
  <c r="W7" i="1"/>
  <c r="W7" i="2"/>
  <c r="N7" i="8"/>
  <c r="X7" i="2"/>
  <c r="O7" i="8"/>
  <c r="I7" i="11"/>
  <c r="V12" i="1"/>
  <c r="W12" i="1"/>
  <c r="W12" i="2"/>
  <c r="N12" i="8"/>
  <c r="X12" i="2"/>
  <c r="O12" i="8"/>
  <c r="I8" i="11"/>
  <c r="V10" i="1"/>
  <c r="W10" i="1"/>
  <c r="W10" i="2"/>
  <c r="N10" i="8"/>
  <c r="X10" i="2"/>
  <c r="O10" i="8"/>
  <c r="H9" i="11"/>
  <c r="V11" i="1"/>
  <c r="W11" i="1"/>
  <c r="W11" i="2"/>
  <c r="N11" i="8"/>
  <c r="X11" i="2"/>
  <c r="O11" i="8"/>
  <c r="H10" i="11"/>
  <c r="V13" i="1"/>
  <c r="W13" i="1"/>
  <c r="W13" i="2"/>
  <c r="N13" i="8"/>
  <c r="X13" i="2"/>
  <c r="O13" i="8"/>
  <c r="H11" i="11"/>
  <c r="W33" i="1"/>
  <c r="W33" i="2"/>
  <c r="N33" i="8"/>
  <c r="X33" i="2"/>
  <c r="O33" i="8"/>
  <c r="H12" i="11"/>
  <c r="G13" i="11"/>
  <c r="G14" i="11"/>
  <c r="G15" i="11"/>
  <c r="G16" i="11"/>
  <c r="F17" i="11"/>
  <c r="F18" i="11"/>
  <c r="I40" i="11"/>
  <c r="H3" i="11"/>
  <c r="S8" i="1"/>
  <c r="R8" i="1"/>
  <c r="T8" i="1"/>
  <c r="T8" i="2"/>
  <c r="L8" i="8"/>
  <c r="U8" i="2"/>
  <c r="M8" i="8"/>
  <c r="H4" i="11"/>
  <c r="S9" i="1"/>
  <c r="R9" i="1"/>
  <c r="T9" i="1"/>
  <c r="T9" i="2"/>
  <c r="L9" i="8"/>
  <c r="U9" i="2"/>
  <c r="M9" i="8"/>
  <c r="H5" i="11"/>
  <c r="S6" i="1"/>
  <c r="R6" i="1"/>
  <c r="T6" i="1"/>
  <c r="T6" i="2"/>
  <c r="L6" i="8"/>
  <c r="U6" i="2"/>
  <c r="M6" i="8"/>
  <c r="H6" i="11"/>
  <c r="S7" i="1"/>
  <c r="R7" i="1"/>
  <c r="T7" i="1"/>
  <c r="T7" i="2"/>
  <c r="L7" i="8"/>
  <c r="U7" i="2"/>
  <c r="M7" i="8"/>
  <c r="H7" i="11"/>
  <c r="S12" i="1"/>
  <c r="R12" i="1"/>
  <c r="T12" i="1"/>
  <c r="T12" i="2"/>
  <c r="L12" i="8"/>
  <c r="U12" i="2"/>
  <c r="M12" i="8"/>
  <c r="H8" i="11"/>
  <c r="G9" i="11"/>
  <c r="G10" i="11"/>
  <c r="G11" i="11"/>
  <c r="G12" i="11"/>
  <c r="F13" i="11"/>
  <c r="F14" i="11"/>
  <c r="F15" i="11"/>
  <c r="F16" i="11"/>
  <c r="H40" i="11"/>
  <c r="G3" i="11"/>
  <c r="G4" i="11"/>
  <c r="G5" i="11"/>
  <c r="G6" i="11"/>
  <c r="G7" i="11"/>
  <c r="G8" i="11"/>
  <c r="F9" i="11"/>
  <c r="F10" i="11"/>
  <c r="F11" i="11"/>
  <c r="F12" i="11"/>
  <c r="G40" i="11"/>
  <c r="F3" i="11"/>
  <c r="F4" i="11"/>
  <c r="F6" i="11"/>
  <c r="F7" i="11"/>
  <c r="F8" i="11"/>
  <c r="F40" i="11"/>
  <c r="E3" i="11"/>
  <c r="E40" i="11"/>
  <c r="A2" i="11"/>
  <c r="A1" i="11"/>
  <c r="A2" i="8"/>
  <c r="G3" i="1"/>
  <c r="H3" i="1"/>
  <c r="I3" i="2"/>
  <c r="E3" i="8"/>
  <c r="G4" i="1"/>
  <c r="H4" i="1"/>
  <c r="I4" i="2"/>
  <c r="E4" i="8"/>
  <c r="G5" i="1"/>
  <c r="H5" i="1"/>
  <c r="I5" i="2"/>
  <c r="E5" i="8"/>
  <c r="G6" i="1"/>
  <c r="H6" i="1"/>
  <c r="I6" i="2"/>
  <c r="E6" i="8"/>
  <c r="G7" i="1"/>
  <c r="H7" i="1"/>
  <c r="I7" i="2"/>
  <c r="E7" i="8"/>
  <c r="G8" i="1"/>
  <c r="H8" i="1"/>
  <c r="I8" i="2"/>
  <c r="E8" i="8"/>
  <c r="G9" i="1"/>
  <c r="H9" i="1"/>
  <c r="I9" i="2"/>
  <c r="E9" i="8"/>
  <c r="G10" i="1"/>
  <c r="H10" i="1"/>
  <c r="I10" i="2"/>
  <c r="E10" i="8"/>
  <c r="G11" i="1"/>
  <c r="H11" i="1"/>
  <c r="I11" i="2"/>
  <c r="E11" i="8"/>
  <c r="G12" i="1"/>
  <c r="H12" i="1"/>
  <c r="I12" i="2"/>
  <c r="E12" i="8"/>
  <c r="G13" i="1"/>
  <c r="H13" i="1"/>
  <c r="I13" i="2"/>
  <c r="E13" i="8"/>
  <c r="G14" i="1"/>
  <c r="H14" i="1"/>
  <c r="I14" i="2"/>
  <c r="E14" i="8"/>
  <c r="G15" i="1"/>
  <c r="H15" i="1"/>
  <c r="I15" i="2"/>
  <c r="E15" i="8"/>
  <c r="G16" i="1"/>
  <c r="H16" i="1"/>
  <c r="I16" i="2"/>
  <c r="E16" i="8"/>
  <c r="G17" i="1"/>
  <c r="H17" i="1"/>
  <c r="I17" i="2"/>
  <c r="E17" i="8"/>
  <c r="G18" i="1"/>
  <c r="H18" i="1"/>
  <c r="I18" i="2"/>
  <c r="E18" i="8"/>
  <c r="G19" i="1"/>
  <c r="H19" i="1"/>
  <c r="I19" i="2"/>
  <c r="E19" i="8"/>
  <c r="G20" i="1"/>
  <c r="H20" i="1"/>
  <c r="I20" i="2"/>
  <c r="E20" i="8"/>
  <c r="H21" i="1"/>
  <c r="I21" i="2"/>
  <c r="E21" i="8"/>
  <c r="G22" i="1"/>
  <c r="H22" i="1"/>
  <c r="I22" i="2"/>
  <c r="E22" i="8"/>
  <c r="G23" i="1"/>
  <c r="H23" i="1"/>
  <c r="I23" i="2"/>
  <c r="E23" i="8"/>
  <c r="G24" i="1"/>
  <c r="H24" i="1"/>
  <c r="I24" i="2"/>
  <c r="E24" i="8"/>
  <c r="G25" i="1"/>
  <c r="H25" i="1"/>
  <c r="I25" i="2"/>
  <c r="E25" i="8"/>
  <c r="G26" i="1"/>
  <c r="H26" i="1"/>
  <c r="I26" i="2"/>
  <c r="E26" i="8"/>
  <c r="G27" i="1"/>
  <c r="H27" i="1"/>
  <c r="I27" i="2"/>
  <c r="E27" i="8"/>
  <c r="G28" i="1"/>
  <c r="H28" i="1"/>
  <c r="I28" i="2"/>
  <c r="E28" i="8"/>
  <c r="G29" i="1"/>
  <c r="H29" i="1"/>
  <c r="I29" i="2"/>
  <c r="E29" i="8"/>
  <c r="G30" i="1"/>
  <c r="H30" i="1"/>
  <c r="I30" i="2"/>
  <c r="E30" i="8"/>
  <c r="G31" i="1"/>
  <c r="H31" i="1"/>
  <c r="I31" i="2"/>
  <c r="E31" i="8"/>
  <c r="G32" i="1"/>
  <c r="H32" i="1"/>
  <c r="I32" i="2"/>
  <c r="E32" i="8"/>
  <c r="H33" i="1"/>
  <c r="I33" i="2"/>
  <c r="E33" i="8"/>
  <c r="G34" i="1"/>
  <c r="H34" i="1"/>
  <c r="I34" i="2"/>
  <c r="E34" i="8"/>
  <c r="G35" i="1"/>
  <c r="H35" i="1"/>
  <c r="I35" i="2"/>
  <c r="E35" i="8"/>
  <c r="G36" i="1"/>
  <c r="H36" i="1"/>
  <c r="I36" i="2"/>
  <c r="E36" i="8"/>
  <c r="G37" i="1"/>
  <c r="H37" i="1"/>
  <c r="I37" i="2"/>
  <c r="E37" i="8"/>
  <c r="G38" i="1"/>
  <c r="H38" i="1"/>
  <c r="I38" i="2"/>
  <c r="E38" i="8"/>
  <c r="E41" i="8"/>
  <c r="J11" i="1"/>
  <c r="K11" i="1"/>
  <c r="K11" i="2"/>
  <c r="F11" i="8"/>
  <c r="F41" i="8"/>
  <c r="L11" i="2"/>
  <c r="G11" i="8"/>
  <c r="G41" i="8"/>
  <c r="H41" i="8"/>
  <c r="I41" i="8"/>
  <c r="J41" i="8"/>
  <c r="K41" i="8"/>
  <c r="L41" i="8"/>
  <c r="M41" i="8"/>
  <c r="N41" i="8"/>
  <c r="O41" i="8"/>
  <c r="Z38" i="1"/>
  <c r="AA38" i="1"/>
  <c r="Z38" i="2"/>
  <c r="P38" i="8"/>
  <c r="P41" i="8"/>
  <c r="AA38" i="2"/>
  <c r="Q38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H3" i="2"/>
  <c r="D3" i="8"/>
  <c r="H4" i="2"/>
  <c r="D4" i="8"/>
  <c r="H5" i="2"/>
  <c r="D5" i="8"/>
  <c r="H6" i="2"/>
  <c r="D6" i="8"/>
  <c r="H7" i="2"/>
  <c r="D7" i="8"/>
  <c r="H8" i="2"/>
  <c r="D8" i="8"/>
  <c r="H9" i="2"/>
  <c r="D9" i="8"/>
  <c r="H10" i="2"/>
  <c r="D10" i="8"/>
  <c r="H11" i="2"/>
  <c r="D11" i="8"/>
  <c r="H12" i="2"/>
  <c r="D12" i="8"/>
  <c r="H13" i="2"/>
  <c r="D13" i="8"/>
  <c r="H14" i="2"/>
  <c r="D14" i="8"/>
  <c r="H15" i="2"/>
  <c r="D15" i="8"/>
  <c r="H16" i="2"/>
  <c r="D16" i="8"/>
  <c r="H17" i="2"/>
  <c r="D17" i="8"/>
  <c r="H18" i="2"/>
  <c r="D18" i="8"/>
  <c r="H19" i="2"/>
  <c r="D19" i="8"/>
  <c r="H20" i="2"/>
  <c r="D20" i="8"/>
  <c r="H21" i="2"/>
  <c r="D21" i="8"/>
  <c r="H22" i="2"/>
  <c r="D22" i="8"/>
  <c r="H23" i="2"/>
  <c r="D23" i="8"/>
  <c r="H24" i="2"/>
  <c r="D24" i="8"/>
  <c r="H25" i="2"/>
  <c r="D25" i="8"/>
  <c r="H26" i="2"/>
  <c r="D26" i="8"/>
  <c r="H27" i="2"/>
  <c r="D27" i="8"/>
  <c r="H28" i="2"/>
  <c r="D28" i="8"/>
  <c r="H29" i="2"/>
  <c r="D29" i="8"/>
  <c r="H30" i="2"/>
  <c r="D30" i="8"/>
  <c r="H31" i="2"/>
  <c r="D31" i="8"/>
  <c r="H32" i="2"/>
  <c r="D32" i="8"/>
  <c r="H33" i="2"/>
  <c r="D33" i="8"/>
  <c r="H34" i="2"/>
  <c r="D34" i="8"/>
  <c r="H35" i="2"/>
  <c r="D35" i="8"/>
  <c r="H36" i="2"/>
  <c r="D36" i="8"/>
  <c r="H37" i="2"/>
  <c r="D37" i="8"/>
  <c r="H38" i="2"/>
  <c r="D38" i="8"/>
  <c r="D41" i="8"/>
  <c r="S32" i="9"/>
  <c r="R32" i="9"/>
  <c r="Q32" i="9"/>
  <c r="P32" i="9"/>
  <c r="S31" i="9"/>
  <c r="R31" i="9"/>
  <c r="Q31" i="9"/>
  <c r="P31" i="9"/>
  <c r="S30" i="9"/>
  <c r="R30" i="9"/>
  <c r="Q30" i="9"/>
  <c r="P30" i="9"/>
  <c r="S29" i="9"/>
  <c r="R29" i="9"/>
  <c r="Q29" i="9"/>
  <c r="P29" i="9"/>
  <c r="S28" i="9"/>
  <c r="R28" i="9"/>
  <c r="Q28" i="9"/>
  <c r="P28" i="9"/>
  <c r="S27" i="9"/>
  <c r="R27" i="9"/>
  <c r="Q27" i="9"/>
  <c r="P27" i="9"/>
  <c r="S26" i="9"/>
  <c r="R26" i="9"/>
  <c r="Q26" i="9"/>
  <c r="P26" i="9"/>
  <c r="O26" i="9"/>
  <c r="N26" i="9"/>
  <c r="S25" i="9"/>
  <c r="R25" i="9"/>
  <c r="Q25" i="9"/>
  <c r="P25" i="9"/>
  <c r="O25" i="9"/>
  <c r="N25" i="9"/>
  <c r="S24" i="9"/>
  <c r="R24" i="9"/>
  <c r="Q24" i="9"/>
  <c r="P24" i="9"/>
  <c r="O24" i="9"/>
  <c r="N24" i="9"/>
  <c r="M24" i="9"/>
  <c r="S23" i="9"/>
  <c r="R23" i="9"/>
  <c r="Q23" i="9"/>
  <c r="P23" i="9"/>
  <c r="O23" i="9"/>
  <c r="N23" i="9"/>
  <c r="M23" i="9"/>
  <c r="S22" i="9"/>
  <c r="R22" i="9"/>
  <c r="Q22" i="9"/>
  <c r="P22" i="9"/>
  <c r="O22" i="9"/>
  <c r="N22" i="9"/>
  <c r="M22" i="9"/>
  <c r="S21" i="9"/>
  <c r="R21" i="9"/>
  <c r="Q21" i="9"/>
  <c r="P21" i="9"/>
  <c r="O21" i="9"/>
  <c r="N21" i="9"/>
  <c r="M21" i="9"/>
  <c r="S20" i="9"/>
  <c r="R20" i="9"/>
  <c r="Q20" i="9"/>
  <c r="P20" i="9"/>
  <c r="O20" i="9"/>
  <c r="N20" i="9"/>
  <c r="M20" i="9"/>
  <c r="S19" i="9"/>
  <c r="R19" i="9"/>
  <c r="Q19" i="9"/>
  <c r="P19" i="9"/>
  <c r="O19" i="9"/>
  <c r="N19" i="9"/>
  <c r="M19" i="9"/>
  <c r="R18" i="9"/>
  <c r="R17" i="9"/>
  <c r="R16" i="9"/>
  <c r="R15" i="9"/>
  <c r="R14" i="9"/>
  <c r="R13" i="9"/>
  <c r="R12" i="9"/>
  <c r="R11" i="9"/>
  <c r="R10" i="9"/>
  <c r="R9" i="9"/>
  <c r="R8" i="9"/>
  <c r="Q18" i="9"/>
  <c r="Q17" i="9"/>
  <c r="Q16" i="9"/>
  <c r="Q15" i="9"/>
  <c r="Q14" i="9"/>
  <c r="Q13" i="9"/>
  <c r="Q12" i="9"/>
  <c r="Q11" i="9"/>
  <c r="Q10" i="9"/>
  <c r="Q9" i="9"/>
  <c r="Q8" i="9"/>
  <c r="P18" i="9"/>
  <c r="P17" i="9"/>
  <c r="P16" i="9"/>
  <c r="P15" i="9"/>
  <c r="P14" i="9"/>
  <c r="P13" i="9"/>
  <c r="P12" i="9"/>
  <c r="P11" i="9"/>
  <c r="P10" i="9"/>
  <c r="P9" i="9"/>
  <c r="P8" i="9"/>
  <c r="O18" i="9"/>
  <c r="O17" i="9"/>
  <c r="O16" i="9"/>
  <c r="O15" i="9"/>
  <c r="O14" i="9"/>
  <c r="O13" i="9"/>
  <c r="O12" i="9"/>
  <c r="O11" i="9"/>
  <c r="O10" i="9"/>
  <c r="O9" i="9"/>
  <c r="O8" i="9"/>
  <c r="N18" i="9"/>
  <c r="N17" i="9"/>
  <c r="N16" i="9"/>
  <c r="N15" i="9"/>
  <c r="N14" i="9"/>
  <c r="N13" i="9"/>
  <c r="N12" i="9"/>
  <c r="N11" i="9"/>
  <c r="N10" i="9"/>
  <c r="N9" i="9"/>
  <c r="N8" i="9"/>
  <c r="M18" i="9"/>
  <c r="M17" i="9"/>
  <c r="M16" i="9"/>
  <c r="M15" i="9"/>
  <c r="M14" i="9"/>
  <c r="M13" i="9"/>
  <c r="M12" i="9"/>
  <c r="M11" i="9"/>
  <c r="M10" i="9"/>
  <c r="M9" i="9"/>
  <c r="M8" i="9"/>
  <c r="L18" i="9"/>
  <c r="L17" i="9"/>
  <c r="L16" i="9"/>
  <c r="L15" i="9"/>
  <c r="L14" i="9"/>
  <c r="L13" i="9"/>
  <c r="L12" i="9"/>
  <c r="L11" i="9"/>
  <c r="L10" i="9"/>
  <c r="L9" i="9"/>
  <c r="L8" i="9"/>
  <c r="K18" i="9"/>
  <c r="K17" i="9"/>
  <c r="L19" i="9"/>
  <c r="S18" i="9"/>
  <c r="S17" i="9"/>
  <c r="S16" i="9"/>
  <c r="K16" i="9"/>
  <c r="J16" i="9"/>
  <c r="S15" i="9"/>
  <c r="S14" i="9"/>
  <c r="K15" i="9"/>
  <c r="J15" i="9"/>
  <c r="K14" i="9"/>
  <c r="J14" i="9"/>
  <c r="S13" i="9"/>
  <c r="K13" i="9"/>
  <c r="J13" i="9"/>
  <c r="S12" i="9"/>
  <c r="K12" i="9"/>
  <c r="J12" i="9"/>
  <c r="S11" i="9"/>
  <c r="S10" i="9"/>
  <c r="K11" i="9"/>
  <c r="J11" i="9"/>
  <c r="K10" i="9"/>
  <c r="J10" i="9"/>
  <c r="S9" i="9"/>
  <c r="K9" i="9"/>
  <c r="J9" i="9"/>
  <c r="I12" i="9"/>
  <c r="I11" i="9"/>
  <c r="I10" i="9"/>
  <c r="S8" i="9"/>
  <c r="S7" i="9"/>
  <c r="R7" i="9"/>
  <c r="Q7" i="9"/>
  <c r="P7" i="9"/>
  <c r="O7" i="9"/>
  <c r="N7" i="9"/>
  <c r="M7" i="9"/>
  <c r="L7" i="9"/>
  <c r="K7" i="9"/>
  <c r="J7" i="9"/>
  <c r="I7" i="9"/>
  <c r="S6" i="9"/>
  <c r="R6" i="9"/>
  <c r="Q6" i="9"/>
  <c r="P6" i="9"/>
  <c r="O6" i="9"/>
  <c r="N6" i="9"/>
  <c r="M6" i="9"/>
  <c r="L6" i="9"/>
  <c r="K6" i="9"/>
  <c r="J6" i="9"/>
  <c r="I6" i="9"/>
  <c r="S4" i="9"/>
  <c r="R4" i="9"/>
  <c r="Q4" i="9"/>
  <c r="P4" i="9"/>
  <c r="O4" i="9"/>
  <c r="N4" i="9"/>
  <c r="M4" i="9"/>
  <c r="L4" i="9"/>
  <c r="K4" i="9"/>
  <c r="J4" i="9"/>
  <c r="S5" i="9"/>
  <c r="R5" i="9"/>
  <c r="Q5" i="9"/>
  <c r="P5" i="9"/>
  <c r="O5" i="9"/>
  <c r="N5" i="9"/>
  <c r="M5" i="9"/>
  <c r="L5" i="9"/>
  <c r="K5" i="9"/>
  <c r="J5" i="9"/>
  <c r="H5" i="9"/>
  <c r="I5" i="9"/>
  <c r="I4" i="9"/>
  <c r="S3" i="9"/>
  <c r="R3" i="9"/>
  <c r="Q3" i="9"/>
  <c r="P3" i="9"/>
  <c r="O3" i="9"/>
  <c r="N3" i="9"/>
  <c r="M3" i="9"/>
  <c r="L3" i="9"/>
  <c r="K3" i="9"/>
  <c r="J3" i="9"/>
  <c r="I3" i="9"/>
  <c r="I9" i="9"/>
  <c r="K8" i="9"/>
  <c r="J8" i="9"/>
  <c r="I8" i="9"/>
  <c r="H8" i="9"/>
  <c r="H7" i="9"/>
  <c r="H6" i="9"/>
  <c r="H4" i="9"/>
  <c r="A22" i="10"/>
  <c r="A21" i="10"/>
  <c r="A1" i="9"/>
  <c r="A2" i="9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7" i="1"/>
  <c r="E6" i="1"/>
  <c r="Y7" i="2"/>
  <c r="A6" i="2"/>
  <c r="Y6" i="2"/>
  <c r="BC6" i="2"/>
  <c r="J6" i="2"/>
  <c r="BC7" i="2"/>
  <c r="AB7" i="2"/>
  <c r="M6" i="2"/>
  <c r="BC8" i="2"/>
  <c r="Y8" i="2"/>
  <c r="AB6" i="2"/>
  <c r="AE7" i="2"/>
  <c r="BC30" i="2"/>
  <c r="BC34" i="2"/>
  <c r="BC31" i="2"/>
  <c r="P6" i="2"/>
  <c r="BC33" i="2"/>
  <c r="BC15" i="2"/>
  <c r="BC18" i="2"/>
  <c r="BC23" i="2"/>
  <c r="BC32" i="2"/>
  <c r="BC37" i="2"/>
  <c r="BC22" i="2"/>
  <c r="BC29" i="2"/>
  <c r="BC14" i="2"/>
  <c r="BC19" i="2"/>
  <c r="BC38" i="2"/>
  <c r="Y33" i="2"/>
  <c r="BC35" i="2"/>
  <c r="BC21" i="2"/>
  <c r="BC16" i="2"/>
  <c r="M16" i="2"/>
  <c r="M7" i="2"/>
  <c r="BC20" i="2"/>
  <c r="BC28" i="2"/>
  <c r="BC27" i="2"/>
  <c r="BC36" i="2"/>
  <c r="BC25" i="2"/>
  <c r="BC24" i="2"/>
  <c r="AE6" i="2"/>
  <c r="AB33" i="2"/>
  <c r="BC17" i="2"/>
  <c r="Y21" i="2"/>
  <c r="BC26" i="2"/>
  <c r="V6" i="2"/>
  <c r="S16" i="2"/>
  <c r="M23" i="2"/>
  <c r="V30" i="2"/>
  <c r="AB25" i="2"/>
  <c r="AB35" i="2"/>
  <c r="V15" i="2"/>
  <c r="AB14" i="2"/>
  <c r="V38" i="2"/>
  <c r="M29" i="2"/>
  <c r="AB30" i="2"/>
  <c r="M27" i="2"/>
  <c r="AH30" i="2"/>
  <c r="AB20" i="2"/>
  <c r="V26" i="2"/>
  <c r="S38" i="2"/>
  <c r="S29" i="2"/>
  <c r="AE29" i="2"/>
  <c r="AH22" i="2"/>
  <c r="AB17" i="2"/>
  <c r="AH7" i="2"/>
  <c r="M19" i="2"/>
  <c r="M26" i="2"/>
  <c r="S34" i="2"/>
  <c r="M30" i="2"/>
  <c r="V34" i="2"/>
  <c r="AE30" i="2"/>
  <c r="AB34" i="2"/>
  <c r="AE19" i="2"/>
  <c r="AH6" i="2"/>
  <c r="M36" i="2"/>
  <c r="AE38" i="2"/>
  <c r="AB31" i="2"/>
  <c r="AB16" i="2"/>
  <c r="AH26" i="2"/>
  <c r="AB26" i="2"/>
  <c r="M28" i="2"/>
  <c r="AB24" i="2"/>
  <c r="S24" i="2"/>
  <c r="AB19" i="2"/>
  <c r="AB28" i="2"/>
  <c r="AE15" i="2"/>
  <c r="V18" i="2"/>
  <c r="S6" i="2"/>
  <c r="M18" i="2"/>
  <c r="S26" i="2"/>
  <c r="AB36" i="2"/>
  <c r="AH25" i="2"/>
  <c r="AB18" i="2"/>
  <c r="AH15" i="2"/>
  <c r="AH18" i="2"/>
  <c r="M14" i="2"/>
  <c r="AB27" i="2"/>
  <c r="AB32" i="2"/>
  <c r="AH29" i="2"/>
  <c r="AE18" i="2"/>
  <c r="AH23" i="2"/>
  <c r="V23" i="2"/>
  <c r="AH27" i="2"/>
  <c r="M34" i="2"/>
  <c r="AB38" i="2"/>
  <c r="M35" i="2"/>
  <c r="M22" i="2"/>
  <c r="AH19" i="2"/>
  <c r="M31" i="2"/>
  <c r="AE26" i="2"/>
  <c r="AB29" i="2"/>
  <c r="AB22" i="2"/>
  <c r="P7" i="2"/>
  <c r="M15" i="2"/>
  <c r="AB23" i="2"/>
  <c r="M38" i="2"/>
  <c r="AB15" i="2"/>
  <c r="AB37" i="2"/>
  <c r="AE22" i="2"/>
  <c r="M20" i="2"/>
  <c r="AE25" i="2"/>
  <c r="AB21" i="2"/>
  <c r="M17" i="2"/>
  <c r="V29" i="2"/>
  <c r="M32" i="2"/>
  <c r="S27" i="2"/>
  <c r="AK18" i="2"/>
  <c r="S32" i="2"/>
  <c r="V37" i="2"/>
  <c r="AH31" i="2"/>
  <c r="AE37" i="2"/>
  <c r="AH38" i="2"/>
  <c r="V25" i="2"/>
  <c r="AQ29" i="2"/>
  <c r="V36" i="2"/>
  <c r="AK38" i="2"/>
  <c r="S37" i="2"/>
  <c r="M25" i="2"/>
  <c r="AE24" i="2"/>
  <c r="AK27" i="2"/>
  <c r="AN26" i="2"/>
  <c r="AK15" i="2"/>
  <c r="AE36" i="2"/>
  <c r="AE33" i="2"/>
  <c r="V27" i="2"/>
  <c r="AE16" i="2"/>
  <c r="AN22" i="2"/>
  <c r="AH28" i="2"/>
  <c r="AK6" i="2"/>
  <c r="S17" i="2"/>
  <c r="V20" i="2"/>
  <c r="AE27" i="2"/>
  <c r="AH20" i="2"/>
  <c r="AN15" i="2"/>
  <c r="AK23" i="2"/>
  <c r="AE31" i="2"/>
  <c r="V7" i="2"/>
  <c r="S15" i="2"/>
  <c r="S20" i="2"/>
  <c r="AH36" i="2"/>
  <c r="V32" i="2"/>
  <c r="AE20" i="2"/>
  <c r="AE34" i="2"/>
  <c r="AH32" i="2"/>
  <c r="M24" i="2"/>
  <c r="V24" i="2"/>
  <c r="AK22" i="2"/>
  <c r="AQ25" i="2"/>
  <c r="M37" i="2"/>
  <c r="AK19" i="2"/>
  <c r="AK30" i="2"/>
  <c r="S18" i="2"/>
  <c r="V22" i="2"/>
  <c r="AE17" i="2"/>
  <c r="AK25" i="2"/>
  <c r="AK26" i="2"/>
  <c r="S30" i="2"/>
  <c r="AE28" i="2"/>
  <c r="S7" i="2"/>
  <c r="AN25" i="2"/>
  <c r="S25" i="2"/>
  <c r="V16" i="2"/>
  <c r="AE21" i="2"/>
  <c r="AE23" i="2"/>
  <c r="AE14" i="2"/>
  <c r="AH24" i="2"/>
  <c r="AE32" i="2"/>
  <c r="V17" i="2"/>
  <c r="AH35" i="2"/>
  <c r="S36" i="2"/>
  <c r="AE35" i="2"/>
  <c r="AK7" i="2"/>
  <c r="S22" i="2"/>
  <c r="J33" i="2"/>
  <c r="AN18" i="2"/>
  <c r="AH16" i="2"/>
  <c r="S23" i="2"/>
  <c r="AN38" i="2"/>
  <c r="S14" i="2"/>
  <c r="AQ26" i="2"/>
  <c r="AH34" i="2"/>
  <c r="V14" i="2"/>
  <c r="AK29" i="2"/>
  <c r="AN29" i="2"/>
  <c r="M33" i="2"/>
  <c r="AK16" i="2"/>
  <c r="AQ22" i="2"/>
  <c r="AK20" i="2"/>
  <c r="AK36" i="2"/>
  <c r="AN6" i="2"/>
  <c r="V35" i="2"/>
  <c r="AN27" i="2"/>
  <c r="AK28" i="2"/>
  <c r="V28" i="2"/>
  <c r="AH37" i="2"/>
  <c r="V31" i="2"/>
  <c r="AQ38" i="2"/>
  <c r="S35" i="2"/>
  <c r="AT25" i="2"/>
  <c r="AK24" i="2"/>
  <c r="AH17" i="2"/>
  <c r="AH21" i="2"/>
  <c r="AN7" i="2"/>
  <c r="S31" i="2"/>
  <c r="AQ15" i="2"/>
  <c r="AK32" i="2"/>
  <c r="AT29" i="2"/>
  <c r="AK31" i="2"/>
  <c r="S19" i="2"/>
  <c r="AQ18" i="2"/>
  <c r="AN19" i="2"/>
  <c r="AN30" i="2"/>
  <c r="S28" i="2"/>
  <c r="AN23" i="2"/>
  <c r="AH14" i="2"/>
  <c r="AH33" i="2"/>
  <c r="V19" i="2"/>
  <c r="AK35" i="2"/>
  <c r="AN24" i="2"/>
  <c r="AK34" i="2"/>
  <c r="AQ30" i="2"/>
  <c r="AK14" i="2"/>
  <c r="AQ6" i="2"/>
  <c r="AZ29" i="2"/>
  <c r="AN36" i="2"/>
  <c r="AZ25" i="2"/>
  <c r="AN32" i="2"/>
  <c r="AN28" i="2"/>
  <c r="AN31" i="2"/>
  <c r="AQ19" i="2"/>
  <c r="AT22" i="2"/>
  <c r="P33" i="2"/>
  <c r="AQ7" i="2"/>
  <c r="AK17" i="2"/>
  <c r="AQ27" i="2"/>
  <c r="AK21" i="2"/>
  <c r="AN35" i="2"/>
  <c r="AQ23" i="2"/>
  <c r="AK33" i="2"/>
  <c r="AW25" i="2"/>
  <c r="AT38" i="2"/>
  <c r="AT26" i="2"/>
  <c r="AT18" i="2"/>
  <c r="AK37" i="2"/>
  <c r="AW29" i="2"/>
  <c r="AN20" i="2"/>
  <c r="AN16" i="2"/>
  <c r="AT15" i="2"/>
  <c r="J21" i="2"/>
  <c r="E8" i="1"/>
  <c r="E9" i="1"/>
  <c r="E10" i="1"/>
  <c r="E11" i="1"/>
  <c r="E13" i="1"/>
  <c r="E14" i="1"/>
  <c r="E15" i="1"/>
  <c r="E16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S33" i="2"/>
  <c r="AN34" i="2"/>
  <c r="M21" i="2"/>
  <c r="AW22" i="2"/>
  <c r="AT23" i="2"/>
  <c r="AT6" i="2"/>
  <c r="AN37" i="2"/>
  <c r="AQ28" i="2"/>
  <c r="AZ18" i="2"/>
  <c r="AN21" i="2"/>
  <c r="AW38" i="2"/>
  <c r="BC11" i="2"/>
  <c r="AZ15" i="2"/>
  <c r="AZ38" i="2"/>
  <c r="AQ24" i="2"/>
  <c r="AW18" i="2"/>
  <c r="BC12" i="2"/>
  <c r="AN17" i="2"/>
  <c r="V33" i="2"/>
  <c r="AQ31" i="2"/>
  <c r="AZ26" i="2"/>
  <c r="AT7" i="2"/>
  <c r="AT19" i="2"/>
  <c r="BC4" i="2"/>
  <c r="AW26" i="2"/>
  <c r="BC5" i="2"/>
  <c r="AN14" i="2"/>
  <c r="AZ22" i="2"/>
  <c r="AW15" i="2"/>
  <c r="AT27" i="2"/>
  <c r="BC13" i="2"/>
  <c r="AQ16" i="2"/>
  <c r="AQ32" i="2"/>
  <c r="AQ20" i="2"/>
  <c r="AT30" i="2"/>
  <c r="BC10" i="2"/>
  <c r="BC9" i="2"/>
  <c r="AN33" i="2"/>
  <c r="AQ35" i="2"/>
  <c r="AQ36" i="2"/>
  <c r="BC3" i="2"/>
  <c r="J18" i="2"/>
  <c r="J15" i="2"/>
  <c r="AT36" i="2"/>
  <c r="AQ14" i="2"/>
  <c r="AN10" i="2"/>
  <c r="AQ10" i="2"/>
  <c r="J37" i="2"/>
  <c r="Y20" i="2"/>
  <c r="Y18" i="2"/>
  <c r="Y30" i="2"/>
  <c r="AZ19" i="2"/>
  <c r="AW11" i="2"/>
  <c r="AT11" i="2"/>
  <c r="J28" i="2"/>
  <c r="J24" i="2"/>
  <c r="Y34" i="2"/>
  <c r="P29" i="2"/>
  <c r="Y23" i="2"/>
  <c r="AH11" i="2"/>
  <c r="Y13" i="2"/>
  <c r="P22" i="2"/>
  <c r="Y24" i="2"/>
  <c r="AB4" i="2"/>
  <c r="AT35" i="2"/>
  <c r="AZ11" i="2"/>
  <c r="Y29" i="2"/>
  <c r="AT16" i="2"/>
  <c r="AW30" i="2"/>
  <c r="AZ10" i="2"/>
  <c r="J35" i="2"/>
  <c r="P20" i="2"/>
  <c r="AE4" i="2"/>
  <c r="AQ11" i="2"/>
  <c r="P14" i="2"/>
  <c r="P16" i="2"/>
  <c r="P37" i="2"/>
  <c r="P35" i="2"/>
  <c r="J32" i="2"/>
  <c r="J30" i="2"/>
  <c r="J26" i="2"/>
  <c r="J22" i="2"/>
  <c r="Y38" i="2"/>
  <c r="P25" i="2"/>
  <c r="Y31" i="2"/>
  <c r="P21" i="2"/>
  <c r="AW23" i="2"/>
  <c r="AB3" i="2"/>
  <c r="AB13" i="2"/>
  <c r="AK11" i="2"/>
  <c r="Y15" i="2"/>
  <c r="P24" i="2"/>
  <c r="Y28" i="2"/>
  <c r="AZ30" i="2"/>
  <c r="AB11" i="2"/>
  <c r="Y22" i="2"/>
  <c r="J17" i="2"/>
  <c r="J20" i="2"/>
  <c r="AZ7" i="2"/>
  <c r="AQ33" i="2"/>
  <c r="AW27" i="2"/>
  <c r="AT24" i="2"/>
  <c r="AE12" i="2"/>
  <c r="AN11" i="2"/>
  <c r="J36" i="2"/>
  <c r="Y19" i="2"/>
  <c r="Y26" i="2"/>
  <c r="AW7" i="2"/>
  <c r="AB5" i="2"/>
  <c r="AK10" i="2"/>
  <c r="P15" i="2"/>
  <c r="P38" i="2"/>
  <c r="P36" i="2"/>
  <c r="P34" i="2"/>
  <c r="J31" i="2"/>
  <c r="J29" i="2"/>
  <c r="J27" i="2"/>
  <c r="J25" i="2"/>
  <c r="J23" i="2"/>
  <c r="Y14" i="2"/>
  <c r="Y36" i="2"/>
  <c r="P31" i="2"/>
  <c r="P27" i="2"/>
  <c r="Y27" i="2"/>
  <c r="P19" i="2"/>
  <c r="AQ21" i="2"/>
  <c r="AQ37" i="2"/>
  <c r="AT32" i="2"/>
  <c r="Y9" i="2"/>
  <c r="Y11" i="2"/>
  <c r="Y37" i="2"/>
  <c r="P32" i="2"/>
  <c r="P28" i="2"/>
  <c r="AB9" i="2"/>
  <c r="P18" i="2"/>
  <c r="AW6" i="2"/>
  <c r="AZ27" i="2"/>
  <c r="AT31" i="2"/>
  <c r="AW10" i="2"/>
  <c r="Y25" i="2"/>
  <c r="P17" i="2"/>
  <c r="J16" i="2"/>
  <c r="AH10" i="2"/>
  <c r="J38" i="2"/>
  <c r="J34" i="2"/>
  <c r="Y17" i="2"/>
  <c r="S40" i="9"/>
  <c r="AZ23" i="2"/>
  <c r="AB12" i="2"/>
  <c r="AT10" i="2"/>
  <c r="P23" i="2"/>
  <c r="AZ6" i="2"/>
  <c r="AQ17" i="2"/>
  <c r="AT28" i="2"/>
  <c r="AW19" i="2"/>
  <c r="AT20" i="2"/>
  <c r="AQ34" i="2"/>
  <c r="AB10" i="2"/>
  <c r="AE10" i="2"/>
  <c r="Y10" i="2"/>
  <c r="Y16" i="2"/>
  <c r="Y35" i="2"/>
  <c r="P30" i="2"/>
  <c r="P26" i="2"/>
  <c r="Y32" i="2"/>
  <c r="AE11" i="2"/>
  <c r="J19" i="2"/>
  <c r="J14" i="2"/>
  <c r="A3" i="2"/>
  <c r="AZ28" i="2"/>
  <c r="AH5" i="2"/>
  <c r="V21" i="2"/>
  <c r="M11" i="2"/>
  <c r="AW28" i="2"/>
  <c r="AT33" i="2"/>
  <c r="AT37" i="2"/>
  <c r="P10" i="2"/>
  <c r="AH9" i="2"/>
  <c r="S21" i="2"/>
  <c r="AW31" i="2"/>
  <c r="AE3" i="2"/>
  <c r="AZ35" i="2"/>
  <c r="AT17" i="2"/>
  <c r="AZ16" i="2"/>
  <c r="AW35" i="2"/>
  <c r="AZ32" i="2"/>
  <c r="AH3" i="2"/>
  <c r="AZ20" i="2"/>
  <c r="AH12" i="2"/>
  <c r="M13" i="2"/>
  <c r="AT14" i="2"/>
  <c r="AT21" i="2"/>
  <c r="AT34" i="2"/>
  <c r="AW20" i="2"/>
  <c r="AE13" i="2"/>
  <c r="AW36" i="2"/>
  <c r="AZ31" i="2"/>
  <c r="AH4" i="2"/>
  <c r="AZ36" i="2"/>
  <c r="AE5" i="2"/>
  <c r="AW24" i="2"/>
  <c r="AE9" i="2"/>
  <c r="AZ24" i="2"/>
  <c r="AW32" i="2"/>
  <c r="AW16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4" i="2"/>
  <c r="A2" i="2"/>
  <c r="E3" i="1"/>
  <c r="E12" i="1"/>
  <c r="E5" i="1"/>
  <c r="E4" i="1"/>
  <c r="AW33" i="2"/>
  <c r="AK3" i="2"/>
  <c r="AW17" i="2"/>
  <c r="AZ21" i="2"/>
  <c r="AZ34" i="2"/>
  <c r="AW14" i="2"/>
  <c r="AZ37" i="2"/>
  <c r="V13" i="2"/>
  <c r="AZ17" i="2"/>
  <c r="P13" i="2"/>
  <c r="AK9" i="2"/>
  <c r="AH13" i="2"/>
  <c r="AW21" i="2"/>
  <c r="AW34" i="2"/>
  <c r="AK5" i="2"/>
  <c r="M10" i="2"/>
  <c r="AK12" i="2"/>
  <c r="AZ33" i="2"/>
  <c r="M9" i="2"/>
  <c r="AK4" i="2"/>
  <c r="AW37" i="2"/>
  <c r="AZ14" i="2"/>
  <c r="P11" i="2"/>
  <c r="S13" i="2"/>
  <c r="AN5" i="2"/>
  <c r="AK13" i="2"/>
  <c r="AN4" i="2"/>
  <c r="S11" i="2"/>
  <c r="AN3" i="2"/>
  <c r="AN9" i="2"/>
  <c r="P9" i="2"/>
  <c r="S10" i="2"/>
  <c r="Y4" i="2"/>
  <c r="V10" i="2"/>
  <c r="Y3" i="2"/>
  <c r="AN12" i="2"/>
  <c r="Y12" i="2"/>
  <c r="Y5" i="2"/>
  <c r="V11" i="2"/>
  <c r="AQ4" i="2"/>
  <c r="AN13" i="2"/>
  <c r="AQ12" i="2"/>
  <c r="V9" i="2"/>
  <c r="AQ9" i="2"/>
  <c r="P3" i="2"/>
  <c r="S9" i="2"/>
  <c r="AQ5" i="2"/>
  <c r="AQ3" i="2"/>
  <c r="M5" i="2"/>
  <c r="J5" i="2"/>
  <c r="J4" i="2"/>
  <c r="J13" i="2"/>
  <c r="J12" i="2"/>
  <c r="J10" i="2"/>
  <c r="J9" i="2"/>
  <c r="J11" i="2"/>
  <c r="J3" i="2"/>
  <c r="AT12" i="2"/>
  <c r="P4" i="2"/>
  <c r="AT5" i="2"/>
  <c r="M4" i="2"/>
  <c r="M12" i="2"/>
  <c r="AT3" i="2"/>
  <c r="AT9" i="2"/>
  <c r="M3" i="2"/>
  <c r="AT4" i="2"/>
  <c r="V5" i="2"/>
  <c r="AQ13" i="2"/>
  <c r="P12" i="2"/>
  <c r="J7" i="2"/>
  <c r="P5" i="2"/>
  <c r="V4" i="2"/>
  <c r="S3" i="2"/>
  <c r="V12" i="2"/>
  <c r="AW9" i="2"/>
  <c r="S5" i="2"/>
  <c r="AZ3" i="2"/>
  <c r="AZ5" i="2"/>
  <c r="AT13" i="2"/>
  <c r="AZ4" i="2"/>
  <c r="AW4" i="2"/>
  <c r="AZ12" i="2"/>
  <c r="AZ9" i="2"/>
  <c r="S12" i="2"/>
  <c r="S4" i="2"/>
  <c r="AW5" i="2"/>
  <c r="V3" i="2"/>
  <c r="AW12" i="2"/>
  <c r="AW3" i="2"/>
  <c r="AW13" i="2"/>
  <c r="AZ13" i="2"/>
  <c r="J8" i="2"/>
  <c r="M8" i="2"/>
  <c r="E40" i="9"/>
  <c r="P8" i="2"/>
  <c r="S8" i="2"/>
  <c r="V8" i="2"/>
  <c r="AB8" i="2"/>
  <c r="AE8" i="2"/>
  <c r="AH8" i="2"/>
  <c r="AK8" i="2"/>
  <c r="M40" i="9"/>
  <c r="AN8" i="2"/>
  <c r="AQ8" i="2"/>
  <c r="O40" i="9"/>
  <c r="AT8" i="2"/>
  <c r="P40" i="9"/>
  <c r="AW8" i="2"/>
  <c r="AZ8" i="2"/>
  <c r="Q40" i="9"/>
  <c r="R40" i="9"/>
  <c r="F40" i="9"/>
  <c r="G40" i="9"/>
  <c r="I40" i="9"/>
  <c r="J40" i="9"/>
  <c r="K40" i="9"/>
  <c r="N40" i="9"/>
  <c r="H40" i="9"/>
  <c r="L40" i="9"/>
</calcChain>
</file>

<file path=xl/comments1.xml><?xml version="1.0" encoding="utf-8"?>
<comments xmlns="http://schemas.openxmlformats.org/spreadsheetml/2006/main">
  <authors>
    <author>Josie Noah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Taken from Population Foundation of India - Aug 2007 Long Range Projection 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Assuming 3% decadal shift in rural to urban %, 1.5% by 2016. .3% shift each year between 2011 - 2021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Taken from Population Foundation of India - Aug 2007 Long Range Projection </t>
        </r>
      </text>
    </comment>
  </commentList>
</comments>
</file>

<file path=xl/sharedStrings.xml><?xml version="1.0" encoding="utf-8"?>
<sst xmlns="http://schemas.openxmlformats.org/spreadsheetml/2006/main" count="379" uniqueCount="66">
  <si>
    <t>State</t>
  </si>
  <si>
    <t xml:space="preserve">Projected Annual Population  Growth 2011-2020 (in Numbers) </t>
  </si>
  <si>
    <t>Total Population</t>
  </si>
  <si>
    <t>% Urban</t>
  </si>
  <si>
    <t>Urban Population</t>
  </si>
  <si>
    <t xml:space="preserve">Projected Annual Population  Growth 2021-2031 (in Numbers) </t>
  </si>
  <si>
    <t>UP</t>
  </si>
  <si>
    <t>Maharashtra</t>
  </si>
  <si>
    <t>West Bengal</t>
  </si>
  <si>
    <t xml:space="preserve">Andhra Pradesh </t>
  </si>
  <si>
    <t>Telengana</t>
  </si>
  <si>
    <t>Tamil Nadu</t>
  </si>
  <si>
    <t xml:space="preserve">Rajasthan </t>
  </si>
  <si>
    <t>Gujarat</t>
  </si>
  <si>
    <t>Kerala</t>
  </si>
  <si>
    <t>Punjab</t>
  </si>
  <si>
    <t xml:space="preserve">Haryana </t>
  </si>
  <si>
    <t>Bihar</t>
  </si>
  <si>
    <t>Madhya Pradesh</t>
  </si>
  <si>
    <t>Karnataka</t>
  </si>
  <si>
    <t>Orissa/Odisha</t>
  </si>
  <si>
    <t>Jharkhand</t>
  </si>
  <si>
    <t>Assam</t>
  </si>
  <si>
    <t>Chhatisgarh</t>
  </si>
  <si>
    <t>Delhi</t>
  </si>
  <si>
    <t>Jammu and Kashmir</t>
  </si>
  <si>
    <t>Uttarkhand</t>
  </si>
  <si>
    <t>Himachal Pradesh</t>
  </si>
  <si>
    <t>Tripura</t>
  </si>
  <si>
    <t>Meghalaya</t>
  </si>
  <si>
    <t>Manipur</t>
  </si>
  <si>
    <t>Nagaland</t>
  </si>
  <si>
    <t>Goa</t>
  </si>
  <si>
    <t>Arunchal Pradesh</t>
  </si>
  <si>
    <t>Puducherry</t>
  </si>
  <si>
    <t>Mizoram</t>
  </si>
  <si>
    <t>Chandigarh</t>
  </si>
  <si>
    <t>Sikkim</t>
  </si>
  <si>
    <t>Andaman and Nicobar Islands</t>
  </si>
  <si>
    <t>Daman and Diu</t>
  </si>
  <si>
    <t>Dadra and Nagar Haveli</t>
  </si>
  <si>
    <t>Lakshadweep</t>
  </si>
  <si>
    <t xml:space="preserve">Rates </t>
  </si>
  <si>
    <t xml:space="preserve">Urban Mortality Rate </t>
  </si>
  <si>
    <t xml:space="preserve">Insitutional Death % </t>
  </si>
  <si>
    <t>Medical Suitability % (HCRP)</t>
  </si>
  <si>
    <t>Notification Rate (HCRP)</t>
  </si>
  <si>
    <t xml:space="preserve">Medical Suitabillity (MN) </t>
  </si>
  <si>
    <t xml:space="preserve">Notification Rate (Mandatory Notification) </t>
  </si>
  <si>
    <t>HCRP Donors</t>
  </si>
  <si>
    <t>Mandatory Notification Donors</t>
  </si>
  <si>
    <t>Combined</t>
  </si>
  <si>
    <t>HCRP Consent Rate</t>
  </si>
  <si>
    <t xml:space="preserve">HCRP Utilization Rate </t>
  </si>
  <si>
    <t>HCRP Tx</t>
  </si>
  <si>
    <t>Mandatory Notification Tx</t>
  </si>
  <si>
    <t xml:space="preserve">HCRP Tx </t>
  </si>
  <si>
    <t>Implementation</t>
  </si>
  <si>
    <t>Year 1</t>
  </si>
  <si>
    <t>Year 2</t>
  </si>
  <si>
    <t>Year 3</t>
  </si>
  <si>
    <t>Tx</t>
  </si>
  <si>
    <t>Adoption</t>
  </si>
  <si>
    <t>TOTALS</t>
  </si>
  <si>
    <t xml:space="preserve">All India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</si>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</sst>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_);\(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165" fontId="0" fillId="0" borderId="2" xfId="1" applyNumberFormat="1" applyFon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164" fontId="0" fillId="0" borderId="0" xfId="2" applyNumberFormat="1" applyFont="1" applyAlignment="1">
      <alignment vertical="top"/>
    </xf>
    <xf numFmtId="0" fontId="2" fillId="0" borderId="3" xfId="0" applyFont="1" applyBorder="1" applyAlignment="1">
      <alignment wrapText="1"/>
    </xf>
    <xf numFmtId="165" fontId="3" fillId="0" borderId="2" xfId="1" applyNumberFormat="1" applyFont="1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/>
    <xf numFmtId="164" fontId="0" fillId="0" borderId="0" xfId="2" applyNumberFormat="1" applyFont="1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0" borderId="10" xfId="0" applyBorder="1"/>
    <xf numFmtId="0" fontId="0" fillId="3" borderId="0" xfId="0" applyFill="1" applyAlignment="1">
      <alignment wrapText="1"/>
    </xf>
    <xf numFmtId="1" fontId="0" fillId="0" borderId="2" xfId="0" applyNumberFormat="1" applyBorder="1"/>
    <xf numFmtId="1" fontId="0" fillId="0" borderId="0" xfId="0" applyNumberFormat="1"/>
    <xf numFmtId="3" fontId="0" fillId="0" borderId="2" xfId="0" applyNumberFormat="1" applyBorder="1"/>
    <xf numFmtId="0" fontId="0" fillId="0" borderId="0" xfId="0"/>
    <xf numFmtId="165" fontId="0" fillId="0" borderId="2" xfId="1" applyNumberFormat="1" applyFont="1" applyBorder="1" applyAlignment="1">
      <alignment vertical="top"/>
    </xf>
    <xf numFmtId="165" fontId="0" fillId="0" borderId="0" xfId="1" applyNumberFormat="1" applyFont="1" applyAlignment="1">
      <alignment vertical="top"/>
    </xf>
    <xf numFmtId="164" fontId="0" fillId="0" borderId="0" xfId="0" applyNumberFormat="1" applyAlignment="1">
      <alignment vertical="top"/>
    </xf>
    <xf numFmtId="165" fontId="0" fillId="0" borderId="2" xfId="0" applyNumberFormat="1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top"/>
    </xf>
    <xf numFmtId="165" fontId="0" fillId="0" borderId="2" xfId="0" applyNumberFormat="1" applyBorder="1"/>
    <xf numFmtId="0" fontId="0" fillId="0" borderId="3" xfId="0" applyBorder="1" applyAlignment="1">
      <alignment vertical="top"/>
    </xf>
    <xf numFmtId="165" fontId="6" fillId="0" borderId="0" xfId="1" applyNumberFormat="1" applyFont="1"/>
    <xf numFmtId="165" fontId="0" fillId="0" borderId="5" xfId="1" applyNumberFormat="1" applyFont="1" applyBorder="1" applyAlignment="1">
      <alignment vertical="top"/>
    </xf>
    <xf numFmtId="165" fontId="2" fillId="0" borderId="1" xfId="1" applyNumberFormat="1" applyFont="1" applyBorder="1" applyAlignment="1">
      <alignment wrapText="1"/>
    </xf>
    <xf numFmtId="165" fontId="0" fillId="0" borderId="0" xfId="1" applyNumberFormat="1" applyFont="1"/>
    <xf numFmtId="165" fontId="0" fillId="0" borderId="2" xfId="1" applyNumberFormat="1" applyFont="1" applyFill="1" applyBorder="1"/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0" xfId="0" applyFont="1"/>
    <xf numFmtId="0" fontId="0" fillId="0" borderId="13" xfId="0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2" xfId="0" applyBorder="1"/>
    <xf numFmtId="0" fontId="0" fillId="0" borderId="13" xfId="0" applyBorder="1"/>
    <xf numFmtId="0" fontId="0" fillId="2" borderId="10" xfId="0" applyFill="1" applyBorder="1" applyAlignment="1">
      <alignment vertical="top"/>
    </xf>
    <xf numFmtId="9" fontId="0" fillId="0" borderId="10" xfId="2" applyNumberFormat="1" applyFont="1" applyFill="1" applyBorder="1" applyAlignment="1">
      <alignment vertical="top"/>
    </xf>
    <xf numFmtId="1" fontId="0" fillId="0" borderId="10" xfId="0" applyNumberFormat="1" applyBorder="1"/>
    <xf numFmtId="0" fontId="0" fillId="2" borderId="10" xfId="0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2" borderId="11" xfId="0" applyFill="1" applyBorder="1" applyAlignment="1">
      <alignment vertical="top"/>
    </xf>
    <xf numFmtId="0" fontId="2" fillId="2" borderId="1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1" fontId="2" fillId="0" borderId="10" xfId="0" applyNumberFormat="1" applyFont="1" applyBorder="1" applyAlignment="1">
      <alignment wrapText="1"/>
    </xf>
    <xf numFmtId="0" fontId="2" fillId="0" borderId="1" xfId="0" applyFont="1" applyBorder="1"/>
    <xf numFmtId="0" fontId="0" fillId="0" borderId="0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7" xfId="0" applyFont="1" applyBorder="1" applyAlignment="1">
      <alignment wrapText="1"/>
    </xf>
    <xf numFmtId="165" fontId="2" fillId="0" borderId="3" xfId="1" applyNumberFormat="1" applyFont="1" applyFill="1" applyBorder="1" applyAlignment="1">
      <alignment vertical="top"/>
    </xf>
    <xf numFmtId="165" fontId="2" fillId="0" borderId="1" xfId="1" applyNumberFormat="1" applyFont="1" applyFill="1" applyBorder="1" applyAlignment="1">
      <alignment vertical="top"/>
    </xf>
    <xf numFmtId="165" fontId="2" fillId="0" borderId="1" xfId="1" applyNumberFormat="1" applyFont="1" applyBorder="1"/>
    <xf numFmtId="165" fontId="2" fillId="0" borderId="3" xfId="1" applyNumberFormat="1" applyFont="1" applyBorder="1"/>
    <xf numFmtId="165" fontId="2" fillId="0" borderId="14" xfId="1" applyNumberFormat="1" applyFont="1" applyBorder="1"/>
    <xf numFmtId="166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1" fontId="0" fillId="0" borderId="7" xfId="0" applyNumberFormat="1" applyBorder="1"/>
    <xf numFmtId="0" fontId="2" fillId="0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2154400"/>
        <c:axId val="372161184"/>
      </c:barChart>
      <c:catAx>
        <c:axId val="37215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61184"/>
        <c:crosses val="autoZero"/>
        <c:auto val="1"/>
        <c:lblAlgn val="ctr"/>
        <c:lblOffset val="100"/>
        <c:noMultiLvlLbl val="0"/>
      </c:catAx>
      <c:valAx>
        <c:axId val="3721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8547504"/>
        <c:axId val="346285888"/>
      </c:barChart>
      <c:catAx>
        <c:axId val="31854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85888"/>
        <c:crosses val="autoZero"/>
        <c:auto val="1"/>
        <c:lblAlgn val="ctr"/>
        <c:lblOffset val="100"/>
        <c:noMultiLvlLbl val="0"/>
      </c:catAx>
      <c:valAx>
        <c:axId val="346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Tamil Nadu Policy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Sheet1!$A$4:$A$18</c:f>
              <c:numCache>
                <c:formatCode>General</c:formatCode>
                <c:ptCount val="1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</c:numCache>
              <c:extLst xmlns:c16r2="http://schemas.microsoft.com/office/drawing/2015/06/chart"/>
            </c:numRef>
          </c:cat>
          <c:val>
            <c:numRef>
              <c:f>Sheet1!$B$4:$B$18</c:f>
              <c:numCache>
                <c:formatCode>_(* #,##0_);_(* \(#,##0\);_(* "-"??_);_(@_)</c:formatCode>
                <c:ptCount val="15"/>
                <c:pt idx="0">
                  <c:v>0.0</c:v>
                </c:pt>
                <c:pt idx="1">
                  <c:v>1374.866541407807</c:v>
                </c:pt>
                <c:pt idx="2">
                  <c:v>2822.066913734352</c:v>
                </c:pt>
                <c:pt idx="3">
                  <c:v>4258.066453251935</c:v>
                </c:pt>
                <c:pt idx="4">
                  <c:v>4304.34109718784</c:v>
                </c:pt>
                <c:pt idx="5">
                  <c:v>4347.210500237255</c:v>
                </c:pt>
                <c:pt idx="6">
                  <c:v>4390.285862160657</c:v>
                </c:pt>
                <c:pt idx="7">
                  <c:v>4433.567182958043</c:v>
                </c:pt>
                <c:pt idx="8">
                  <c:v>4477.054462629415</c:v>
                </c:pt>
                <c:pt idx="9">
                  <c:v>4520.747701174773</c:v>
                </c:pt>
                <c:pt idx="10">
                  <c:v>4564.646898594114</c:v>
                </c:pt>
                <c:pt idx="11">
                  <c:v>4608.752054887441</c:v>
                </c:pt>
                <c:pt idx="12">
                  <c:v>4653.063170054752</c:v>
                </c:pt>
                <c:pt idx="13">
                  <c:v>4697.580244096048</c:v>
                </c:pt>
                <c:pt idx="14">
                  <c:v>4742.303277011328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B5-4D03-82F6-32FD2B7B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8346736"/>
        <c:axId val="31834851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Sheet1!$A$4:$A$18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2017.0</c:v>
                      </c:pt>
                      <c:pt idx="1">
                        <c:v>2018.0</c:v>
                      </c:pt>
                      <c:pt idx="2">
                        <c:v>2019.0</c:v>
                      </c:pt>
                      <c:pt idx="3">
                        <c:v>2020.0</c:v>
                      </c:pt>
                      <c:pt idx="4">
                        <c:v>2021.0</c:v>
                      </c:pt>
                      <c:pt idx="5">
                        <c:v>2022.0</c:v>
                      </c:pt>
                      <c:pt idx="6">
                        <c:v>2023.0</c:v>
                      </c:pt>
                      <c:pt idx="7">
                        <c:v>2024.0</c:v>
                      </c:pt>
                      <c:pt idx="8">
                        <c:v>2025.0</c:v>
                      </c:pt>
                      <c:pt idx="9">
                        <c:v>2026.0</c:v>
                      </c:pt>
                      <c:pt idx="10">
                        <c:v>2027.0</c:v>
                      </c:pt>
                      <c:pt idx="11">
                        <c:v>2028.0</c:v>
                      </c:pt>
                      <c:pt idx="12">
                        <c:v>2029.0</c:v>
                      </c:pt>
                      <c:pt idx="13">
                        <c:v>2030.0</c:v>
                      </c:pt>
                      <c:pt idx="14">
                        <c:v>2031.0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C4B5-4D03-82F6-32FD2B7BBF4B}"/>
                  </c:ext>
                </c:extLst>
              </c15:ser>
            </c15:filteredBarSeries>
          </c:ext>
        </c:extLst>
      </c:barChart>
      <c:catAx>
        <c:axId val="3183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8512"/>
        <c:crosses val="autoZero"/>
        <c:auto val="1"/>
        <c:lblAlgn val="ctr"/>
        <c:lblOffset val="100"/>
        <c:noMultiLvlLbl val="0"/>
      </c:catAx>
      <c:valAx>
        <c:axId val="318348512"/>
        <c:scaling>
          <c:orientation val="minMax"/>
          <c:max val="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India Policy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All India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0_);\(0\)</c:formatCode>
                <c:ptCount val="1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</c:numCache>
              <c:extLst xmlns:c16r2="http://schemas.microsoft.com/office/drawing/2015/06/chart"/>
            </c:numRef>
          </c:cat>
          <c:val>
            <c:numRef>
              <c:f>Sheet1!$D$4:$D$18</c:f>
              <c:numCache>
                <c:formatCode>_(* #,##0_);_(* \(#,##0\);_(* "-"??_);_(@_)</c:formatCode>
                <c:ptCount val="15"/>
                <c:pt idx="0">
                  <c:v>1188.00440063487</c:v>
                </c:pt>
                <c:pt idx="1">
                  <c:v>4939.937049700948</c:v>
                </c:pt>
                <c:pt idx="2">
                  <c:v>10920.07272450622</c:v>
                </c:pt>
                <c:pt idx="3">
                  <c:v>22329.82520467819</c:v>
                </c:pt>
                <c:pt idx="4">
                  <c:v>31706.55954529418</c:v>
                </c:pt>
                <c:pt idx="5">
                  <c:v>39805.91127308388</c:v>
                </c:pt>
                <c:pt idx="6">
                  <c:v>44396.77429440462</c:v>
                </c:pt>
                <c:pt idx="7">
                  <c:v>47915.89368460047</c:v>
                </c:pt>
                <c:pt idx="8">
                  <c:v>50900.91878606992</c:v>
                </c:pt>
                <c:pt idx="9">
                  <c:v>52372.96456378301</c:v>
                </c:pt>
                <c:pt idx="10">
                  <c:v>53751.77657683945</c:v>
                </c:pt>
                <c:pt idx="11">
                  <c:v>55148.52918520291</c:v>
                </c:pt>
                <c:pt idx="12">
                  <c:v>56186.23700898486</c:v>
                </c:pt>
                <c:pt idx="13">
                  <c:v>57234.32543673626</c:v>
                </c:pt>
                <c:pt idx="14">
                  <c:v>58292.79446845708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DE-4DCA-BEA9-71DC4851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943040"/>
        <c:axId val="3720863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Sheet1!$C$4:$C$18</c15:sqref>
                        </c15:formulaRef>
                      </c:ext>
                    </c:extLst>
                    <c:numCache>
                      <c:formatCode>0_);\(0\)</c:formatCode>
                      <c:ptCount val="15"/>
                      <c:pt idx="0">
                        <c:v>2017.0</c:v>
                      </c:pt>
                      <c:pt idx="1">
                        <c:v>2018.0</c:v>
                      </c:pt>
                      <c:pt idx="2">
                        <c:v>2019.0</c:v>
                      </c:pt>
                      <c:pt idx="3">
                        <c:v>2020.0</c:v>
                      </c:pt>
                      <c:pt idx="4">
                        <c:v>2021.0</c:v>
                      </c:pt>
                      <c:pt idx="5">
                        <c:v>2022.0</c:v>
                      </c:pt>
                      <c:pt idx="6">
                        <c:v>2023.0</c:v>
                      </c:pt>
                      <c:pt idx="7">
                        <c:v>2024.0</c:v>
                      </c:pt>
                      <c:pt idx="8">
                        <c:v>2025.0</c:v>
                      </c:pt>
                      <c:pt idx="9">
                        <c:v>2026.0</c:v>
                      </c:pt>
                      <c:pt idx="10">
                        <c:v>2027.0</c:v>
                      </c:pt>
                      <c:pt idx="11">
                        <c:v>2028.0</c:v>
                      </c:pt>
                      <c:pt idx="12">
                        <c:v>2029.0</c:v>
                      </c:pt>
                      <c:pt idx="13">
                        <c:v>2030.0</c:v>
                      </c:pt>
                      <c:pt idx="14">
                        <c:v>2031.0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80DE-4DCA-BEA9-71DC48519A49}"/>
                  </c:ext>
                </c:extLst>
              </c15:ser>
            </c15:filteredBarSeries>
          </c:ext>
        </c:extLst>
      </c:barChart>
      <c:catAx>
        <c:axId val="371943040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86352"/>
        <c:crosses val="autoZero"/>
        <c:auto val="0"/>
        <c:lblAlgn val="ctr"/>
        <c:lblOffset val="100"/>
        <c:noMultiLvlLbl val="0"/>
      </c:catAx>
      <c:valAx>
        <c:axId val="372086352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83820</xdr:rowOff>
    </xdr:from>
    <xdr:to>
      <xdr:col>5</xdr:col>
      <xdr:colOff>262890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83820</xdr:rowOff>
    </xdr:from>
    <xdr:to>
      <xdr:col>5</xdr:col>
      <xdr:colOff>262890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1</xdr:row>
      <xdr:rowOff>15240</xdr:rowOff>
    </xdr:from>
    <xdr:to>
      <xdr:col>13</xdr:col>
      <xdr:colOff>289560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</xdr:colOff>
      <xdr:row>23</xdr:row>
      <xdr:rowOff>175260</xdr:rowOff>
    </xdr:from>
    <xdr:to>
      <xdr:col>11</xdr:col>
      <xdr:colOff>133350</xdr:colOff>
      <xdr:row>36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B38"/>
  <sheetViews>
    <sheetView workbookViewId="0">
      <pane xSplit="1" topLeftCell="B1" activePane="topRight" state="frozen"/>
      <selection pane="topRight" activeCell="N9" sqref="N9"/>
    </sheetView>
  </sheetViews>
  <sheetFormatPr baseColWidth="10" defaultColWidth="8.83203125" defaultRowHeight="15" x14ac:dyDescent="0.2"/>
  <cols>
    <col min="1" max="1" width="21.1640625" style="10" customWidth="1"/>
    <col min="2" max="2" width="15.6640625" style="7" customWidth="1"/>
    <col min="3" max="3" width="12.33203125" style="7" customWidth="1"/>
    <col min="4" max="5" width="12.33203125" customWidth="1"/>
    <col min="6" max="6" width="12.33203125" style="7" customWidth="1"/>
    <col min="7" max="8" width="12.33203125" customWidth="1"/>
    <col min="9" max="9" width="12.33203125" style="7" customWidth="1"/>
    <col min="10" max="11" width="12.33203125" customWidth="1"/>
    <col min="12" max="12" width="12.33203125" style="7" customWidth="1"/>
    <col min="13" max="14" width="12.33203125" customWidth="1"/>
    <col min="15" max="15" width="12.33203125" style="7" customWidth="1"/>
    <col min="16" max="17" width="12.33203125" customWidth="1"/>
    <col min="18" max="18" width="12.33203125" style="7" customWidth="1"/>
    <col min="19" max="20" width="12.33203125" customWidth="1"/>
    <col min="21" max="21" width="12.5" style="7" customWidth="1"/>
    <col min="22" max="22" width="12.33203125" customWidth="1"/>
    <col min="23" max="23" width="11" bestFit="1" customWidth="1"/>
    <col min="24" max="24" width="15.6640625" style="7" customWidth="1"/>
    <col min="25" max="25" width="12" style="7" bestFit="1" customWidth="1"/>
    <col min="26" max="26" width="9" bestFit="1" customWidth="1"/>
    <col min="27" max="27" width="13.6640625" bestFit="1" customWidth="1"/>
    <col min="28" max="28" width="12" style="7" bestFit="1" customWidth="1"/>
    <col min="29" max="29" width="9" bestFit="1" customWidth="1"/>
    <col min="30" max="30" width="11.33203125" customWidth="1"/>
    <col min="31" max="31" width="12" style="7" bestFit="1" customWidth="1"/>
    <col min="32" max="32" width="9" bestFit="1" customWidth="1"/>
    <col min="33" max="33" width="13.6640625" bestFit="1" customWidth="1"/>
    <col min="34" max="34" width="12" style="7" bestFit="1" customWidth="1"/>
    <col min="35" max="35" width="8.1640625" bestFit="1" customWidth="1"/>
    <col min="36" max="36" width="13.6640625" bestFit="1" customWidth="1"/>
    <col min="37" max="37" width="12" style="7" bestFit="1" customWidth="1"/>
    <col min="38" max="38" width="8.1640625" bestFit="1" customWidth="1"/>
    <col min="39" max="39" width="13.6640625" bestFit="1" customWidth="1"/>
    <col min="40" max="40" width="12" style="7" bestFit="1" customWidth="1"/>
    <col min="41" max="41" width="8.1640625" bestFit="1" customWidth="1"/>
    <col min="42" max="42" width="14.1640625" bestFit="1" customWidth="1"/>
    <col min="43" max="43" width="12" style="7" bestFit="1" customWidth="1"/>
    <col min="44" max="44" width="9" bestFit="1" customWidth="1"/>
    <col min="45" max="45" width="13.6640625" bestFit="1" customWidth="1"/>
    <col min="46" max="46" width="13.1640625" style="7" customWidth="1"/>
    <col min="47" max="47" width="8.1640625" bestFit="1" customWidth="1"/>
    <col min="48" max="48" width="14.1640625" bestFit="1" customWidth="1"/>
    <col min="49" max="49" width="12" style="7" bestFit="1" customWidth="1"/>
    <col min="50" max="50" width="8.1640625" bestFit="1" customWidth="1"/>
    <col min="51" max="51" width="13.6640625" bestFit="1" customWidth="1"/>
    <col min="52" max="52" width="10.83203125" style="7" bestFit="1" customWidth="1"/>
    <col min="53" max="53" width="9" bestFit="1" customWidth="1"/>
    <col min="54" max="54" width="12.33203125" style="40" customWidth="1"/>
  </cols>
  <sheetData>
    <row r="1" spans="1:54" x14ac:dyDescent="0.2">
      <c r="B1" s="11"/>
      <c r="C1" s="93">
        <v>2011</v>
      </c>
      <c r="D1" s="94"/>
      <c r="E1" s="94"/>
      <c r="F1" s="93">
        <v>2016</v>
      </c>
      <c r="G1" s="94"/>
      <c r="H1" s="95"/>
      <c r="I1" s="93">
        <v>2017</v>
      </c>
      <c r="J1" s="94"/>
      <c r="K1" s="95"/>
      <c r="L1" s="90">
        <v>2018</v>
      </c>
      <c r="M1" s="91"/>
      <c r="N1" s="91"/>
      <c r="O1" s="90">
        <v>2019</v>
      </c>
      <c r="P1" s="91"/>
      <c r="Q1" s="91"/>
      <c r="R1" s="90">
        <v>2020</v>
      </c>
      <c r="S1" s="91"/>
      <c r="T1" s="91"/>
      <c r="U1" s="90">
        <v>2021</v>
      </c>
      <c r="V1" s="91"/>
      <c r="W1" s="92"/>
      <c r="X1" s="36"/>
      <c r="Y1" s="89">
        <v>2022</v>
      </c>
      <c r="Z1" s="89"/>
      <c r="AA1" s="89"/>
      <c r="AB1" s="89">
        <v>2023</v>
      </c>
      <c r="AC1" s="89"/>
      <c r="AD1" s="89"/>
      <c r="AE1" s="89">
        <v>2024</v>
      </c>
      <c r="AF1" s="89"/>
      <c r="AG1" s="89"/>
      <c r="AH1" s="89">
        <v>2025</v>
      </c>
      <c r="AI1" s="89"/>
      <c r="AJ1" s="89"/>
      <c r="AK1" s="89">
        <v>2026</v>
      </c>
      <c r="AL1" s="89"/>
      <c r="AM1" s="89"/>
      <c r="AN1" s="89">
        <v>2027</v>
      </c>
      <c r="AO1" s="89"/>
      <c r="AP1" s="89"/>
      <c r="AQ1" s="89">
        <v>2028</v>
      </c>
      <c r="AR1" s="89"/>
      <c r="AS1" s="89"/>
      <c r="AT1" s="89">
        <v>2029</v>
      </c>
      <c r="AU1" s="89"/>
      <c r="AV1" s="89"/>
      <c r="AW1" s="89">
        <v>2030</v>
      </c>
      <c r="AX1" s="89"/>
      <c r="AY1" s="89"/>
      <c r="AZ1" s="89">
        <v>2031</v>
      </c>
      <c r="BA1" s="89"/>
      <c r="BB1" s="89"/>
    </row>
    <row r="2" spans="1:54" s="1" customFormat="1" ht="44.5" customHeight="1" x14ac:dyDescent="0.2">
      <c r="A2" s="3" t="s">
        <v>0</v>
      </c>
      <c r="B2" s="78" t="s">
        <v>1</v>
      </c>
      <c r="C2" s="79" t="s">
        <v>2</v>
      </c>
      <c r="D2" s="80" t="s">
        <v>3</v>
      </c>
      <c r="E2" s="81" t="s">
        <v>4</v>
      </c>
      <c r="F2" s="13" t="s">
        <v>2</v>
      </c>
      <c r="G2" s="3" t="s">
        <v>3</v>
      </c>
      <c r="H2" s="3" t="s">
        <v>4</v>
      </c>
      <c r="I2" s="13" t="s">
        <v>2</v>
      </c>
      <c r="J2" s="3" t="s">
        <v>3</v>
      </c>
      <c r="K2" s="3" t="s">
        <v>4</v>
      </c>
      <c r="L2" s="13" t="s">
        <v>2</v>
      </c>
      <c r="M2" s="3" t="s">
        <v>3</v>
      </c>
      <c r="N2" s="3" t="s">
        <v>4</v>
      </c>
      <c r="O2" s="13" t="s">
        <v>2</v>
      </c>
      <c r="P2" s="3" t="s">
        <v>3</v>
      </c>
      <c r="Q2" s="3" t="s">
        <v>4</v>
      </c>
      <c r="R2" s="13" t="s">
        <v>2</v>
      </c>
      <c r="S2" s="3" t="s">
        <v>3</v>
      </c>
      <c r="T2" s="3" t="s">
        <v>4</v>
      </c>
      <c r="U2" s="13" t="s">
        <v>2</v>
      </c>
      <c r="V2" s="3" t="s">
        <v>3</v>
      </c>
      <c r="W2" s="3" t="s">
        <v>4</v>
      </c>
      <c r="X2" s="13" t="s">
        <v>5</v>
      </c>
      <c r="Y2" s="13" t="s">
        <v>2</v>
      </c>
      <c r="Z2" s="3" t="s">
        <v>3</v>
      </c>
      <c r="AA2" s="3" t="s">
        <v>4</v>
      </c>
      <c r="AB2" s="13" t="s">
        <v>2</v>
      </c>
      <c r="AC2" s="3" t="s">
        <v>3</v>
      </c>
      <c r="AD2" s="3" t="s">
        <v>4</v>
      </c>
      <c r="AE2" s="13" t="s">
        <v>2</v>
      </c>
      <c r="AF2" s="3" t="s">
        <v>3</v>
      </c>
      <c r="AG2" s="3" t="s">
        <v>4</v>
      </c>
      <c r="AH2" s="13" t="s">
        <v>2</v>
      </c>
      <c r="AI2" s="3" t="s">
        <v>3</v>
      </c>
      <c r="AJ2" s="3" t="s">
        <v>4</v>
      </c>
      <c r="AK2" s="13" t="s">
        <v>2</v>
      </c>
      <c r="AL2" s="3" t="s">
        <v>3</v>
      </c>
      <c r="AM2" s="3" t="s">
        <v>4</v>
      </c>
      <c r="AN2" s="13" t="s">
        <v>2</v>
      </c>
      <c r="AO2" s="3" t="s">
        <v>3</v>
      </c>
      <c r="AP2" s="3" t="s">
        <v>4</v>
      </c>
      <c r="AQ2" s="13" t="s">
        <v>2</v>
      </c>
      <c r="AR2" s="3" t="s">
        <v>3</v>
      </c>
      <c r="AS2" s="3" t="s">
        <v>4</v>
      </c>
      <c r="AT2" s="13" t="s">
        <v>2</v>
      </c>
      <c r="AU2" s="3" t="s">
        <v>3</v>
      </c>
      <c r="AV2" s="3" t="s">
        <v>4</v>
      </c>
      <c r="AW2" s="13" t="s">
        <v>2</v>
      </c>
      <c r="AX2" s="3" t="s">
        <v>3</v>
      </c>
      <c r="AY2" s="3" t="s">
        <v>4</v>
      </c>
      <c r="AZ2" s="13" t="s">
        <v>2</v>
      </c>
      <c r="BA2" s="3" t="s">
        <v>3</v>
      </c>
      <c r="BB2" s="39" t="s">
        <v>4</v>
      </c>
    </row>
    <row r="3" spans="1:54" x14ac:dyDescent="0.2">
      <c r="A3" s="20" t="s">
        <v>6</v>
      </c>
      <c r="B3" s="28">
        <f t="shared" ref="B3:B20" si="0">(U3-C3)/10</f>
        <v>4522665.9000000004</v>
      </c>
      <c r="C3" s="28">
        <v>199812341</v>
      </c>
      <c r="D3" s="12">
        <v>0.22270000000000001</v>
      </c>
      <c r="E3" s="29">
        <f t="shared" ref="E3:E38" si="1">D3*C3</f>
        <v>44498208.340700001</v>
      </c>
      <c r="F3" s="28">
        <f t="shared" ref="F3:F38" si="2">C3+(B3*5)</f>
        <v>222425670.5</v>
      </c>
      <c r="G3" s="30">
        <f t="shared" ref="G3:G13" si="3">D3+0.015</f>
        <v>0.23770000000000002</v>
      </c>
      <c r="H3" s="29">
        <f t="shared" ref="H3:H13" si="4">G3*F3</f>
        <v>52870581.877850004</v>
      </c>
      <c r="I3" s="31">
        <f t="shared" ref="I3:I13" si="5">F3+B3</f>
        <v>226948336.40000001</v>
      </c>
      <c r="J3" s="30">
        <f t="shared" ref="J3:J13" si="6">D3+0.018</f>
        <v>0.2407</v>
      </c>
      <c r="K3" s="29">
        <f t="shared" ref="K3:K13" si="7">J3*I3</f>
        <v>54626464.571479999</v>
      </c>
      <c r="L3" s="31">
        <f t="shared" ref="L3:L13" si="8">$B3+I3</f>
        <v>231471002.30000001</v>
      </c>
      <c r="M3" s="30">
        <f t="shared" ref="M3:M13" si="9">D3+0.021</f>
        <v>0.2437</v>
      </c>
      <c r="N3" s="29">
        <f t="shared" ref="N3:N13" si="10">M3*L3</f>
        <v>56409483.260510005</v>
      </c>
      <c r="O3" s="31">
        <f t="shared" ref="O3:O13" si="11">$B3+L3</f>
        <v>235993668.20000002</v>
      </c>
      <c r="P3" s="30">
        <f t="shared" ref="P3:P13" si="12">D3+0.024</f>
        <v>0.2467</v>
      </c>
      <c r="Q3" s="29">
        <f t="shared" ref="Q3:Q13" si="13">P3*O3</f>
        <v>58219637.944940008</v>
      </c>
      <c r="R3" s="31">
        <f t="shared" ref="R3:R13" si="14">$B3+O3</f>
        <v>240516334.10000002</v>
      </c>
      <c r="S3" s="30">
        <f t="shared" ref="S3:S13" si="15">D3+0.027</f>
        <v>0.24970000000000001</v>
      </c>
      <c r="T3" s="29">
        <f t="shared" ref="T3:T13" si="16">S3*R3</f>
        <v>60056928.624770008</v>
      </c>
      <c r="U3" s="31">
        <v>245039000</v>
      </c>
      <c r="V3" s="30">
        <f t="shared" ref="V3:V13" si="17">D3+0.03</f>
        <v>0.25270000000000004</v>
      </c>
      <c r="W3" s="29">
        <f t="shared" ref="W3:W13" si="18">V3*U3</f>
        <v>61921355.300000012</v>
      </c>
      <c r="X3" s="28">
        <f>(AZ3-U3)/10</f>
        <v>4183600</v>
      </c>
      <c r="Y3" s="35">
        <f>U3+X3</f>
        <v>249222600</v>
      </c>
      <c r="Z3" s="32">
        <f t="shared" ref="Z3:Z9" si="19">D3+0.033</f>
        <v>0.25570000000000004</v>
      </c>
      <c r="AA3" s="33">
        <f>Y3*Z3</f>
        <v>63726218.820000008</v>
      </c>
      <c r="AB3" s="35">
        <f>Y3+X3</f>
        <v>253406200</v>
      </c>
      <c r="AC3" s="32">
        <f t="shared" ref="AC3:AC9" si="20">D3+0.036</f>
        <v>0.25869999999999999</v>
      </c>
      <c r="AD3" s="33">
        <f>AC3*AB3</f>
        <v>65556183.939999998</v>
      </c>
      <c r="AE3" s="35">
        <f>AB3+X3</f>
        <v>257589800</v>
      </c>
      <c r="AF3" s="32">
        <f t="shared" ref="AF3:AF9" si="21">D3+0.039</f>
        <v>0.26169999999999999</v>
      </c>
      <c r="AG3" s="33">
        <f>AE3*AF3</f>
        <v>67411250.659999996</v>
      </c>
      <c r="AH3" s="35">
        <f>AE3+X3</f>
        <v>261773400</v>
      </c>
      <c r="AI3" s="32">
        <f t="shared" ref="AI3:AI9" si="22">D3+0.042</f>
        <v>0.26469999999999999</v>
      </c>
      <c r="AJ3" s="33">
        <f>AI3*AH3</f>
        <v>69291418.980000004</v>
      </c>
      <c r="AK3" s="35">
        <f>AH3+X3</f>
        <v>265957000</v>
      </c>
      <c r="AL3" s="32">
        <f t="shared" ref="AL3:AL9" si="23">D3+0.045</f>
        <v>0.26769999999999999</v>
      </c>
      <c r="AM3" s="33">
        <f>AL3*AK3</f>
        <v>71196688.899999991</v>
      </c>
      <c r="AN3" s="35">
        <f>AK3+X3</f>
        <v>270140600</v>
      </c>
      <c r="AO3" s="32">
        <f t="shared" ref="AO3:AO9" si="24">D3+0.048</f>
        <v>0.2707</v>
      </c>
      <c r="AP3" s="33">
        <f>AO3*AN3</f>
        <v>73127060.420000002</v>
      </c>
      <c r="AQ3" s="35">
        <f>AN3+X3</f>
        <v>274324200</v>
      </c>
      <c r="AR3" s="32">
        <f t="shared" ref="AR3:AR9" si="25">D3+0.051</f>
        <v>0.2737</v>
      </c>
      <c r="AS3" s="33">
        <f>AQ3*AR3</f>
        <v>75082533.540000007</v>
      </c>
      <c r="AT3" s="35">
        <f>AQ3+X3</f>
        <v>278507800</v>
      </c>
      <c r="AU3" s="32">
        <f t="shared" ref="AU3:AU9" si="26">D3+0.054</f>
        <v>0.2767</v>
      </c>
      <c r="AV3" s="33">
        <f>AT3*AU3</f>
        <v>77063108.260000005</v>
      </c>
      <c r="AW3" s="35">
        <f>AT3+X3</f>
        <v>282691400</v>
      </c>
      <c r="AX3" s="32">
        <f t="shared" ref="AX3:AX9" si="27">D3+0.057</f>
        <v>0.2797</v>
      </c>
      <c r="AY3" s="33">
        <f>AW3*AX3</f>
        <v>79068784.579999998</v>
      </c>
      <c r="AZ3" s="26">
        <v>286875000</v>
      </c>
      <c r="BA3" s="32">
        <f t="shared" ref="BA3:BA4" si="28">D3+0.06</f>
        <v>0.28270000000000001</v>
      </c>
      <c r="BB3" s="40">
        <f>AZ3*BA3</f>
        <v>81099562.5</v>
      </c>
    </row>
    <row r="4" spans="1:54" x14ac:dyDescent="0.2">
      <c r="A4" s="20" t="s">
        <v>7</v>
      </c>
      <c r="B4" s="28">
        <f t="shared" si="0"/>
        <v>1459466.7</v>
      </c>
      <c r="C4" s="28">
        <v>112374333</v>
      </c>
      <c r="D4" s="12">
        <v>0.45219999999999999</v>
      </c>
      <c r="E4" s="29">
        <f t="shared" si="1"/>
        <v>50815673.382600002</v>
      </c>
      <c r="F4" s="28">
        <f t="shared" si="2"/>
        <v>119671666.5</v>
      </c>
      <c r="G4" s="30">
        <f t="shared" si="3"/>
        <v>0.4672</v>
      </c>
      <c r="H4" s="29">
        <f t="shared" si="4"/>
        <v>55910602.588799998</v>
      </c>
      <c r="I4" s="31">
        <f t="shared" si="5"/>
        <v>121131133.2</v>
      </c>
      <c r="J4" s="30">
        <f t="shared" si="6"/>
        <v>0.47020000000000001</v>
      </c>
      <c r="K4" s="29">
        <f t="shared" si="7"/>
        <v>56955858.830640003</v>
      </c>
      <c r="L4" s="31">
        <f t="shared" si="8"/>
        <v>122590599.90000001</v>
      </c>
      <c r="M4" s="30">
        <f t="shared" si="9"/>
        <v>0.47320000000000001</v>
      </c>
      <c r="N4" s="29">
        <f t="shared" si="10"/>
        <v>58009871.872680001</v>
      </c>
      <c r="O4" s="31">
        <f t="shared" si="11"/>
        <v>124050066.60000001</v>
      </c>
      <c r="P4" s="30">
        <f t="shared" si="12"/>
        <v>0.47620000000000001</v>
      </c>
      <c r="Q4" s="29">
        <f t="shared" si="13"/>
        <v>59072641.714920007</v>
      </c>
      <c r="R4" s="31">
        <f t="shared" si="14"/>
        <v>125509533.30000001</v>
      </c>
      <c r="S4" s="30">
        <f t="shared" si="15"/>
        <v>0.47920000000000001</v>
      </c>
      <c r="T4" s="29">
        <f t="shared" si="16"/>
        <v>60144168.357360005</v>
      </c>
      <c r="U4" s="31">
        <v>126969000</v>
      </c>
      <c r="V4" s="30">
        <f t="shared" si="17"/>
        <v>0.48219999999999996</v>
      </c>
      <c r="W4" s="29">
        <f t="shared" si="18"/>
        <v>61224451.799999997</v>
      </c>
      <c r="X4" s="28">
        <f t="shared" ref="X4:X13" si="29">(AZ4-U4)/10</f>
        <v>1343200</v>
      </c>
      <c r="Y4" s="35">
        <f t="shared" ref="Y4:Y8" si="30">U4+X4</f>
        <v>128312200</v>
      </c>
      <c r="Z4" s="32">
        <f t="shared" si="19"/>
        <v>0.48519999999999996</v>
      </c>
      <c r="AA4" s="33">
        <f t="shared" ref="AA4:AA7" si="31">Y4*Z4</f>
        <v>62257079.439999998</v>
      </c>
      <c r="AB4" s="35">
        <f t="shared" ref="AB4:AB7" si="32">Y4+X4</f>
        <v>129655400</v>
      </c>
      <c r="AC4" s="32">
        <f t="shared" si="20"/>
        <v>0.48819999999999997</v>
      </c>
      <c r="AD4" s="33">
        <f t="shared" ref="AD4:AD7" si="33">AC4*AB4</f>
        <v>63297766.279999994</v>
      </c>
      <c r="AE4" s="35">
        <f t="shared" ref="AE4:AE7" si="34">AB4+X4</f>
        <v>130998600</v>
      </c>
      <c r="AF4" s="32">
        <f t="shared" si="21"/>
        <v>0.49119999999999997</v>
      </c>
      <c r="AG4" s="33">
        <f t="shared" ref="AG4:AG7" si="35">AE4*AF4</f>
        <v>64346512.319999993</v>
      </c>
      <c r="AH4" s="35">
        <f t="shared" ref="AH4:AH7" si="36">AE4+X4</f>
        <v>132341800</v>
      </c>
      <c r="AI4" s="32">
        <f t="shared" si="22"/>
        <v>0.49419999999999997</v>
      </c>
      <c r="AJ4" s="33">
        <f t="shared" ref="AJ4:AJ7" si="37">AI4*AH4</f>
        <v>65403317.559999995</v>
      </c>
      <c r="AK4" s="35">
        <f t="shared" ref="AK4:AK7" si="38">AH4+X4</f>
        <v>133685000</v>
      </c>
      <c r="AL4" s="32">
        <f t="shared" si="23"/>
        <v>0.49719999999999998</v>
      </c>
      <c r="AM4" s="33">
        <f t="shared" ref="AM4:AM7" si="39">AL4*AK4</f>
        <v>66468182</v>
      </c>
      <c r="AN4" s="35">
        <f t="shared" ref="AN4:AN7" si="40">AK4+X4</f>
        <v>135028200</v>
      </c>
      <c r="AO4" s="32">
        <f t="shared" si="24"/>
        <v>0.50019999999999998</v>
      </c>
      <c r="AP4" s="33">
        <f t="shared" ref="AP4:AP7" si="41">AO4*AN4</f>
        <v>67541105.640000001</v>
      </c>
      <c r="AQ4" s="35">
        <f t="shared" ref="AQ4:AQ7" si="42">AN4+X4</f>
        <v>136371400</v>
      </c>
      <c r="AR4" s="32">
        <f t="shared" si="25"/>
        <v>0.50319999999999998</v>
      </c>
      <c r="AS4" s="33">
        <f t="shared" ref="AS4:AS7" si="43">AQ4*AR4</f>
        <v>68622088.480000004</v>
      </c>
      <c r="AT4" s="35">
        <f t="shared" ref="AT4:AT7" si="44">AQ4+X4</f>
        <v>137714600</v>
      </c>
      <c r="AU4" s="32">
        <f t="shared" si="26"/>
        <v>0.50619999999999998</v>
      </c>
      <c r="AV4" s="33">
        <f t="shared" ref="AV4:AV7" si="45">AT4*AU4</f>
        <v>69711130.519999996</v>
      </c>
      <c r="AW4" s="35">
        <f t="shared" ref="AW4:AW7" si="46">AT4+X4</f>
        <v>139057800</v>
      </c>
      <c r="AX4" s="32">
        <f t="shared" si="27"/>
        <v>0.50919999999999999</v>
      </c>
      <c r="AY4" s="33">
        <f t="shared" ref="AY4:AY7" si="47">AW4*AX4</f>
        <v>70808231.760000005</v>
      </c>
      <c r="AZ4" s="26">
        <v>140401000</v>
      </c>
      <c r="BA4" s="32">
        <f t="shared" si="28"/>
        <v>0.51219999999999999</v>
      </c>
      <c r="BB4" s="40">
        <f t="shared" ref="BB4:BB7" si="48">AZ4*BA4</f>
        <v>71913392.200000003</v>
      </c>
    </row>
    <row r="5" spans="1:54" x14ac:dyDescent="0.2">
      <c r="A5" s="20" t="s">
        <v>8</v>
      </c>
      <c r="B5" s="28">
        <f t="shared" si="0"/>
        <v>887388.5</v>
      </c>
      <c r="C5" s="28">
        <v>91276115</v>
      </c>
      <c r="D5" s="12">
        <v>0.31869999999999998</v>
      </c>
      <c r="E5" s="29">
        <f t="shared" si="1"/>
        <v>29089697.850499999</v>
      </c>
      <c r="F5" s="28">
        <f t="shared" si="2"/>
        <v>95713057.5</v>
      </c>
      <c r="G5" s="30">
        <f t="shared" si="3"/>
        <v>0.3337</v>
      </c>
      <c r="H5" s="29">
        <f t="shared" si="4"/>
        <v>31939447.287749998</v>
      </c>
      <c r="I5" s="31">
        <f t="shared" si="5"/>
        <v>96600446</v>
      </c>
      <c r="J5" s="30">
        <f t="shared" si="6"/>
        <v>0.3367</v>
      </c>
      <c r="K5" s="29">
        <f t="shared" si="7"/>
        <v>32525370.168200001</v>
      </c>
      <c r="L5" s="31">
        <f t="shared" si="8"/>
        <v>97487834.5</v>
      </c>
      <c r="M5" s="30">
        <f t="shared" si="9"/>
        <v>0.3397</v>
      </c>
      <c r="N5" s="29">
        <f t="shared" si="10"/>
        <v>33116617.37965</v>
      </c>
      <c r="O5" s="31">
        <f t="shared" si="11"/>
        <v>98375223</v>
      </c>
      <c r="P5" s="30">
        <f t="shared" si="12"/>
        <v>0.3427</v>
      </c>
      <c r="Q5" s="29">
        <f t="shared" si="13"/>
        <v>33713188.9221</v>
      </c>
      <c r="R5" s="31">
        <f t="shared" si="14"/>
        <v>99262611.5</v>
      </c>
      <c r="S5" s="30">
        <f t="shared" si="15"/>
        <v>0.34570000000000001</v>
      </c>
      <c r="T5" s="29">
        <f t="shared" si="16"/>
        <v>34315084.795550004</v>
      </c>
      <c r="U5" s="31">
        <v>100150000</v>
      </c>
      <c r="V5" s="30">
        <f t="shared" si="17"/>
        <v>0.34870000000000001</v>
      </c>
      <c r="W5" s="29">
        <f t="shared" si="18"/>
        <v>34922305</v>
      </c>
      <c r="X5" s="28">
        <f t="shared" si="29"/>
        <v>811100</v>
      </c>
      <c r="Y5" s="35">
        <f t="shared" si="30"/>
        <v>100961100</v>
      </c>
      <c r="Z5" s="32">
        <f t="shared" si="19"/>
        <v>0.35170000000000001</v>
      </c>
      <c r="AA5" s="33">
        <f t="shared" si="31"/>
        <v>35508018.870000005</v>
      </c>
      <c r="AB5" s="35">
        <f t="shared" si="32"/>
        <v>101772200</v>
      </c>
      <c r="AC5" s="32">
        <f t="shared" si="20"/>
        <v>0.35469999999999996</v>
      </c>
      <c r="AD5" s="33">
        <f t="shared" si="33"/>
        <v>36098599.339999996</v>
      </c>
      <c r="AE5" s="35">
        <f t="shared" si="34"/>
        <v>102583300</v>
      </c>
      <c r="AF5" s="32">
        <f t="shared" si="21"/>
        <v>0.35769999999999996</v>
      </c>
      <c r="AG5" s="33">
        <f t="shared" si="35"/>
        <v>36694046.409999996</v>
      </c>
      <c r="AH5" s="35">
        <f t="shared" si="36"/>
        <v>103394400</v>
      </c>
      <c r="AI5" s="32">
        <f t="shared" si="22"/>
        <v>0.36069999999999997</v>
      </c>
      <c r="AJ5" s="33">
        <f t="shared" si="37"/>
        <v>37294360.079999998</v>
      </c>
      <c r="AK5" s="35">
        <f t="shared" si="38"/>
        <v>104205500</v>
      </c>
      <c r="AL5" s="32">
        <f t="shared" si="23"/>
        <v>0.36369999999999997</v>
      </c>
      <c r="AM5" s="33">
        <f t="shared" si="39"/>
        <v>37899540.349999994</v>
      </c>
      <c r="AN5" s="35">
        <f t="shared" si="40"/>
        <v>105016600</v>
      </c>
      <c r="AO5" s="32">
        <f t="shared" si="24"/>
        <v>0.36669999999999997</v>
      </c>
      <c r="AP5" s="33">
        <f t="shared" si="41"/>
        <v>38509587.219999999</v>
      </c>
      <c r="AQ5" s="35">
        <f t="shared" si="42"/>
        <v>105827700</v>
      </c>
      <c r="AR5" s="32">
        <f t="shared" si="25"/>
        <v>0.36969999999999997</v>
      </c>
      <c r="AS5" s="33">
        <f t="shared" si="43"/>
        <v>39124500.689999998</v>
      </c>
      <c r="AT5" s="35">
        <f t="shared" si="44"/>
        <v>106638800</v>
      </c>
      <c r="AU5" s="32">
        <f t="shared" si="26"/>
        <v>0.37269999999999998</v>
      </c>
      <c r="AV5" s="33">
        <f t="shared" si="45"/>
        <v>39744280.759999998</v>
      </c>
      <c r="AW5" s="35">
        <f t="shared" si="46"/>
        <v>107449900</v>
      </c>
      <c r="AX5" s="32">
        <f t="shared" si="27"/>
        <v>0.37569999999999998</v>
      </c>
      <c r="AY5" s="33">
        <f t="shared" si="47"/>
        <v>40368927.43</v>
      </c>
      <c r="AZ5" s="26">
        <v>108261000</v>
      </c>
      <c r="BA5" s="32">
        <f t="shared" ref="BA5:BA13" si="49">D5+0.06</f>
        <v>0.37869999999999998</v>
      </c>
      <c r="BB5" s="40">
        <f t="shared" si="48"/>
        <v>40998440.699999996</v>
      </c>
    </row>
    <row r="6" spans="1:54" s="27" customFormat="1" x14ac:dyDescent="0.2">
      <c r="A6" s="20" t="s">
        <v>9</v>
      </c>
      <c r="B6" s="38">
        <f t="shared" si="0"/>
        <v>479051.95029999985</v>
      </c>
      <c r="C6" s="37">
        <v>49386799</v>
      </c>
      <c r="D6" s="12">
        <v>0.33360000000000001</v>
      </c>
      <c r="E6" s="29">
        <f>D5*C6</f>
        <v>15739572.8413</v>
      </c>
      <c r="F6" s="28">
        <f t="shared" si="2"/>
        <v>51782058.751499996</v>
      </c>
      <c r="G6" s="30">
        <f t="shared" si="3"/>
        <v>0.34860000000000002</v>
      </c>
      <c r="H6" s="29">
        <f t="shared" si="4"/>
        <v>18051225.680772901</v>
      </c>
      <c r="I6" s="31">
        <f t="shared" si="5"/>
        <v>52261110.701799996</v>
      </c>
      <c r="J6" s="30">
        <f t="shared" si="6"/>
        <v>0.35160000000000002</v>
      </c>
      <c r="K6" s="29">
        <f t="shared" si="7"/>
        <v>18375006.522752881</v>
      </c>
      <c r="L6" s="31">
        <f t="shared" si="8"/>
        <v>52740162.652099997</v>
      </c>
      <c r="M6" s="30">
        <f t="shared" si="9"/>
        <v>0.35460000000000003</v>
      </c>
      <c r="N6" s="29">
        <f t="shared" si="10"/>
        <v>18701661.676434658</v>
      </c>
      <c r="O6" s="31">
        <f t="shared" si="11"/>
        <v>53219214.602399997</v>
      </c>
      <c r="P6" s="30">
        <f t="shared" si="12"/>
        <v>0.35760000000000003</v>
      </c>
      <c r="Q6" s="29">
        <f t="shared" si="13"/>
        <v>19031191.14181824</v>
      </c>
      <c r="R6" s="31">
        <f t="shared" si="14"/>
        <v>53698266.552699998</v>
      </c>
      <c r="S6" s="30">
        <f t="shared" si="15"/>
        <v>0.36060000000000003</v>
      </c>
      <c r="T6" s="29">
        <f t="shared" si="16"/>
        <v>19363594.918903623</v>
      </c>
      <c r="U6" s="31">
        <f>(C6*0.097)+C6</f>
        <v>54177318.502999999</v>
      </c>
      <c r="V6" s="30">
        <f t="shared" si="17"/>
        <v>0.36360000000000003</v>
      </c>
      <c r="W6" s="29">
        <f t="shared" si="18"/>
        <v>19698873.007690802</v>
      </c>
      <c r="X6" s="28">
        <f t="shared" si="29"/>
        <v>362988.0339700997</v>
      </c>
      <c r="Y6" s="35">
        <f t="shared" si="30"/>
        <v>54540306.536970101</v>
      </c>
      <c r="Z6" s="32">
        <f t="shared" si="19"/>
        <v>0.36660000000000004</v>
      </c>
      <c r="AA6" s="33">
        <f t="shared" si="31"/>
        <v>19994476.376453239</v>
      </c>
      <c r="AB6" s="35">
        <f t="shared" si="32"/>
        <v>54903294.570940204</v>
      </c>
      <c r="AC6" s="32">
        <f t="shared" si="20"/>
        <v>0.36959999999999998</v>
      </c>
      <c r="AD6" s="33">
        <f t="shared" si="33"/>
        <v>20292257.673419498</v>
      </c>
      <c r="AE6" s="35">
        <f t="shared" si="34"/>
        <v>55266282.604910307</v>
      </c>
      <c r="AF6" s="32">
        <f t="shared" si="21"/>
        <v>0.37259999999999999</v>
      </c>
      <c r="AG6" s="33">
        <f t="shared" si="35"/>
        <v>20592216.898589581</v>
      </c>
      <c r="AH6" s="35">
        <f t="shared" si="36"/>
        <v>55629270.638880409</v>
      </c>
      <c r="AI6" s="32">
        <f t="shared" si="22"/>
        <v>0.37559999999999999</v>
      </c>
      <c r="AJ6" s="33">
        <f t="shared" si="37"/>
        <v>20894354.051963482</v>
      </c>
      <c r="AK6" s="35">
        <f t="shared" si="38"/>
        <v>55992258.672850512</v>
      </c>
      <c r="AL6" s="32">
        <f t="shared" si="23"/>
        <v>0.37859999999999999</v>
      </c>
      <c r="AM6" s="33">
        <f t="shared" si="39"/>
        <v>21198669.133541204</v>
      </c>
      <c r="AN6" s="35">
        <f t="shared" si="40"/>
        <v>56355246.706820615</v>
      </c>
      <c r="AO6" s="32">
        <f t="shared" si="24"/>
        <v>0.38159999999999999</v>
      </c>
      <c r="AP6" s="33">
        <f t="shared" si="41"/>
        <v>21505162.143322747</v>
      </c>
      <c r="AQ6" s="35">
        <f t="shared" si="42"/>
        <v>56718234.740790717</v>
      </c>
      <c r="AR6" s="32">
        <f t="shared" si="25"/>
        <v>0.3846</v>
      </c>
      <c r="AS6" s="33">
        <f t="shared" si="43"/>
        <v>21813833.081308112</v>
      </c>
      <c r="AT6" s="35">
        <f t="shared" si="44"/>
        <v>57081222.77476082</v>
      </c>
      <c r="AU6" s="32">
        <f t="shared" si="26"/>
        <v>0.3876</v>
      </c>
      <c r="AV6" s="33">
        <f t="shared" si="45"/>
        <v>22124681.947497293</v>
      </c>
      <c r="AW6" s="35">
        <f t="shared" si="46"/>
        <v>57444210.808730923</v>
      </c>
      <c r="AX6" s="32">
        <f t="shared" si="27"/>
        <v>0.3906</v>
      </c>
      <c r="AY6" s="33">
        <f t="shared" si="47"/>
        <v>22437708.7418903</v>
      </c>
      <c r="AZ6" s="35">
        <f>(U6*0.067)+U6</f>
        <v>57807198.842700996</v>
      </c>
      <c r="BA6" s="32">
        <f t="shared" si="49"/>
        <v>0.39360000000000001</v>
      </c>
      <c r="BB6" s="40">
        <f t="shared" si="48"/>
        <v>22752913.464487113</v>
      </c>
    </row>
    <row r="7" spans="1:54" s="27" customFormat="1" x14ac:dyDescent="0.2">
      <c r="A7" s="21" t="s">
        <v>10</v>
      </c>
      <c r="B7" s="38">
        <f t="shared" si="0"/>
        <v>342281.54289999977</v>
      </c>
      <c r="C7" s="37">
        <v>35286757</v>
      </c>
      <c r="D7" s="12">
        <v>0.38600000000000001</v>
      </c>
      <c r="E7" s="29">
        <f>D6*C7</f>
        <v>11771662.135199999</v>
      </c>
      <c r="F7" s="28">
        <f t="shared" si="2"/>
        <v>36998164.714499995</v>
      </c>
      <c r="G7" s="30">
        <f>D7+0.015</f>
        <v>0.40100000000000002</v>
      </c>
      <c r="H7" s="29">
        <f t="shared" si="4"/>
        <v>14836264.050514499</v>
      </c>
      <c r="I7" s="31">
        <f t="shared" si="5"/>
        <v>37340446.257399991</v>
      </c>
      <c r="J7" s="30">
        <f>D7+0.018</f>
        <v>0.40400000000000003</v>
      </c>
      <c r="K7" s="29">
        <f t="shared" si="7"/>
        <v>15085540.287989598</v>
      </c>
      <c r="L7" s="31">
        <f t="shared" si="8"/>
        <v>37682727.800299987</v>
      </c>
      <c r="M7" s="30">
        <f>D7+0.021</f>
        <v>0.40700000000000003</v>
      </c>
      <c r="N7" s="29">
        <f t="shared" si="10"/>
        <v>15336870.214722095</v>
      </c>
      <c r="O7" s="31">
        <f t="shared" si="11"/>
        <v>38025009.343199983</v>
      </c>
      <c r="P7" s="30">
        <f>D7+0.024</f>
        <v>0.41000000000000003</v>
      </c>
      <c r="Q7" s="29">
        <f t="shared" si="13"/>
        <v>15590253.830711994</v>
      </c>
      <c r="R7" s="31">
        <f t="shared" si="14"/>
        <v>38367290.886099979</v>
      </c>
      <c r="S7" s="30">
        <f>D7+0.027</f>
        <v>0.41300000000000003</v>
      </c>
      <c r="T7" s="29">
        <f t="shared" si="16"/>
        <v>15845691.135959292</v>
      </c>
      <c r="U7" s="31">
        <f>(C7*0.097)+C7</f>
        <v>38709572.428999998</v>
      </c>
      <c r="V7" s="30">
        <f>D7+0.03</f>
        <v>0.41600000000000004</v>
      </c>
      <c r="W7" s="29">
        <f t="shared" si="18"/>
        <v>16103182.130464001</v>
      </c>
      <c r="X7" s="28">
        <f t="shared" si="29"/>
        <v>259354.13527429997</v>
      </c>
      <c r="Y7" s="35">
        <f t="shared" si="30"/>
        <v>38968926.564274296</v>
      </c>
      <c r="Z7" s="32">
        <f>D7+0.033</f>
        <v>0.41900000000000004</v>
      </c>
      <c r="AA7" s="33">
        <f t="shared" si="31"/>
        <v>16327980.230430931</v>
      </c>
      <c r="AB7" s="35">
        <f t="shared" si="32"/>
        <v>39228280.699548595</v>
      </c>
      <c r="AC7" s="32">
        <f>D7+0.036</f>
        <v>0.42199999999999999</v>
      </c>
      <c r="AD7" s="33">
        <f t="shared" si="33"/>
        <v>16554334.455209507</v>
      </c>
      <c r="AE7" s="35">
        <f t="shared" si="34"/>
        <v>39487634.834822893</v>
      </c>
      <c r="AF7" s="32">
        <f>D7+0.039</f>
        <v>0.42499999999999999</v>
      </c>
      <c r="AG7" s="33">
        <f t="shared" si="35"/>
        <v>16782244.804799728</v>
      </c>
      <c r="AH7" s="35">
        <f t="shared" si="36"/>
        <v>39746988.970097192</v>
      </c>
      <c r="AI7" s="32">
        <f>D7+0.042</f>
        <v>0.42799999999999999</v>
      </c>
      <c r="AJ7" s="33">
        <f t="shared" si="37"/>
        <v>17011711.279201597</v>
      </c>
      <c r="AK7" s="35">
        <f t="shared" si="38"/>
        <v>40006343.10537149</v>
      </c>
      <c r="AL7" s="32">
        <f>D7+0.045</f>
        <v>0.43099999999999999</v>
      </c>
      <c r="AM7" s="33">
        <f t="shared" si="39"/>
        <v>17242733.878415111</v>
      </c>
      <c r="AN7" s="35">
        <f t="shared" si="40"/>
        <v>40265697.240645789</v>
      </c>
      <c r="AO7" s="32">
        <f>D7+0.048</f>
        <v>0.434</v>
      </c>
      <c r="AP7" s="33">
        <f t="shared" si="41"/>
        <v>17475312.602440272</v>
      </c>
      <c r="AQ7" s="35">
        <f t="shared" si="42"/>
        <v>40525051.375920087</v>
      </c>
      <c r="AR7" s="32">
        <f>D7+0.051</f>
        <v>0.437</v>
      </c>
      <c r="AS7" s="33">
        <f t="shared" si="43"/>
        <v>17709447.451277077</v>
      </c>
      <c r="AT7" s="35">
        <f t="shared" si="44"/>
        <v>40784405.511194386</v>
      </c>
      <c r="AU7" s="32">
        <f>D7+0.054</f>
        <v>0.44</v>
      </c>
      <c r="AV7" s="33">
        <f t="shared" si="45"/>
        <v>17945138.424925528</v>
      </c>
      <c r="AW7" s="35">
        <f t="shared" si="46"/>
        <v>41043759.646468684</v>
      </c>
      <c r="AX7" s="32">
        <f>D7+0.057</f>
        <v>0.443</v>
      </c>
      <c r="AY7" s="33">
        <f t="shared" si="47"/>
        <v>18182385.523385629</v>
      </c>
      <c r="AZ7" s="26">
        <f>(U7*0.067)+U7</f>
        <v>41303113.781742997</v>
      </c>
      <c r="BA7" s="32">
        <f>D7+0.06</f>
        <v>0.44600000000000001</v>
      </c>
      <c r="BB7" s="40">
        <f t="shared" si="48"/>
        <v>18421188.746657379</v>
      </c>
    </row>
    <row r="8" spans="1:54" x14ac:dyDescent="0.2">
      <c r="A8" s="20" t="s">
        <v>11</v>
      </c>
      <c r="B8" s="28">
        <f t="shared" si="0"/>
        <v>375164.55600000022</v>
      </c>
      <c r="C8" s="28">
        <v>72147030</v>
      </c>
      <c r="D8" s="12">
        <v>0.48399999999999999</v>
      </c>
      <c r="E8" s="29">
        <f t="shared" si="1"/>
        <v>34919162.519999996</v>
      </c>
      <c r="F8" s="28">
        <f t="shared" si="2"/>
        <v>74022852.780000001</v>
      </c>
      <c r="G8" s="30">
        <f t="shared" si="3"/>
        <v>0.499</v>
      </c>
      <c r="H8" s="29">
        <f t="shared" si="4"/>
        <v>36937403.537220001</v>
      </c>
      <c r="I8" s="31">
        <f t="shared" si="5"/>
        <v>74398017.335999995</v>
      </c>
      <c r="J8" s="30">
        <f t="shared" si="6"/>
        <v>0.502</v>
      </c>
      <c r="K8" s="29">
        <f t="shared" si="7"/>
        <v>37347804.702671997</v>
      </c>
      <c r="L8" s="31">
        <f t="shared" si="8"/>
        <v>74773181.89199999</v>
      </c>
      <c r="M8" s="30">
        <f t="shared" si="9"/>
        <v>0.505</v>
      </c>
      <c r="N8" s="29">
        <f t="shared" si="10"/>
        <v>37760456.855459996</v>
      </c>
      <c r="O8" s="31">
        <f t="shared" si="11"/>
        <v>75148346.447999984</v>
      </c>
      <c r="P8" s="30">
        <f t="shared" si="12"/>
        <v>0.50800000000000001</v>
      </c>
      <c r="Q8" s="29">
        <f t="shared" si="13"/>
        <v>38175359.995583989</v>
      </c>
      <c r="R8" s="31">
        <f t="shared" si="14"/>
        <v>75523511.003999978</v>
      </c>
      <c r="S8" s="30">
        <f t="shared" si="15"/>
        <v>0.51100000000000001</v>
      </c>
      <c r="T8" s="29">
        <f t="shared" si="16"/>
        <v>38592514.123043992</v>
      </c>
      <c r="U8" s="28">
        <f>(C8*0.052)+C8</f>
        <v>75898675.560000002</v>
      </c>
      <c r="V8" s="30">
        <f t="shared" si="17"/>
        <v>0.51400000000000001</v>
      </c>
      <c r="W8" s="29">
        <f t="shared" si="18"/>
        <v>39011919.237840004</v>
      </c>
      <c r="X8" s="28">
        <f t="shared" si="29"/>
        <v>311114.24399999977</v>
      </c>
      <c r="Y8" s="35">
        <f t="shared" si="30"/>
        <v>76209789.804000005</v>
      </c>
      <c r="Z8" s="32">
        <f t="shared" si="19"/>
        <v>0.51700000000000002</v>
      </c>
      <c r="AA8" s="33">
        <f t="shared" ref="AA8:AA13" si="50">Y8*Z8</f>
        <v>39400461.328668006</v>
      </c>
      <c r="AB8" s="35">
        <f t="shared" ref="AB8:AB13" si="51">Y8+X8</f>
        <v>76520904.048000008</v>
      </c>
      <c r="AC8" s="32">
        <f t="shared" si="20"/>
        <v>0.52</v>
      </c>
      <c r="AD8" s="33">
        <f t="shared" ref="AD8:AD13" si="52">AC8*AB8</f>
        <v>39790870.104960002</v>
      </c>
      <c r="AE8" s="35">
        <f t="shared" ref="AE8:AE13" si="53">AB8+X8</f>
        <v>76832018.292000011</v>
      </c>
      <c r="AF8" s="32">
        <f t="shared" si="21"/>
        <v>0.52300000000000002</v>
      </c>
      <c r="AG8" s="33">
        <f t="shared" ref="AG8:AG13" si="54">AE8*AF8</f>
        <v>40183145.566716008</v>
      </c>
      <c r="AH8" s="35">
        <f t="shared" ref="AH8:AH13" si="55">AE8+X8</f>
        <v>77143132.536000013</v>
      </c>
      <c r="AI8" s="32">
        <f t="shared" si="22"/>
        <v>0.52600000000000002</v>
      </c>
      <c r="AJ8" s="33">
        <f t="shared" ref="AJ8:AJ13" si="56">AI8*AH8</f>
        <v>40577287.713936009</v>
      </c>
      <c r="AK8" s="35">
        <f t="shared" ref="AK8:AK13" si="57">AH8+X8</f>
        <v>77454246.780000016</v>
      </c>
      <c r="AL8" s="32">
        <f t="shared" si="23"/>
        <v>0.52900000000000003</v>
      </c>
      <c r="AM8" s="33">
        <f t="shared" ref="AM8:AM13" si="58">AL8*AK8</f>
        <v>40973296.546620011</v>
      </c>
      <c r="AN8" s="35">
        <f t="shared" ref="AN8:AN13" si="59">AK8+X8</f>
        <v>77765361.024000019</v>
      </c>
      <c r="AO8" s="32">
        <f t="shared" si="24"/>
        <v>0.53200000000000003</v>
      </c>
      <c r="AP8" s="33">
        <f t="shared" ref="AP8:AP13" si="60">AO8*AN8</f>
        <v>41371172.064768009</v>
      </c>
      <c r="AQ8" s="35">
        <f t="shared" ref="AQ8:AQ13" si="61">AN8+X8</f>
        <v>78076475.268000022</v>
      </c>
      <c r="AR8" s="32">
        <f t="shared" si="25"/>
        <v>0.53500000000000003</v>
      </c>
      <c r="AS8" s="33">
        <f t="shared" ref="AS8:AS13" si="62">AQ8*AR8</f>
        <v>41770914.268380016</v>
      </c>
      <c r="AT8" s="35">
        <f t="shared" ref="AT8:AT13" si="63">AQ8+X8</f>
        <v>78387589.512000024</v>
      </c>
      <c r="AU8" s="32">
        <f t="shared" si="26"/>
        <v>0.53800000000000003</v>
      </c>
      <c r="AV8" s="33">
        <f t="shared" ref="AV8:AV13" si="64">AT8*AU8</f>
        <v>42172523.157456018</v>
      </c>
      <c r="AW8" s="35">
        <f t="shared" ref="AW8:AW13" si="65">AT8+X8</f>
        <v>78698703.756000027</v>
      </c>
      <c r="AX8" s="32">
        <f t="shared" si="27"/>
        <v>0.54100000000000004</v>
      </c>
      <c r="AY8" s="33">
        <f t="shared" ref="AY8:AY13" si="66">AW8*AX8</f>
        <v>42575998.731996015</v>
      </c>
      <c r="AZ8" s="26">
        <v>79009818</v>
      </c>
      <c r="BA8" s="32">
        <f t="shared" si="49"/>
        <v>0.54400000000000004</v>
      </c>
      <c r="BB8" s="40">
        <f t="shared" ref="BB8:BB13" si="67">AZ8*BA8</f>
        <v>42981340.992000006</v>
      </c>
    </row>
    <row r="9" spans="1:54" x14ac:dyDescent="0.2">
      <c r="A9" s="20" t="s">
        <v>12</v>
      </c>
      <c r="B9" s="28">
        <f t="shared" si="0"/>
        <v>1486756.3</v>
      </c>
      <c r="C9" s="28">
        <v>68548437</v>
      </c>
      <c r="D9" s="12">
        <v>0.2487</v>
      </c>
      <c r="E9" s="29">
        <f t="shared" si="1"/>
        <v>17047996.2819</v>
      </c>
      <c r="F9" s="28">
        <f t="shared" si="2"/>
        <v>75982218.5</v>
      </c>
      <c r="G9" s="30">
        <f t="shared" si="3"/>
        <v>0.26369999999999999</v>
      </c>
      <c r="H9" s="29">
        <f t="shared" si="4"/>
        <v>20036511.018449999</v>
      </c>
      <c r="I9" s="31">
        <f t="shared" si="5"/>
        <v>77468974.799999997</v>
      </c>
      <c r="J9" s="30">
        <f t="shared" si="6"/>
        <v>0.26669999999999999</v>
      </c>
      <c r="K9" s="29">
        <f t="shared" si="7"/>
        <v>20660975.579159997</v>
      </c>
      <c r="L9" s="31">
        <f t="shared" si="8"/>
        <v>78955731.099999994</v>
      </c>
      <c r="M9" s="30">
        <f t="shared" si="9"/>
        <v>0.2697</v>
      </c>
      <c r="N9" s="29">
        <f t="shared" si="10"/>
        <v>21294360.677669998</v>
      </c>
      <c r="O9" s="31">
        <f t="shared" si="11"/>
        <v>80442487.399999991</v>
      </c>
      <c r="P9" s="30">
        <f t="shared" si="12"/>
        <v>0.2727</v>
      </c>
      <c r="Q9" s="29">
        <f t="shared" si="13"/>
        <v>21936666.313979998</v>
      </c>
      <c r="R9" s="31">
        <f t="shared" si="14"/>
        <v>81929243.699999988</v>
      </c>
      <c r="S9" s="30">
        <f t="shared" si="15"/>
        <v>0.2757</v>
      </c>
      <c r="T9" s="29">
        <f t="shared" si="16"/>
        <v>22587892.488089997</v>
      </c>
      <c r="U9" s="31">
        <v>83416000</v>
      </c>
      <c r="V9" s="30">
        <f t="shared" si="17"/>
        <v>0.2787</v>
      </c>
      <c r="W9" s="29">
        <f t="shared" si="18"/>
        <v>23248039.199999999</v>
      </c>
      <c r="X9" s="28">
        <f t="shared" si="29"/>
        <v>1436700</v>
      </c>
      <c r="Y9" s="35">
        <f t="shared" ref="Y9:Y13" si="68">U9+X9</f>
        <v>84852700</v>
      </c>
      <c r="Z9" s="32">
        <f t="shared" si="19"/>
        <v>0.28170000000000001</v>
      </c>
      <c r="AA9" s="33">
        <f t="shared" si="50"/>
        <v>23903005.59</v>
      </c>
      <c r="AB9" s="35">
        <f t="shared" si="51"/>
        <v>86289400</v>
      </c>
      <c r="AC9" s="32">
        <f t="shared" si="20"/>
        <v>0.28470000000000001</v>
      </c>
      <c r="AD9" s="33">
        <f t="shared" si="52"/>
        <v>24566592.18</v>
      </c>
      <c r="AE9" s="35">
        <f t="shared" si="53"/>
        <v>87726100</v>
      </c>
      <c r="AF9" s="32">
        <f t="shared" si="21"/>
        <v>0.28770000000000001</v>
      </c>
      <c r="AG9" s="33">
        <f t="shared" si="54"/>
        <v>25238798.970000003</v>
      </c>
      <c r="AH9" s="35">
        <f t="shared" si="55"/>
        <v>89162800</v>
      </c>
      <c r="AI9" s="32">
        <f t="shared" si="22"/>
        <v>0.29070000000000001</v>
      </c>
      <c r="AJ9" s="33">
        <f t="shared" si="56"/>
        <v>25919625.960000001</v>
      </c>
      <c r="AK9" s="35">
        <f t="shared" si="57"/>
        <v>90599500</v>
      </c>
      <c r="AL9" s="32">
        <f t="shared" si="23"/>
        <v>0.29370000000000002</v>
      </c>
      <c r="AM9" s="33">
        <f t="shared" si="58"/>
        <v>26609073.150000002</v>
      </c>
      <c r="AN9" s="35">
        <f t="shared" si="59"/>
        <v>92036200</v>
      </c>
      <c r="AO9" s="32">
        <f t="shared" si="24"/>
        <v>0.29670000000000002</v>
      </c>
      <c r="AP9" s="33">
        <f t="shared" si="60"/>
        <v>27307140.540000003</v>
      </c>
      <c r="AQ9" s="35">
        <f t="shared" si="61"/>
        <v>93472900</v>
      </c>
      <c r="AR9" s="32">
        <f t="shared" si="25"/>
        <v>0.29970000000000002</v>
      </c>
      <c r="AS9" s="33">
        <f t="shared" si="62"/>
        <v>28013828.130000003</v>
      </c>
      <c r="AT9" s="35">
        <f t="shared" si="63"/>
        <v>94909600</v>
      </c>
      <c r="AU9" s="32">
        <f t="shared" si="26"/>
        <v>0.30270000000000002</v>
      </c>
      <c r="AV9" s="33">
        <f t="shared" si="64"/>
        <v>28729135.920000002</v>
      </c>
      <c r="AW9" s="35">
        <f t="shared" si="65"/>
        <v>96346300</v>
      </c>
      <c r="AX9" s="32">
        <f t="shared" si="27"/>
        <v>0.30570000000000003</v>
      </c>
      <c r="AY9" s="33">
        <f t="shared" si="66"/>
        <v>29453063.910000004</v>
      </c>
      <c r="AZ9" s="26">
        <v>97783000</v>
      </c>
      <c r="BA9" s="32">
        <f t="shared" si="49"/>
        <v>0.30869999999999997</v>
      </c>
      <c r="BB9" s="40">
        <f t="shared" si="67"/>
        <v>30185612.099999998</v>
      </c>
    </row>
    <row r="10" spans="1:54" x14ac:dyDescent="0.2">
      <c r="A10" s="20" t="s">
        <v>13</v>
      </c>
      <c r="B10" s="28">
        <f t="shared" si="0"/>
        <v>635430.80000000005</v>
      </c>
      <c r="C10" s="14">
        <v>60439692</v>
      </c>
      <c r="D10" s="12">
        <v>0.42599999999999999</v>
      </c>
      <c r="E10" s="29">
        <f t="shared" si="1"/>
        <v>25747308.791999999</v>
      </c>
      <c r="F10" s="28">
        <f t="shared" si="2"/>
        <v>63616846</v>
      </c>
      <c r="G10" s="30">
        <f t="shared" si="3"/>
        <v>0.441</v>
      </c>
      <c r="H10" s="29">
        <f t="shared" si="4"/>
        <v>28055029.085999999</v>
      </c>
      <c r="I10" s="31">
        <f t="shared" si="5"/>
        <v>64252276.799999997</v>
      </c>
      <c r="J10" s="30">
        <f t="shared" si="6"/>
        <v>0.44400000000000001</v>
      </c>
      <c r="K10" s="29">
        <f t="shared" si="7"/>
        <v>28528010.8992</v>
      </c>
      <c r="L10" s="31">
        <f t="shared" si="8"/>
        <v>64887707.599999994</v>
      </c>
      <c r="M10" s="30">
        <f t="shared" si="9"/>
        <v>0.44700000000000001</v>
      </c>
      <c r="N10" s="29">
        <f t="shared" si="10"/>
        <v>29004805.297199998</v>
      </c>
      <c r="O10" s="31">
        <f t="shared" si="11"/>
        <v>65523138.399999991</v>
      </c>
      <c r="P10" s="30">
        <f t="shared" si="12"/>
        <v>0.45</v>
      </c>
      <c r="Q10" s="29">
        <f t="shared" si="13"/>
        <v>29485412.279999997</v>
      </c>
      <c r="R10" s="31">
        <f t="shared" si="14"/>
        <v>66158569.199999988</v>
      </c>
      <c r="S10" s="30">
        <f t="shared" si="15"/>
        <v>0.45300000000000001</v>
      </c>
      <c r="T10" s="29">
        <f t="shared" si="16"/>
        <v>29969831.847599994</v>
      </c>
      <c r="U10" s="31">
        <v>66794000</v>
      </c>
      <c r="V10" s="30">
        <f t="shared" si="17"/>
        <v>0.45599999999999996</v>
      </c>
      <c r="W10" s="29">
        <f t="shared" si="18"/>
        <v>30458063.999999996</v>
      </c>
      <c r="X10" s="28">
        <f t="shared" si="29"/>
        <v>664300</v>
      </c>
      <c r="Y10" s="35">
        <f t="shared" si="68"/>
        <v>67458300</v>
      </c>
      <c r="Z10" s="32">
        <f t="shared" ref="Z10:Z13" si="69">D10+0.033</f>
        <v>0.45899999999999996</v>
      </c>
      <c r="AA10" s="33">
        <f t="shared" si="50"/>
        <v>30963359.699999999</v>
      </c>
      <c r="AB10" s="35">
        <f t="shared" si="51"/>
        <v>68122600</v>
      </c>
      <c r="AC10" s="32">
        <f t="shared" ref="AC10:AC13" si="70">D10+0.036</f>
        <v>0.46199999999999997</v>
      </c>
      <c r="AD10" s="33">
        <f t="shared" si="52"/>
        <v>31472641.199999999</v>
      </c>
      <c r="AE10" s="35">
        <f t="shared" si="53"/>
        <v>68786900</v>
      </c>
      <c r="AF10" s="32">
        <f t="shared" ref="AF10:AF13" si="71">D10+0.039</f>
        <v>0.46499999999999997</v>
      </c>
      <c r="AG10" s="33">
        <f t="shared" si="54"/>
        <v>31985908.499999996</v>
      </c>
      <c r="AH10" s="35">
        <f t="shared" si="55"/>
        <v>69451200</v>
      </c>
      <c r="AI10" s="32">
        <f t="shared" ref="AI10:AI13" si="72">D10+0.042</f>
        <v>0.46799999999999997</v>
      </c>
      <c r="AJ10" s="33">
        <f t="shared" si="56"/>
        <v>32503161.599999998</v>
      </c>
      <c r="AK10" s="35">
        <f t="shared" si="57"/>
        <v>70115500</v>
      </c>
      <c r="AL10" s="32">
        <f t="shared" ref="AL10:AL13" si="73">D10+0.045</f>
        <v>0.47099999999999997</v>
      </c>
      <c r="AM10" s="33">
        <f t="shared" si="58"/>
        <v>33024400.5</v>
      </c>
      <c r="AN10" s="35">
        <f t="shared" si="59"/>
        <v>70779800</v>
      </c>
      <c r="AO10" s="32">
        <f t="shared" ref="AO10:AO13" si="74">D10+0.048</f>
        <v>0.47399999999999998</v>
      </c>
      <c r="AP10" s="33">
        <f t="shared" si="60"/>
        <v>33549625.199999999</v>
      </c>
      <c r="AQ10" s="35">
        <f t="shared" si="61"/>
        <v>71444100</v>
      </c>
      <c r="AR10" s="32">
        <f t="shared" ref="AR10:AR13" si="75">D10+0.051</f>
        <v>0.47699999999999998</v>
      </c>
      <c r="AS10" s="33">
        <f t="shared" si="62"/>
        <v>34078835.699999996</v>
      </c>
      <c r="AT10" s="35">
        <f t="shared" si="63"/>
        <v>72108400</v>
      </c>
      <c r="AU10" s="32">
        <f t="shared" ref="AU10:AU13" si="76">D10+0.054</f>
        <v>0.48</v>
      </c>
      <c r="AV10" s="33">
        <f t="shared" si="64"/>
        <v>34612032</v>
      </c>
      <c r="AW10" s="35">
        <f t="shared" si="65"/>
        <v>72772700</v>
      </c>
      <c r="AX10" s="32">
        <f t="shared" ref="AX10:AX13" si="77">D10+0.057</f>
        <v>0.48299999999999998</v>
      </c>
      <c r="AY10" s="33">
        <f t="shared" si="66"/>
        <v>35149214.100000001</v>
      </c>
      <c r="AZ10" s="26">
        <v>73437000</v>
      </c>
      <c r="BA10" s="32">
        <f t="shared" si="49"/>
        <v>0.48599999999999999</v>
      </c>
      <c r="BB10" s="40">
        <f t="shared" si="67"/>
        <v>35690382</v>
      </c>
    </row>
    <row r="11" spans="1:54" ht="14" customHeight="1" x14ac:dyDescent="0.2">
      <c r="A11" s="20" t="s">
        <v>14</v>
      </c>
      <c r="B11" s="28">
        <f t="shared" si="0"/>
        <v>351393.9</v>
      </c>
      <c r="C11" s="28">
        <v>33406061</v>
      </c>
      <c r="D11" s="12">
        <v>0.47699999999999998</v>
      </c>
      <c r="E11" s="29">
        <f t="shared" si="1"/>
        <v>15934691.096999999</v>
      </c>
      <c r="F11" s="28">
        <f t="shared" si="2"/>
        <v>35163030.5</v>
      </c>
      <c r="G11" s="30">
        <f t="shared" si="3"/>
        <v>0.49199999999999999</v>
      </c>
      <c r="H11" s="29">
        <f t="shared" si="4"/>
        <v>17300211.006000001</v>
      </c>
      <c r="I11" s="31">
        <f t="shared" si="5"/>
        <v>35514424.399999999</v>
      </c>
      <c r="J11" s="30">
        <f t="shared" si="6"/>
        <v>0.495</v>
      </c>
      <c r="K11" s="29">
        <f t="shared" si="7"/>
        <v>17579640.077999998</v>
      </c>
      <c r="L11" s="31">
        <f t="shared" si="8"/>
        <v>35865818.299999997</v>
      </c>
      <c r="M11" s="30">
        <f t="shared" si="9"/>
        <v>0.498</v>
      </c>
      <c r="N11" s="29">
        <f t="shared" si="10"/>
        <v>17861177.5134</v>
      </c>
      <c r="O11" s="31">
        <f t="shared" si="11"/>
        <v>36217212.199999996</v>
      </c>
      <c r="P11" s="30">
        <f t="shared" si="12"/>
        <v>0.501</v>
      </c>
      <c r="Q11" s="29">
        <f t="shared" si="13"/>
        <v>18144823.312199999</v>
      </c>
      <c r="R11" s="31">
        <f t="shared" si="14"/>
        <v>36568606.099999994</v>
      </c>
      <c r="S11" s="30">
        <f t="shared" si="15"/>
        <v>0.504</v>
      </c>
      <c r="T11" s="29">
        <f t="shared" si="16"/>
        <v>18430577.474399999</v>
      </c>
      <c r="U11" s="31">
        <v>36920000</v>
      </c>
      <c r="V11" s="30">
        <f t="shared" si="17"/>
        <v>0.50700000000000001</v>
      </c>
      <c r="W11" s="29">
        <f t="shared" si="18"/>
        <v>18718440</v>
      </c>
      <c r="X11" s="28">
        <f t="shared" si="29"/>
        <v>126400</v>
      </c>
      <c r="Y11" s="35">
        <f t="shared" si="68"/>
        <v>37046400</v>
      </c>
      <c r="Z11" s="32">
        <f t="shared" si="69"/>
        <v>0.51</v>
      </c>
      <c r="AA11" s="33">
        <f t="shared" si="50"/>
        <v>18893664</v>
      </c>
      <c r="AB11" s="35">
        <f t="shared" si="51"/>
        <v>37172800</v>
      </c>
      <c r="AC11" s="32">
        <f t="shared" si="70"/>
        <v>0.51300000000000001</v>
      </c>
      <c r="AD11" s="33">
        <f t="shared" si="52"/>
        <v>19069646.400000002</v>
      </c>
      <c r="AE11" s="35">
        <f t="shared" si="53"/>
        <v>37299200</v>
      </c>
      <c r="AF11" s="32">
        <f t="shared" si="71"/>
        <v>0.51600000000000001</v>
      </c>
      <c r="AG11" s="33">
        <f t="shared" si="54"/>
        <v>19246387.199999999</v>
      </c>
      <c r="AH11" s="35">
        <f t="shared" si="55"/>
        <v>37425600</v>
      </c>
      <c r="AI11" s="32">
        <f t="shared" si="72"/>
        <v>0.51900000000000002</v>
      </c>
      <c r="AJ11" s="33">
        <f t="shared" si="56"/>
        <v>19423886.400000002</v>
      </c>
      <c r="AK11" s="35">
        <f t="shared" si="57"/>
        <v>37552000</v>
      </c>
      <c r="AL11" s="32">
        <f t="shared" si="73"/>
        <v>0.52200000000000002</v>
      </c>
      <c r="AM11" s="33">
        <f t="shared" si="58"/>
        <v>19602144</v>
      </c>
      <c r="AN11" s="35">
        <f t="shared" si="59"/>
        <v>37678400</v>
      </c>
      <c r="AO11" s="32">
        <f t="shared" si="74"/>
        <v>0.52500000000000002</v>
      </c>
      <c r="AP11" s="33">
        <f t="shared" si="60"/>
        <v>19781160</v>
      </c>
      <c r="AQ11" s="35">
        <f t="shared" si="61"/>
        <v>37804800</v>
      </c>
      <c r="AR11" s="32">
        <f t="shared" si="75"/>
        <v>0.52800000000000002</v>
      </c>
      <c r="AS11" s="33">
        <f t="shared" si="62"/>
        <v>19960934.400000002</v>
      </c>
      <c r="AT11" s="35">
        <f t="shared" si="63"/>
        <v>37931200</v>
      </c>
      <c r="AU11" s="32">
        <f t="shared" si="76"/>
        <v>0.53100000000000003</v>
      </c>
      <c r="AV11" s="33">
        <f t="shared" si="64"/>
        <v>20141467.199999999</v>
      </c>
      <c r="AW11" s="35">
        <f t="shared" si="65"/>
        <v>38057600</v>
      </c>
      <c r="AX11" s="32">
        <f t="shared" si="77"/>
        <v>0.53400000000000003</v>
      </c>
      <c r="AY11" s="33">
        <f t="shared" si="66"/>
        <v>20322758.400000002</v>
      </c>
      <c r="AZ11" s="26">
        <v>38184000</v>
      </c>
      <c r="BA11" s="32">
        <f t="shared" si="49"/>
        <v>0.53699999999999992</v>
      </c>
      <c r="BB11" s="40">
        <f t="shared" si="67"/>
        <v>20504807.999999996</v>
      </c>
    </row>
    <row r="12" spans="1:54" x14ac:dyDescent="0.2">
      <c r="A12" s="20" t="s">
        <v>15</v>
      </c>
      <c r="B12" s="28">
        <f t="shared" si="0"/>
        <v>307266.2</v>
      </c>
      <c r="C12" s="28">
        <v>27743338</v>
      </c>
      <c r="D12" s="12">
        <v>0.37480000000000002</v>
      </c>
      <c r="E12" s="29">
        <f t="shared" si="1"/>
        <v>10398203.0824</v>
      </c>
      <c r="F12" s="28">
        <f t="shared" si="2"/>
        <v>29279669</v>
      </c>
      <c r="G12" s="30">
        <f t="shared" si="3"/>
        <v>0.38980000000000004</v>
      </c>
      <c r="H12" s="29">
        <f t="shared" si="4"/>
        <v>11413214.976200001</v>
      </c>
      <c r="I12" s="31">
        <f t="shared" si="5"/>
        <v>29586935.199999999</v>
      </c>
      <c r="J12" s="30">
        <f t="shared" si="6"/>
        <v>0.39280000000000004</v>
      </c>
      <c r="K12" s="29">
        <f t="shared" si="7"/>
        <v>11621748.14656</v>
      </c>
      <c r="L12" s="31">
        <f t="shared" si="8"/>
        <v>29894201.399999999</v>
      </c>
      <c r="M12" s="30">
        <f t="shared" si="9"/>
        <v>0.39580000000000004</v>
      </c>
      <c r="N12" s="29">
        <f t="shared" si="10"/>
        <v>11832124.91412</v>
      </c>
      <c r="O12" s="31">
        <f t="shared" si="11"/>
        <v>30201467.599999998</v>
      </c>
      <c r="P12" s="30">
        <f t="shared" si="12"/>
        <v>0.39880000000000004</v>
      </c>
      <c r="Q12" s="29">
        <f t="shared" si="13"/>
        <v>12044345.27888</v>
      </c>
      <c r="R12" s="31">
        <f t="shared" si="14"/>
        <v>30508733.799999997</v>
      </c>
      <c r="S12" s="30">
        <f t="shared" si="15"/>
        <v>0.40180000000000005</v>
      </c>
      <c r="T12" s="29">
        <f t="shared" si="16"/>
        <v>12258409.240840001</v>
      </c>
      <c r="U12" s="31">
        <v>30816000</v>
      </c>
      <c r="V12" s="30">
        <f t="shared" si="17"/>
        <v>0.40480000000000005</v>
      </c>
      <c r="W12" s="29">
        <f t="shared" si="18"/>
        <v>12474316.800000001</v>
      </c>
      <c r="X12" s="28">
        <f t="shared" si="29"/>
        <v>246000</v>
      </c>
      <c r="Y12" s="35">
        <f t="shared" si="68"/>
        <v>31062000</v>
      </c>
      <c r="Z12" s="32">
        <f t="shared" si="69"/>
        <v>0.40780000000000005</v>
      </c>
      <c r="AA12" s="33">
        <f t="shared" si="50"/>
        <v>12667083.600000001</v>
      </c>
      <c r="AB12" s="35">
        <f t="shared" si="51"/>
        <v>31308000</v>
      </c>
      <c r="AC12" s="32">
        <f t="shared" si="70"/>
        <v>0.4108</v>
      </c>
      <c r="AD12" s="33">
        <f t="shared" si="52"/>
        <v>12861326.4</v>
      </c>
      <c r="AE12" s="35">
        <f t="shared" si="53"/>
        <v>31554000</v>
      </c>
      <c r="AF12" s="32">
        <f t="shared" si="71"/>
        <v>0.4138</v>
      </c>
      <c r="AG12" s="33">
        <f t="shared" si="54"/>
        <v>13057045.199999999</v>
      </c>
      <c r="AH12" s="35">
        <f t="shared" si="55"/>
        <v>31800000</v>
      </c>
      <c r="AI12" s="32">
        <f t="shared" si="72"/>
        <v>0.4168</v>
      </c>
      <c r="AJ12" s="33">
        <f t="shared" si="56"/>
        <v>13254240</v>
      </c>
      <c r="AK12" s="35">
        <f t="shared" si="57"/>
        <v>32046000</v>
      </c>
      <c r="AL12" s="32">
        <f t="shared" si="73"/>
        <v>0.41980000000000001</v>
      </c>
      <c r="AM12" s="33">
        <f t="shared" si="58"/>
        <v>13452910.800000001</v>
      </c>
      <c r="AN12" s="35">
        <f t="shared" si="59"/>
        <v>32292000</v>
      </c>
      <c r="AO12" s="32">
        <f t="shared" si="74"/>
        <v>0.42280000000000001</v>
      </c>
      <c r="AP12" s="33">
        <f t="shared" si="60"/>
        <v>13653057.6</v>
      </c>
      <c r="AQ12" s="35">
        <f t="shared" si="61"/>
        <v>32538000</v>
      </c>
      <c r="AR12" s="32">
        <f t="shared" si="75"/>
        <v>0.42580000000000001</v>
      </c>
      <c r="AS12" s="33">
        <f t="shared" si="62"/>
        <v>13854680.4</v>
      </c>
      <c r="AT12" s="35">
        <f t="shared" si="63"/>
        <v>32784000</v>
      </c>
      <c r="AU12" s="32">
        <f t="shared" si="76"/>
        <v>0.42880000000000001</v>
      </c>
      <c r="AV12" s="33">
        <f t="shared" si="64"/>
        <v>14057779.200000001</v>
      </c>
      <c r="AW12" s="35">
        <f t="shared" si="65"/>
        <v>33030000</v>
      </c>
      <c r="AX12" s="32">
        <f t="shared" si="77"/>
        <v>0.43180000000000002</v>
      </c>
      <c r="AY12" s="33">
        <f t="shared" si="66"/>
        <v>14262354</v>
      </c>
      <c r="AZ12" s="26">
        <v>33276000</v>
      </c>
      <c r="BA12" s="32">
        <f t="shared" si="49"/>
        <v>0.43480000000000002</v>
      </c>
      <c r="BB12" s="40">
        <f t="shared" si="67"/>
        <v>14468404.800000001</v>
      </c>
    </row>
    <row r="13" spans="1:54" x14ac:dyDescent="0.2">
      <c r="A13" s="20" t="s">
        <v>16</v>
      </c>
      <c r="B13" s="28">
        <f t="shared" si="0"/>
        <v>520353.8</v>
      </c>
      <c r="C13" s="28">
        <v>25351462</v>
      </c>
      <c r="D13" s="12">
        <v>0.3488</v>
      </c>
      <c r="E13" s="29">
        <f t="shared" si="1"/>
        <v>8842589.9455999993</v>
      </c>
      <c r="F13" s="28">
        <f t="shared" si="2"/>
        <v>27953231</v>
      </c>
      <c r="G13" s="30">
        <f t="shared" si="3"/>
        <v>0.36380000000000001</v>
      </c>
      <c r="H13" s="29">
        <f t="shared" si="4"/>
        <v>10169385.437799999</v>
      </c>
      <c r="I13" s="31">
        <f t="shared" si="5"/>
        <v>28473584.800000001</v>
      </c>
      <c r="J13" s="30">
        <f t="shared" si="6"/>
        <v>0.36680000000000001</v>
      </c>
      <c r="K13" s="29">
        <f t="shared" si="7"/>
        <v>10444110.90464</v>
      </c>
      <c r="L13" s="31">
        <f t="shared" si="8"/>
        <v>28993938.600000001</v>
      </c>
      <c r="M13" s="30">
        <f t="shared" si="9"/>
        <v>0.36980000000000002</v>
      </c>
      <c r="N13" s="29">
        <f t="shared" si="10"/>
        <v>10721958.494280001</v>
      </c>
      <c r="O13" s="31">
        <f t="shared" si="11"/>
        <v>29514292.400000002</v>
      </c>
      <c r="P13" s="30">
        <f t="shared" si="12"/>
        <v>0.37280000000000002</v>
      </c>
      <c r="Q13" s="29">
        <f t="shared" si="13"/>
        <v>11002928.206720002</v>
      </c>
      <c r="R13" s="31">
        <f t="shared" si="14"/>
        <v>30034646.200000003</v>
      </c>
      <c r="S13" s="30">
        <f t="shared" si="15"/>
        <v>0.37580000000000002</v>
      </c>
      <c r="T13" s="29">
        <f t="shared" si="16"/>
        <v>11287020.041960001</v>
      </c>
      <c r="U13" s="31">
        <v>30555000</v>
      </c>
      <c r="V13" s="30">
        <f t="shared" si="17"/>
        <v>0.37880000000000003</v>
      </c>
      <c r="W13" s="29">
        <f t="shared" si="18"/>
        <v>11574234</v>
      </c>
      <c r="X13" s="28">
        <f t="shared" si="29"/>
        <v>433100</v>
      </c>
      <c r="Y13" s="35">
        <f t="shared" si="68"/>
        <v>30988100</v>
      </c>
      <c r="Z13" s="32">
        <f t="shared" si="69"/>
        <v>0.38180000000000003</v>
      </c>
      <c r="AA13" s="33">
        <f t="shared" si="50"/>
        <v>11831256.58</v>
      </c>
      <c r="AB13" s="35">
        <f t="shared" si="51"/>
        <v>31421200</v>
      </c>
      <c r="AC13" s="32">
        <f t="shared" si="70"/>
        <v>0.38479999999999998</v>
      </c>
      <c r="AD13" s="33">
        <f t="shared" si="52"/>
        <v>12090877.76</v>
      </c>
      <c r="AE13" s="35">
        <f t="shared" si="53"/>
        <v>31854300</v>
      </c>
      <c r="AF13" s="32">
        <f t="shared" si="71"/>
        <v>0.38779999999999998</v>
      </c>
      <c r="AG13" s="33">
        <f t="shared" si="54"/>
        <v>12353097.539999999</v>
      </c>
      <c r="AH13" s="35">
        <f t="shared" si="55"/>
        <v>32287400</v>
      </c>
      <c r="AI13" s="32">
        <f t="shared" si="72"/>
        <v>0.39079999999999998</v>
      </c>
      <c r="AJ13" s="33">
        <f t="shared" si="56"/>
        <v>12617915.92</v>
      </c>
      <c r="AK13" s="35">
        <f t="shared" si="57"/>
        <v>32720500</v>
      </c>
      <c r="AL13" s="32">
        <f t="shared" si="73"/>
        <v>0.39379999999999998</v>
      </c>
      <c r="AM13" s="33">
        <f t="shared" si="58"/>
        <v>12885332.9</v>
      </c>
      <c r="AN13" s="35">
        <f t="shared" si="59"/>
        <v>33153600</v>
      </c>
      <c r="AO13" s="32">
        <f t="shared" si="74"/>
        <v>0.39679999999999999</v>
      </c>
      <c r="AP13" s="33">
        <f t="shared" si="60"/>
        <v>13155348.48</v>
      </c>
      <c r="AQ13" s="35">
        <f t="shared" si="61"/>
        <v>33586700</v>
      </c>
      <c r="AR13" s="32">
        <f t="shared" si="75"/>
        <v>0.39979999999999999</v>
      </c>
      <c r="AS13" s="33">
        <f t="shared" si="62"/>
        <v>13427962.66</v>
      </c>
      <c r="AT13" s="35">
        <f t="shared" si="63"/>
        <v>34019800</v>
      </c>
      <c r="AU13" s="32">
        <f t="shared" si="76"/>
        <v>0.40279999999999999</v>
      </c>
      <c r="AV13" s="33">
        <f t="shared" si="64"/>
        <v>13703175.439999999</v>
      </c>
      <c r="AW13" s="35">
        <f t="shared" si="65"/>
        <v>34452900</v>
      </c>
      <c r="AX13" s="32">
        <f t="shared" si="77"/>
        <v>0.40579999999999999</v>
      </c>
      <c r="AY13" s="33">
        <f t="shared" si="66"/>
        <v>13980986.82</v>
      </c>
      <c r="AZ13" s="26">
        <v>34886000</v>
      </c>
      <c r="BA13" s="32">
        <f t="shared" si="49"/>
        <v>0.4088</v>
      </c>
      <c r="BB13" s="40">
        <f t="shared" si="67"/>
        <v>14261396.800000001</v>
      </c>
    </row>
    <row r="14" spans="1:54" s="17" customFormat="1" x14ac:dyDescent="0.2">
      <c r="A14" s="16" t="s">
        <v>17</v>
      </c>
      <c r="B14" s="28">
        <f t="shared" si="0"/>
        <v>1830654.8</v>
      </c>
      <c r="C14" s="26">
        <v>104099452</v>
      </c>
      <c r="D14" s="18">
        <v>0.11289999999999999</v>
      </c>
      <c r="E14" s="15">
        <f t="shared" si="1"/>
        <v>11752828.130799999</v>
      </c>
      <c r="F14" s="28">
        <f t="shared" si="2"/>
        <v>113252726</v>
      </c>
      <c r="G14" s="19">
        <f t="shared" ref="G14:G38" si="78">D14+0.015</f>
        <v>0.12789999999999999</v>
      </c>
      <c r="H14" s="29">
        <f t="shared" ref="H14:H38" si="79">G14*F14</f>
        <v>14485023.655399999</v>
      </c>
      <c r="I14" s="31">
        <f t="shared" ref="I14:I38" si="80">F14+B14</f>
        <v>115083380.8</v>
      </c>
      <c r="J14" s="30">
        <f t="shared" ref="J14:J38" si="81">D14+0.018</f>
        <v>0.13089999999999999</v>
      </c>
      <c r="K14" s="29">
        <f t="shared" ref="K14:K38" si="82">J14*I14</f>
        <v>15064414.546719998</v>
      </c>
      <c r="L14" s="31">
        <f t="shared" ref="L14:L38" si="83">$B14+I14</f>
        <v>116914035.59999999</v>
      </c>
      <c r="M14" s="19">
        <f t="shared" ref="M14:M38" si="84">D14+0.021</f>
        <v>0.13389999999999999</v>
      </c>
      <c r="N14" s="29">
        <f t="shared" ref="N14:N38" si="85">M14*L14</f>
        <v>15654789.366839997</v>
      </c>
      <c r="O14" s="31">
        <f t="shared" ref="O14:O38" si="86">$B14+L14</f>
        <v>118744690.39999999</v>
      </c>
      <c r="P14" s="30">
        <f t="shared" ref="P14:P38" si="87">D14+0.024</f>
        <v>0.13689999999999999</v>
      </c>
      <c r="Q14" s="29">
        <f t="shared" ref="Q14:Q38" si="88">P14*O14</f>
        <v>16256148.115759999</v>
      </c>
      <c r="R14" s="31">
        <f t="shared" ref="R14:R38" si="89">$B14+O14</f>
        <v>120575345.19999999</v>
      </c>
      <c r="S14" s="30">
        <f t="shared" ref="S14:S38" si="90">D14+0.027</f>
        <v>0.1399</v>
      </c>
      <c r="T14" s="29">
        <f t="shared" ref="T14:T38" si="91">S14*R14</f>
        <v>16868490.793479998</v>
      </c>
      <c r="U14" s="26">
        <v>122406000</v>
      </c>
      <c r="V14" s="19">
        <f t="shared" ref="V14:V38" si="92">D14+0.03</f>
        <v>0.14289999999999997</v>
      </c>
      <c r="W14" s="29">
        <f t="shared" ref="W14:W38" si="93">V14*U14</f>
        <v>17491817.399999995</v>
      </c>
      <c r="X14" s="28">
        <f t="shared" ref="X14:X38" si="94">(AZ14-U14)/10</f>
        <v>2289900</v>
      </c>
      <c r="Y14" s="35">
        <f t="shared" ref="Y14:Y38" si="95">U14+X14</f>
        <v>124695900</v>
      </c>
      <c r="Z14" s="32">
        <f t="shared" ref="Z14:Z38" si="96">D14+0.033</f>
        <v>0.14589999999999997</v>
      </c>
      <c r="AA14" s="33">
        <f t="shared" ref="AA14:AA38" si="97">Y14*Z14</f>
        <v>18193131.809999995</v>
      </c>
      <c r="AB14" s="35">
        <f t="shared" ref="AB14:AB38" si="98">Y14+X14</f>
        <v>126985800</v>
      </c>
      <c r="AC14" s="32">
        <f t="shared" ref="AC14:AC38" si="99">D14+0.036</f>
        <v>0.14889999999999998</v>
      </c>
      <c r="AD14" s="33">
        <f t="shared" ref="AD14:AD38" si="100">AC14*AB14</f>
        <v>18908185.619999997</v>
      </c>
      <c r="AE14" s="35">
        <f t="shared" ref="AE14:AE38" si="101">AB14+X14</f>
        <v>129275700</v>
      </c>
      <c r="AF14" s="32">
        <f t="shared" ref="AF14:AF38" si="102">D14+0.039</f>
        <v>0.15189999999999998</v>
      </c>
      <c r="AG14" s="33">
        <f t="shared" ref="AG14:AG38" si="103">AE14*AF14</f>
        <v>19636978.829999998</v>
      </c>
      <c r="AH14" s="35">
        <f t="shared" ref="AH14:AH38" si="104">AE14+X14</f>
        <v>131565600</v>
      </c>
      <c r="AI14" s="32">
        <f t="shared" ref="AI14:AI38" si="105">D14+0.042</f>
        <v>0.15489999999999998</v>
      </c>
      <c r="AJ14" s="33">
        <f t="shared" ref="AJ14:AJ38" si="106">AI14*AH14</f>
        <v>20379511.439999998</v>
      </c>
      <c r="AK14" s="35">
        <f t="shared" ref="AK14:AK38" si="107">AH14+X14</f>
        <v>133855500</v>
      </c>
      <c r="AL14" s="32">
        <f t="shared" ref="AL14:AL38" si="108">D14+0.045</f>
        <v>0.15789999999999998</v>
      </c>
      <c r="AM14" s="33">
        <f t="shared" ref="AM14:AM38" si="109">AL14*AK14</f>
        <v>21135783.449999999</v>
      </c>
      <c r="AN14" s="35">
        <f t="shared" ref="AN14:AN38" si="110">AK14+X14</f>
        <v>136145400</v>
      </c>
      <c r="AO14" s="32">
        <f t="shared" ref="AO14:AO38" si="111">D14+0.048</f>
        <v>0.16089999999999999</v>
      </c>
      <c r="AP14" s="33">
        <f t="shared" ref="AP14:AP38" si="112">AO14*AN14</f>
        <v>21905794.859999999</v>
      </c>
      <c r="AQ14" s="35">
        <f t="shared" ref="AQ14:AQ38" si="113">AN14+X14</f>
        <v>138435300</v>
      </c>
      <c r="AR14" s="32">
        <f t="shared" ref="AR14:AR38" si="114">D14+0.051</f>
        <v>0.16389999999999999</v>
      </c>
      <c r="AS14" s="33">
        <f t="shared" ref="AS14:AS38" si="115">AQ14*AR14</f>
        <v>22689545.669999998</v>
      </c>
      <c r="AT14" s="35">
        <f t="shared" ref="AT14:AT38" si="116">AQ14+X14</f>
        <v>140725200</v>
      </c>
      <c r="AU14" s="32">
        <f t="shared" ref="AU14:AU38" si="117">D14+0.054</f>
        <v>0.16689999999999999</v>
      </c>
      <c r="AV14" s="33">
        <f t="shared" ref="AV14:AV38" si="118">AT14*AU14</f>
        <v>23487035.879999999</v>
      </c>
      <c r="AW14" s="35">
        <f t="shared" ref="AW14:AW38" si="119">AT14+X14</f>
        <v>143015100</v>
      </c>
      <c r="AX14" s="32">
        <f t="shared" ref="AX14:AX38" si="120">D14+0.057</f>
        <v>0.1699</v>
      </c>
      <c r="AY14" s="33">
        <f t="shared" ref="AY14:AY38" si="121">AW14*AX14</f>
        <v>24298265.489999998</v>
      </c>
      <c r="AZ14" s="26">
        <v>145305000</v>
      </c>
      <c r="BA14" s="32">
        <f t="shared" ref="BA14:BA38" si="122">D14+0.06</f>
        <v>0.1729</v>
      </c>
      <c r="BB14" s="40">
        <f t="shared" ref="BB14:BB38" si="123">AZ14*BA14</f>
        <v>25123234.5</v>
      </c>
    </row>
    <row r="15" spans="1:54" x14ac:dyDescent="0.2">
      <c r="A15" s="10" t="s">
        <v>18</v>
      </c>
      <c r="B15" s="28">
        <f t="shared" si="0"/>
        <v>1142419.1000000001</v>
      </c>
      <c r="C15" s="26">
        <v>72626809</v>
      </c>
      <c r="D15" s="12">
        <v>0.27300000000000002</v>
      </c>
      <c r="E15" s="29">
        <f t="shared" si="1"/>
        <v>19827118.857000001</v>
      </c>
      <c r="F15" s="28">
        <f t="shared" si="2"/>
        <v>78338904.5</v>
      </c>
      <c r="G15" s="30">
        <f t="shared" si="78"/>
        <v>0.28800000000000003</v>
      </c>
      <c r="H15" s="29">
        <f t="shared" si="79"/>
        <v>22561604.496000003</v>
      </c>
      <c r="I15" s="31">
        <f t="shared" si="80"/>
        <v>79481323.599999994</v>
      </c>
      <c r="J15" s="30">
        <f t="shared" si="81"/>
        <v>0.29100000000000004</v>
      </c>
      <c r="K15" s="29">
        <f t="shared" si="82"/>
        <v>23129065.167600002</v>
      </c>
      <c r="L15" s="31">
        <f t="shared" si="83"/>
        <v>80623742.699999988</v>
      </c>
      <c r="M15" s="30">
        <f t="shared" si="84"/>
        <v>0.29400000000000004</v>
      </c>
      <c r="N15" s="29">
        <f t="shared" si="85"/>
        <v>23703380.353799999</v>
      </c>
      <c r="O15" s="31">
        <f t="shared" si="86"/>
        <v>81766161.799999982</v>
      </c>
      <c r="P15" s="30">
        <f t="shared" si="87"/>
        <v>0.29700000000000004</v>
      </c>
      <c r="Q15" s="29">
        <f t="shared" si="88"/>
        <v>24284550.054599997</v>
      </c>
      <c r="R15" s="31">
        <f t="shared" si="89"/>
        <v>82908580.899999976</v>
      </c>
      <c r="S15" s="30">
        <f t="shared" si="90"/>
        <v>0.30000000000000004</v>
      </c>
      <c r="T15" s="29">
        <f t="shared" si="91"/>
        <v>24872574.269999996</v>
      </c>
      <c r="U15" s="26">
        <v>84051000</v>
      </c>
      <c r="V15" s="30">
        <f t="shared" si="92"/>
        <v>0.30300000000000005</v>
      </c>
      <c r="W15" s="29">
        <f t="shared" si="93"/>
        <v>25467453.000000004</v>
      </c>
      <c r="X15" s="28">
        <f t="shared" si="94"/>
        <v>1162200</v>
      </c>
      <c r="Y15" s="35">
        <f t="shared" si="95"/>
        <v>85213200</v>
      </c>
      <c r="Z15" s="32">
        <f t="shared" si="96"/>
        <v>0.30600000000000005</v>
      </c>
      <c r="AA15" s="33">
        <f t="shared" si="97"/>
        <v>26075239.200000003</v>
      </c>
      <c r="AB15" s="35">
        <f t="shared" si="98"/>
        <v>86375400</v>
      </c>
      <c r="AC15" s="32">
        <f t="shared" si="99"/>
        <v>0.309</v>
      </c>
      <c r="AD15" s="33">
        <f t="shared" si="100"/>
        <v>26689998.600000001</v>
      </c>
      <c r="AE15" s="35">
        <f t="shared" si="101"/>
        <v>87537600</v>
      </c>
      <c r="AF15" s="32">
        <f t="shared" si="102"/>
        <v>0.312</v>
      </c>
      <c r="AG15" s="33">
        <f t="shared" si="103"/>
        <v>27311731.199999999</v>
      </c>
      <c r="AH15" s="35">
        <f t="shared" si="104"/>
        <v>88699800</v>
      </c>
      <c r="AI15" s="32">
        <f t="shared" si="105"/>
        <v>0.315</v>
      </c>
      <c r="AJ15" s="33">
        <f t="shared" si="106"/>
        <v>27940437</v>
      </c>
      <c r="AK15" s="35">
        <f t="shared" si="107"/>
        <v>89862000</v>
      </c>
      <c r="AL15" s="32">
        <f t="shared" si="108"/>
        <v>0.318</v>
      </c>
      <c r="AM15" s="33">
        <f t="shared" si="109"/>
        <v>28576116</v>
      </c>
      <c r="AN15" s="35">
        <f t="shared" si="110"/>
        <v>91024200</v>
      </c>
      <c r="AO15" s="32">
        <f t="shared" si="111"/>
        <v>0.32100000000000001</v>
      </c>
      <c r="AP15" s="33">
        <f t="shared" si="112"/>
        <v>29218768.199999999</v>
      </c>
      <c r="AQ15" s="35">
        <f t="shared" si="113"/>
        <v>92186400</v>
      </c>
      <c r="AR15" s="32">
        <f t="shared" si="114"/>
        <v>0.32400000000000001</v>
      </c>
      <c r="AS15" s="33">
        <f t="shared" si="115"/>
        <v>29868393.600000001</v>
      </c>
      <c r="AT15" s="35">
        <f t="shared" si="116"/>
        <v>93348600</v>
      </c>
      <c r="AU15" s="32">
        <f t="shared" si="117"/>
        <v>0.32700000000000001</v>
      </c>
      <c r="AV15" s="33">
        <f t="shared" si="118"/>
        <v>30524992.200000003</v>
      </c>
      <c r="AW15" s="35">
        <f t="shared" si="119"/>
        <v>94510800</v>
      </c>
      <c r="AX15" s="32">
        <f t="shared" si="120"/>
        <v>0.33</v>
      </c>
      <c r="AY15" s="33">
        <f t="shared" si="121"/>
        <v>31188564</v>
      </c>
      <c r="AZ15" s="26">
        <v>95673000</v>
      </c>
      <c r="BA15" s="32">
        <f t="shared" si="122"/>
        <v>0.33300000000000002</v>
      </c>
      <c r="BB15" s="40">
        <f t="shared" si="123"/>
        <v>31859109</v>
      </c>
    </row>
    <row r="16" spans="1:54" x14ac:dyDescent="0.2">
      <c r="A16" s="10" t="s">
        <v>19</v>
      </c>
      <c r="B16" s="28">
        <f t="shared" si="0"/>
        <v>534070.30000000005</v>
      </c>
      <c r="C16" s="26">
        <v>61095297</v>
      </c>
      <c r="D16" s="12">
        <v>0.38670000000000004</v>
      </c>
      <c r="E16" s="29">
        <f t="shared" si="1"/>
        <v>23625551.349900004</v>
      </c>
      <c r="F16" s="28">
        <f t="shared" si="2"/>
        <v>63765648.5</v>
      </c>
      <c r="G16" s="30">
        <f t="shared" si="78"/>
        <v>0.40170000000000006</v>
      </c>
      <c r="H16" s="29">
        <f t="shared" si="79"/>
        <v>25614661.002450004</v>
      </c>
      <c r="I16" s="31">
        <f t="shared" si="80"/>
        <v>64299718.799999997</v>
      </c>
      <c r="J16" s="30">
        <f t="shared" si="81"/>
        <v>0.40470000000000006</v>
      </c>
      <c r="K16" s="29">
        <f t="shared" si="82"/>
        <v>26022096.198360004</v>
      </c>
      <c r="L16" s="31">
        <f t="shared" si="83"/>
        <v>64833789.099999994</v>
      </c>
      <c r="M16" s="30">
        <f t="shared" si="84"/>
        <v>0.40770000000000006</v>
      </c>
      <c r="N16" s="29">
        <f t="shared" si="85"/>
        <v>26432735.816070002</v>
      </c>
      <c r="O16" s="31">
        <f t="shared" si="86"/>
        <v>65367859.399999991</v>
      </c>
      <c r="P16" s="30">
        <f t="shared" si="87"/>
        <v>0.41070000000000007</v>
      </c>
      <c r="Q16" s="29">
        <f t="shared" si="88"/>
        <v>26846579.855580002</v>
      </c>
      <c r="R16" s="31">
        <f t="shared" si="89"/>
        <v>65901929.699999988</v>
      </c>
      <c r="S16" s="30">
        <f t="shared" si="90"/>
        <v>0.41370000000000007</v>
      </c>
      <c r="T16" s="29">
        <f t="shared" si="91"/>
        <v>27263628.316890001</v>
      </c>
      <c r="U16" s="26">
        <v>66436000</v>
      </c>
      <c r="V16" s="30">
        <f t="shared" si="92"/>
        <v>0.41670000000000007</v>
      </c>
      <c r="W16" s="29">
        <f t="shared" si="93"/>
        <v>27683881.200000003</v>
      </c>
      <c r="X16" s="28">
        <f t="shared" si="94"/>
        <v>535400</v>
      </c>
      <c r="Y16" s="35">
        <f t="shared" si="95"/>
        <v>66971400</v>
      </c>
      <c r="Z16" s="32">
        <f t="shared" si="96"/>
        <v>0.41970000000000007</v>
      </c>
      <c r="AA16" s="33">
        <f t="shared" si="97"/>
        <v>28107896.580000006</v>
      </c>
      <c r="AB16" s="35">
        <f t="shared" si="98"/>
        <v>67506800</v>
      </c>
      <c r="AC16" s="32">
        <f t="shared" si="99"/>
        <v>0.42270000000000002</v>
      </c>
      <c r="AD16" s="33">
        <f t="shared" si="100"/>
        <v>28535124.360000003</v>
      </c>
      <c r="AE16" s="35">
        <f t="shared" si="101"/>
        <v>68042200</v>
      </c>
      <c r="AF16" s="32">
        <f t="shared" si="102"/>
        <v>0.42570000000000002</v>
      </c>
      <c r="AG16" s="33">
        <f t="shared" si="103"/>
        <v>28965564.540000003</v>
      </c>
      <c r="AH16" s="35">
        <f t="shared" si="104"/>
        <v>68577600</v>
      </c>
      <c r="AI16" s="32">
        <f t="shared" si="105"/>
        <v>0.42870000000000003</v>
      </c>
      <c r="AJ16" s="33">
        <f t="shared" si="106"/>
        <v>29399217.120000001</v>
      </c>
      <c r="AK16" s="35">
        <f t="shared" si="107"/>
        <v>69113000</v>
      </c>
      <c r="AL16" s="32">
        <f t="shared" si="108"/>
        <v>0.43170000000000003</v>
      </c>
      <c r="AM16" s="33">
        <f t="shared" si="109"/>
        <v>29836082.100000001</v>
      </c>
      <c r="AN16" s="35">
        <f t="shared" si="110"/>
        <v>69648400</v>
      </c>
      <c r="AO16" s="32">
        <f t="shared" si="111"/>
        <v>0.43470000000000003</v>
      </c>
      <c r="AP16" s="33">
        <f t="shared" si="112"/>
        <v>30276159.48</v>
      </c>
      <c r="AQ16" s="35">
        <f t="shared" si="113"/>
        <v>70183800</v>
      </c>
      <c r="AR16" s="32">
        <f t="shared" si="114"/>
        <v>0.43770000000000003</v>
      </c>
      <c r="AS16" s="33">
        <f t="shared" si="115"/>
        <v>30719449.260000002</v>
      </c>
      <c r="AT16" s="35">
        <f t="shared" si="116"/>
        <v>70719200</v>
      </c>
      <c r="AU16" s="32">
        <f t="shared" si="117"/>
        <v>0.44070000000000004</v>
      </c>
      <c r="AV16" s="33">
        <f t="shared" si="118"/>
        <v>31165951.440000001</v>
      </c>
      <c r="AW16" s="35">
        <f t="shared" si="119"/>
        <v>71254600</v>
      </c>
      <c r="AX16" s="32">
        <f t="shared" si="120"/>
        <v>0.44370000000000004</v>
      </c>
      <c r="AY16" s="33">
        <f t="shared" si="121"/>
        <v>31615666.020000003</v>
      </c>
      <c r="AZ16" s="26">
        <v>71790000</v>
      </c>
      <c r="BA16" s="32">
        <f t="shared" si="122"/>
        <v>0.44670000000000004</v>
      </c>
      <c r="BB16" s="40">
        <f t="shared" si="123"/>
        <v>32068593.000000004</v>
      </c>
    </row>
    <row r="17" spans="1:54" x14ac:dyDescent="0.2">
      <c r="A17" s="10" t="s">
        <v>20</v>
      </c>
      <c r="B17" s="28">
        <f t="shared" si="0"/>
        <v>313878.2</v>
      </c>
      <c r="C17" s="26">
        <v>41974218</v>
      </c>
      <c r="D17" s="12">
        <v>0.16690000000000002</v>
      </c>
      <c r="E17" s="29">
        <f t="shared" si="1"/>
        <v>7005496.9842000008</v>
      </c>
      <c r="F17" s="28">
        <f t="shared" si="2"/>
        <v>43543609</v>
      </c>
      <c r="G17" s="30">
        <f t="shared" si="78"/>
        <v>0.18190000000000001</v>
      </c>
      <c r="H17" s="29">
        <f t="shared" si="79"/>
        <v>7920582.4771000007</v>
      </c>
      <c r="I17" s="31">
        <f t="shared" si="80"/>
        <v>43857487.200000003</v>
      </c>
      <c r="J17" s="30">
        <f t="shared" si="81"/>
        <v>0.18490000000000001</v>
      </c>
      <c r="K17" s="29">
        <f t="shared" si="82"/>
        <v>8109249.3832800006</v>
      </c>
      <c r="L17" s="31">
        <f t="shared" si="83"/>
        <v>44171365.400000006</v>
      </c>
      <c r="M17" s="30">
        <f t="shared" si="84"/>
        <v>0.18790000000000001</v>
      </c>
      <c r="N17" s="29">
        <f t="shared" si="85"/>
        <v>8299799.5586600015</v>
      </c>
      <c r="O17" s="31">
        <f t="shared" si="86"/>
        <v>44485243.600000009</v>
      </c>
      <c r="P17" s="30">
        <f t="shared" si="87"/>
        <v>0.19090000000000001</v>
      </c>
      <c r="Q17" s="29">
        <f t="shared" si="88"/>
        <v>8492233.0032400023</v>
      </c>
      <c r="R17" s="31">
        <f t="shared" si="89"/>
        <v>44799121.800000012</v>
      </c>
      <c r="S17" s="30">
        <f t="shared" si="90"/>
        <v>0.19390000000000002</v>
      </c>
      <c r="T17" s="29">
        <f t="shared" si="91"/>
        <v>8686549.7170200031</v>
      </c>
      <c r="U17" s="26">
        <v>45113000</v>
      </c>
      <c r="V17" s="30">
        <f t="shared" si="92"/>
        <v>0.19690000000000002</v>
      </c>
      <c r="W17" s="29">
        <f t="shared" si="93"/>
        <v>8882749.7000000011</v>
      </c>
      <c r="X17" s="28">
        <f t="shared" si="94"/>
        <v>323500</v>
      </c>
      <c r="Y17" s="35">
        <f t="shared" si="95"/>
        <v>45436500</v>
      </c>
      <c r="Z17" s="32">
        <f t="shared" si="96"/>
        <v>0.19990000000000002</v>
      </c>
      <c r="AA17" s="33">
        <f t="shared" si="97"/>
        <v>9082756.3500000015</v>
      </c>
      <c r="AB17" s="35">
        <f t="shared" si="98"/>
        <v>45760000</v>
      </c>
      <c r="AC17" s="32">
        <f t="shared" si="99"/>
        <v>0.20290000000000002</v>
      </c>
      <c r="AD17" s="33">
        <f t="shared" si="100"/>
        <v>9284704.0000000019</v>
      </c>
      <c r="AE17" s="35">
        <f t="shared" si="101"/>
        <v>46083500</v>
      </c>
      <c r="AF17" s="32">
        <f t="shared" si="102"/>
        <v>0.20590000000000003</v>
      </c>
      <c r="AG17" s="33">
        <f t="shared" si="103"/>
        <v>9488592.6500000004</v>
      </c>
      <c r="AH17" s="35">
        <f t="shared" si="104"/>
        <v>46407000</v>
      </c>
      <c r="AI17" s="32">
        <f t="shared" si="105"/>
        <v>0.20890000000000003</v>
      </c>
      <c r="AJ17" s="33">
        <f t="shared" si="106"/>
        <v>9694422.3000000007</v>
      </c>
      <c r="AK17" s="35">
        <f t="shared" si="107"/>
        <v>46730500</v>
      </c>
      <c r="AL17" s="32">
        <f t="shared" si="108"/>
        <v>0.21190000000000003</v>
      </c>
      <c r="AM17" s="33">
        <f t="shared" si="109"/>
        <v>9902192.9500000011</v>
      </c>
      <c r="AN17" s="35">
        <f t="shared" si="110"/>
        <v>47054000</v>
      </c>
      <c r="AO17" s="32">
        <f t="shared" si="111"/>
        <v>0.21490000000000004</v>
      </c>
      <c r="AP17" s="33">
        <f t="shared" si="112"/>
        <v>10111904.600000001</v>
      </c>
      <c r="AQ17" s="35">
        <f t="shared" si="113"/>
        <v>47377500</v>
      </c>
      <c r="AR17" s="32">
        <f t="shared" si="114"/>
        <v>0.21790000000000001</v>
      </c>
      <c r="AS17" s="33">
        <f t="shared" si="115"/>
        <v>10323557.25</v>
      </c>
      <c r="AT17" s="35">
        <f t="shared" si="116"/>
        <v>47701000</v>
      </c>
      <c r="AU17" s="32">
        <f t="shared" si="117"/>
        <v>0.22090000000000001</v>
      </c>
      <c r="AV17" s="33">
        <f t="shared" si="118"/>
        <v>10537150.9</v>
      </c>
      <c r="AW17" s="35">
        <f t="shared" si="119"/>
        <v>48024500</v>
      </c>
      <c r="AX17" s="32">
        <f t="shared" si="120"/>
        <v>0.22390000000000002</v>
      </c>
      <c r="AY17" s="33">
        <f t="shared" si="121"/>
        <v>10752685.550000001</v>
      </c>
      <c r="AZ17" s="26">
        <v>48348000</v>
      </c>
      <c r="BA17" s="32">
        <f t="shared" si="122"/>
        <v>0.22690000000000002</v>
      </c>
      <c r="BB17" s="40">
        <f t="shared" si="123"/>
        <v>10970161.200000001</v>
      </c>
    </row>
    <row r="18" spans="1:54" x14ac:dyDescent="0.2">
      <c r="A18" s="10" t="s">
        <v>21</v>
      </c>
      <c r="B18" s="28">
        <f t="shared" si="0"/>
        <v>573886.6</v>
      </c>
      <c r="C18" s="26">
        <v>32988134</v>
      </c>
      <c r="D18" s="12">
        <v>0.24050000000000002</v>
      </c>
      <c r="E18" s="29">
        <f t="shared" si="1"/>
        <v>7933646.2270000009</v>
      </c>
      <c r="F18" s="28">
        <f t="shared" si="2"/>
        <v>35857567</v>
      </c>
      <c r="G18" s="30">
        <f t="shared" si="78"/>
        <v>0.2555</v>
      </c>
      <c r="H18" s="29">
        <f t="shared" si="79"/>
        <v>9161608.3684999999</v>
      </c>
      <c r="I18" s="31">
        <f t="shared" si="80"/>
        <v>36431453.600000001</v>
      </c>
      <c r="J18" s="30">
        <f t="shared" si="81"/>
        <v>0.25850000000000001</v>
      </c>
      <c r="K18" s="29">
        <f t="shared" si="82"/>
        <v>9417530.7555999998</v>
      </c>
      <c r="L18" s="31">
        <f t="shared" si="83"/>
        <v>37005340.200000003</v>
      </c>
      <c r="M18" s="30">
        <f t="shared" si="84"/>
        <v>0.26150000000000001</v>
      </c>
      <c r="N18" s="29">
        <f t="shared" si="85"/>
        <v>9676896.4623000007</v>
      </c>
      <c r="O18" s="31">
        <f t="shared" si="86"/>
        <v>37579226.800000004</v>
      </c>
      <c r="P18" s="30">
        <f t="shared" si="87"/>
        <v>0.26450000000000001</v>
      </c>
      <c r="Q18" s="29">
        <f t="shared" si="88"/>
        <v>9939705.4886000007</v>
      </c>
      <c r="R18" s="31">
        <f t="shared" si="89"/>
        <v>38153113.400000006</v>
      </c>
      <c r="S18" s="30">
        <f t="shared" si="90"/>
        <v>0.26750000000000002</v>
      </c>
      <c r="T18" s="29">
        <f t="shared" si="91"/>
        <v>10205957.834500002</v>
      </c>
      <c r="U18" s="26">
        <v>38727000</v>
      </c>
      <c r="V18" s="30">
        <f t="shared" si="92"/>
        <v>0.27050000000000002</v>
      </c>
      <c r="W18" s="29">
        <f t="shared" si="93"/>
        <v>10475653.5</v>
      </c>
      <c r="X18" s="28">
        <f t="shared" si="94"/>
        <v>572400</v>
      </c>
      <c r="Y18" s="35">
        <f t="shared" si="95"/>
        <v>39299400</v>
      </c>
      <c r="Z18" s="32">
        <f t="shared" si="96"/>
        <v>0.27350000000000002</v>
      </c>
      <c r="AA18" s="33">
        <f t="shared" si="97"/>
        <v>10748385.9</v>
      </c>
      <c r="AB18" s="35">
        <f t="shared" si="98"/>
        <v>39871800</v>
      </c>
      <c r="AC18" s="32">
        <f t="shared" si="99"/>
        <v>0.27650000000000002</v>
      </c>
      <c r="AD18" s="33">
        <f t="shared" si="100"/>
        <v>11024552.700000001</v>
      </c>
      <c r="AE18" s="35">
        <f t="shared" si="101"/>
        <v>40444200</v>
      </c>
      <c r="AF18" s="32">
        <f t="shared" si="102"/>
        <v>0.27950000000000003</v>
      </c>
      <c r="AG18" s="33">
        <f t="shared" si="103"/>
        <v>11304153.9</v>
      </c>
      <c r="AH18" s="35">
        <f t="shared" si="104"/>
        <v>41016600</v>
      </c>
      <c r="AI18" s="32">
        <f t="shared" si="105"/>
        <v>0.28250000000000003</v>
      </c>
      <c r="AJ18" s="33">
        <f t="shared" si="106"/>
        <v>11587189.500000002</v>
      </c>
      <c r="AK18" s="35">
        <f t="shared" si="107"/>
        <v>41589000</v>
      </c>
      <c r="AL18" s="32">
        <f t="shared" si="108"/>
        <v>0.28550000000000003</v>
      </c>
      <c r="AM18" s="33">
        <f t="shared" si="109"/>
        <v>11873659.500000002</v>
      </c>
      <c r="AN18" s="35">
        <f t="shared" si="110"/>
        <v>42161400</v>
      </c>
      <c r="AO18" s="32">
        <f t="shared" si="111"/>
        <v>0.28850000000000003</v>
      </c>
      <c r="AP18" s="33">
        <f t="shared" si="112"/>
        <v>12163563.900000002</v>
      </c>
      <c r="AQ18" s="35">
        <f t="shared" si="113"/>
        <v>42733800</v>
      </c>
      <c r="AR18" s="32">
        <f t="shared" si="114"/>
        <v>0.29150000000000004</v>
      </c>
      <c r="AS18" s="33">
        <f t="shared" si="115"/>
        <v>12456902.700000001</v>
      </c>
      <c r="AT18" s="35">
        <f t="shared" si="116"/>
        <v>43306200</v>
      </c>
      <c r="AU18" s="32">
        <f t="shared" si="117"/>
        <v>0.29450000000000004</v>
      </c>
      <c r="AV18" s="33">
        <f t="shared" si="118"/>
        <v>12753675.900000002</v>
      </c>
      <c r="AW18" s="35">
        <f t="shared" si="119"/>
        <v>43878600</v>
      </c>
      <c r="AX18" s="32">
        <f t="shared" si="120"/>
        <v>0.29750000000000004</v>
      </c>
      <c r="AY18" s="33">
        <f t="shared" si="121"/>
        <v>13053883.500000002</v>
      </c>
      <c r="AZ18" s="26">
        <v>44451000</v>
      </c>
      <c r="BA18" s="32">
        <f t="shared" si="122"/>
        <v>0.30049999999999999</v>
      </c>
      <c r="BB18" s="40">
        <f t="shared" si="123"/>
        <v>13357525.5</v>
      </c>
    </row>
    <row r="19" spans="1:54" x14ac:dyDescent="0.2">
      <c r="A19" s="10" t="s">
        <v>22</v>
      </c>
      <c r="B19" s="28">
        <f t="shared" si="0"/>
        <v>439942.40000000002</v>
      </c>
      <c r="C19" s="26">
        <v>31205576</v>
      </c>
      <c r="D19" s="12">
        <v>0.14099999999999999</v>
      </c>
      <c r="E19" s="29">
        <f t="shared" si="1"/>
        <v>4399986.216</v>
      </c>
      <c r="F19" s="28">
        <f t="shared" si="2"/>
        <v>33405288</v>
      </c>
      <c r="G19" s="30">
        <f t="shared" si="78"/>
        <v>0.15599999999999997</v>
      </c>
      <c r="H19" s="29">
        <f t="shared" si="79"/>
        <v>5211224.9279999994</v>
      </c>
      <c r="I19" s="31">
        <f t="shared" si="80"/>
        <v>33845230.399999999</v>
      </c>
      <c r="J19" s="30">
        <f t="shared" si="81"/>
        <v>0.15899999999999997</v>
      </c>
      <c r="K19" s="29">
        <f t="shared" si="82"/>
        <v>5381391.6335999994</v>
      </c>
      <c r="L19" s="31">
        <f t="shared" si="83"/>
        <v>34285172.799999997</v>
      </c>
      <c r="M19" s="30">
        <f t="shared" si="84"/>
        <v>0.16199999999999998</v>
      </c>
      <c r="N19" s="29">
        <f t="shared" si="85"/>
        <v>5554197.9935999988</v>
      </c>
      <c r="O19" s="31">
        <f t="shared" si="86"/>
        <v>34725115.199999996</v>
      </c>
      <c r="P19" s="30">
        <f t="shared" si="87"/>
        <v>0.16499999999999998</v>
      </c>
      <c r="Q19" s="29">
        <f t="shared" si="88"/>
        <v>5729644.0079999985</v>
      </c>
      <c r="R19" s="31">
        <f t="shared" si="89"/>
        <v>35165057.599999994</v>
      </c>
      <c r="S19" s="30">
        <f t="shared" si="90"/>
        <v>0.16799999999999998</v>
      </c>
      <c r="T19" s="29">
        <f t="shared" si="91"/>
        <v>5907729.6767999986</v>
      </c>
      <c r="U19" s="26">
        <v>35605000</v>
      </c>
      <c r="V19" s="30">
        <f t="shared" si="92"/>
        <v>0.17099999999999999</v>
      </c>
      <c r="W19" s="29">
        <f t="shared" si="93"/>
        <v>6088454.9999999991</v>
      </c>
      <c r="X19" s="28">
        <f t="shared" si="94"/>
        <v>411800</v>
      </c>
      <c r="Y19" s="35">
        <f t="shared" si="95"/>
        <v>36016800</v>
      </c>
      <c r="Z19" s="32">
        <f t="shared" si="96"/>
        <v>0.17399999999999999</v>
      </c>
      <c r="AA19" s="33">
        <f t="shared" si="97"/>
        <v>6266923.1999999993</v>
      </c>
      <c r="AB19" s="35">
        <f t="shared" si="98"/>
        <v>36428600</v>
      </c>
      <c r="AC19" s="32">
        <f t="shared" si="99"/>
        <v>0.17699999999999999</v>
      </c>
      <c r="AD19" s="33">
        <f t="shared" si="100"/>
        <v>6447862.1999999993</v>
      </c>
      <c r="AE19" s="35">
        <f t="shared" si="101"/>
        <v>36840400</v>
      </c>
      <c r="AF19" s="32">
        <f t="shared" si="102"/>
        <v>0.18</v>
      </c>
      <c r="AG19" s="33">
        <f t="shared" si="103"/>
        <v>6631272</v>
      </c>
      <c r="AH19" s="35">
        <f t="shared" si="104"/>
        <v>37252200</v>
      </c>
      <c r="AI19" s="32">
        <f t="shared" si="105"/>
        <v>0.183</v>
      </c>
      <c r="AJ19" s="33">
        <f t="shared" si="106"/>
        <v>6817152.5999999996</v>
      </c>
      <c r="AK19" s="35">
        <f t="shared" si="107"/>
        <v>37664000</v>
      </c>
      <c r="AL19" s="32">
        <f t="shared" si="108"/>
        <v>0.186</v>
      </c>
      <c r="AM19" s="33">
        <f t="shared" si="109"/>
        <v>7005504</v>
      </c>
      <c r="AN19" s="35">
        <f t="shared" si="110"/>
        <v>38075800</v>
      </c>
      <c r="AO19" s="32">
        <f t="shared" si="111"/>
        <v>0.189</v>
      </c>
      <c r="AP19" s="33">
        <f t="shared" si="112"/>
        <v>7196326.2000000002</v>
      </c>
      <c r="AQ19" s="35">
        <f t="shared" si="113"/>
        <v>38487600</v>
      </c>
      <c r="AR19" s="32">
        <f t="shared" si="114"/>
        <v>0.19199999999999998</v>
      </c>
      <c r="AS19" s="33">
        <f t="shared" si="115"/>
        <v>7389619.1999999993</v>
      </c>
      <c r="AT19" s="35">
        <f t="shared" si="116"/>
        <v>38899400</v>
      </c>
      <c r="AU19" s="32">
        <f t="shared" si="117"/>
        <v>0.19499999999999998</v>
      </c>
      <c r="AV19" s="33">
        <f t="shared" si="118"/>
        <v>7585382.9999999991</v>
      </c>
      <c r="AW19" s="35">
        <f t="shared" si="119"/>
        <v>39311200</v>
      </c>
      <c r="AX19" s="32">
        <f t="shared" si="120"/>
        <v>0.19799999999999998</v>
      </c>
      <c r="AY19" s="33">
        <f t="shared" si="121"/>
        <v>7783617.5999999996</v>
      </c>
      <c r="AZ19" s="26">
        <v>39723000</v>
      </c>
      <c r="BA19" s="32">
        <f t="shared" si="122"/>
        <v>0.20099999999999998</v>
      </c>
      <c r="BB19" s="40">
        <f t="shared" si="123"/>
        <v>7984322.9999999991</v>
      </c>
    </row>
    <row r="20" spans="1:54" x14ac:dyDescent="0.2">
      <c r="A20" s="10" t="s">
        <v>23</v>
      </c>
      <c r="B20" s="28">
        <f t="shared" si="0"/>
        <v>226380.2</v>
      </c>
      <c r="C20" s="26">
        <v>25545198</v>
      </c>
      <c r="D20" s="12">
        <v>0.2324</v>
      </c>
      <c r="E20" s="29">
        <f t="shared" si="1"/>
        <v>5936704.0152000003</v>
      </c>
      <c r="F20" s="28">
        <f t="shared" si="2"/>
        <v>26677099</v>
      </c>
      <c r="G20" s="30">
        <f t="shared" si="78"/>
        <v>0.24740000000000001</v>
      </c>
      <c r="H20" s="29">
        <f t="shared" si="79"/>
        <v>6599914.2926000003</v>
      </c>
      <c r="I20" s="31">
        <f t="shared" si="80"/>
        <v>26903479.199999999</v>
      </c>
      <c r="J20" s="30">
        <f t="shared" si="81"/>
        <v>0.25040000000000001</v>
      </c>
      <c r="K20" s="29">
        <f t="shared" si="82"/>
        <v>6736631.1916800002</v>
      </c>
      <c r="L20" s="31">
        <f t="shared" si="83"/>
        <v>27129859.399999999</v>
      </c>
      <c r="M20" s="30">
        <f t="shared" si="84"/>
        <v>0.25340000000000001</v>
      </c>
      <c r="N20" s="29">
        <f t="shared" si="85"/>
        <v>6874706.3719600001</v>
      </c>
      <c r="O20" s="31">
        <f t="shared" si="86"/>
        <v>27356239.599999998</v>
      </c>
      <c r="P20" s="30">
        <f t="shared" si="87"/>
        <v>0.25640000000000002</v>
      </c>
      <c r="Q20" s="29">
        <f t="shared" si="88"/>
        <v>7014139.8334400002</v>
      </c>
      <c r="R20" s="31">
        <f t="shared" si="89"/>
        <v>27582619.799999997</v>
      </c>
      <c r="S20" s="30">
        <f t="shared" si="90"/>
        <v>0.25940000000000002</v>
      </c>
      <c r="T20" s="29">
        <f t="shared" si="91"/>
        <v>7154931.5761199994</v>
      </c>
      <c r="U20" s="26">
        <v>27809000</v>
      </c>
      <c r="V20" s="30">
        <f t="shared" si="92"/>
        <v>0.26239999999999997</v>
      </c>
      <c r="W20" s="29">
        <f t="shared" si="93"/>
        <v>7297081.5999999987</v>
      </c>
      <c r="X20" s="28">
        <f t="shared" si="94"/>
        <v>315000</v>
      </c>
      <c r="Y20" s="35">
        <f t="shared" si="95"/>
        <v>28124000</v>
      </c>
      <c r="Z20" s="32">
        <f t="shared" si="96"/>
        <v>0.26539999999999997</v>
      </c>
      <c r="AA20" s="33">
        <f t="shared" si="97"/>
        <v>7464109.5999999987</v>
      </c>
      <c r="AB20" s="35">
        <f t="shared" si="98"/>
        <v>28439000</v>
      </c>
      <c r="AC20" s="32">
        <f t="shared" si="99"/>
        <v>0.26839999999999997</v>
      </c>
      <c r="AD20" s="33">
        <f t="shared" si="100"/>
        <v>7633027.5999999996</v>
      </c>
      <c r="AE20" s="35">
        <f t="shared" si="101"/>
        <v>28754000</v>
      </c>
      <c r="AF20" s="32">
        <f t="shared" si="102"/>
        <v>0.27139999999999997</v>
      </c>
      <c r="AG20" s="33">
        <f t="shared" si="103"/>
        <v>7803835.5999999996</v>
      </c>
      <c r="AH20" s="35">
        <f t="shared" si="104"/>
        <v>29069000</v>
      </c>
      <c r="AI20" s="32">
        <f t="shared" si="105"/>
        <v>0.27439999999999998</v>
      </c>
      <c r="AJ20" s="33">
        <f t="shared" si="106"/>
        <v>7976533.5999999996</v>
      </c>
      <c r="AK20" s="35">
        <f t="shared" si="107"/>
        <v>29384000</v>
      </c>
      <c r="AL20" s="32">
        <f t="shared" si="108"/>
        <v>0.27739999999999998</v>
      </c>
      <c r="AM20" s="33">
        <f t="shared" si="109"/>
        <v>8151121.5999999996</v>
      </c>
      <c r="AN20" s="35">
        <f t="shared" si="110"/>
        <v>29699000</v>
      </c>
      <c r="AO20" s="32">
        <f t="shared" si="111"/>
        <v>0.28039999999999998</v>
      </c>
      <c r="AP20" s="33">
        <f t="shared" si="112"/>
        <v>8327599.5999999996</v>
      </c>
      <c r="AQ20" s="35">
        <f t="shared" si="113"/>
        <v>30014000</v>
      </c>
      <c r="AR20" s="32">
        <f t="shared" si="114"/>
        <v>0.28339999999999999</v>
      </c>
      <c r="AS20" s="33">
        <f t="shared" si="115"/>
        <v>8505967.5999999996</v>
      </c>
      <c r="AT20" s="35">
        <f t="shared" si="116"/>
        <v>30329000</v>
      </c>
      <c r="AU20" s="32">
        <f t="shared" si="117"/>
        <v>0.28639999999999999</v>
      </c>
      <c r="AV20" s="33">
        <f t="shared" si="118"/>
        <v>8686225.5999999996</v>
      </c>
      <c r="AW20" s="35">
        <f t="shared" si="119"/>
        <v>30644000</v>
      </c>
      <c r="AX20" s="32">
        <f t="shared" si="120"/>
        <v>0.28939999999999999</v>
      </c>
      <c r="AY20" s="33">
        <f t="shared" si="121"/>
        <v>8868373.5999999996</v>
      </c>
      <c r="AZ20" s="26">
        <v>30959000</v>
      </c>
      <c r="BA20" s="32">
        <f t="shared" si="122"/>
        <v>0.29239999999999999</v>
      </c>
      <c r="BB20" s="40">
        <f t="shared" si="123"/>
        <v>9052411.5999999996</v>
      </c>
    </row>
    <row r="21" spans="1:54" x14ac:dyDescent="0.2">
      <c r="A21" s="20" t="s">
        <v>24</v>
      </c>
      <c r="B21" s="28">
        <f>(U21-C21)/10</f>
        <v>369505.9</v>
      </c>
      <c r="C21" s="26">
        <v>16787941</v>
      </c>
      <c r="D21" s="12">
        <v>0.97499999999999998</v>
      </c>
      <c r="E21" s="29">
        <f t="shared" si="1"/>
        <v>16368242.475</v>
      </c>
      <c r="F21" s="28">
        <f t="shared" si="2"/>
        <v>18635470.5</v>
      </c>
      <c r="G21" s="30">
        <v>0.97499999999999998</v>
      </c>
      <c r="H21" s="29">
        <f t="shared" si="79"/>
        <v>18169583.737500001</v>
      </c>
      <c r="I21" s="31">
        <f t="shared" si="80"/>
        <v>19004976.399999999</v>
      </c>
      <c r="J21" s="30">
        <v>0.97499999999999998</v>
      </c>
      <c r="K21" s="29">
        <f t="shared" si="82"/>
        <v>18529851.989999998</v>
      </c>
      <c r="L21" s="31">
        <f t="shared" si="83"/>
        <v>19374482.299999997</v>
      </c>
      <c r="M21" s="30">
        <v>0.97499999999999998</v>
      </c>
      <c r="N21" s="29">
        <f t="shared" si="85"/>
        <v>18890120.242499996</v>
      </c>
      <c r="O21" s="31">
        <f t="shared" si="86"/>
        <v>19743988.199999996</v>
      </c>
      <c r="P21" s="30">
        <v>0.97499999999999998</v>
      </c>
      <c r="Q21" s="29">
        <f t="shared" si="88"/>
        <v>19250388.494999994</v>
      </c>
      <c r="R21" s="31">
        <f t="shared" si="89"/>
        <v>20113494.099999994</v>
      </c>
      <c r="S21" s="30">
        <v>0.97499999999999998</v>
      </c>
      <c r="T21" s="29">
        <f t="shared" si="91"/>
        <v>19610656.747499995</v>
      </c>
      <c r="U21" s="26">
        <v>20483000</v>
      </c>
      <c r="V21" s="30">
        <v>0.97499999999999998</v>
      </c>
      <c r="W21" s="29">
        <f t="shared" si="93"/>
        <v>19970925</v>
      </c>
      <c r="X21" s="28">
        <f t="shared" si="94"/>
        <v>295900</v>
      </c>
      <c r="Y21" s="35">
        <f t="shared" si="95"/>
        <v>20778900</v>
      </c>
      <c r="Z21" s="32">
        <v>0.97499999999999998</v>
      </c>
      <c r="AA21" s="33">
        <f t="shared" si="97"/>
        <v>20259427.5</v>
      </c>
      <c r="AB21" s="35">
        <f t="shared" si="98"/>
        <v>21074800</v>
      </c>
      <c r="AC21" s="32">
        <v>0.97499999999999998</v>
      </c>
      <c r="AD21" s="33">
        <f t="shared" si="100"/>
        <v>20547930</v>
      </c>
      <c r="AE21" s="35">
        <f t="shared" si="101"/>
        <v>21370700</v>
      </c>
      <c r="AF21" s="32">
        <v>0.97499999999999998</v>
      </c>
      <c r="AG21" s="33">
        <f t="shared" si="103"/>
        <v>20836432.5</v>
      </c>
      <c r="AH21" s="35">
        <f t="shared" si="104"/>
        <v>21666600</v>
      </c>
      <c r="AI21" s="32">
        <v>0.97499999999999998</v>
      </c>
      <c r="AJ21" s="33">
        <f t="shared" si="106"/>
        <v>21124935</v>
      </c>
      <c r="AK21" s="35">
        <f t="shared" si="107"/>
        <v>21962500</v>
      </c>
      <c r="AL21" s="32">
        <v>0.97499999999999998</v>
      </c>
      <c r="AM21" s="33">
        <f t="shared" si="109"/>
        <v>21413437.5</v>
      </c>
      <c r="AN21" s="35">
        <f t="shared" si="110"/>
        <v>22258400</v>
      </c>
      <c r="AO21" s="32">
        <v>0.97499999999999998</v>
      </c>
      <c r="AP21" s="33">
        <f t="shared" si="112"/>
        <v>21701940</v>
      </c>
      <c r="AQ21" s="35">
        <f t="shared" si="113"/>
        <v>22554300</v>
      </c>
      <c r="AR21" s="32">
        <v>0.97499999999999998</v>
      </c>
      <c r="AS21" s="33">
        <f t="shared" si="115"/>
        <v>21990442.5</v>
      </c>
      <c r="AT21" s="35">
        <f t="shared" si="116"/>
        <v>22850200</v>
      </c>
      <c r="AU21" s="32">
        <v>0.97499999999999998</v>
      </c>
      <c r="AV21" s="33">
        <f t="shared" si="118"/>
        <v>22278945</v>
      </c>
      <c r="AW21" s="35">
        <f t="shared" si="119"/>
        <v>23146100</v>
      </c>
      <c r="AX21" s="32">
        <v>0.97499999999999998</v>
      </c>
      <c r="AY21" s="33">
        <f t="shared" si="121"/>
        <v>22567447.5</v>
      </c>
      <c r="AZ21" s="26">
        <v>23442000</v>
      </c>
      <c r="BA21" s="32">
        <v>0.97499999999999998</v>
      </c>
      <c r="BB21" s="40">
        <f t="shared" si="123"/>
        <v>22855950</v>
      </c>
    </row>
    <row r="22" spans="1:54" x14ac:dyDescent="0.2">
      <c r="A22" s="10" t="s">
        <v>25</v>
      </c>
      <c r="B22" s="28">
        <f t="shared" ref="B22:B37" si="124">(U22-C22)/10</f>
        <v>37769.800000000003</v>
      </c>
      <c r="C22" s="26">
        <v>12541302</v>
      </c>
      <c r="D22" s="12">
        <v>0.27379999999999999</v>
      </c>
      <c r="E22" s="29">
        <f t="shared" si="1"/>
        <v>3433808.4875999996</v>
      </c>
      <c r="F22" s="28">
        <f t="shared" si="2"/>
        <v>12730151</v>
      </c>
      <c r="G22" s="30">
        <f t="shared" si="78"/>
        <v>0.2888</v>
      </c>
      <c r="H22" s="29">
        <f t="shared" si="79"/>
        <v>3676467.6088</v>
      </c>
      <c r="I22" s="31">
        <f t="shared" si="80"/>
        <v>12767920.800000001</v>
      </c>
      <c r="J22" s="30">
        <f t="shared" si="81"/>
        <v>0.2918</v>
      </c>
      <c r="K22" s="29">
        <f t="shared" si="82"/>
        <v>3725679.2894400004</v>
      </c>
      <c r="L22" s="31">
        <f t="shared" si="83"/>
        <v>12805690.600000001</v>
      </c>
      <c r="M22" s="30">
        <f t="shared" si="84"/>
        <v>0.29480000000000001</v>
      </c>
      <c r="N22" s="29">
        <f t="shared" si="85"/>
        <v>3775117.5888800006</v>
      </c>
      <c r="O22" s="31">
        <f t="shared" si="86"/>
        <v>12843460.400000002</v>
      </c>
      <c r="P22" s="30">
        <f t="shared" si="87"/>
        <v>0.29780000000000001</v>
      </c>
      <c r="Q22" s="29">
        <f t="shared" si="88"/>
        <v>3824782.5071200007</v>
      </c>
      <c r="R22" s="31">
        <f t="shared" si="89"/>
        <v>12881230.200000003</v>
      </c>
      <c r="S22" s="30">
        <f t="shared" si="90"/>
        <v>0.30080000000000001</v>
      </c>
      <c r="T22" s="29">
        <f t="shared" si="91"/>
        <v>3874674.044160001</v>
      </c>
      <c r="U22" s="26">
        <v>12919000</v>
      </c>
      <c r="V22" s="30">
        <f t="shared" si="92"/>
        <v>0.30379999999999996</v>
      </c>
      <c r="W22" s="29">
        <f t="shared" si="93"/>
        <v>3924792.1999999993</v>
      </c>
      <c r="X22" s="28">
        <f t="shared" si="94"/>
        <v>109800</v>
      </c>
      <c r="Y22" s="35">
        <f t="shared" si="95"/>
        <v>13028800</v>
      </c>
      <c r="Z22" s="32">
        <f t="shared" si="96"/>
        <v>0.30679999999999996</v>
      </c>
      <c r="AA22" s="33">
        <f t="shared" si="97"/>
        <v>3997235.8399999994</v>
      </c>
      <c r="AB22" s="35">
        <f t="shared" si="98"/>
        <v>13138600</v>
      </c>
      <c r="AC22" s="32">
        <f t="shared" si="99"/>
        <v>0.30979999999999996</v>
      </c>
      <c r="AD22" s="33">
        <f t="shared" si="100"/>
        <v>4070338.2799999993</v>
      </c>
      <c r="AE22" s="35">
        <f t="shared" si="101"/>
        <v>13248400</v>
      </c>
      <c r="AF22" s="32">
        <f t="shared" si="102"/>
        <v>0.31279999999999997</v>
      </c>
      <c r="AG22" s="33">
        <f t="shared" si="103"/>
        <v>4144099.5199999996</v>
      </c>
      <c r="AH22" s="35">
        <f t="shared" si="104"/>
        <v>13358200</v>
      </c>
      <c r="AI22" s="32">
        <f t="shared" si="105"/>
        <v>0.31579999999999997</v>
      </c>
      <c r="AJ22" s="33">
        <f t="shared" si="106"/>
        <v>4218519.5599999996</v>
      </c>
      <c r="AK22" s="35">
        <f t="shared" si="107"/>
        <v>13468000</v>
      </c>
      <c r="AL22" s="32">
        <f t="shared" si="108"/>
        <v>0.31879999999999997</v>
      </c>
      <c r="AM22" s="33">
        <f t="shared" si="109"/>
        <v>4293598.3999999994</v>
      </c>
      <c r="AN22" s="35">
        <f t="shared" si="110"/>
        <v>13577800</v>
      </c>
      <c r="AO22" s="32">
        <f t="shared" si="111"/>
        <v>0.32179999999999997</v>
      </c>
      <c r="AP22" s="33">
        <f t="shared" si="112"/>
        <v>4369336.04</v>
      </c>
      <c r="AQ22" s="35">
        <f t="shared" si="113"/>
        <v>13687600</v>
      </c>
      <c r="AR22" s="32">
        <f t="shared" si="114"/>
        <v>0.32479999999999998</v>
      </c>
      <c r="AS22" s="33">
        <f t="shared" si="115"/>
        <v>4445732.4799999995</v>
      </c>
      <c r="AT22" s="35">
        <f t="shared" si="116"/>
        <v>13797400</v>
      </c>
      <c r="AU22" s="32">
        <f t="shared" si="117"/>
        <v>0.32779999999999998</v>
      </c>
      <c r="AV22" s="33">
        <f t="shared" si="118"/>
        <v>4522787.72</v>
      </c>
      <c r="AW22" s="35">
        <f t="shared" si="119"/>
        <v>13907200</v>
      </c>
      <c r="AX22" s="32">
        <f t="shared" si="120"/>
        <v>0.33079999999999998</v>
      </c>
      <c r="AY22" s="33">
        <f t="shared" si="121"/>
        <v>4600501.76</v>
      </c>
      <c r="AZ22" s="26">
        <v>14017000</v>
      </c>
      <c r="BA22" s="32">
        <f t="shared" si="122"/>
        <v>0.33379999999999999</v>
      </c>
      <c r="BB22" s="40">
        <f t="shared" si="123"/>
        <v>4678874.5999999996</v>
      </c>
    </row>
    <row r="23" spans="1:54" x14ac:dyDescent="0.2">
      <c r="A23" s="10" t="s">
        <v>26</v>
      </c>
      <c r="B23" s="28">
        <f t="shared" si="124"/>
        <v>129270.8</v>
      </c>
      <c r="C23" s="26">
        <v>10086292</v>
      </c>
      <c r="D23" s="12">
        <v>0.30230000000000001</v>
      </c>
      <c r="E23" s="29">
        <f t="shared" si="1"/>
        <v>3049086.0715999999</v>
      </c>
      <c r="F23" s="28">
        <f t="shared" si="2"/>
        <v>10732646</v>
      </c>
      <c r="G23" s="30">
        <f t="shared" si="78"/>
        <v>0.31730000000000003</v>
      </c>
      <c r="H23" s="29">
        <f t="shared" si="79"/>
        <v>3405468.5758000002</v>
      </c>
      <c r="I23" s="31">
        <f t="shared" si="80"/>
        <v>10861916.800000001</v>
      </c>
      <c r="J23" s="30">
        <f t="shared" si="81"/>
        <v>0.32030000000000003</v>
      </c>
      <c r="K23" s="29">
        <f t="shared" si="82"/>
        <v>3479071.9510400007</v>
      </c>
      <c r="L23" s="31">
        <f t="shared" si="83"/>
        <v>10991187.600000001</v>
      </c>
      <c r="M23" s="30">
        <f t="shared" si="84"/>
        <v>0.32330000000000003</v>
      </c>
      <c r="N23" s="29">
        <f t="shared" si="85"/>
        <v>3553450.951080001</v>
      </c>
      <c r="O23" s="31">
        <f t="shared" si="86"/>
        <v>11120458.400000002</v>
      </c>
      <c r="P23" s="30">
        <f t="shared" si="87"/>
        <v>0.32630000000000003</v>
      </c>
      <c r="Q23" s="29">
        <f t="shared" si="88"/>
        <v>3628605.5759200011</v>
      </c>
      <c r="R23" s="31">
        <f t="shared" si="89"/>
        <v>11249729.200000003</v>
      </c>
      <c r="S23" s="30">
        <f t="shared" si="90"/>
        <v>0.32930000000000004</v>
      </c>
      <c r="T23" s="29">
        <f t="shared" si="91"/>
        <v>3704535.8255600012</v>
      </c>
      <c r="U23" s="26">
        <v>11379000</v>
      </c>
      <c r="V23" s="30">
        <f t="shared" si="92"/>
        <v>0.33230000000000004</v>
      </c>
      <c r="W23" s="29">
        <f t="shared" si="93"/>
        <v>3781241.7000000007</v>
      </c>
      <c r="X23" s="28">
        <f t="shared" si="94"/>
        <v>132900</v>
      </c>
      <c r="Y23" s="35">
        <f t="shared" si="95"/>
        <v>11511900</v>
      </c>
      <c r="Z23" s="32">
        <f t="shared" si="96"/>
        <v>0.33530000000000004</v>
      </c>
      <c r="AA23" s="33">
        <f t="shared" si="97"/>
        <v>3859940.0700000003</v>
      </c>
      <c r="AB23" s="35">
        <f t="shared" si="98"/>
        <v>11644800</v>
      </c>
      <c r="AC23" s="32">
        <f t="shared" si="99"/>
        <v>0.33829999999999999</v>
      </c>
      <c r="AD23" s="33">
        <f t="shared" si="100"/>
        <v>3939435.84</v>
      </c>
      <c r="AE23" s="35">
        <f t="shared" si="101"/>
        <v>11777700</v>
      </c>
      <c r="AF23" s="32">
        <f t="shared" si="102"/>
        <v>0.34129999999999999</v>
      </c>
      <c r="AG23" s="33">
        <f t="shared" si="103"/>
        <v>4019729.01</v>
      </c>
      <c r="AH23" s="35">
        <f t="shared" si="104"/>
        <v>11910600</v>
      </c>
      <c r="AI23" s="32">
        <f t="shared" si="105"/>
        <v>0.34429999999999999</v>
      </c>
      <c r="AJ23" s="33">
        <f t="shared" si="106"/>
        <v>4100819.58</v>
      </c>
      <c r="AK23" s="35">
        <f t="shared" si="107"/>
        <v>12043500</v>
      </c>
      <c r="AL23" s="32">
        <f t="shared" si="108"/>
        <v>0.3473</v>
      </c>
      <c r="AM23" s="33">
        <f t="shared" si="109"/>
        <v>4182707.55</v>
      </c>
      <c r="AN23" s="35">
        <f t="shared" si="110"/>
        <v>12176400</v>
      </c>
      <c r="AO23" s="32">
        <f t="shared" si="111"/>
        <v>0.3503</v>
      </c>
      <c r="AP23" s="33">
        <f t="shared" si="112"/>
        <v>4265392.92</v>
      </c>
      <c r="AQ23" s="35">
        <f t="shared" si="113"/>
        <v>12309300</v>
      </c>
      <c r="AR23" s="32">
        <f t="shared" si="114"/>
        <v>0.3533</v>
      </c>
      <c r="AS23" s="33">
        <f t="shared" si="115"/>
        <v>4348875.6900000004</v>
      </c>
      <c r="AT23" s="35">
        <f t="shared" si="116"/>
        <v>12442200</v>
      </c>
      <c r="AU23" s="32">
        <f t="shared" si="117"/>
        <v>0.35630000000000001</v>
      </c>
      <c r="AV23" s="33">
        <f t="shared" si="118"/>
        <v>4433155.8600000003</v>
      </c>
      <c r="AW23" s="35">
        <f t="shared" si="119"/>
        <v>12575100</v>
      </c>
      <c r="AX23" s="32">
        <f t="shared" si="120"/>
        <v>0.35930000000000001</v>
      </c>
      <c r="AY23" s="33">
        <f t="shared" si="121"/>
        <v>4518233.43</v>
      </c>
      <c r="AZ23" s="26">
        <v>12708000</v>
      </c>
      <c r="BA23" s="32">
        <f t="shared" si="122"/>
        <v>0.36230000000000001</v>
      </c>
      <c r="BB23" s="40">
        <f t="shared" si="123"/>
        <v>4604108.4000000004</v>
      </c>
    </row>
    <row r="24" spans="1:54" x14ac:dyDescent="0.2">
      <c r="A24" s="10" t="s">
        <v>27</v>
      </c>
      <c r="B24" s="28">
        <f t="shared" si="124"/>
        <v>70339.8</v>
      </c>
      <c r="C24" s="26">
        <v>6864602</v>
      </c>
      <c r="D24" s="12">
        <v>0.1003</v>
      </c>
      <c r="E24" s="29">
        <f t="shared" si="1"/>
        <v>688519.58059999999</v>
      </c>
      <c r="F24" s="28">
        <f t="shared" si="2"/>
        <v>7216301</v>
      </c>
      <c r="G24" s="30">
        <f t="shared" si="78"/>
        <v>0.1153</v>
      </c>
      <c r="H24" s="29">
        <f t="shared" si="79"/>
        <v>832039.50529999996</v>
      </c>
      <c r="I24" s="31">
        <f t="shared" si="80"/>
        <v>7286640.7999999998</v>
      </c>
      <c r="J24" s="30">
        <f t="shared" si="81"/>
        <v>0.1183</v>
      </c>
      <c r="K24" s="29">
        <f t="shared" si="82"/>
        <v>862009.60664000001</v>
      </c>
      <c r="L24" s="31">
        <f t="shared" si="83"/>
        <v>7356980.5999999996</v>
      </c>
      <c r="M24" s="30">
        <f t="shared" si="84"/>
        <v>0.12130000000000001</v>
      </c>
      <c r="N24" s="29">
        <f t="shared" si="85"/>
        <v>892401.74678000004</v>
      </c>
      <c r="O24" s="31">
        <f t="shared" si="86"/>
        <v>7427320.3999999994</v>
      </c>
      <c r="P24" s="30">
        <f t="shared" si="87"/>
        <v>0.12429999999999999</v>
      </c>
      <c r="Q24" s="29">
        <f t="shared" si="88"/>
        <v>923215.92571999994</v>
      </c>
      <c r="R24" s="31">
        <f t="shared" si="89"/>
        <v>7497660.1999999993</v>
      </c>
      <c r="S24" s="30">
        <f t="shared" si="90"/>
        <v>0.1273</v>
      </c>
      <c r="T24" s="29">
        <f t="shared" si="91"/>
        <v>954452.14345999993</v>
      </c>
      <c r="U24" s="26">
        <v>7568000</v>
      </c>
      <c r="V24" s="30">
        <f t="shared" si="92"/>
        <v>0.1303</v>
      </c>
      <c r="W24" s="29">
        <f t="shared" si="93"/>
        <v>986110.4</v>
      </c>
      <c r="X24" s="28">
        <f t="shared" si="94"/>
        <v>60100</v>
      </c>
      <c r="Y24" s="35">
        <f t="shared" si="95"/>
        <v>7628100</v>
      </c>
      <c r="Z24" s="32">
        <f t="shared" si="96"/>
        <v>0.1333</v>
      </c>
      <c r="AA24" s="33">
        <f t="shared" si="97"/>
        <v>1016825.73</v>
      </c>
      <c r="AB24" s="35">
        <f t="shared" si="98"/>
        <v>7688200</v>
      </c>
      <c r="AC24" s="32">
        <f t="shared" si="99"/>
        <v>0.1363</v>
      </c>
      <c r="AD24" s="33">
        <f t="shared" si="100"/>
        <v>1047901.66</v>
      </c>
      <c r="AE24" s="35">
        <f t="shared" si="101"/>
        <v>7748300</v>
      </c>
      <c r="AF24" s="32">
        <f t="shared" si="102"/>
        <v>0.13930000000000001</v>
      </c>
      <c r="AG24" s="33">
        <f t="shared" si="103"/>
        <v>1079338.19</v>
      </c>
      <c r="AH24" s="35">
        <f t="shared" si="104"/>
        <v>7808400</v>
      </c>
      <c r="AI24" s="32">
        <f t="shared" si="105"/>
        <v>0.14230000000000001</v>
      </c>
      <c r="AJ24" s="33">
        <f t="shared" si="106"/>
        <v>1111135.32</v>
      </c>
      <c r="AK24" s="35">
        <f t="shared" si="107"/>
        <v>7868500</v>
      </c>
      <c r="AL24" s="32">
        <f t="shared" si="108"/>
        <v>0.14529999999999998</v>
      </c>
      <c r="AM24" s="33">
        <f t="shared" si="109"/>
        <v>1143293.0499999998</v>
      </c>
      <c r="AN24" s="35">
        <f t="shared" si="110"/>
        <v>7928600</v>
      </c>
      <c r="AO24" s="32">
        <f t="shared" si="111"/>
        <v>0.14829999999999999</v>
      </c>
      <c r="AP24" s="33">
        <f t="shared" si="112"/>
        <v>1175811.3799999999</v>
      </c>
      <c r="AQ24" s="35">
        <f t="shared" si="113"/>
        <v>7988700</v>
      </c>
      <c r="AR24" s="32">
        <f t="shared" si="114"/>
        <v>0.15129999999999999</v>
      </c>
      <c r="AS24" s="33">
        <f t="shared" si="115"/>
        <v>1208690.3099999998</v>
      </c>
      <c r="AT24" s="35">
        <f t="shared" si="116"/>
        <v>8048800</v>
      </c>
      <c r="AU24" s="32">
        <f t="shared" si="117"/>
        <v>0.15429999999999999</v>
      </c>
      <c r="AV24" s="33">
        <f t="shared" si="118"/>
        <v>1241929.8399999999</v>
      </c>
      <c r="AW24" s="35">
        <f t="shared" si="119"/>
        <v>8108900</v>
      </c>
      <c r="AX24" s="32">
        <f t="shared" si="120"/>
        <v>0.1573</v>
      </c>
      <c r="AY24" s="33">
        <f t="shared" si="121"/>
        <v>1275529.97</v>
      </c>
      <c r="AZ24" s="26">
        <v>8169000</v>
      </c>
      <c r="BA24" s="32">
        <f t="shared" si="122"/>
        <v>0.1603</v>
      </c>
      <c r="BB24" s="40">
        <f t="shared" si="123"/>
        <v>1309490.7</v>
      </c>
    </row>
    <row r="25" spans="1:54" x14ac:dyDescent="0.2">
      <c r="A25" s="10" t="s">
        <v>28</v>
      </c>
      <c r="B25" s="28">
        <f t="shared" si="124"/>
        <v>39808.300000000003</v>
      </c>
      <c r="C25" s="26">
        <v>3673917</v>
      </c>
      <c r="D25" s="12">
        <v>0.26170000000000004</v>
      </c>
      <c r="E25" s="29">
        <f t="shared" si="1"/>
        <v>961464.0789000002</v>
      </c>
      <c r="F25" s="28">
        <f t="shared" si="2"/>
        <v>3872958.5</v>
      </c>
      <c r="G25" s="30">
        <f t="shared" si="78"/>
        <v>0.27670000000000006</v>
      </c>
      <c r="H25" s="29">
        <f t="shared" si="79"/>
        <v>1071647.6169500002</v>
      </c>
      <c r="I25" s="31">
        <f t="shared" si="80"/>
        <v>3912766.8</v>
      </c>
      <c r="J25" s="30">
        <f t="shared" si="81"/>
        <v>0.27970000000000006</v>
      </c>
      <c r="K25" s="29">
        <f t="shared" si="82"/>
        <v>1094400.8739600002</v>
      </c>
      <c r="L25" s="31">
        <f t="shared" si="83"/>
        <v>3952575.0999999996</v>
      </c>
      <c r="M25" s="30">
        <f t="shared" si="84"/>
        <v>0.28270000000000006</v>
      </c>
      <c r="N25" s="29">
        <f t="shared" si="85"/>
        <v>1117392.9807700003</v>
      </c>
      <c r="O25" s="31">
        <f t="shared" si="86"/>
        <v>3992383.3999999994</v>
      </c>
      <c r="P25" s="30">
        <f t="shared" si="87"/>
        <v>0.28570000000000007</v>
      </c>
      <c r="Q25" s="29">
        <f t="shared" si="88"/>
        <v>1140623.93738</v>
      </c>
      <c r="R25" s="31">
        <f t="shared" si="89"/>
        <v>4032191.6999999993</v>
      </c>
      <c r="S25" s="30">
        <f t="shared" si="90"/>
        <v>0.28870000000000007</v>
      </c>
      <c r="T25" s="29">
        <f t="shared" si="91"/>
        <v>1164093.74379</v>
      </c>
      <c r="U25" s="26">
        <v>4072000</v>
      </c>
      <c r="V25" s="30">
        <f t="shared" si="92"/>
        <v>0.29170000000000007</v>
      </c>
      <c r="W25" s="29">
        <f t="shared" si="93"/>
        <v>1187802.4000000004</v>
      </c>
      <c r="X25" s="28">
        <f t="shared" si="94"/>
        <v>39300</v>
      </c>
      <c r="Y25" s="35">
        <f t="shared" si="95"/>
        <v>4111300</v>
      </c>
      <c r="Z25" s="32">
        <f t="shared" si="96"/>
        <v>0.29470000000000007</v>
      </c>
      <c r="AA25" s="33">
        <f t="shared" si="97"/>
        <v>1211600.1100000003</v>
      </c>
      <c r="AB25" s="35">
        <f t="shared" si="98"/>
        <v>4150600</v>
      </c>
      <c r="AC25" s="32">
        <f t="shared" si="99"/>
        <v>0.29770000000000002</v>
      </c>
      <c r="AD25" s="33">
        <f t="shared" si="100"/>
        <v>1235633.6200000001</v>
      </c>
      <c r="AE25" s="35">
        <f t="shared" si="101"/>
        <v>4189900</v>
      </c>
      <c r="AF25" s="32">
        <f t="shared" si="102"/>
        <v>0.30070000000000002</v>
      </c>
      <c r="AG25" s="33">
        <f t="shared" si="103"/>
        <v>1259902.9300000002</v>
      </c>
      <c r="AH25" s="35">
        <f t="shared" si="104"/>
        <v>4229200</v>
      </c>
      <c r="AI25" s="32">
        <f t="shared" si="105"/>
        <v>0.30370000000000003</v>
      </c>
      <c r="AJ25" s="33">
        <f t="shared" si="106"/>
        <v>1284408.04</v>
      </c>
      <c r="AK25" s="35">
        <f t="shared" si="107"/>
        <v>4268500</v>
      </c>
      <c r="AL25" s="32">
        <f t="shared" si="108"/>
        <v>0.30670000000000003</v>
      </c>
      <c r="AM25" s="33">
        <f t="shared" si="109"/>
        <v>1309148.9500000002</v>
      </c>
      <c r="AN25" s="35">
        <f t="shared" si="110"/>
        <v>4307800</v>
      </c>
      <c r="AO25" s="32">
        <f t="shared" si="111"/>
        <v>0.30970000000000003</v>
      </c>
      <c r="AP25" s="33">
        <f t="shared" si="112"/>
        <v>1334125.6600000001</v>
      </c>
      <c r="AQ25" s="35">
        <f t="shared" si="113"/>
        <v>4347100</v>
      </c>
      <c r="AR25" s="32">
        <f t="shared" si="114"/>
        <v>0.31270000000000003</v>
      </c>
      <c r="AS25" s="33">
        <f t="shared" si="115"/>
        <v>1359338.1700000002</v>
      </c>
      <c r="AT25" s="35">
        <f t="shared" si="116"/>
        <v>4386400</v>
      </c>
      <c r="AU25" s="32">
        <f t="shared" si="117"/>
        <v>0.31570000000000004</v>
      </c>
      <c r="AV25" s="33">
        <f t="shared" si="118"/>
        <v>1384786.4800000002</v>
      </c>
      <c r="AW25" s="35">
        <f t="shared" si="119"/>
        <v>4425700</v>
      </c>
      <c r="AX25" s="32">
        <f t="shared" si="120"/>
        <v>0.31870000000000004</v>
      </c>
      <c r="AY25" s="33">
        <f t="shared" si="121"/>
        <v>1410470.59</v>
      </c>
      <c r="AZ25" s="26">
        <v>4465000</v>
      </c>
      <c r="BA25" s="32">
        <f t="shared" si="122"/>
        <v>0.32170000000000004</v>
      </c>
      <c r="BB25" s="40">
        <f t="shared" si="123"/>
        <v>1436390.5000000002</v>
      </c>
    </row>
    <row r="26" spans="1:54" x14ac:dyDescent="0.2">
      <c r="A26" s="10" t="s">
        <v>29</v>
      </c>
      <c r="B26" s="28">
        <f t="shared" si="124"/>
        <v>45911.1</v>
      </c>
      <c r="C26" s="26">
        <v>2966889</v>
      </c>
      <c r="D26" s="12">
        <v>0.20069999999999999</v>
      </c>
      <c r="E26" s="29">
        <f t="shared" si="1"/>
        <v>595454.62229999993</v>
      </c>
      <c r="F26" s="28">
        <f t="shared" si="2"/>
        <v>3196444.5</v>
      </c>
      <c r="G26" s="30">
        <f t="shared" si="78"/>
        <v>0.2157</v>
      </c>
      <c r="H26" s="29">
        <f t="shared" si="79"/>
        <v>689473.07865000004</v>
      </c>
      <c r="I26" s="31">
        <f t="shared" si="80"/>
        <v>3242355.6</v>
      </c>
      <c r="J26" s="30">
        <f t="shared" si="81"/>
        <v>0.21869999999999998</v>
      </c>
      <c r="K26" s="29">
        <f t="shared" si="82"/>
        <v>709103.16972000001</v>
      </c>
      <c r="L26" s="31">
        <f t="shared" si="83"/>
        <v>3288266.7</v>
      </c>
      <c r="M26" s="30">
        <f t="shared" si="84"/>
        <v>0.22169999999999998</v>
      </c>
      <c r="N26" s="29">
        <f t="shared" si="85"/>
        <v>729008.72739000001</v>
      </c>
      <c r="O26" s="31">
        <f t="shared" si="86"/>
        <v>3334177.8000000003</v>
      </c>
      <c r="P26" s="30">
        <f t="shared" si="87"/>
        <v>0.22469999999999998</v>
      </c>
      <c r="Q26" s="29">
        <f t="shared" si="88"/>
        <v>749189.75165999995</v>
      </c>
      <c r="R26" s="31">
        <f t="shared" si="89"/>
        <v>3380088.9000000004</v>
      </c>
      <c r="S26" s="30">
        <f t="shared" si="90"/>
        <v>0.22769999999999999</v>
      </c>
      <c r="T26" s="29">
        <f t="shared" si="91"/>
        <v>769646.24253000005</v>
      </c>
      <c r="U26" s="26">
        <v>3426000</v>
      </c>
      <c r="V26" s="30">
        <f t="shared" si="92"/>
        <v>0.23069999999999999</v>
      </c>
      <c r="W26" s="29">
        <f t="shared" si="93"/>
        <v>790378.2</v>
      </c>
      <c r="X26" s="28">
        <f t="shared" si="94"/>
        <v>50400</v>
      </c>
      <c r="Y26" s="35">
        <f t="shared" si="95"/>
        <v>3476400</v>
      </c>
      <c r="Z26" s="32">
        <f t="shared" si="96"/>
        <v>0.23369999999999999</v>
      </c>
      <c r="AA26" s="33">
        <f t="shared" si="97"/>
        <v>812434.67999999993</v>
      </c>
      <c r="AB26" s="35">
        <f t="shared" si="98"/>
        <v>3526800</v>
      </c>
      <c r="AC26" s="32">
        <f t="shared" si="99"/>
        <v>0.23669999999999999</v>
      </c>
      <c r="AD26" s="33">
        <f t="shared" si="100"/>
        <v>834793.55999999994</v>
      </c>
      <c r="AE26" s="35">
        <f t="shared" si="101"/>
        <v>3577200</v>
      </c>
      <c r="AF26" s="32">
        <f t="shared" si="102"/>
        <v>0.2397</v>
      </c>
      <c r="AG26" s="33">
        <f t="shared" si="103"/>
        <v>857454.84</v>
      </c>
      <c r="AH26" s="35">
        <f t="shared" si="104"/>
        <v>3627600</v>
      </c>
      <c r="AI26" s="32">
        <f t="shared" si="105"/>
        <v>0.2427</v>
      </c>
      <c r="AJ26" s="33">
        <f t="shared" si="106"/>
        <v>880418.52</v>
      </c>
      <c r="AK26" s="35">
        <f t="shared" si="107"/>
        <v>3678000</v>
      </c>
      <c r="AL26" s="32">
        <f t="shared" si="108"/>
        <v>0.24569999999999997</v>
      </c>
      <c r="AM26" s="33">
        <f t="shared" si="109"/>
        <v>903684.59999999986</v>
      </c>
      <c r="AN26" s="35">
        <f t="shared" si="110"/>
        <v>3728400</v>
      </c>
      <c r="AO26" s="32">
        <f t="shared" si="111"/>
        <v>0.24869999999999998</v>
      </c>
      <c r="AP26" s="33">
        <f t="shared" si="112"/>
        <v>927253.08</v>
      </c>
      <c r="AQ26" s="35">
        <f t="shared" si="113"/>
        <v>3778800</v>
      </c>
      <c r="AR26" s="32">
        <f t="shared" si="114"/>
        <v>0.25169999999999998</v>
      </c>
      <c r="AS26" s="33">
        <f t="shared" si="115"/>
        <v>951123.96</v>
      </c>
      <c r="AT26" s="35">
        <f t="shared" si="116"/>
        <v>3829200</v>
      </c>
      <c r="AU26" s="32">
        <f t="shared" si="117"/>
        <v>0.25469999999999998</v>
      </c>
      <c r="AV26" s="33">
        <f t="shared" si="118"/>
        <v>975297.23999999987</v>
      </c>
      <c r="AW26" s="35">
        <f t="shared" si="119"/>
        <v>3879600</v>
      </c>
      <c r="AX26" s="32">
        <f t="shared" si="120"/>
        <v>0.25769999999999998</v>
      </c>
      <c r="AY26" s="33">
        <f t="shared" si="121"/>
        <v>999772.91999999993</v>
      </c>
      <c r="AZ26" s="26">
        <v>3930000</v>
      </c>
      <c r="BA26" s="32">
        <f t="shared" si="122"/>
        <v>0.26069999999999999</v>
      </c>
      <c r="BB26" s="40">
        <f t="shared" si="123"/>
        <v>1024551</v>
      </c>
    </row>
    <row r="27" spans="1:54" x14ac:dyDescent="0.2">
      <c r="A27" s="10" t="s">
        <v>30</v>
      </c>
      <c r="B27" s="28">
        <f t="shared" si="124"/>
        <v>-15279.4</v>
      </c>
      <c r="C27" s="26">
        <v>2855794</v>
      </c>
      <c r="D27" s="12">
        <v>0.29210000000000003</v>
      </c>
      <c r="E27" s="29">
        <f t="shared" si="1"/>
        <v>834177.42740000004</v>
      </c>
      <c r="F27" s="28">
        <f t="shared" si="2"/>
        <v>2779397</v>
      </c>
      <c r="G27" s="30">
        <f t="shared" si="78"/>
        <v>0.30710000000000004</v>
      </c>
      <c r="H27" s="29">
        <f t="shared" si="79"/>
        <v>853552.81870000006</v>
      </c>
      <c r="I27" s="31">
        <f t="shared" si="80"/>
        <v>2764117.6</v>
      </c>
      <c r="J27" s="30">
        <f t="shared" si="81"/>
        <v>0.31010000000000004</v>
      </c>
      <c r="K27" s="29">
        <f t="shared" si="82"/>
        <v>857152.86776000017</v>
      </c>
      <c r="L27" s="31">
        <f t="shared" si="83"/>
        <v>2748838.2</v>
      </c>
      <c r="M27" s="30">
        <f t="shared" si="84"/>
        <v>0.31310000000000004</v>
      </c>
      <c r="N27" s="29">
        <f t="shared" si="85"/>
        <v>860661.24042000016</v>
      </c>
      <c r="O27" s="31">
        <f t="shared" si="86"/>
        <v>2733558.8000000003</v>
      </c>
      <c r="P27" s="30">
        <f t="shared" si="87"/>
        <v>0.31610000000000005</v>
      </c>
      <c r="Q27" s="29">
        <f t="shared" si="88"/>
        <v>864077.93668000028</v>
      </c>
      <c r="R27" s="31">
        <f t="shared" si="89"/>
        <v>2718279.4000000004</v>
      </c>
      <c r="S27" s="30">
        <f t="shared" si="90"/>
        <v>0.31910000000000005</v>
      </c>
      <c r="T27" s="29">
        <f t="shared" si="91"/>
        <v>867402.95654000028</v>
      </c>
      <c r="U27" s="26">
        <v>2703000</v>
      </c>
      <c r="V27" s="30">
        <f t="shared" si="92"/>
        <v>0.32210000000000005</v>
      </c>
      <c r="W27" s="29">
        <f t="shared" si="93"/>
        <v>870636.30000000016</v>
      </c>
      <c r="X27" s="28">
        <f t="shared" si="94"/>
        <v>20700</v>
      </c>
      <c r="Y27" s="35">
        <f t="shared" si="95"/>
        <v>2723700</v>
      </c>
      <c r="Z27" s="32">
        <f t="shared" si="96"/>
        <v>0.32510000000000006</v>
      </c>
      <c r="AA27" s="33">
        <f t="shared" si="97"/>
        <v>885474.87000000011</v>
      </c>
      <c r="AB27" s="35">
        <f t="shared" si="98"/>
        <v>2744400</v>
      </c>
      <c r="AC27" s="32">
        <f t="shared" si="99"/>
        <v>0.3281</v>
      </c>
      <c r="AD27" s="33">
        <f t="shared" si="100"/>
        <v>900437.64</v>
      </c>
      <c r="AE27" s="35">
        <f t="shared" si="101"/>
        <v>2765100</v>
      </c>
      <c r="AF27" s="32">
        <f t="shared" si="102"/>
        <v>0.33110000000000001</v>
      </c>
      <c r="AG27" s="33">
        <f t="shared" si="103"/>
        <v>915524.61</v>
      </c>
      <c r="AH27" s="35">
        <f t="shared" si="104"/>
        <v>2785800</v>
      </c>
      <c r="AI27" s="32">
        <f t="shared" si="105"/>
        <v>0.33410000000000001</v>
      </c>
      <c r="AJ27" s="33">
        <f t="shared" si="106"/>
        <v>930735.78</v>
      </c>
      <c r="AK27" s="35">
        <f t="shared" si="107"/>
        <v>2806500</v>
      </c>
      <c r="AL27" s="32">
        <f t="shared" si="108"/>
        <v>0.33710000000000001</v>
      </c>
      <c r="AM27" s="33">
        <f t="shared" si="109"/>
        <v>946071.15</v>
      </c>
      <c r="AN27" s="35">
        <f t="shared" si="110"/>
        <v>2827200</v>
      </c>
      <c r="AO27" s="32">
        <f t="shared" si="111"/>
        <v>0.34010000000000001</v>
      </c>
      <c r="AP27" s="33">
        <f t="shared" si="112"/>
        <v>961530.72000000009</v>
      </c>
      <c r="AQ27" s="35">
        <f t="shared" si="113"/>
        <v>2847900</v>
      </c>
      <c r="AR27" s="32">
        <f t="shared" si="114"/>
        <v>0.34310000000000002</v>
      </c>
      <c r="AS27" s="33">
        <f t="shared" si="115"/>
        <v>977114.49</v>
      </c>
      <c r="AT27" s="35">
        <f t="shared" si="116"/>
        <v>2868600</v>
      </c>
      <c r="AU27" s="32">
        <f t="shared" si="117"/>
        <v>0.34610000000000002</v>
      </c>
      <c r="AV27" s="33">
        <f t="shared" si="118"/>
        <v>992822.46000000008</v>
      </c>
      <c r="AW27" s="35">
        <f t="shared" si="119"/>
        <v>2889300</v>
      </c>
      <c r="AX27" s="32">
        <f t="shared" si="120"/>
        <v>0.34910000000000002</v>
      </c>
      <c r="AY27" s="33">
        <f t="shared" si="121"/>
        <v>1008654.63</v>
      </c>
      <c r="AZ27" s="26">
        <v>2910000</v>
      </c>
      <c r="BA27" s="32">
        <f t="shared" si="122"/>
        <v>0.35210000000000002</v>
      </c>
      <c r="BB27" s="40">
        <f t="shared" si="123"/>
        <v>1024611.0000000001</v>
      </c>
    </row>
    <row r="28" spans="1:54" x14ac:dyDescent="0.2">
      <c r="A28" s="10" t="s">
        <v>31</v>
      </c>
      <c r="B28" s="28">
        <f t="shared" si="124"/>
        <v>81949.8</v>
      </c>
      <c r="C28" s="26">
        <v>1978502</v>
      </c>
      <c r="D28" s="12">
        <v>0.28859999999999997</v>
      </c>
      <c r="E28" s="29">
        <f t="shared" si="1"/>
        <v>570995.67719999992</v>
      </c>
      <c r="F28" s="28">
        <f t="shared" si="2"/>
        <v>2388251</v>
      </c>
      <c r="G28" s="30">
        <f t="shared" si="78"/>
        <v>0.30359999999999998</v>
      </c>
      <c r="H28" s="29">
        <f t="shared" si="79"/>
        <v>725073.00359999994</v>
      </c>
      <c r="I28" s="31">
        <f t="shared" si="80"/>
        <v>2470200.7999999998</v>
      </c>
      <c r="J28" s="30">
        <f t="shared" si="81"/>
        <v>0.30659999999999998</v>
      </c>
      <c r="K28" s="29">
        <f t="shared" si="82"/>
        <v>757363.56527999986</v>
      </c>
      <c r="L28" s="31">
        <f t="shared" si="83"/>
        <v>2552150.5999999996</v>
      </c>
      <c r="M28" s="30">
        <f t="shared" si="84"/>
        <v>0.30959999999999999</v>
      </c>
      <c r="N28" s="29">
        <f t="shared" si="85"/>
        <v>790145.8257599998</v>
      </c>
      <c r="O28" s="31">
        <f t="shared" si="86"/>
        <v>2634100.3999999994</v>
      </c>
      <c r="P28" s="30">
        <f t="shared" si="87"/>
        <v>0.31259999999999999</v>
      </c>
      <c r="Q28" s="29">
        <f t="shared" si="88"/>
        <v>823419.78503999976</v>
      </c>
      <c r="R28" s="31">
        <f t="shared" si="89"/>
        <v>2716050.1999999993</v>
      </c>
      <c r="S28" s="30">
        <f t="shared" si="90"/>
        <v>0.31559999999999999</v>
      </c>
      <c r="T28" s="29">
        <f t="shared" si="91"/>
        <v>857185.44311999972</v>
      </c>
      <c r="U28" s="26">
        <v>2798000</v>
      </c>
      <c r="V28" s="30">
        <f t="shared" si="92"/>
        <v>0.31859999999999999</v>
      </c>
      <c r="W28" s="29">
        <f t="shared" si="93"/>
        <v>891442.79999999993</v>
      </c>
      <c r="X28" s="28">
        <f t="shared" si="94"/>
        <v>31800</v>
      </c>
      <c r="Y28" s="35">
        <f t="shared" si="95"/>
        <v>2829800</v>
      </c>
      <c r="Z28" s="32">
        <f t="shared" si="96"/>
        <v>0.3216</v>
      </c>
      <c r="AA28" s="33">
        <f t="shared" si="97"/>
        <v>910063.67999999993</v>
      </c>
      <c r="AB28" s="35">
        <f t="shared" si="98"/>
        <v>2861600</v>
      </c>
      <c r="AC28" s="32">
        <f t="shared" si="99"/>
        <v>0.32459999999999994</v>
      </c>
      <c r="AD28" s="33">
        <f t="shared" si="100"/>
        <v>928875.35999999987</v>
      </c>
      <c r="AE28" s="35">
        <f t="shared" si="101"/>
        <v>2893400</v>
      </c>
      <c r="AF28" s="32">
        <f t="shared" si="102"/>
        <v>0.32759999999999995</v>
      </c>
      <c r="AG28" s="33">
        <f t="shared" si="103"/>
        <v>947877.83999999985</v>
      </c>
      <c r="AH28" s="35">
        <f t="shared" si="104"/>
        <v>2925200</v>
      </c>
      <c r="AI28" s="32">
        <f t="shared" si="105"/>
        <v>0.33059999999999995</v>
      </c>
      <c r="AJ28" s="33">
        <f t="shared" si="106"/>
        <v>967071.11999999988</v>
      </c>
      <c r="AK28" s="35">
        <f t="shared" si="107"/>
        <v>2957000</v>
      </c>
      <c r="AL28" s="32">
        <f t="shared" si="108"/>
        <v>0.33359999999999995</v>
      </c>
      <c r="AM28" s="33">
        <f t="shared" si="109"/>
        <v>986455.19999999984</v>
      </c>
      <c r="AN28" s="35">
        <f t="shared" si="110"/>
        <v>2988800</v>
      </c>
      <c r="AO28" s="32">
        <f t="shared" si="111"/>
        <v>0.33659999999999995</v>
      </c>
      <c r="AP28" s="33">
        <f t="shared" si="112"/>
        <v>1006030.0799999998</v>
      </c>
      <c r="AQ28" s="35">
        <f t="shared" si="113"/>
        <v>3020600</v>
      </c>
      <c r="AR28" s="32">
        <f t="shared" si="114"/>
        <v>0.33959999999999996</v>
      </c>
      <c r="AS28" s="33">
        <f t="shared" si="115"/>
        <v>1025795.7599999999</v>
      </c>
      <c r="AT28" s="35">
        <f t="shared" si="116"/>
        <v>3052400</v>
      </c>
      <c r="AU28" s="32">
        <f t="shared" si="117"/>
        <v>0.34259999999999996</v>
      </c>
      <c r="AV28" s="33">
        <f t="shared" si="118"/>
        <v>1045752.2399999999</v>
      </c>
      <c r="AW28" s="35">
        <f t="shared" si="119"/>
        <v>3084200</v>
      </c>
      <c r="AX28" s="32">
        <f t="shared" si="120"/>
        <v>0.34559999999999996</v>
      </c>
      <c r="AY28" s="33">
        <f t="shared" si="121"/>
        <v>1065899.5199999998</v>
      </c>
      <c r="AZ28" s="26">
        <v>3116000</v>
      </c>
      <c r="BA28" s="32">
        <f t="shared" si="122"/>
        <v>0.34859999999999997</v>
      </c>
      <c r="BB28" s="40">
        <f t="shared" si="123"/>
        <v>1086237.5999999999</v>
      </c>
    </row>
    <row r="29" spans="1:54" x14ac:dyDescent="0.2">
      <c r="A29" s="10" t="s">
        <v>32</v>
      </c>
      <c r="B29" s="28">
        <f t="shared" si="124"/>
        <v>29145.5</v>
      </c>
      <c r="C29" s="26">
        <v>1458545</v>
      </c>
      <c r="D29" s="12">
        <v>0.621</v>
      </c>
      <c r="E29" s="29">
        <f t="shared" si="1"/>
        <v>905756.44499999995</v>
      </c>
      <c r="F29" s="28">
        <f t="shared" si="2"/>
        <v>1604272.5</v>
      </c>
      <c r="G29" s="30">
        <f t="shared" si="78"/>
        <v>0.63600000000000001</v>
      </c>
      <c r="H29" s="29">
        <f t="shared" si="79"/>
        <v>1020317.31</v>
      </c>
      <c r="I29" s="31">
        <f t="shared" si="80"/>
        <v>1633418</v>
      </c>
      <c r="J29" s="30">
        <f t="shared" si="81"/>
        <v>0.63900000000000001</v>
      </c>
      <c r="K29" s="29">
        <f t="shared" si="82"/>
        <v>1043754.1020000001</v>
      </c>
      <c r="L29" s="31">
        <f t="shared" si="83"/>
        <v>1662563.5</v>
      </c>
      <c r="M29" s="30">
        <f t="shared" si="84"/>
        <v>0.64200000000000002</v>
      </c>
      <c r="N29" s="29">
        <f t="shared" si="85"/>
        <v>1067365.767</v>
      </c>
      <c r="O29" s="31">
        <f t="shared" si="86"/>
        <v>1691709</v>
      </c>
      <c r="P29" s="30">
        <f t="shared" si="87"/>
        <v>0.64500000000000002</v>
      </c>
      <c r="Q29" s="29">
        <f t="shared" si="88"/>
        <v>1091152.3049999999</v>
      </c>
      <c r="R29" s="31">
        <f t="shared" si="89"/>
        <v>1720854.5</v>
      </c>
      <c r="S29" s="30">
        <f t="shared" si="90"/>
        <v>0.64800000000000002</v>
      </c>
      <c r="T29" s="29">
        <f t="shared" si="91"/>
        <v>1115113.716</v>
      </c>
      <c r="U29" s="26">
        <v>1750000</v>
      </c>
      <c r="V29" s="30">
        <f t="shared" si="92"/>
        <v>0.65100000000000002</v>
      </c>
      <c r="W29" s="29">
        <f t="shared" si="93"/>
        <v>1139250</v>
      </c>
      <c r="X29" s="28">
        <f t="shared" si="94"/>
        <v>16600</v>
      </c>
      <c r="Y29" s="35">
        <f t="shared" si="95"/>
        <v>1766600</v>
      </c>
      <c r="Z29" s="32">
        <f t="shared" si="96"/>
        <v>0.65400000000000003</v>
      </c>
      <c r="AA29" s="33">
        <f t="shared" si="97"/>
        <v>1155356.4000000001</v>
      </c>
      <c r="AB29" s="35">
        <f t="shared" si="98"/>
        <v>1783200</v>
      </c>
      <c r="AC29" s="32">
        <f t="shared" si="99"/>
        <v>0.65700000000000003</v>
      </c>
      <c r="AD29" s="33">
        <f t="shared" si="100"/>
        <v>1171562.4000000001</v>
      </c>
      <c r="AE29" s="35">
        <f t="shared" si="101"/>
        <v>1799800</v>
      </c>
      <c r="AF29" s="32">
        <f t="shared" si="102"/>
        <v>0.66</v>
      </c>
      <c r="AG29" s="33">
        <f t="shared" si="103"/>
        <v>1187868</v>
      </c>
      <c r="AH29" s="35">
        <f t="shared" si="104"/>
        <v>1816400</v>
      </c>
      <c r="AI29" s="32">
        <f t="shared" si="105"/>
        <v>0.66300000000000003</v>
      </c>
      <c r="AJ29" s="33">
        <f t="shared" si="106"/>
        <v>1204273.2</v>
      </c>
      <c r="AK29" s="35">
        <f t="shared" si="107"/>
        <v>1833000</v>
      </c>
      <c r="AL29" s="32">
        <f t="shared" si="108"/>
        <v>0.66600000000000004</v>
      </c>
      <c r="AM29" s="33">
        <f t="shared" si="109"/>
        <v>1220778</v>
      </c>
      <c r="AN29" s="35">
        <f t="shared" si="110"/>
        <v>1849600</v>
      </c>
      <c r="AO29" s="32">
        <f t="shared" si="111"/>
        <v>0.66900000000000004</v>
      </c>
      <c r="AP29" s="33">
        <f t="shared" si="112"/>
        <v>1237382.4000000001</v>
      </c>
      <c r="AQ29" s="35">
        <f t="shared" si="113"/>
        <v>1866200</v>
      </c>
      <c r="AR29" s="32">
        <f t="shared" si="114"/>
        <v>0.67200000000000004</v>
      </c>
      <c r="AS29" s="33">
        <f t="shared" si="115"/>
        <v>1254086.4000000001</v>
      </c>
      <c r="AT29" s="35">
        <f t="shared" si="116"/>
        <v>1882800</v>
      </c>
      <c r="AU29" s="32">
        <f t="shared" si="117"/>
        <v>0.67500000000000004</v>
      </c>
      <c r="AV29" s="33">
        <f t="shared" si="118"/>
        <v>1270890</v>
      </c>
      <c r="AW29" s="35">
        <f t="shared" si="119"/>
        <v>1899400</v>
      </c>
      <c r="AX29" s="32">
        <f t="shared" si="120"/>
        <v>0.67800000000000005</v>
      </c>
      <c r="AY29" s="33">
        <f t="shared" si="121"/>
        <v>1287793.2000000002</v>
      </c>
      <c r="AZ29" s="26">
        <v>1916000</v>
      </c>
      <c r="BA29" s="32">
        <f t="shared" si="122"/>
        <v>0.68100000000000005</v>
      </c>
      <c r="BB29" s="40">
        <f t="shared" si="123"/>
        <v>1304796</v>
      </c>
    </row>
    <row r="30" spans="1:54" x14ac:dyDescent="0.2">
      <c r="A30" s="10" t="s">
        <v>33</v>
      </c>
      <c r="B30" s="28">
        <f t="shared" si="124"/>
        <v>29327.3</v>
      </c>
      <c r="C30" s="26">
        <v>1383727</v>
      </c>
      <c r="D30" s="12">
        <v>0.22940000000000002</v>
      </c>
      <c r="E30" s="29">
        <f t="shared" si="1"/>
        <v>317426.97380000004</v>
      </c>
      <c r="F30" s="28">
        <f t="shared" si="2"/>
        <v>1530363.5</v>
      </c>
      <c r="G30" s="30">
        <f t="shared" si="78"/>
        <v>0.24440000000000001</v>
      </c>
      <c r="H30" s="29">
        <f t="shared" si="79"/>
        <v>374020.8394</v>
      </c>
      <c r="I30" s="31">
        <f t="shared" si="80"/>
        <v>1559690.8</v>
      </c>
      <c r="J30" s="30">
        <f t="shared" si="81"/>
        <v>0.24740000000000001</v>
      </c>
      <c r="K30" s="29">
        <f t="shared" si="82"/>
        <v>385867.50392000005</v>
      </c>
      <c r="L30" s="31">
        <f t="shared" si="83"/>
        <v>1589018.1</v>
      </c>
      <c r="M30" s="30">
        <f t="shared" si="84"/>
        <v>0.25040000000000001</v>
      </c>
      <c r="N30" s="29">
        <f t="shared" si="85"/>
        <v>397890.13224000006</v>
      </c>
      <c r="O30" s="31">
        <f t="shared" si="86"/>
        <v>1618345.4000000001</v>
      </c>
      <c r="P30" s="30">
        <f t="shared" si="87"/>
        <v>0.25340000000000001</v>
      </c>
      <c r="Q30" s="29">
        <f t="shared" si="88"/>
        <v>410088.72436000005</v>
      </c>
      <c r="R30" s="31">
        <f t="shared" si="89"/>
        <v>1647672.7000000002</v>
      </c>
      <c r="S30" s="30">
        <f t="shared" si="90"/>
        <v>0.25640000000000002</v>
      </c>
      <c r="T30" s="29">
        <f t="shared" si="91"/>
        <v>422463.28028000006</v>
      </c>
      <c r="U30" s="26">
        <v>1677000</v>
      </c>
      <c r="V30" s="30">
        <f t="shared" si="92"/>
        <v>0.25940000000000002</v>
      </c>
      <c r="W30" s="29">
        <f t="shared" si="93"/>
        <v>435013.80000000005</v>
      </c>
      <c r="X30" s="28">
        <f t="shared" si="94"/>
        <v>29800</v>
      </c>
      <c r="Y30" s="35">
        <f t="shared" si="95"/>
        <v>1706800</v>
      </c>
      <c r="Z30" s="32">
        <f t="shared" si="96"/>
        <v>0.26240000000000002</v>
      </c>
      <c r="AA30" s="33">
        <f t="shared" si="97"/>
        <v>447864.32000000007</v>
      </c>
      <c r="AB30" s="35">
        <f t="shared" si="98"/>
        <v>1736600</v>
      </c>
      <c r="AC30" s="32">
        <f t="shared" si="99"/>
        <v>0.26540000000000002</v>
      </c>
      <c r="AD30" s="33">
        <f t="shared" si="100"/>
        <v>460893.64</v>
      </c>
      <c r="AE30" s="35">
        <f t="shared" si="101"/>
        <v>1766400</v>
      </c>
      <c r="AF30" s="32">
        <f t="shared" si="102"/>
        <v>0.26840000000000003</v>
      </c>
      <c r="AG30" s="33">
        <f t="shared" si="103"/>
        <v>474101.76000000007</v>
      </c>
      <c r="AH30" s="35">
        <f t="shared" si="104"/>
        <v>1796200</v>
      </c>
      <c r="AI30" s="32">
        <f t="shared" si="105"/>
        <v>0.27140000000000003</v>
      </c>
      <c r="AJ30" s="33">
        <f t="shared" si="106"/>
        <v>487488.68000000005</v>
      </c>
      <c r="AK30" s="35">
        <f t="shared" si="107"/>
        <v>1826000</v>
      </c>
      <c r="AL30" s="32">
        <f t="shared" si="108"/>
        <v>0.27440000000000003</v>
      </c>
      <c r="AM30" s="33">
        <f t="shared" si="109"/>
        <v>501054.40000000008</v>
      </c>
      <c r="AN30" s="35">
        <f t="shared" si="110"/>
        <v>1855800</v>
      </c>
      <c r="AO30" s="32">
        <f t="shared" si="111"/>
        <v>0.27740000000000004</v>
      </c>
      <c r="AP30" s="33">
        <f t="shared" si="112"/>
        <v>514798.92000000004</v>
      </c>
      <c r="AQ30" s="35">
        <f t="shared" si="113"/>
        <v>1885600</v>
      </c>
      <c r="AR30" s="32">
        <f t="shared" si="114"/>
        <v>0.28040000000000004</v>
      </c>
      <c r="AS30" s="33">
        <f t="shared" si="115"/>
        <v>528722.24000000011</v>
      </c>
      <c r="AT30" s="35">
        <f t="shared" si="116"/>
        <v>1915400</v>
      </c>
      <c r="AU30" s="32">
        <f t="shared" si="117"/>
        <v>0.28340000000000004</v>
      </c>
      <c r="AV30" s="33">
        <f t="shared" si="118"/>
        <v>542824.3600000001</v>
      </c>
      <c r="AW30" s="35">
        <f t="shared" si="119"/>
        <v>1945200</v>
      </c>
      <c r="AX30" s="32">
        <f t="shared" si="120"/>
        <v>0.28640000000000004</v>
      </c>
      <c r="AY30" s="33">
        <f t="shared" si="121"/>
        <v>557105.28</v>
      </c>
      <c r="AZ30" s="26">
        <v>1975000</v>
      </c>
      <c r="BA30" s="32">
        <f t="shared" si="122"/>
        <v>0.28939999999999999</v>
      </c>
      <c r="BB30" s="40">
        <f t="shared" si="123"/>
        <v>571565</v>
      </c>
    </row>
    <row r="31" spans="1:54" x14ac:dyDescent="0.2">
      <c r="A31" s="10" t="s">
        <v>34</v>
      </c>
      <c r="B31" s="28">
        <f t="shared" si="124"/>
        <v>6504.7</v>
      </c>
      <c r="C31" s="26">
        <v>1247953</v>
      </c>
      <c r="D31" s="12">
        <v>0.68299999999999994</v>
      </c>
      <c r="E31" s="29">
        <f t="shared" si="1"/>
        <v>852351.89899999998</v>
      </c>
      <c r="F31" s="28">
        <f t="shared" si="2"/>
        <v>1280476.5</v>
      </c>
      <c r="G31" s="30">
        <f t="shared" si="78"/>
        <v>0.69799999999999995</v>
      </c>
      <c r="H31" s="29">
        <f t="shared" si="79"/>
        <v>893772.59699999995</v>
      </c>
      <c r="I31" s="31">
        <f t="shared" si="80"/>
        <v>1286981.2</v>
      </c>
      <c r="J31" s="30">
        <f t="shared" si="81"/>
        <v>0.70099999999999996</v>
      </c>
      <c r="K31" s="29">
        <f t="shared" si="82"/>
        <v>902173.82119999989</v>
      </c>
      <c r="L31" s="31">
        <f t="shared" si="83"/>
        <v>1293485.8999999999</v>
      </c>
      <c r="M31" s="30">
        <f t="shared" si="84"/>
        <v>0.70399999999999996</v>
      </c>
      <c r="N31" s="29">
        <f t="shared" si="85"/>
        <v>910614.07359999989</v>
      </c>
      <c r="O31" s="31">
        <f t="shared" si="86"/>
        <v>1299990.5999999999</v>
      </c>
      <c r="P31" s="30">
        <f t="shared" si="87"/>
        <v>0.70699999999999996</v>
      </c>
      <c r="Q31" s="29">
        <f t="shared" si="88"/>
        <v>919093.35419999983</v>
      </c>
      <c r="R31" s="31">
        <f t="shared" si="89"/>
        <v>1306495.2999999998</v>
      </c>
      <c r="S31" s="30">
        <f t="shared" si="90"/>
        <v>0.71</v>
      </c>
      <c r="T31" s="29">
        <f t="shared" si="91"/>
        <v>927611.66299999983</v>
      </c>
      <c r="U31" s="26">
        <v>1313000</v>
      </c>
      <c r="V31" s="30">
        <f t="shared" si="92"/>
        <v>0.71299999999999997</v>
      </c>
      <c r="W31" s="29">
        <f t="shared" si="93"/>
        <v>936169</v>
      </c>
      <c r="X31" s="28">
        <f t="shared" si="94"/>
        <v>15400</v>
      </c>
      <c r="Y31" s="35">
        <f t="shared" si="95"/>
        <v>1328400</v>
      </c>
      <c r="Z31" s="32">
        <f t="shared" si="96"/>
        <v>0.71599999999999997</v>
      </c>
      <c r="AA31" s="33">
        <f t="shared" si="97"/>
        <v>951134.39999999991</v>
      </c>
      <c r="AB31" s="35">
        <f t="shared" si="98"/>
        <v>1343800</v>
      </c>
      <c r="AC31" s="32">
        <f t="shared" si="99"/>
        <v>0.71899999999999997</v>
      </c>
      <c r="AD31" s="33">
        <f t="shared" si="100"/>
        <v>966192.2</v>
      </c>
      <c r="AE31" s="35">
        <f t="shared" si="101"/>
        <v>1359200</v>
      </c>
      <c r="AF31" s="32">
        <f t="shared" si="102"/>
        <v>0.72199999999999998</v>
      </c>
      <c r="AG31" s="33">
        <f t="shared" si="103"/>
        <v>981342.4</v>
      </c>
      <c r="AH31" s="35">
        <f t="shared" si="104"/>
        <v>1374600</v>
      </c>
      <c r="AI31" s="32">
        <f t="shared" si="105"/>
        <v>0.72499999999999998</v>
      </c>
      <c r="AJ31" s="33">
        <f t="shared" si="106"/>
        <v>996585</v>
      </c>
      <c r="AK31" s="35">
        <f t="shared" si="107"/>
        <v>1390000</v>
      </c>
      <c r="AL31" s="32">
        <f t="shared" si="108"/>
        <v>0.72799999999999998</v>
      </c>
      <c r="AM31" s="33">
        <f t="shared" si="109"/>
        <v>1011920</v>
      </c>
      <c r="AN31" s="35">
        <f t="shared" si="110"/>
        <v>1405400</v>
      </c>
      <c r="AO31" s="32">
        <f t="shared" si="111"/>
        <v>0.73099999999999998</v>
      </c>
      <c r="AP31" s="33">
        <f t="shared" si="112"/>
        <v>1027347.4</v>
      </c>
      <c r="AQ31" s="35">
        <f t="shared" si="113"/>
        <v>1420800</v>
      </c>
      <c r="AR31" s="32">
        <f t="shared" si="114"/>
        <v>0.73399999999999999</v>
      </c>
      <c r="AS31" s="33">
        <f t="shared" si="115"/>
        <v>1042867.2</v>
      </c>
      <c r="AT31" s="35">
        <f t="shared" si="116"/>
        <v>1436200</v>
      </c>
      <c r="AU31" s="32">
        <f t="shared" si="117"/>
        <v>0.73699999999999999</v>
      </c>
      <c r="AV31" s="33">
        <f t="shared" si="118"/>
        <v>1058479.3999999999</v>
      </c>
      <c r="AW31" s="35">
        <f t="shared" si="119"/>
        <v>1451600</v>
      </c>
      <c r="AX31" s="32">
        <f t="shared" si="120"/>
        <v>0.74</v>
      </c>
      <c r="AY31" s="33">
        <f t="shared" si="121"/>
        <v>1074184</v>
      </c>
      <c r="AZ31" s="26">
        <v>1467000</v>
      </c>
      <c r="BA31" s="32">
        <f t="shared" si="122"/>
        <v>0.74299999999999988</v>
      </c>
      <c r="BB31" s="40">
        <f t="shared" si="123"/>
        <v>1089980.9999999998</v>
      </c>
    </row>
    <row r="32" spans="1:54" x14ac:dyDescent="0.2">
      <c r="A32" s="10" t="s">
        <v>35</v>
      </c>
      <c r="B32" s="28">
        <f t="shared" si="124"/>
        <v>10379.4</v>
      </c>
      <c r="C32" s="26">
        <v>1097206</v>
      </c>
      <c r="D32" s="12">
        <v>0.5111</v>
      </c>
      <c r="E32" s="29">
        <f t="shared" si="1"/>
        <v>560781.98659999995</v>
      </c>
      <c r="F32" s="28">
        <f t="shared" si="2"/>
        <v>1149103</v>
      </c>
      <c r="G32" s="30">
        <f t="shared" si="78"/>
        <v>0.52610000000000001</v>
      </c>
      <c r="H32" s="29">
        <f t="shared" si="79"/>
        <v>604543.08830000006</v>
      </c>
      <c r="I32" s="31">
        <f t="shared" si="80"/>
        <v>1159482.3999999999</v>
      </c>
      <c r="J32" s="30">
        <f t="shared" si="81"/>
        <v>0.52910000000000001</v>
      </c>
      <c r="K32" s="29">
        <f t="shared" si="82"/>
        <v>613482.13783999998</v>
      </c>
      <c r="L32" s="31">
        <f t="shared" si="83"/>
        <v>1169861.7999999998</v>
      </c>
      <c r="M32" s="30">
        <f t="shared" si="84"/>
        <v>0.53210000000000002</v>
      </c>
      <c r="N32" s="29">
        <f t="shared" si="85"/>
        <v>622483.46377999987</v>
      </c>
      <c r="O32" s="31">
        <f t="shared" si="86"/>
        <v>1180241.1999999997</v>
      </c>
      <c r="P32" s="30">
        <f t="shared" si="87"/>
        <v>0.53510000000000002</v>
      </c>
      <c r="Q32" s="29">
        <f t="shared" si="88"/>
        <v>631547.06611999986</v>
      </c>
      <c r="R32" s="31">
        <f t="shared" si="89"/>
        <v>1190620.5999999996</v>
      </c>
      <c r="S32" s="30">
        <f t="shared" si="90"/>
        <v>0.53810000000000002</v>
      </c>
      <c r="T32" s="29">
        <f t="shared" si="91"/>
        <v>640672.94485999981</v>
      </c>
      <c r="U32" s="26">
        <v>1201000</v>
      </c>
      <c r="V32" s="30">
        <f t="shared" si="92"/>
        <v>0.54110000000000003</v>
      </c>
      <c r="W32" s="29">
        <f t="shared" si="93"/>
        <v>649861.1</v>
      </c>
      <c r="X32" s="28">
        <f t="shared" si="94"/>
        <v>13600</v>
      </c>
      <c r="Y32" s="35">
        <f t="shared" si="95"/>
        <v>1214600</v>
      </c>
      <c r="Z32" s="32">
        <f t="shared" si="96"/>
        <v>0.54410000000000003</v>
      </c>
      <c r="AA32" s="33">
        <f t="shared" si="97"/>
        <v>660863.86</v>
      </c>
      <c r="AB32" s="35">
        <f t="shared" si="98"/>
        <v>1228200</v>
      </c>
      <c r="AC32" s="32">
        <f t="shared" si="99"/>
        <v>0.54710000000000003</v>
      </c>
      <c r="AD32" s="33">
        <f t="shared" si="100"/>
        <v>671948.22000000009</v>
      </c>
      <c r="AE32" s="35">
        <f t="shared" si="101"/>
        <v>1241800</v>
      </c>
      <c r="AF32" s="32">
        <f t="shared" si="102"/>
        <v>0.55010000000000003</v>
      </c>
      <c r="AG32" s="33">
        <f t="shared" si="103"/>
        <v>683114.18</v>
      </c>
      <c r="AH32" s="35">
        <f t="shared" si="104"/>
        <v>1255400</v>
      </c>
      <c r="AI32" s="32">
        <f t="shared" si="105"/>
        <v>0.55310000000000004</v>
      </c>
      <c r="AJ32" s="33">
        <f t="shared" si="106"/>
        <v>694361.74</v>
      </c>
      <c r="AK32" s="35">
        <f t="shared" si="107"/>
        <v>1269000</v>
      </c>
      <c r="AL32" s="32">
        <f t="shared" si="108"/>
        <v>0.55610000000000004</v>
      </c>
      <c r="AM32" s="33">
        <f t="shared" si="109"/>
        <v>705690.9</v>
      </c>
      <c r="AN32" s="35">
        <f t="shared" si="110"/>
        <v>1282600</v>
      </c>
      <c r="AO32" s="32">
        <f t="shared" si="111"/>
        <v>0.55910000000000004</v>
      </c>
      <c r="AP32" s="33">
        <f t="shared" si="112"/>
        <v>717101.66</v>
      </c>
      <c r="AQ32" s="35">
        <f t="shared" si="113"/>
        <v>1296200</v>
      </c>
      <c r="AR32" s="32">
        <f t="shared" si="114"/>
        <v>0.56210000000000004</v>
      </c>
      <c r="AS32" s="33">
        <f t="shared" si="115"/>
        <v>728594.02</v>
      </c>
      <c r="AT32" s="35">
        <f t="shared" si="116"/>
        <v>1309800</v>
      </c>
      <c r="AU32" s="32">
        <f t="shared" si="117"/>
        <v>0.56510000000000005</v>
      </c>
      <c r="AV32" s="33">
        <f t="shared" si="118"/>
        <v>740167.9800000001</v>
      </c>
      <c r="AW32" s="35">
        <f t="shared" si="119"/>
        <v>1323400</v>
      </c>
      <c r="AX32" s="32">
        <f t="shared" si="120"/>
        <v>0.56810000000000005</v>
      </c>
      <c r="AY32" s="33">
        <f t="shared" si="121"/>
        <v>751823.54</v>
      </c>
      <c r="AZ32" s="26">
        <v>1337000</v>
      </c>
      <c r="BA32" s="32">
        <f t="shared" si="122"/>
        <v>0.57109999999999994</v>
      </c>
      <c r="BB32" s="40">
        <f t="shared" si="123"/>
        <v>763560.7</v>
      </c>
    </row>
    <row r="33" spans="1:54" x14ac:dyDescent="0.2">
      <c r="A33" s="34" t="s">
        <v>36</v>
      </c>
      <c r="B33" s="28">
        <f t="shared" si="124"/>
        <v>31555</v>
      </c>
      <c r="C33" s="26">
        <v>1055450</v>
      </c>
      <c r="D33" s="12">
        <v>0.97250000000000003</v>
      </c>
      <c r="E33" s="29">
        <f t="shared" si="1"/>
        <v>1026425.125</v>
      </c>
      <c r="F33" s="28">
        <f t="shared" si="2"/>
        <v>1213225</v>
      </c>
      <c r="G33" s="12">
        <v>0.97250000000000003</v>
      </c>
      <c r="H33" s="29">
        <f t="shared" si="79"/>
        <v>1179861.3125</v>
      </c>
      <c r="I33" s="31">
        <f t="shared" si="80"/>
        <v>1244780</v>
      </c>
      <c r="J33" s="30">
        <v>0.97299999999999998</v>
      </c>
      <c r="K33" s="29">
        <f t="shared" si="82"/>
        <v>1211170.94</v>
      </c>
      <c r="L33" s="31">
        <f t="shared" si="83"/>
        <v>1276335</v>
      </c>
      <c r="M33" s="12">
        <v>0.97250000000000003</v>
      </c>
      <c r="N33" s="29">
        <f t="shared" si="85"/>
        <v>1241235.7875000001</v>
      </c>
      <c r="O33" s="31">
        <f t="shared" si="86"/>
        <v>1307890</v>
      </c>
      <c r="P33" s="30">
        <v>0.97299999999999998</v>
      </c>
      <c r="Q33" s="29">
        <f t="shared" si="88"/>
        <v>1272576.97</v>
      </c>
      <c r="R33" s="31">
        <f t="shared" si="89"/>
        <v>1339445</v>
      </c>
      <c r="S33" s="30">
        <v>0.97299999999999998</v>
      </c>
      <c r="T33" s="29">
        <f t="shared" si="91"/>
        <v>1303279.9849999999</v>
      </c>
      <c r="U33" s="26">
        <v>1371000</v>
      </c>
      <c r="V33" s="12">
        <v>0.97250000000000003</v>
      </c>
      <c r="W33" s="29">
        <f t="shared" si="93"/>
        <v>1333297.5</v>
      </c>
      <c r="X33" s="28">
        <f t="shared" si="94"/>
        <v>18800</v>
      </c>
      <c r="Y33" s="35">
        <f t="shared" si="95"/>
        <v>1389800</v>
      </c>
      <c r="Z33" s="32">
        <v>0.97299999999999998</v>
      </c>
      <c r="AA33" s="33">
        <f t="shared" si="97"/>
        <v>1352275.4</v>
      </c>
      <c r="AB33" s="35">
        <f t="shared" si="98"/>
        <v>1408600</v>
      </c>
      <c r="AC33" s="32">
        <v>0.97299999999999998</v>
      </c>
      <c r="AD33" s="33">
        <f t="shared" si="100"/>
        <v>1370567.8</v>
      </c>
      <c r="AE33" s="35">
        <f t="shared" si="101"/>
        <v>1427400</v>
      </c>
      <c r="AF33" s="32">
        <v>0.97299999999999998</v>
      </c>
      <c r="AG33" s="33">
        <f t="shared" si="103"/>
        <v>1388860.2</v>
      </c>
      <c r="AH33" s="35">
        <f t="shared" si="104"/>
        <v>1446200</v>
      </c>
      <c r="AI33" s="32">
        <v>0.97299999999999998</v>
      </c>
      <c r="AJ33" s="33">
        <f t="shared" si="106"/>
        <v>1407152.5999999999</v>
      </c>
      <c r="AK33" s="35">
        <f t="shared" si="107"/>
        <v>1465000</v>
      </c>
      <c r="AL33" s="32">
        <v>0.97299999999999998</v>
      </c>
      <c r="AM33" s="33">
        <f t="shared" si="109"/>
        <v>1425445</v>
      </c>
      <c r="AN33" s="35">
        <f t="shared" si="110"/>
        <v>1483800</v>
      </c>
      <c r="AO33" s="32">
        <v>0.97299999999999998</v>
      </c>
      <c r="AP33" s="33">
        <f t="shared" si="112"/>
        <v>1443737.4</v>
      </c>
      <c r="AQ33" s="35">
        <f t="shared" si="113"/>
        <v>1502600</v>
      </c>
      <c r="AR33" s="32">
        <v>0.97299999999999998</v>
      </c>
      <c r="AS33" s="33">
        <f t="shared" si="115"/>
        <v>1462029.8</v>
      </c>
      <c r="AT33" s="35">
        <f t="shared" si="116"/>
        <v>1521400</v>
      </c>
      <c r="AU33" s="32">
        <v>0.97299999999999998</v>
      </c>
      <c r="AV33" s="33">
        <f t="shared" si="118"/>
        <v>1480322.2</v>
      </c>
      <c r="AW33" s="35">
        <f t="shared" si="119"/>
        <v>1540200</v>
      </c>
      <c r="AX33" s="32">
        <v>0.97299999999999998</v>
      </c>
      <c r="AY33" s="33">
        <f t="shared" si="121"/>
        <v>1498614.5999999999</v>
      </c>
      <c r="AZ33" s="26">
        <v>1559000</v>
      </c>
      <c r="BA33" s="32">
        <v>0.97299999999999998</v>
      </c>
      <c r="BB33" s="40">
        <f t="shared" si="123"/>
        <v>1516907</v>
      </c>
    </row>
    <row r="34" spans="1:54" x14ac:dyDescent="0.2">
      <c r="A34" s="10" t="s">
        <v>37</v>
      </c>
      <c r="B34" s="28">
        <f t="shared" si="124"/>
        <v>14842.3</v>
      </c>
      <c r="C34" s="26">
        <v>610577</v>
      </c>
      <c r="D34" s="12">
        <v>0.2515</v>
      </c>
      <c r="E34" s="29">
        <f t="shared" si="1"/>
        <v>153560.11550000001</v>
      </c>
      <c r="F34" s="28">
        <f t="shared" si="2"/>
        <v>684788.5</v>
      </c>
      <c r="G34" s="30">
        <f t="shared" si="78"/>
        <v>0.26650000000000001</v>
      </c>
      <c r="H34" s="29">
        <f t="shared" si="79"/>
        <v>182496.13525000002</v>
      </c>
      <c r="I34" s="31">
        <f t="shared" si="80"/>
        <v>699630.8</v>
      </c>
      <c r="J34" s="30">
        <f t="shared" si="81"/>
        <v>0.26950000000000002</v>
      </c>
      <c r="K34" s="29">
        <f t="shared" si="82"/>
        <v>188550.50060000003</v>
      </c>
      <c r="L34" s="31">
        <f t="shared" si="83"/>
        <v>714473.10000000009</v>
      </c>
      <c r="M34" s="30">
        <f t="shared" si="84"/>
        <v>0.27250000000000002</v>
      </c>
      <c r="N34" s="29">
        <f t="shared" si="85"/>
        <v>194693.91975000003</v>
      </c>
      <c r="O34" s="31">
        <f t="shared" si="86"/>
        <v>729315.40000000014</v>
      </c>
      <c r="P34" s="30">
        <f t="shared" si="87"/>
        <v>0.27550000000000002</v>
      </c>
      <c r="Q34" s="29">
        <f t="shared" si="88"/>
        <v>200926.39270000005</v>
      </c>
      <c r="R34" s="31">
        <f t="shared" si="89"/>
        <v>744157.70000000019</v>
      </c>
      <c r="S34" s="30">
        <f t="shared" si="90"/>
        <v>0.27850000000000003</v>
      </c>
      <c r="T34" s="29">
        <f t="shared" si="91"/>
        <v>207247.91945000007</v>
      </c>
      <c r="U34" s="26">
        <v>759000</v>
      </c>
      <c r="V34" s="30">
        <f t="shared" si="92"/>
        <v>0.28149999999999997</v>
      </c>
      <c r="W34" s="29">
        <f t="shared" si="93"/>
        <v>213658.49999999997</v>
      </c>
      <c r="X34" s="28">
        <f t="shared" si="94"/>
        <v>10600</v>
      </c>
      <c r="Y34" s="35">
        <f t="shared" si="95"/>
        <v>769600</v>
      </c>
      <c r="Z34" s="32">
        <f t="shared" si="96"/>
        <v>0.28449999999999998</v>
      </c>
      <c r="AA34" s="33">
        <f t="shared" si="97"/>
        <v>218951.19999999998</v>
      </c>
      <c r="AB34" s="35">
        <f t="shared" si="98"/>
        <v>780200</v>
      </c>
      <c r="AC34" s="32">
        <f t="shared" si="99"/>
        <v>0.28749999999999998</v>
      </c>
      <c r="AD34" s="33">
        <f t="shared" si="100"/>
        <v>224307.49999999997</v>
      </c>
      <c r="AE34" s="35">
        <f t="shared" si="101"/>
        <v>790800</v>
      </c>
      <c r="AF34" s="32">
        <f t="shared" si="102"/>
        <v>0.29049999999999998</v>
      </c>
      <c r="AG34" s="33">
        <f t="shared" si="103"/>
        <v>229727.4</v>
      </c>
      <c r="AH34" s="35">
        <f t="shared" si="104"/>
        <v>801400</v>
      </c>
      <c r="AI34" s="32">
        <f t="shared" si="105"/>
        <v>0.29349999999999998</v>
      </c>
      <c r="AJ34" s="33">
        <f t="shared" si="106"/>
        <v>235210.9</v>
      </c>
      <c r="AK34" s="35">
        <f t="shared" si="107"/>
        <v>812000</v>
      </c>
      <c r="AL34" s="32">
        <f t="shared" si="108"/>
        <v>0.29649999999999999</v>
      </c>
      <c r="AM34" s="33">
        <f t="shared" si="109"/>
        <v>240758</v>
      </c>
      <c r="AN34" s="35">
        <f t="shared" si="110"/>
        <v>822600</v>
      </c>
      <c r="AO34" s="32">
        <f t="shared" si="111"/>
        <v>0.29949999999999999</v>
      </c>
      <c r="AP34" s="33">
        <f t="shared" si="112"/>
        <v>246368.69999999998</v>
      </c>
      <c r="AQ34" s="35">
        <f t="shared" si="113"/>
        <v>833200</v>
      </c>
      <c r="AR34" s="32">
        <f t="shared" si="114"/>
        <v>0.30249999999999999</v>
      </c>
      <c r="AS34" s="33">
        <f t="shared" si="115"/>
        <v>252043</v>
      </c>
      <c r="AT34" s="35">
        <f t="shared" si="116"/>
        <v>843800</v>
      </c>
      <c r="AU34" s="32">
        <f t="shared" si="117"/>
        <v>0.30549999999999999</v>
      </c>
      <c r="AV34" s="33">
        <f t="shared" si="118"/>
        <v>257780.9</v>
      </c>
      <c r="AW34" s="35">
        <f t="shared" si="119"/>
        <v>854400</v>
      </c>
      <c r="AX34" s="32">
        <f t="shared" si="120"/>
        <v>0.3085</v>
      </c>
      <c r="AY34" s="33">
        <f t="shared" si="121"/>
        <v>263582.40000000002</v>
      </c>
      <c r="AZ34" s="26">
        <v>865000</v>
      </c>
      <c r="BA34" s="32">
        <f t="shared" si="122"/>
        <v>0.3115</v>
      </c>
      <c r="BB34" s="40">
        <f t="shared" si="123"/>
        <v>269447.5</v>
      </c>
    </row>
    <row r="35" spans="1:54" x14ac:dyDescent="0.2">
      <c r="A35" s="10" t="s">
        <v>38</v>
      </c>
      <c r="B35" s="28">
        <f t="shared" si="124"/>
        <v>7341.9</v>
      </c>
      <c r="C35" s="26">
        <v>380581</v>
      </c>
      <c r="D35" s="12">
        <v>0.377</v>
      </c>
      <c r="E35" s="29">
        <f t="shared" si="1"/>
        <v>143479.03700000001</v>
      </c>
      <c r="F35" s="28">
        <f t="shared" si="2"/>
        <v>417290.5</v>
      </c>
      <c r="G35" s="30">
        <f t="shared" si="78"/>
        <v>0.39200000000000002</v>
      </c>
      <c r="H35" s="29">
        <f t="shared" si="79"/>
        <v>163577.87600000002</v>
      </c>
      <c r="I35" s="31">
        <f t="shared" si="80"/>
        <v>424632.4</v>
      </c>
      <c r="J35" s="30">
        <f t="shared" si="81"/>
        <v>0.39500000000000002</v>
      </c>
      <c r="K35" s="29">
        <f t="shared" si="82"/>
        <v>167729.79800000001</v>
      </c>
      <c r="L35" s="31">
        <f t="shared" si="83"/>
        <v>431974.30000000005</v>
      </c>
      <c r="M35" s="30">
        <f t="shared" si="84"/>
        <v>0.39800000000000002</v>
      </c>
      <c r="N35" s="29">
        <f t="shared" si="85"/>
        <v>171925.77140000003</v>
      </c>
      <c r="O35" s="31">
        <f t="shared" si="86"/>
        <v>439316.20000000007</v>
      </c>
      <c r="P35" s="30">
        <f t="shared" si="87"/>
        <v>0.40100000000000002</v>
      </c>
      <c r="Q35" s="29">
        <f t="shared" si="88"/>
        <v>176165.79620000004</v>
      </c>
      <c r="R35" s="31">
        <f t="shared" si="89"/>
        <v>446658.10000000009</v>
      </c>
      <c r="S35" s="30">
        <f t="shared" si="90"/>
        <v>0.40400000000000003</v>
      </c>
      <c r="T35" s="29">
        <f t="shared" si="91"/>
        <v>180449.87240000005</v>
      </c>
      <c r="U35" s="26">
        <v>454000</v>
      </c>
      <c r="V35" s="30">
        <f t="shared" si="92"/>
        <v>0.40700000000000003</v>
      </c>
      <c r="W35" s="29">
        <f t="shared" si="93"/>
        <v>184778</v>
      </c>
      <c r="X35" s="28">
        <f t="shared" si="94"/>
        <v>3600</v>
      </c>
      <c r="Y35" s="35">
        <f t="shared" si="95"/>
        <v>457600</v>
      </c>
      <c r="Z35" s="32">
        <f t="shared" si="96"/>
        <v>0.41000000000000003</v>
      </c>
      <c r="AA35" s="33">
        <f t="shared" si="97"/>
        <v>187616</v>
      </c>
      <c r="AB35" s="35">
        <f t="shared" si="98"/>
        <v>461200</v>
      </c>
      <c r="AC35" s="32">
        <f t="shared" si="99"/>
        <v>0.41299999999999998</v>
      </c>
      <c r="AD35" s="33">
        <f t="shared" si="100"/>
        <v>190475.59999999998</v>
      </c>
      <c r="AE35" s="35">
        <f t="shared" si="101"/>
        <v>464800</v>
      </c>
      <c r="AF35" s="32">
        <f t="shared" si="102"/>
        <v>0.41599999999999998</v>
      </c>
      <c r="AG35" s="33">
        <f t="shared" si="103"/>
        <v>193356.79999999999</v>
      </c>
      <c r="AH35" s="35">
        <f t="shared" si="104"/>
        <v>468400</v>
      </c>
      <c r="AI35" s="32">
        <f t="shared" si="105"/>
        <v>0.41899999999999998</v>
      </c>
      <c r="AJ35" s="33">
        <f t="shared" si="106"/>
        <v>196259.6</v>
      </c>
      <c r="AK35" s="35">
        <f t="shared" si="107"/>
        <v>472000</v>
      </c>
      <c r="AL35" s="32">
        <f t="shared" si="108"/>
        <v>0.42199999999999999</v>
      </c>
      <c r="AM35" s="33">
        <f t="shared" si="109"/>
        <v>199184</v>
      </c>
      <c r="AN35" s="35">
        <f t="shared" si="110"/>
        <v>475600</v>
      </c>
      <c r="AO35" s="32">
        <f t="shared" si="111"/>
        <v>0.42499999999999999</v>
      </c>
      <c r="AP35" s="33">
        <f t="shared" si="112"/>
        <v>202130</v>
      </c>
      <c r="AQ35" s="35">
        <f t="shared" si="113"/>
        <v>479200</v>
      </c>
      <c r="AR35" s="32">
        <f t="shared" si="114"/>
        <v>0.42799999999999999</v>
      </c>
      <c r="AS35" s="33">
        <f t="shared" si="115"/>
        <v>205097.60000000001</v>
      </c>
      <c r="AT35" s="35">
        <f t="shared" si="116"/>
        <v>482800</v>
      </c>
      <c r="AU35" s="32">
        <f t="shared" si="117"/>
        <v>0.43099999999999999</v>
      </c>
      <c r="AV35" s="33">
        <f t="shared" si="118"/>
        <v>208086.8</v>
      </c>
      <c r="AW35" s="35">
        <f t="shared" si="119"/>
        <v>486400</v>
      </c>
      <c r="AX35" s="32">
        <f t="shared" si="120"/>
        <v>0.434</v>
      </c>
      <c r="AY35" s="33">
        <f t="shared" si="121"/>
        <v>211097.60000000001</v>
      </c>
      <c r="AZ35" s="26">
        <v>490000</v>
      </c>
      <c r="BA35" s="32">
        <f t="shared" si="122"/>
        <v>0.437</v>
      </c>
      <c r="BB35" s="40">
        <f t="shared" si="123"/>
        <v>214130</v>
      </c>
    </row>
    <row r="36" spans="1:54" x14ac:dyDescent="0.2">
      <c r="A36" s="10" t="s">
        <v>39</v>
      </c>
      <c r="B36" s="28">
        <f t="shared" si="124"/>
        <v>1475.3</v>
      </c>
      <c r="C36" s="26">
        <v>243247</v>
      </c>
      <c r="D36" s="12">
        <v>0.75170000000000003</v>
      </c>
      <c r="E36" s="29">
        <f t="shared" si="1"/>
        <v>182848.76990000001</v>
      </c>
      <c r="F36" s="28">
        <f t="shared" si="2"/>
        <v>250623.5</v>
      </c>
      <c r="G36" s="30">
        <f t="shared" si="78"/>
        <v>0.76670000000000005</v>
      </c>
      <c r="H36" s="29">
        <f t="shared" si="79"/>
        <v>192153.03745</v>
      </c>
      <c r="I36" s="31">
        <f t="shared" si="80"/>
        <v>252098.8</v>
      </c>
      <c r="J36" s="30">
        <f t="shared" si="81"/>
        <v>0.76970000000000005</v>
      </c>
      <c r="K36" s="29">
        <f t="shared" si="82"/>
        <v>194040.44636</v>
      </c>
      <c r="L36" s="31">
        <f t="shared" si="83"/>
        <v>253574.09999999998</v>
      </c>
      <c r="M36" s="30">
        <f t="shared" si="84"/>
        <v>0.77270000000000005</v>
      </c>
      <c r="N36" s="29">
        <f t="shared" si="85"/>
        <v>195936.70707</v>
      </c>
      <c r="O36" s="31">
        <f t="shared" si="86"/>
        <v>255049.39999999997</v>
      </c>
      <c r="P36" s="30">
        <f t="shared" si="87"/>
        <v>0.77570000000000006</v>
      </c>
      <c r="Q36" s="29">
        <f t="shared" si="88"/>
        <v>197841.81957999998</v>
      </c>
      <c r="R36" s="31">
        <f t="shared" si="89"/>
        <v>256524.69999999995</v>
      </c>
      <c r="S36" s="30">
        <f t="shared" si="90"/>
        <v>0.77870000000000006</v>
      </c>
      <c r="T36" s="29">
        <f t="shared" si="91"/>
        <v>199755.78388999999</v>
      </c>
      <c r="U36" s="26">
        <v>258000</v>
      </c>
      <c r="V36" s="30">
        <f t="shared" si="92"/>
        <v>0.78170000000000006</v>
      </c>
      <c r="W36" s="29">
        <f t="shared" si="93"/>
        <v>201678.6</v>
      </c>
      <c r="X36" s="28">
        <f t="shared" si="94"/>
        <v>5200</v>
      </c>
      <c r="Y36" s="35">
        <f t="shared" si="95"/>
        <v>263200</v>
      </c>
      <c r="Z36" s="32">
        <f t="shared" si="96"/>
        <v>0.78470000000000006</v>
      </c>
      <c r="AA36" s="33">
        <f t="shared" si="97"/>
        <v>206533.04</v>
      </c>
      <c r="AB36" s="35">
        <f t="shared" si="98"/>
        <v>268400</v>
      </c>
      <c r="AC36" s="32">
        <f t="shared" si="99"/>
        <v>0.78770000000000007</v>
      </c>
      <c r="AD36" s="33">
        <f t="shared" si="100"/>
        <v>211418.68000000002</v>
      </c>
      <c r="AE36" s="35">
        <f t="shared" si="101"/>
        <v>273600</v>
      </c>
      <c r="AF36" s="32">
        <f t="shared" si="102"/>
        <v>0.79070000000000007</v>
      </c>
      <c r="AG36" s="33">
        <f t="shared" si="103"/>
        <v>216335.52000000002</v>
      </c>
      <c r="AH36" s="35">
        <f t="shared" si="104"/>
        <v>278800</v>
      </c>
      <c r="AI36" s="32">
        <f t="shared" si="105"/>
        <v>0.79370000000000007</v>
      </c>
      <c r="AJ36" s="33">
        <f t="shared" si="106"/>
        <v>221283.56000000003</v>
      </c>
      <c r="AK36" s="35">
        <f t="shared" si="107"/>
        <v>284000</v>
      </c>
      <c r="AL36" s="32">
        <f t="shared" si="108"/>
        <v>0.79670000000000007</v>
      </c>
      <c r="AM36" s="33">
        <f t="shared" si="109"/>
        <v>226262.80000000002</v>
      </c>
      <c r="AN36" s="35">
        <f t="shared" si="110"/>
        <v>289200</v>
      </c>
      <c r="AO36" s="32">
        <f t="shared" si="111"/>
        <v>0.79970000000000008</v>
      </c>
      <c r="AP36" s="33">
        <f t="shared" si="112"/>
        <v>231273.24000000002</v>
      </c>
      <c r="AQ36" s="35">
        <f t="shared" si="113"/>
        <v>294400</v>
      </c>
      <c r="AR36" s="32">
        <f t="shared" si="114"/>
        <v>0.80270000000000008</v>
      </c>
      <c r="AS36" s="33">
        <f t="shared" si="115"/>
        <v>236314.88000000003</v>
      </c>
      <c r="AT36" s="35">
        <f t="shared" si="116"/>
        <v>299600</v>
      </c>
      <c r="AU36" s="32">
        <f t="shared" si="117"/>
        <v>0.80570000000000008</v>
      </c>
      <c r="AV36" s="33">
        <f t="shared" si="118"/>
        <v>241387.72000000003</v>
      </c>
      <c r="AW36" s="35">
        <f t="shared" si="119"/>
        <v>304800</v>
      </c>
      <c r="AX36" s="32">
        <f t="shared" si="120"/>
        <v>0.80870000000000009</v>
      </c>
      <c r="AY36" s="33">
        <f t="shared" si="121"/>
        <v>246491.76000000004</v>
      </c>
      <c r="AZ36" s="26">
        <v>310000</v>
      </c>
      <c r="BA36" s="32">
        <f t="shared" si="122"/>
        <v>0.81170000000000009</v>
      </c>
      <c r="BB36" s="40">
        <f t="shared" si="123"/>
        <v>251627.00000000003</v>
      </c>
    </row>
    <row r="37" spans="1:54" x14ac:dyDescent="0.2">
      <c r="A37" s="10" t="s">
        <v>40</v>
      </c>
      <c r="B37" s="28">
        <f t="shared" si="124"/>
        <v>6829.1</v>
      </c>
      <c r="C37" s="26">
        <v>343709</v>
      </c>
      <c r="D37" s="12">
        <v>0.4672</v>
      </c>
      <c r="E37" s="29">
        <f t="shared" si="1"/>
        <v>160580.84479999999</v>
      </c>
      <c r="F37" s="28">
        <f t="shared" si="2"/>
        <v>377854.5</v>
      </c>
      <c r="G37" s="30">
        <f t="shared" si="78"/>
        <v>0.48220000000000002</v>
      </c>
      <c r="H37" s="29">
        <f t="shared" si="79"/>
        <v>182201.4399</v>
      </c>
      <c r="I37" s="31">
        <f t="shared" si="80"/>
        <v>384683.6</v>
      </c>
      <c r="J37" s="30">
        <f t="shared" si="81"/>
        <v>0.48520000000000002</v>
      </c>
      <c r="K37" s="29">
        <f t="shared" si="82"/>
        <v>186648.48272</v>
      </c>
      <c r="L37" s="31">
        <f t="shared" si="83"/>
        <v>391512.69999999995</v>
      </c>
      <c r="M37" s="30">
        <f t="shared" si="84"/>
        <v>0.48820000000000002</v>
      </c>
      <c r="N37" s="29">
        <f t="shared" si="85"/>
        <v>191136.50013999999</v>
      </c>
      <c r="O37" s="31">
        <f t="shared" si="86"/>
        <v>398341.79999999993</v>
      </c>
      <c r="P37" s="30">
        <f t="shared" si="87"/>
        <v>0.49120000000000003</v>
      </c>
      <c r="Q37" s="29">
        <f t="shared" si="88"/>
        <v>195665.49215999997</v>
      </c>
      <c r="R37" s="31">
        <f t="shared" si="89"/>
        <v>405170.89999999991</v>
      </c>
      <c r="S37" s="30">
        <f t="shared" si="90"/>
        <v>0.49420000000000003</v>
      </c>
      <c r="T37" s="29">
        <f t="shared" si="91"/>
        <v>200235.45877999996</v>
      </c>
      <c r="U37" s="26">
        <v>412000</v>
      </c>
      <c r="V37" s="30">
        <f t="shared" si="92"/>
        <v>0.49719999999999998</v>
      </c>
      <c r="W37" s="29">
        <f t="shared" si="93"/>
        <v>204846.4</v>
      </c>
      <c r="X37" s="28">
        <f t="shared" si="94"/>
        <v>12200</v>
      </c>
      <c r="Y37" s="35">
        <f t="shared" si="95"/>
        <v>424200</v>
      </c>
      <c r="Z37" s="32">
        <f t="shared" si="96"/>
        <v>0.50019999999999998</v>
      </c>
      <c r="AA37" s="33">
        <f t="shared" si="97"/>
        <v>212184.84</v>
      </c>
      <c r="AB37" s="35">
        <f t="shared" si="98"/>
        <v>436400</v>
      </c>
      <c r="AC37" s="32">
        <f t="shared" si="99"/>
        <v>0.50319999999999998</v>
      </c>
      <c r="AD37" s="33">
        <f t="shared" si="100"/>
        <v>219596.47999999998</v>
      </c>
      <c r="AE37" s="35">
        <f t="shared" si="101"/>
        <v>448600</v>
      </c>
      <c r="AF37" s="32">
        <f t="shared" si="102"/>
        <v>0.50619999999999998</v>
      </c>
      <c r="AG37" s="33">
        <f t="shared" si="103"/>
        <v>227081.32</v>
      </c>
      <c r="AH37" s="35">
        <f t="shared" si="104"/>
        <v>460800</v>
      </c>
      <c r="AI37" s="32">
        <f t="shared" si="105"/>
        <v>0.50919999999999999</v>
      </c>
      <c r="AJ37" s="33">
        <f t="shared" si="106"/>
        <v>234639.35999999999</v>
      </c>
      <c r="AK37" s="35">
        <f t="shared" si="107"/>
        <v>473000</v>
      </c>
      <c r="AL37" s="32">
        <f t="shared" si="108"/>
        <v>0.51219999999999999</v>
      </c>
      <c r="AM37" s="33">
        <f t="shared" si="109"/>
        <v>242270.6</v>
      </c>
      <c r="AN37" s="35">
        <f t="shared" si="110"/>
        <v>485200</v>
      </c>
      <c r="AO37" s="32">
        <f t="shared" si="111"/>
        <v>0.51519999999999999</v>
      </c>
      <c r="AP37" s="33">
        <f t="shared" si="112"/>
        <v>249975.04000000001</v>
      </c>
      <c r="AQ37" s="35">
        <f t="shared" si="113"/>
        <v>497400</v>
      </c>
      <c r="AR37" s="32">
        <f t="shared" si="114"/>
        <v>0.51819999999999999</v>
      </c>
      <c r="AS37" s="33">
        <f t="shared" si="115"/>
        <v>257752.68</v>
      </c>
      <c r="AT37" s="35">
        <f t="shared" si="116"/>
        <v>509600</v>
      </c>
      <c r="AU37" s="32">
        <f t="shared" si="117"/>
        <v>0.5212</v>
      </c>
      <c r="AV37" s="33">
        <f t="shared" si="118"/>
        <v>265603.52</v>
      </c>
      <c r="AW37" s="35">
        <f t="shared" si="119"/>
        <v>521800</v>
      </c>
      <c r="AX37" s="32">
        <f t="shared" si="120"/>
        <v>0.5242</v>
      </c>
      <c r="AY37" s="33">
        <f t="shared" si="121"/>
        <v>273527.56</v>
      </c>
      <c r="AZ37" s="26">
        <v>534000</v>
      </c>
      <c r="BA37" s="32">
        <f t="shared" si="122"/>
        <v>0.5272</v>
      </c>
      <c r="BB37" s="40">
        <f t="shared" si="123"/>
        <v>281524.8</v>
      </c>
    </row>
    <row r="38" spans="1:54" x14ac:dyDescent="0.2">
      <c r="A38" s="10" t="s">
        <v>41</v>
      </c>
      <c r="B38" s="28">
        <f>(U38-C38)/10</f>
        <v>2352.6999999999998</v>
      </c>
      <c r="C38" s="26">
        <v>64473</v>
      </c>
      <c r="D38" s="12">
        <v>0.78069999999999995</v>
      </c>
      <c r="E38" s="29">
        <f t="shared" si="1"/>
        <v>50334.071099999994</v>
      </c>
      <c r="F38" s="28">
        <f t="shared" si="2"/>
        <v>76236.5</v>
      </c>
      <c r="G38" s="30">
        <f t="shared" si="78"/>
        <v>0.79569999999999996</v>
      </c>
      <c r="H38" s="29">
        <f t="shared" si="79"/>
        <v>60661.383049999997</v>
      </c>
      <c r="I38" s="31">
        <f t="shared" si="80"/>
        <v>78589.2</v>
      </c>
      <c r="J38" s="30">
        <f t="shared" si="81"/>
        <v>0.79869999999999997</v>
      </c>
      <c r="K38" s="29">
        <f t="shared" si="82"/>
        <v>62769.194039999995</v>
      </c>
      <c r="L38" s="31">
        <f t="shared" si="83"/>
        <v>80941.899999999994</v>
      </c>
      <c r="M38" s="30">
        <f t="shared" si="84"/>
        <v>0.80169999999999997</v>
      </c>
      <c r="N38" s="29">
        <f t="shared" si="85"/>
        <v>64891.12122999999</v>
      </c>
      <c r="O38" s="31">
        <f t="shared" si="86"/>
        <v>83294.599999999991</v>
      </c>
      <c r="P38" s="30">
        <f t="shared" si="87"/>
        <v>0.80469999999999997</v>
      </c>
      <c r="Q38" s="29">
        <f t="shared" si="88"/>
        <v>67027.164619999996</v>
      </c>
      <c r="R38" s="31">
        <f t="shared" si="89"/>
        <v>85647.299999999988</v>
      </c>
      <c r="S38" s="30">
        <f t="shared" si="90"/>
        <v>0.80769999999999997</v>
      </c>
      <c r="T38" s="29">
        <f t="shared" si="91"/>
        <v>69177.324209999992</v>
      </c>
      <c r="U38" s="26">
        <v>88000</v>
      </c>
      <c r="V38" s="30">
        <f t="shared" si="92"/>
        <v>0.81069999999999998</v>
      </c>
      <c r="W38" s="29">
        <f t="shared" si="93"/>
        <v>71341.599999999991</v>
      </c>
      <c r="X38" s="28">
        <f t="shared" si="94"/>
        <v>1300</v>
      </c>
      <c r="Y38" s="35">
        <f t="shared" si="95"/>
        <v>89300</v>
      </c>
      <c r="Z38" s="32">
        <f t="shared" si="96"/>
        <v>0.81369999999999998</v>
      </c>
      <c r="AA38" s="33">
        <f t="shared" si="97"/>
        <v>72663.41</v>
      </c>
      <c r="AB38" s="35">
        <f t="shared" si="98"/>
        <v>90600</v>
      </c>
      <c r="AC38" s="32">
        <f t="shared" si="99"/>
        <v>0.81669999999999998</v>
      </c>
      <c r="AD38" s="33">
        <f t="shared" si="100"/>
        <v>73993.02</v>
      </c>
      <c r="AE38" s="35">
        <f t="shared" si="101"/>
        <v>91900</v>
      </c>
      <c r="AF38" s="32">
        <f t="shared" si="102"/>
        <v>0.81969999999999998</v>
      </c>
      <c r="AG38" s="33">
        <f t="shared" si="103"/>
        <v>75330.429999999993</v>
      </c>
      <c r="AH38" s="35">
        <f t="shared" si="104"/>
        <v>93200</v>
      </c>
      <c r="AI38" s="32">
        <f t="shared" si="105"/>
        <v>0.82269999999999999</v>
      </c>
      <c r="AJ38" s="33">
        <f t="shared" si="106"/>
        <v>76675.64</v>
      </c>
      <c r="AK38" s="35">
        <f t="shared" si="107"/>
        <v>94500</v>
      </c>
      <c r="AL38" s="32">
        <f t="shared" si="108"/>
        <v>0.82569999999999999</v>
      </c>
      <c r="AM38" s="33">
        <f t="shared" si="109"/>
        <v>78028.649999999994</v>
      </c>
      <c r="AN38" s="35">
        <f t="shared" si="110"/>
        <v>95800</v>
      </c>
      <c r="AO38" s="32">
        <f t="shared" si="111"/>
        <v>0.82869999999999999</v>
      </c>
      <c r="AP38" s="33">
        <f t="shared" si="112"/>
        <v>79389.460000000006</v>
      </c>
      <c r="AQ38" s="35">
        <f t="shared" si="113"/>
        <v>97100</v>
      </c>
      <c r="AR38" s="32">
        <f t="shared" si="114"/>
        <v>0.83169999999999999</v>
      </c>
      <c r="AS38" s="33">
        <f t="shared" si="115"/>
        <v>80758.069999999992</v>
      </c>
      <c r="AT38" s="35">
        <f t="shared" si="116"/>
        <v>98400</v>
      </c>
      <c r="AU38" s="32">
        <f t="shared" si="117"/>
        <v>0.8347</v>
      </c>
      <c r="AV38" s="33">
        <f t="shared" si="118"/>
        <v>82134.48</v>
      </c>
      <c r="AW38" s="35">
        <f t="shared" si="119"/>
        <v>99700</v>
      </c>
      <c r="AX38" s="32">
        <f t="shared" si="120"/>
        <v>0.8377</v>
      </c>
      <c r="AY38" s="33">
        <f t="shared" si="121"/>
        <v>83518.69</v>
      </c>
      <c r="AZ38" s="26">
        <v>101000</v>
      </c>
      <c r="BA38" s="32">
        <f t="shared" si="122"/>
        <v>0.8407</v>
      </c>
      <c r="BB38" s="40">
        <f t="shared" si="123"/>
        <v>84910.7</v>
      </c>
    </row>
  </sheetData>
  <sortState ref="A3:Y12">
    <sortCondition descending="1" ref="C3:C12"/>
  </sortState>
  <mergeCells count="17">
    <mergeCell ref="R1:T1"/>
    <mergeCell ref="U1:W1"/>
    <mergeCell ref="F1:H1"/>
    <mergeCell ref="C1:E1"/>
    <mergeCell ref="I1:K1"/>
    <mergeCell ref="L1:N1"/>
    <mergeCell ref="O1:Q1"/>
    <mergeCell ref="AZ1:BB1"/>
    <mergeCell ref="AW1:AY1"/>
    <mergeCell ref="AE1:AG1"/>
    <mergeCell ref="AB1:AD1"/>
    <mergeCell ref="Y1:AA1"/>
    <mergeCell ref="AT1:AV1"/>
    <mergeCell ref="AQ1:AS1"/>
    <mergeCell ref="AN1:AP1"/>
    <mergeCell ref="AK1:AM1"/>
    <mergeCell ref="AH1:A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C136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7.5" style="2" customWidth="1"/>
    <col min="2" max="2" width="13.6640625" style="7" customWidth="1"/>
    <col min="3" max="5" width="13.6640625" customWidth="1"/>
    <col min="6" max="6" width="13.6640625" style="27" customWidth="1"/>
    <col min="7" max="7" width="13.6640625" customWidth="1"/>
    <col min="8" max="8" width="11.6640625" style="7" customWidth="1"/>
    <col min="9" max="9" width="11.5" customWidth="1"/>
    <col min="10" max="10" width="11.5" style="27" customWidth="1"/>
    <col min="11" max="11" width="11.6640625" style="7" customWidth="1"/>
    <col min="12" max="13" width="11.5" style="27" customWidth="1"/>
    <col min="14" max="14" width="11.6640625" style="7" customWidth="1"/>
    <col min="15" max="16" width="11.5" style="27" customWidth="1"/>
    <col min="17" max="17" width="11.6640625" style="7" customWidth="1"/>
    <col min="18" max="19" width="11.5" style="27" customWidth="1"/>
    <col min="20" max="20" width="11.6640625" style="7" customWidth="1"/>
    <col min="21" max="22" width="11.5" style="27" customWidth="1"/>
    <col min="23" max="23" width="11.6640625" style="7" customWidth="1"/>
    <col min="24" max="25" width="11.5" style="27" customWidth="1"/>
    <col min="26" max="26" width="11.6640625" style="7" customWidth="1"/>
    <col min="27" max="28" width="11.5" style="27" customWidth="1"/>
    <col min="29" max="29" width="11.6640625" style="7" customWidth="1"/>
    <col min="30" max="31" width="11.5" style="27" customWidth="1"/>
    <col min="32" max="32" width="11.6640625" style="7" customWidth="1"/>
    <col min="33" max="34" width="11.5" style="27" customWidth="1"/>
    <col min="35" max="35" width="11.6640625" style="7" customWidth="1"/>
    <col min="36" max="37" width="11.5" style="27" customWidth="1"/>
    <col min="38" max="38" width="11.6640625" style="7" customWidth="1"/>
    <col min="39" max="40" width="11.5" style="27" customWidth="1"/>
    <col min="41" max="41" width="11.6640625" style="7" customWidth="1"/>
    <col min="42" max="43" width="11.5" style="27" customWidth="1"/>
    <col min="44" max="44" width="11.6640625" style="7" customWidth="1"/>
    <col min="45" max="46" width="11.5" style="27" customWidth="1"/>
    <col min="47" max="47" width="11.6640625" style="7" customWidth="1"/>
    <col min="48" max="49" width="11.5" style="27" customWidth="1"/>
    <col min="50" max="50" width="11.6640625" style="7" customWidth="1"/>
    <col min="51" max="52" width="11.5" style="27" customWidth="1"/>
    <col min="53" max="53" width="11.6640625" style="7" customWidth="1"/>
    <col min="54" max="55" width="11.5" style="27" customWidth="1"/>
  </cols>
  <sheetData>
    <row r="1" spans="1:55" x14ac:dyDescent="0.2">
      <c r="B1" s="96" t="s">
        <v>42</v>
      </c>
      <c r="C1" s="97"/>
      <c r="D1" s="97"/>
      <c r="E1" s="97"/>
      <c r="F1" s="97"/>
      <c r="G1" s="98"/>
      <c r="H1" s="96">
        <v>2016</v>
      </c>
      <c r="I1" s="99"/>
      <c r="J1" s="98"/>
      <c r="K1" s="96">
        <v>2017</v>
      </c>
      <c r="L1" s="99"/>
      <c r="M1" s="98"/>
      <c r="N1" s="70"/>
      <c r="O1" s="70">
        <v>2018</v>
      </c>
      <c r="P1" s="97"/>
      <c r="Q1" s="97"/>
      <c r="R1" s="70">
        <v>2019</v>
      </c>
      <c r="S1" s="70"/>
      <c r="T1" s="70"/>
      <c r="U1" s="70">
        <v>2020</v>
      </c>
      <c r="V1" s="70"/>
      <c r="W1" s="70"/>
      <c r="X1" s="70">
        <v>2021</v>
      </c>
      <c r="Y1" s="70"/>
      <c r="Z1" s="70"/>
      <c r="AA1" s="70">
        <v>2022</v>
      </c>
      <c r="AB1" s="70"/>
      <c r="AC1" s="70"/>
      <c r="AD1" s="70">
        <v>2023</v>
      </c>
      <c r="AE1" s="70"/>
      <c r="AF1" s="70"/>
      <c r="AG1" s="70">
        <v>2024</v>
      </c>
      <c r="AH1" s="70"/>
      <c r="AI1" s="70"/>
      <c r="AJ1" s="70">
        <v>2025</v>
      </c>
      <c r="AK1" s="70"/>
      <c r="AL1" s="70"/>
      <c r="AM1" s="70">
        <v>2026</v>
      </c>
      <c r="AN1" s="70"/>
      <c r="AO1" s="70"/>
      <c r="AP1" s="70">
        <v>2027</v>
      </c>
      <c r="AQ1" s="70"/>
      <c r="AR1" s="70"/>
      <c r="AS1" s="70">
        <v>2028</v>
      </c>
      <c r="AT1" s="70"/>
      <c r="AU1" s="70"/>
      <c r="AV1" s="70">
        <v>2029</v>
      </c>
      <c r="AW1" s="70"/>
      <c r="AX1" s="70"/>
      <c r="AY1" s="70">
        <v>2030</v>
      </c>
      <c r="AZ1" s="70"/>
      <c r="BA1" s="70"/>
      <c r="BB1" s="70">
        <v>2031</v>
      </c>
      <c r="BC1" s="70"/>
    </row>
    <row r="2" spans="1:55" s="8" customFormat="1" ht="45" x14ac:dyDescent="0.2">
      <c r="A2" s="4" t="str">
        <f>'Population Numbers 2017-2021'!A2</f>
        <v>State</v>
      </c>
      <c r="B2" s="82" t="s">
        <v>43</v>
      </c>
      <c r="C2" s="83" t="s">
        <v>44</v>
      </c>
      <c r="D2" s="83" t="s">
        <v>45</v>
      </c>
      <c r="E2" s="83" t="s">
        <v>46</v>
      </c>
      <c r="F2" s="83" t="s">
        <v>47</v>
      </c>
      <c r="G2" s="83" t="s">
        <v>48</v>
      </c>
      <c r="H2" s="5" t="s">
        <v>49</v>
      </c>
      <c r="I2" s="4" t="s">
        <v>50</v>
      </c>
      <c r="J2" s="3" t="s">
        <v>51</v>
      </c>
      <c r="K2" s="5" t="s">
        <v>49</v>
      </c>
      <c r="L2" s="4" t="s">
        <v>50</v>
      </c>
      <c r="M2" s="4" t="s">
        <v>51</v>
      </c>
      <c r="N2" s="5" t="s">
        <v>49</v>
      </c>
      <c r="O2" s="4" t="s">
        <v>50</v>
      </c>
      <c r="P2" s="4" t="s">
        <v>51</v>
      </c>
      <c r="Q2" s="5" t="s">
        <v>49</v>
      </c>
      <c r="R2" s="4" t="s">
        <v>50</v>
      </c>
      <c r="S2" s="4" t="s">
        <v>51</v>
      </c>
      <c r="T2" s="5" t="s">
        <v>49</v>
      </c>
      <c r="U2" s="4" t="s">
        <v>50</v>
      </c>
      <c r="V2" s="4" t="s">
        <v>51</v>
      </c>
      <c r="W2" s="5" t="s">
        <v>49</v>
      </c>
      <c r="X2" s="4" t="s">
        <v>50</v>
      </c>
      <c r="Y2" s="4" t="s">
        <v>51</v>
      </c>
      <c r="Z2" s="5" t="s">
        <v>49</v>
      </c>
      <c r="AA2" s="4" t="s">
        <v>50</v>
      </c>
      <c r="AB2" s="4" t="s">
        <v>51</v>
      </c>
      <c r="AC2" s="5" t="s">
        <v>49</v>
      </c>
      <c r="AD2" s="4" t="s">
        <v>50</v>
      </c>
      <c r="AE2" s="4" t="s">
        <v>51</v>
      </c>
      <c r="AF2" s="5" t="s">
        <v>49</v>
      </c>
      <c r="AG2" s="4" t="s">
        <v>50</v>
      </c>
      <c r="AH2" s="4" t="s">
        <v>51</v>
      </c>
      <c r="AI2" s="5" t="s">
        <v>49</v>
      </c>
      <c r="AJ2" s="4" t="s">
        <v>50</v>
      </c>
      <c r="AK2" s="4" t="s">
        <v>51</v>
      </c>
      <c r="AL2" s="5" t="s">
        <v>49</v>
      </c>
      <c r="AM2" s="4" t="s">
        <v>50</v>
      </c>
      <c r="AN2" s="4" t="s">
        <v>51</v>
      </c>
      <c r="AO2" s="5" t="s">
        <v>49</v>
      </c>
      <c r="AP2" s="4" t="s">
        <v>50</v>
      </c>
      <c r="AQ2" s="4" t="s">
        <v>51</v>
      </c>
      <c r="AR2" s="5" t="s">
        <v>49</v>
      </c>
      <c r="AS2" s="4" t="s">
        <v>50</v>
      </c>
      <c r="AT2" s="4" t="s">
        <v>51</v>
      </c>
      <c r="AU2" s="5" t="s">
        <v>49</v>
      </c>
      <c r="AV2" s="4" t="s">
        <v>50</v>
      </c>
      <c r="AW2" s="4" t="s">
        <v>51</v>
      </c>
      <c r="AX2" s="5" t="s">
        <v>49</v>
      </c>
      <c r="AY2" s="4" t="s">
        <v>50</v>
      </c>
      <c r="AZ2" s="4" t="s">
        <v>51</v>
      </c>
      <c r="BA2" s="5" t="s">
        <v>49</v>
      </c>
      <c r="BB2" s="4" t="s">
        <v>50</v>
      </c>
      <c r="BC2" s="4" t="s">
        <v>51</v>
      </c>
    </row>
    <row r="3" spans="1:55" x14ac:dyDescent="0.2">
      <c r="A3" s="23" t="str">
        <f>'Population Numbers 2017-2021'!A3</f>
        <v>UP</v>
      </c>
      <c r="B3" s="7">
        <v>7.9000000000000008E-3</v>
      </c>
      <c r="C3" s="27">
        <v>0.3</v>
      </c>
      <c r="D3" s="27">
        <v>0.2</v>
      </c>
      <c r="E3" s="27">
        <v>0.55000000000000004</v>
      </c>
      <c r="F3" s="27">
        <v>0.08</v>
      </c>
      <c r="G3" s="27">
        <v>0.65</v>
      </c>
      <c r="H3" s="6">
        <f>'Population Numbers 2017-2021'!H3*$B3*$C3*$D3*$E3</f>
        <v>13783.360695555499</v>
      </c>
      <c r="I3" s="6">
        <f>'Population Numbers 2017-2021'!H3*$B3*$C3*$F3*$G3</f>
        <v>6515.7705106262347</v>
      </c>
      <c r="J3" s="6">
        <f>SUM(H3:I3)</f>
        <v>20299.131206181733</v>
      </c>
      <c r="K3" s="6">
        <f>'Population Numbers 2017-2021'!K3*$B3*$C3*$D3*$E3</f>
        <v>14241.119313784839</v>
      </c>
      <c r="L3" s="6">
        <f>'Population Numbers 2017-2021'!K3*$B3*$C3*$F3*$G3</f>
        <v>6732.1654937891954</v>
      </c>
      <c r="M3" s="6">
        <f>SUM(K3:L3)</f>
        <v>20973.284807574033</v>
      </c>
      <c r="N3" s="6">
        <f>'Population Numbers 2017-2021'!N3*$B3*$C3*$D3*$E3</f>
        <v>14705.952286014961</v>
      </c>
      <c r="O3" s="6">
        <f>'Population Numbers 2017-2021'!N3*$B3*$C3*$F3*$G3</f>
        <v>6951.9047170252543</v>
      </c>
      <c r="P3" s="6">
        <f>SUM(N3:O3)</f>
        <v>21657.857003040215</v>
      </c>
      <c r="Q3" s="6">
        <f>'Population Numbers 2017-2021'!Q3*$B3*$C3*$D3*$E3</f>
        <v>15177.859612245864</v>
      </c>
      <c r="R3" s="6">
        <f>'Population Numbers 2017-2021'!Q3*$B3*$C3*$F3*$G3</f>
        <v>7174.9881803344078</v>
      </c>
      <c r="S3" s="6">
        <f t="shared" ref="S3:S38" si="0">SUM(Q3:R3)</f>
        <v>22352.847792580273</v>
      </c>
      <c r="T3" s="6">
        <f>'Population Numbers 2017-2021'!T3*$B3*$C3*$D3*$E3</f>
        <v>15656.841292477546</v>
      </c>
      <c r="U3" s="6">
        <f>'Population Numbers 2017-2021'!T3*$B3*$C3*$F3*$G3</f>
        <v>7401.415883716656</v>
      </c>
      <c r="V3" s="6">
        <f t="shared" ref="V3:V38" si="1">SUM(T3:U3)</f>
        <v>23058.257176194202</v>
      </c>
      <c r="W3" s="6">
        <f>'Population Numbers 2017-2021'!W3*$B3*$C3*$D3*$E3</f>
        <v>16142.897326710008</v>
      </c>
      <c r="X3" s="6">
        <f>'Population Numbers 2017-2021'!W3*$B3*$C3*$F3*$G3</f>
        <v>7631.1878271720034</v>
      </c>
      <c r="Y3" s="6">
        <f t="shared" ref="Y3:Y38" si="2">SUM(W3:X3)</f>
        <v>23774.085153882013</v>
      </c>
      <c r="Z3" s="6">
        <f>'Population Numbers 2017-2021'!AA3*$B3*$C3*$D3*$E3</f>
        <v>16613.425246374005</v>
      </c>
      <c r="AA3" s="6">
        <f>'Population Numbers 2017-2021'!AA3*$B3*$C3*$F3*$G3</f>
        <v>7853.6192073768025</v>
      </c>
      <c r="AB3" s="6">
        <f t="shared" ref="AB3" si="3">SUM(Z3:AA3)</f>
        <v>24467.044453750808</v>
      </c>
      <c r="AC3" s="6">
        <f>'Population Numbers 2017-2021'!AD3*$B3*$C3*$D3*$E3</f>
        <v>17090.497153158005</v>
      </c>
      <c r="AD3" s="6">
        <f>'Population Numbers 2017-2021'!AD3*$B3*$C3*$F3*$G3</f>
        <v>8079.1441087656012</v>
      </c>
      <c r="AE3" s="6">
        <f t="shared" ref="AE3:AE38" si="4">SUM(AC3:AD3)</f>
        <v>25169.641261923607</v>
      </c>
      <c r="AF3" s="6">
        <f>'Population Numbers 2017-2021'!AG3*$B3*$C3*$D3*$E3</f>
        <v>17574.113047062001</v>
      </c>
      <c r="AG3" s="6">
        <f>'Population Numbers 2017-2021'!AG3*$B3*$C3*$F3*$G3</f>
        <v>8307.7625313383996</v>
      </c>
      <c r="AH3" s="6">
        <f t="shared" ref="AH3:AH38" si="5">SUM(AF3:AG3)</f>
        <v>25881.875578400402</v>
      </c>
      <c r="AI3" s="6">
        <f>'Population Numbers 2017-2021'!AJ3*$B3*$C3*$D3*$E3</f>
        <v>18064.272928086004</v>
      </c>
      <c r="AJ3" s="6">
        <f>'Population Numbers 2017-2021'!AJ3*$B3*$C3*$F3*$G3</f>
        <v>8539.4744750952013</v>
      </c>
      <c r="AK3" s="6">
        <f t="shared" ref="AK3:AK38" si="6">SUM(AI3:AJ3)</f>
        <v>26603.747403181205</v>
      </c>
      <c r="AL3" s="6">
        <f>'Population Numbers 2017-2021'!AM3*$B3*$C3*$D3*$E3</f>
        <v>18560.976796230003</v>
      </c>
      <c r="AM3" s="6">
        <f>'Population Numbers 2017-2021'!AM3*$B3*$C3*$F3*$G3</f>
        <v>8774.279940036</v>
      </c>
      <c r="AN3" s="6">
        <f t="shared" ref="AN3:AN38" si="7">SUM(AL3:AM3)</f>
        <v>27335.256736266005</v>
      </c>
      <c r="AO3" s="6">
        <f>'Population Numbers 2017-2021'!AP3*$B3*$C3*$D3*$E3</f>
        <v>19064.224651494005</v>
      </c>
      <c r="AP3" s="6">
        <f>'Population Numbers 2017-2021'!AP3*$B3*$C3*$F3*$G3</f>
        <v>9012.1789261608028</v>
      </c>
      <c r="AQ3" s="6">
        <f t="shared" ref="AQ3:AQ38" si="8">SUM(AO3:AP3)</f>
        <v>28076.403577654808</v>
      </c>
      <c r="AR3" s="6">
        <f>'Population Numbers 2017-2021'!AS3*$B3*$C3*$D3*$E3</f>
        <v>19574.016493878004</v>
      </c>
      <c r="AS3" s="6">
        <f>'Population Numbers 2017-2021'!AS3*$B3*$C3*$F3*$G3</f>
        <v>9253.1714334696026</v>
      </c>
      <c r="AT3" s="6">
        <f t="shared" ref="AT3:AT38" si="9">SUM(AR3:AS3)</f>
        <v>28827.187927347608</v>
      </c>
      <c r="AU3" s="6">
        <f>'Population Numbers 2017-2021'!AV3*$B3*$C3*$D3*$E3</f>
        <v>20090.352323382009</v>
      </c>
      <c r="AV3" s="6">
        <f>'Population Numbers 2017-2021'!AV3*$B3*$C3*$F3*$G3</f>
        <v>9497.2574619624029</v>
      </c>
      <c r="AW3" s="6">
        <f t="shared" ref="AW3:AW38" si="10">SUM(AU3:AV3)</f>
        <v>29587.609785344412</v>
      </c>
      <c r="AX3" s="6">
        <f>'Population Numbers 2017-2021'!AY3*$B3*$C3*$D3*$E3</f>
        <v>20613.232140006003</v>
      </c>
      <c r="AY3" s="6">
        <f>'Population Numbers 2017-2021'!AY3*$B3*$C3*$F3*$G3</f>
        <v>9744.4370116392001</v>
      </c>
      <c r="AZ3" s="6">
        <f t="shared" ref="AZ3:AZ38" si="11">SUM(AX3:AY3)</f>
        <v>30357.669151645205</v>
      </c>
      <c r="BA3" s="6">
        <f>'Population Numbers 2017-2021'!BB3*$B3*$C3*$D3*$E3</f>
        <v>21142.655943750004</v>
      </c>
      <c r="BB3" s="6">
        <f>'Population Numbers 2017-2021'!BB3*$B3*$C3*$F3*$G3</f>
        <v>9994.7100825000016</v>
      </c>
      <c r="BC3" s="6">
        <f t="shared" ref="BC3:BC38" si="12">SUM(BA3:BB3)</f>
        <v>31137.366026250005</v>
      </c>
    </row>
    <row r="4" spans="1:55" x14ac:dyDescent="0.2">
      <c r="A4" s="23" t="str">
        <f>'Population Numbers 2017-2021'!A4</f>
        <v>Maharashtra</v>
      </c>
      <c r="B4" s="7">
        <v>6.3E-3</v>
      </c>
      <c r="C4" s="27">
        <v>0.3</v>
      </c>
      <c r="D4" s="27">
        <v>0.2</v>
      </c>
      <c r="E4" s="27">
        <v>0.55000000000000004</v>
      </c>
      <c r="F4" s="27">
        <v>0.08</v>
      </c>
      <c r="G4" s="27">
        <v>0.65</v>
      </c>
      <c r="H4" s="6">
        <f>'Population Numbers 2017-2021'!H4*B4*C4*D4*E4</f>
        <v>11623.814278211521</v>
      </c>
      <c r="I4" s="6">
        <f>'Population Numbers 2017-2021'!H4*B4*C4*D4*G4</f>
        <v>13737.235056068161</v>
      </c>
      <c r="J4" s="6">
        <f t="shared" ref="J4:J38" si="13">SUM(H4:I4)</f>
        <v>25361.049334279684</v>
      </c>
      <c r="K4" s="6">
        <f>'Population Numbers 2017-2021'!K4*$B4*$C4*$D4*$E4</f>
        <v>11841.123050890059</v>
      </c>
      <c r="L4" s="6">
        <f>'Population Numbers 2017-2021'!K4*$B4*$C4*$F4*$G4</f>
        <v>5597.6218058753002</v>
      </c>
      <c r="M4" s="6">
        <f t="shared" ref="M4:M38" si="14">SUM(K4:L4)</f>
        <v>17438.744856765359</v>
      </c>
      <c r="N4" s="6">
        <f>'Population Numbers 2017-2021'!N4*$B4*$C4*$D4*$E4</f>
        <v>12060.252362330173</v>
      </c>
      <c r="O4" s="6">
        <f>'Population Numbers 2017-2021'!N4*$B4*$C4*$F4*$G4</f>
        <v>5701.210207646991</v>
      </c>
      <c r="P4" s="6">
        <f t="shared" ref="P4:P38" si="15">SUM(N4:O4)</f>
        <v>17761.462569977164</v>
      </c>
      <c r="Q4" s="6">
        <f>'Population Numbers 2017-2021'!Q4*$B4*$C4*$D4*$E4</f>
        <v>12281.202212531871</v>
      </c>
      <c r="R4" s="6">
        <f>'Population Numbers 2017-2021'!Q4*$B4*$C4*$F4*$G4</f>
        <v>5805.6592277423379</v>
      </c>
      <c r="S4" s="6">
        <f t="shared" si="0"/>
        <v>18086.86144027421</v>
      </c>
      <c r="T4" s="6">
        <f>'Population Numbers 2017-2021'!T4*$B4*$C4*$D4*$E4</f>
        <v>12503.972601495145</v>
      </c>
      <c r="U4" s="6">
        <f>'Population Numbers 2017-2021'!T4*$B4*$C4*$F4*$G4</f>
        <v>5910.9688661613409</v>
      </c>
      <c r="V4" s="6">
        <f t="shared" si="1"/>
        <v>18414.941467656485</v>
      </c>
      <c r="W4" s="6">
        <f>'Population Numbers 2017-2021'!W4*$B4*$C4*$D4*$E4</f>
        <v>12728.563529220002</v>
      </c>
      <c r="X4" s="6">
        <f>'Population Numbers 2017-2021'!W4*$B4*$C4*$F4*$G4</f>
        <v>6017.1391229040009</v>
      </c>
      <c r="Y4" s="6">
        <f t="shared" si="2"/>
        <v>18745.702652124004</v>
      </c>
      <c r="Z4" s="6">
        <f>'Population Numbers 2017-2021'!AA4*$B4*$C4*$D4*$E4</f>
        <v>12943.246815576</v>
      </c>
      <c r="AA4" s="6">
        <f>'Population Numbers 2017-2021'!AA4*$B4*$C4*$F4*$G4</f>
        <v>6118.6257673631999</v>
      </c>
      <c r="AB4" s="6">
        <f t="shared" ref="AB4:AB38" si="16">SUM(Z4:AA4)</f>
        <v>19061.872582939199</v>
      </c>
      <c r="AC4" s="6">
        <f>'Population Numbers 2017-2021'!AD4*$B4*$C4*$D4*$E4</f>
        <v>13159.605609611999</v>
      </c>
      <c r="AD4" s="6">
        <f>'Population Numbers 2017-2021'!AD4*$B4*$C4*$F4*$G4</f>
        <v>6220.9044699983988</v>
      </c>
      <c r="AE4" s="6">
        <f t="shared" si="4"/>
        <v>19380.510079610398</v>
      </c>
      <c r="AF4" s="6">
        <f>'Population Numbers 2017-2021'!AG4*$B4*$C4*$D4*$E4</f>
        <v>13377.639911327999</v>
      </c>
      <c r="AG4" s="6">
        <f>'Population Numbers 2017-2021'!AG4*$B4*$C4*$F4*$G4</f>
        <v>6323.9752308095995</v>
      </c>
      <c r="AH4" s="6">
        <f t="shared" si="5"/>
        <v>19701.615142137598</v>
      </c>
      <c r="AI4" s="6">
        <f>'Population Numbers 2017-2021'!AJ4*$B4*$C4*$D4*$E4</f>
        <v>13597.349720724002</v>
      </c>
      <c r="AJ4" s="6">
        <f>'Population Numbers 2017-2021'!AJ4*$B4*$C4*$F4*$G4</f>
        <v>6427.8380497967992</v>
      </c>
      <c r="AK4" s="6">
        <f t="shared" si="6"/>
        <v>20025.187770520803</v>
      </c>
      <c r="AL4" s="6">
        <f>'Population Numbers 2017-2021'!AM4*$B4*$C4*$D4*$E4</f>
        <v>13818.735037800003</v>
      </c>
      <c r="AM4" s="6">
        <f>'Population Numbers 2017-2021'!AM4*$B4*$C4*$F4*$G4</f>
        <v>6532.4929269599997</v>
      </c>
      <c r="AN4" s="6">
        <f t="shared" si="7"/>
        <v>20351.227964760001</v>
      </c>
      <c r="AO4" s="6">
        <f>'Population Numbers 2017-2021'!AP4*$B4*$C4*$D4*$E4</f>
        <v>14041.795862556</v>
      </c>
      <c r="AP4" s="6">
        <f>'Population Numbers 2017-2021'!AP4*$B4*$C4*$F4*$G4</f>
        <v>6637.9398622992012</v>
      </c>
      <c r="AQ4" s="6">
        <f t="shared" si="8"/>
        <v>20679.7357248552</v>
      </c>
      <c r="AR4" s="6">
        <f>'Population Numbers 2017-2021'!AS4*$B4*$C4*$D4*$E4</f>
        <v>14266.532194992002</v>
      </c>
      <c r="AS4" s="6">
        <f>'Population Numbers 2017-2021'!AS4*$B4*$C4*$F4*$G4</f>
        <v>6744.1788558144008</v>
      </c>
      <c r="AT4" s="6">
        <f t="shared" si="9"/>
        <v>21010.711050806403</v>
      </c>
      <c r="AU4" s="6">
        <f>'Population Numbers 2017-2021'!AV4*$B4*$C4*$D4*$E4</f>
        <v>14492.944035108001</v>
      </c>
      <c r="AV4" s="6">
        <f>'Population Numbers 2017-2021'!AV4*$B4*$C4*$F4*$G4</f>
        <v>6851.2099075055994</v>
      </c>
      <c r="AW4" s="6">
        <f t="shared" si="10"/>
        <v>21344.153942613601</v>
      </c>
      <c r="AX4" s="6">
        <f>'Population Numbers 2017-2021'!AY4*$B4*$C4*$D4*$E4</f>
        <v>14721.031382904001</v>
      </c>
      <c r="AY4" s="6">
        <f>'Population Numbers 2017-2021'!AY4*$B4*$C4*$F4*$G4</f>
        <v>6959.0330173727998</v>
      </c>
      <c r="AZ4" s="6">
        <f t="shared" si="11"/>
        <v>21680.064400276802</v>
      </c>
      <c r="BA4" s="6">
        <f>'Population Numbers 2017-2021'!BB4*$B4*$C4*$D4*$E4</f>
        <v>14950.794238380002</v>
      </c>
      <c r="BB4" s="6">
        <f>'Population Numbers 2017-2021'!BB4*$B4*$C4*$F4*$G4</f>
        <v>7067.6481854160002</v>
      </c>
      <c r="BC4" s="6">
        <f t="shared" si="12"/>
        <v>22018.442423796001</v>
      </c>
    </row>
    <row r="5" spans="1:55" x14ac:dyDescent="0.2">
      <c r="A5" s="23" t="str">
        <f>'Population Numbers 2017-2021'!A5</f>
        <v>West Bengal</v>
      </c>
      <c r="B5" s="7">
        <v>6.1999999999999998E-3</v>
      </c>
      <c r="C5" s="27">
        <v>0.3</v>
      </c>
      <c r="D5" s="27">
        <v>0.2</v>
      </c>
      <c r="E5" s="27">
        <v>0.55000000000000004</v>
      </c>
      <c r="F5" s="27">
        <v>0.08</v>
      </c>
      <c r="G5" s="27">
        <v>0.65</v>
      </c>
      <c r="H5" s="6">
        <f>'Population Numbers 2017-2021'!H5*B5*C5*D5*E5</f>
        <v>6534.81091507365</v>
      </c>
      <c r="I5" s="6">
        <f>'Population Numbers 2017-2021'!H5*B5*C5*D5*G5</f>
        <v>7722.9583541779493</v>
      </c>
      <c r="J5" s="6">
        <f t="shared" si="13"/>
        <v>14257.769269251599</v>
      </c>
      <c r="K5" s="6">
        <f>'Population Numbers 2017-2021'!K5*$B5*$C5*$D5*$E5</f>
        <v>6654.6907364137214</v>
      </c>
      <c r="L5" s="6">
        <f>'Population Numbers 2017-2021'!K5*$B5*$C5*$F5*$G5</f>
        <v>3145.8538026683045</v>
      </c>
      <c r="M5" s="6">
        <f t="shared" si="14"/>
        <v>9800.5445390820259</v>
      </c>
      <c r="N5" s="6">
        <f>'Population Numbers 2017-2021'!N5*$B5*$C5*$D5*$E5</f>
        <v>6775.6599158763902</v>
      </c>
      <c r="O5" s="6">
        <f>'Population Numbers 2017-2021'!N5*$B5*$C5*$F5*$G5</f>
        <v>3203.0392329597476</v>
      </c>
      <c r="P5" s="6">
        <f t="shared" si="15"/>
        <v>9978.6991488361382</v>
      </c>
      <c r="Q5" s="6">
        <f>'Population Numbers 2017-2021'!Q5*$B5*$C5*$D5*$E5</f>
        <v>6897.7184534616599</v>
      </c>
      <c r="R5" s="6">
        <f>'Population Numbers 2017-2021'!Q5*$B5*$C5*$F5*$G5</f>
        <v>3260.7396325455115</v>
      </c>
      <c r="S5" s="6">
        <f t="shared" si="0"/>
        <v>10158.458086007171</v>
      </c>
      <c r="T5" s="6">
        <f>'Population Numbers 2017-2021'!T5*$B5*$C5*$D5*$E5</f>
        <v>7020.8663491695306</v>
      </c>
      <c r="U5" s="6">
        <f>'Population Numbers 2017-2021'!T5*$B5*$C5*$F5*$G5</f>
        <v>3318.9550014255965</v>
      </c>
      <c r="V5" s="6">
        <f t="shared" si="1"/>
        <v>10339.821350595128</v>
      </c>
      <c r="W5" s="6">
        <f>'Population Numbers 2017-2021'!W5*$B5*$C5*$D5*$E5</f>
        <v>7145.1036030000005</v>
      </c>
      <c r="X5" s="6">
        <f>'Population Numbers 2017-2021'!W5*$B5*$C5*$F5*$G5</f>
        <v>3377.6853395999997</v>
      </c>
      <c r="Y5" s="6">
        <f t="shared" si="2"/>
        <v>10522.7889426</v>
      </c>
      <c r="Z5" s="6">
        <f>'Population Numbers 2017-2021'!AA5*$B5*$C5*$D5*$E5</f>
        <v>7264.9406608020008</v>
      </c>
      <c r="AA5" s="6">
        <f>'Population Numbers 2017-2021'!AA5*$B5*$C5*$F5*$G5</f>
        <v>3434.3355851064002</v>
      </c>
      <c r="AB5" s="6">
        <f t="shared" si="16"/>
        <v>10699.276245908401</v>
      </c>
      <c r="AC5" s="6">
        <f>'Population Numbers 2017-2021'!AD5*$B5*$C5*$D5*$E5</f>
        <v>7385.7734249639989</v>
      </c>
      <c r="AD5" s="6">
        <f>'Population Numbers 2017-2021'!AD5*$B5*$C5*$F5*$G5</f>
        <v>3491.4565281647997</v>
      </c>
      <c r="AE5" s="6">
        <f t="shared" si="4"/>
        <v>10877.229953128799</v>
      </c>
      <c r="AF5" s="6">
        <f>'Population Numbers 2017-2021'!AG5*$B5*$C5*$D5*$E5</f>
        <v>7507.6018954859992</v>
      </c>
      <c r="AG5" s="6">
        <f>'Population Numbers 2017-2021'!AG5*$B5*$C5*$F5*$G5</f>
        <v>3549.0481687751999</v>
      </c>
      <c r="AH5" s="6">
        <f t="shared" si="5"/>
        <v>11056.650064261199</v>
      </c>
      <c r="AI5" s="6">
        <f>'Population Numbers 2017-2021'!AJ5*$B5*$C5*$D5*$E5</f>
        <v>7630.426072368</v>
      </c>
      <c r="AJ5" s="6">
        <f>'Population Numbers 2017-2021'!AJ5*$B5*$C5*$F5*$G5</f>
        <v>3607.1105069375994</v>
      </c>
      <c r="AK5" s="6">
        <f t="shared" si="6"/>
        <v>11237.536579305599</v>
      </c>
      <c r="AL5" s="6">
        <f>'Population Numbers 2017-2021'!AM5*$B5*$C5*$D5*$E5</f>
        <v>7754.2459556099993</v>
      </c>
      <c r="AM5" s="6">
        <f>'Population Numbers 2017-2021'!AM5*$B5*$C5*$F5*$G5</f>
        <v>3665.6435426519993</v>
      </c>
      <c r="AN5" s="6">
        <f t="shared" si="7"/>
        <v>11419.889498261999</v>
      </c>
      <c r="AO5" s="6">
        <f>'Population Numbers 2017-2021'!AP5*$B5*$C5*$D5*$E5</f>
        <v>7879.0615452120001</v>
      </c>
      <c r="AP5" s="6">
        <f>'Population Numbers 2017-2021'!AP5*$B5*$C5*$F5*$G5</f>
        <v>3724.6472759183998</v>
      </c>
      <c r="AQ5" s="6">
        <f t="shared" si="8"/>
        <v>11603.7088211304</v>
      </c>
      <c r="AR5" s="6">
        <f>'Population Numbers 2017-2021'!AS5*$B5*$C5*$D5*$E5</f>
        <v>8004.8728411739994</v>
      </c>
      <c r="AS5" s="6">
        <f>'Population Numbers 2017-2021'!AS5*$B5*$C5*$F5*$G5</f>
        <v>3784.1217067367993</v>
      </c>
      <c r="AT5" s="6">
        <f t="shared" si="9"/>
        <v>11788.994547910799</v>
      </c>
      <c r="AU5" s="6">
        <f>'Population Numbers 2017-2021'!AV5*$B5*$C5*$D5*$E5</f>
        <v>8131.6798434960001</v>
      </c>
      <c r="AV5" s="6">
        <f>'Population Numbers 2017-2021'!AV5*$B5*$C5*$F5*$G5</f>
        <v>3844.0668351071995</v>
      </c>
      <c r="AW5" s="6">
        <f t="shared" si="10"/>
        <v>11975.7466786032</v>
      </c>
      <c r="AX5" s="6">
        <f>'Population Numbers 2017-2021'!AY5*$B5*$C5*$D5*$E5</f>
        <v>8259.4825521780003</v>
      </c>
      <c r="AY5" s="6">
        <f>'Population Numbers 2017-2021'!AY5*$B5*$C5*$F5*$G5</f>
        <v>3904.4826610295995</v>
      </c>
      <c r="AZ5" s="6">
        <f t="shared" si="11"/>
        <v>12163.965213207601</v>
      </c>
      <c r="BA5" s="6">
        <f>'Population Numbers 2017-2021'!BB5*$B5*$C5*$D5*$E5</f>
        <v>8388.2809672200001</v>
      </c>
      <c r="BB5" s="6">
        <f>'Population Numbers 2017-2021'!BB5*$B5*$C5*$F5*$G5</f>
        <v>3965.3691845039998</v>
      </c>
      <c r="BC5" s="6">
        <f t="shared" si="12"/>
        <v>12353.650151723999</v>
      </c>
    </row>
    <row r="6" spans="1:55" s="27" customFormat="1" x14ac:dyDescent="0.2">
      <c r="A6" s="23" t="str">
        <f>'Population Numbers 2017-2021'!A6</f>
        <v xml:space="preserve">Andhra Pradesh </v>
      </c>
      <c r="B6" s="7">
        <v>7.4999999999999997E-3</v>
      </c>
      <c r="C6" s="27">
        <v>0.3</v>
      </c>
      <c r="D6" s="27">
        <v>0.2</v>
      </c>
      <c r="E6" s="27">
        <v>0.55000000000000004</v>
      </c>
      <c r="F6" s="27">
        <v>0.08</v>
      </c>
      <c r="G6" s="27">
        <v>0.65</v>
      </c>
      <c r="H6" s="6">
        <f>'Population Numbers 2017-2021'!H6*B6*C6*D6*E6</f>
        <v>4467.6783559912928</v>
      </c>
      <c r="I6" s="6">
        <f>'Population Numbers 2017-2021'!H6*B6*C6*D6*G6</f>
        <v>5279.9835116260729</v>
      </c>
      <c r="J6" s="6">
        <f t="shared" ref="J6" si="17">SUM(H6:I6)</f>
        <v>9747.6618676173657</v>
      </c>
      <c r="K6" s="6">
        <f>'Population Numbers 2017-2021'!K6*$B6*$C6*$D6*$E6</f>
        <v>4547.8141143813382</v>
      </c>
      <c r="L6" s="6">
        <f>'Population Numbers 2017-2021'!K6*$B6*$C6*$F6*$G6</f>
        <v>2149.875763162087</v>
      </c>
      <c r="M6" s="6">
        <f t="shared" si="14"/>
        <v>6697.6898775434256</v>
      </c>
      <c r="N6" s="6">
        <f>'Population Numbers 2017-2021'!N6*$B6*$C6*$D6*$E6</f>
        <v>4628.6612649175777</v>
      </c>
      <c r="O6" s="6">
        <f>'Population Numbers 2017-2021'!N6*$B6*$C6*$F6*$G6</f>
        <v>2188.0944161428547</v>
      </c>
      <c r="P6" s="6">
        <f t="shared" si="15"/>
        <v>6816.7556810604328</v>
      </c>
      <c r="Q6" s="6">
        <f>'Population Numbers 2017-2021'!Q6*$B6*$C6*$D6*$E6</f>
        <v>4710.219807600015</v>
      </c>
      <c r="R6" s="6">
        <f>'Population Numbers 2017-2021'!Q6*$B6*$C6*$F6*$G6</f>
        <v>2226.6493635927341</v>
      </c>
      <c r="S6" s="6">
        <f t="shared" si="0"/>
        <v>6936.8691711927495</v>
      </c>
      <c r="T6" s="6">
        <f>'Population Numbers 2017-2021'!T6*$B6*$C6*$D6*$E6</f>
        <v>4792.4897424286473</v>
      </c>
      <c r="U6" s="6">
        <f>'Population Numbers 2017-2021'!T6*$B6*$C6*$F6*$G6</f>
        <v>2265.5406055117242</v>
      </c>
      <c r="V6" s="6">
        <f t="shared" si="1"/>
        <v>7058.0303479403719</v>
      </c>
      <c r="W6" s="6">
        <f>'Population Numbers 2017-2021'!W6*$B6*$C6*$D6*$E6</f>
        <v>4875.4710694034738</v>
      </c>
      <c r="X6" s="6">
        <f>'Population Numbers 2017-2021'!W6*$B6*$C6*$F6*$G6</f>
        <v>2304.7681418998241</v>
      </c>
      <c r="Y6" s="6">
        <f t="shared" si="2"/>
        <v>7180.2392113032984</v>
      </c>
      <c r="Z6" s="6">
        <f>'Population Numbers 2017-2021'!AA6*$B6*$C6*$D6*$E6</f>
        <v>4948.6329031721771</v>
      </c>
      <c r="AA6" s="6">
        <f>'Population Numbers 2017-2021'!AA6*$B6*$C6*$F6*$G6</f>
        <v>2339.3537360450291</v>
      </c>
      <c r="AB6" s="6">
        <f t="shared" si="16"/>
        <v>7287.9866392172062</v>
      </c>
      <c r="AC6" s="6">
        <f>'Population Numbers 2017-2021'!AD6*$B6*$C6*$D6*$E6</f>
        <v>5022.3337741713258</v>
      </c>
      <c r="AD6" s="6">
        <f>'Population Numbers 2017-2021'!AD6*$B6*$C6*$F6*$G6</f>
        <v>2374.1941477900809</v>
      </c>
      <c r="AE6" s="6">
        <f t="shared" si="4"/>
        <v>7396.5279219614067</v>
      </c>
      <c r="AF6" s="6">
        <f>'Population Numbers 2017-2021'!AG6*$B6*$C6*$D6*$E6</f>
        <v>5096.5736824009218</v>
      </c>
      <c r="AG6" s="6">
        <f>'Population Numbers 2017-2021'!AG6*$B6*$C6*$F6*$G6</f>
        <v>2409.2893771349809</v>
      </c>
      <c r="AH6" s="6">
        <f t="shared" si="5"/>
        <v>7505.8630595359027</v>
      </c>
      <c r="AI6" s="6">
        <f>'Population Numbers 2017-2021'!AJ6*$B6*$C6*$D6*$E6</f>
        <v>5171.3526278609625</v>
      </c>
      <c r="AJ6" s="6">
        <f>'Population Numbers 2017-2021'!AJ6*$B6*$C6*$F6*$G6</f>
        <v>2444.6394240797272</v>
      </c>
      <c r="AK6" s="6">
        <f t="shared" si="6"/>
        <v>7615.9920519406896</v>
      </c>
      <c r="AL6" s="6">
        <f>'Population Numbers 2017-2021'!AM6*$B6*$C6*$D6*$E6</f>
        <v>5246.6706105514477</v>
      </c>
      <c r="AM6" s="6">
        <f>'Population Numbers 2017-2021'!AM6*$B6*$C6*$F6*$G6</f>
        <v>2480.2442886243207</v>
      </c>
      <c r="AN6" s="6">
        <f t="shared" si="7"/>
        <v>7726.9148991757684</v>
      </c>
      <c r="AO6" s="6">
        <f>'Population Numbers 2017-2021'!AP6*$B6*$C6*$D6*$E6</f>
        <v>5322.5276304723802</v>
      </c>
      <c r="AP6" s="6">
        <f>'Population Numbers 2017-2021'!AP6*$B6*$C6*$F6*$G6</f>
        <v>2516.1039707687614</v>
      </c>
      <c r="AQ6" s="6">
        <f t="shared" si="8"/>
        <v>7838.6316012411417</v>
      </c>
      <c r="AR6" s="6">
        <f>'Population Numbers 2017-2021'!AS6*$B6*$C6*$D6*$E6</f>
        <v>5398.9236876237583</v>
      </c>
      <c r="AS6" s="6">
        <f>'Population Numbers 2017-2021'!AS6*$B6*$C6*$F6*$G6</f>
        <v>2552.2184705130494</v>
      </c>
      <c r="AT6" s="6">
        <f t="shared" si="9"/>
        <v>7951.1421581368077</v>
      </c>
      <c r="AU6" s="6">
        <f>'Population Numbers 2017-2021'!AV6*$B6*$C6*$D6*$E6</f>
        <v>5475.8587820055809</v>
      </c>
      <c r="AV6" s="6">
        <f>'Population Numbers 2017-2021'!AV6*$B6*$C6*$F6*$G6</f>
        <v>2588.5877878571832</v>
      </c>
      <c r="AW6" s="6">
        <f t="shared" si="10"/>
        <v>8064.4465698627646</v>
      </c>
      <c r="AX6" s="6">
        <f>'Population Numbers 2017-2021'!AY6*$B6*$C6*$D6*$E6</f>
        <v>5553.332913617849</v>
      </c>
      <c r="AY6" s="6">
        <f>'Population Numbers 2017-2021'!AY6*$B6*$C6*$F6*$G6</f>
        <v>2625.2119228011647</v>
      </c>
      <c r="AZ6" s="6">
        <f t="shared" si="11"/>
        <v>8178.5448364190142</v>
      </c>
      <c r="BA6" s="6">
        <f>'Population Numbers 2017-2021'!BB6*$B6*$C6*$D6*$E6</f>
        <v>5631.3460824605609</v>
      </c>
      <c r="BB6" s="6">
        <f>'Population Numbers 2017-2021'!BB6*$B6*$C6*$F6*$G6</f>
        <v>2662.0908753449921</v>
      </c>
      <c r="BC6" s="6">
        <f t="shared" si="12"/>
        <v>8293.4369578055521</v>
      </c>
    </row>
    <row r="7" spans="1:55" x14ac:dyDescent="0.2">
      <c r="A7" s="23" t="str">
        <f>'Population Numbers 2017-2021'!A7</f>
        <v>Telengana</v>
      </c>
      <c r="B7" s="7">
        <v>7.4999999999999997E-3</v>
      </c>
      <c r="C7" s="27">
        <v>0.3</v>
      </c>
      <c r="D7" s="27">
        <v>0.2</v>
      </c>
      <c r="E7" s="27">
        <v>0.55000000000000004</v>
      </c>
      <c r="F7" s="27">
        <v>0.08</v>
      </c>
      <c r="G7" s="27">
        <v>0.65</v>
      </c>
      <c r="H7" s="6">
        <f>'Population Numbers 2017-2021'!H7*B7*C7*D7*E7</f>
        <v>3671.975352502338</v>
      </c>
      <c r="I7" s="6">
        <f>'Population Numbers 2017-2021'!H7*B7*C7*D7*G7</f>
        <v>4339.6072347754898</v>
      </c>
      <c r="J7" s="6">
        <f t="shared" si="13"/>
        <v>8011.5825872778278</v>
      </c>
      <c r="K7" s="6">
        <f>'Population Numbers 2017-2021'!K7*$B7*$C7*$D7*$E7</f>
        <v>3733.6712212774255</v>
      </c>
      <c r="L7" s="6">
        <f>'Population Numbers 2017-2021'!K7*$B7*$C7*$F7*$G7</f>
        <v>1765.0082136947829</v>
      </c>
      <c r="M7" s="6">
        <f t="shared" si="14"/>
        <v>5498.6794349722086</v>
      </c>
      <c r="N7" s="6">
        <f>'Population Numbers 2017-2021'!N7*$B7*$C7*$D7*$E7</f>
        <v>3795.8753781437185</v>
      </c>
      <c r="O7" s="6">
        <f>'Population Numbers 2017-2021'!N7*$B7*$C7*$F7*$G7</f>
        <v>1794.4138151224849</v>
      </c>
      <c r="P7" s="6">
        <f t="shared" si="15"/>
        <v>5590.2891932662033</v>
      </c>
      <c r="Q7" s="6">
        <f>'Population Numbers 2017-2021'!Q7*$B7*$C7*$D7*$E7</f>
        <v>3858.5878231012189</v>
      </c>
      <c r="R7" s="6">
        <f>'Population Numbers 2017-2021'!Q7*$B7*$C7*$F7*$G7</f>
        <v>1824.0596981933033</v>
      </c>
      <c r="S7" s="6">
        <f t="shared" si="0"/>
        <v>5682.6475212945224</v>
      </c>
      <c r="T7" s="6">
        <f>'Population Numbers 2017-2021'!T7*$B7*$C7*$D7*$E7</f>
        <v>3921.8085561499247</v>
      </c>
      <c r="U7" s="6">
        <f>'Population Numbers 2017-2021'!T7*$B7*$C7*$F7*$G7</f>
        <v>1853.9458629072369</v>
      </c>
      <c r="V7" s="6">
        <f t="shared" si="1"/>
        <v>5775.7544190571616</v>
      </c>
      <c r="W7" s="6">
        <f>'Population Numbers 2017-2021'!W7*$B7*$C7*$D7*$E7</f>
        <v>3985.5375772898406</v>
      </c>
      <c r="X7" s="6">
        <f>'Population Numbers 2017-2021'!W7*$B7*$C7*$F7*$G7</f>
        <v>1884.0723092642882</v>
      </c>
      <c r="Y7" s="6">
        <f t="shared" si="2"/>
        <v>5869.6098865541289</v>
      </c>
      <c r="Z7" s="6">
        <f>'Population Numbers 2017-2021'!AA7*$B7*$C7*$D7*$E7</f>
        <v>4041.1751070316554</v>
      </c>
      <c r="AA7" s="6">
        <f>'Population Numbers 2017-2021'!AA7*$B7*$C7*$F7*$G7</f>
        <v>1910.373686960419</v>
      </c>
      <c r="AB7" s="6">
        <f t="shared" si="16"/>
        <v>5951.5487939920749</v>
      </c>
      <c r="AC7" s="6">
        <f>'Population Numbers 2017-2021'!AD7*$B7*$C7*$D7*$E7</f>
        <v>4097.1977776643535</v>
      </c>
      <c r="AD7" s="6">
        <f>'Population Numbers 2017-2021'!AD7*$B7*$C7*$F7*$G7</f>
        <v>1936.8571312595125</v>
      </c>
      <c r="AE7" s="6">
        <f t="shared" si="4"/>
        <v>6034.0549089238657</v>
      </c>
      <c r="AF7" s="6">
        <f>'Population Numbers 2017-2021'!AG7*$B7*$C7*$D7*$E7</f>
        <v>4153.6055891879332</v>
      </c>
      <c r="AG7" s="6">
        <f>'Population Numbers 2017-2021'!AG7*$B7*$C7*$F7*$G7</f>
        <v>1963.5226421615685</v>
      </c>
      <c r="AH7" s="6">
        <f t="shared" si="5"/>
        <v>6117.1282313495012</v>
      </c>
      <c r="AI7" s="6">
        <f>'Population Numbers 2017-2021'!AJ7*$B7*$C7*$D7*$E7</f>
        <v>4210.3985416023952</v>
      </c>
      <c r="AJ7" s="6">
        <f>'Population Numbers 2017-2021'!AJ7*$B7*$C7*$F7*$G7</f>
        <v>1990.3702196665868</v>
      </c>
      <c r="AK7" s="6">
        <f t="shared" si="6"/>
        <v>6200.7687612689824</v>
      </c>
      <c r="AL7" s="6">
        <f>'Population Numbers 2017-2021'!AM7*$B7*$C7*$D7*$E7</f>
        <v>4267.5766349077403</v>
      </c>
      <c r="AM7" s="6">
        <f>'Population Numbers 2017-2021'!AM7*$B7*$C7*$F7*$G7</f>
        <v>2017.3998637745681</v>
      </c>
      <c r="AN7" s="6">
        <f t="shared" si="7"/>
        <v>6284.9764986823084</v>
      </c>
      <c r="AO7" s="6">
        <f>'Population Numbers 2017-2021'!AP7*$B7*$C7*$D7*$E7</f>
        <v>4325.1398691039676</v>
      </c>
      <c r="AP7" s="6">
        <f>'Population Numbers 2017-2021'!AP7*$B7*$C7*$F7*$G7</f>
        <v>2044.6115744855119</v>
      </c>
      <c r="AQ7" s="6">
        <f t="shared" si="8"/>
        <v>6369.7514435894791</v>
      </c>
      <c r="AR7" s="6">
        <f>'Population Numbers 2017-2021'!AS7*$B7*$C7*$D7*$E7</f>
        <v>4383.0882441910771</v>
      </c>
      <c r="AS7" s="6">
        <f>'Population Numbers 2017-2021'!AS7*$B7*$C7*$F7*$G7</f>
        <v>2072.0053517994183</v>
      </c>
      <c r="AT7" s="6">
        <f t="shared" si="9"/>
        <v>6455.0935959904955</v>
      </c>
      <c r="AU7" s="6">
        <f>'Population Numbers 2017-2021'!AV7*$B7*$C7*$D7*$E7</f>
        <v>4441.4217601690689</v>
      </c>
      <c r="AV7" s="6">
        <f>'Population Numbers 2017-2021'!AV7*$B7*$C7*$F7*$G7</f>
        <v>2099.5811957162869</v>
      </c>
      <c r="AW7" s="6">
        <f t="shared" si="10"/>
        <v>6541.0029558853557</v>
      </c>
      <c r="AX7" s="6">
        <f>'Population Numbers 2017-2021'!AY7*$B7*$C7*$D7*$E7</f>
        <v>4500.1404170379428</v>
      </c>
      <c r="AY7" s="6">
        <f>'Population Numbers 2017-2021'!AY7*$B7*$C7*$F7*$G7</f>
        <v>2127.3391062361184</v>
      </c>
      <c r="AZ7" s="6">
        <f t="shared" si="11"/>
        <v>6627.4795232740616</v>
      </c>
      <c r="BA7" s="6">
        <f>'Population Numbers 2017-2021'!BB7*$B7*$C7*$D7*$E7</f>
        <v>4559.2442147977017</v>
      </c>
      <c r="BB7" s="6">
        <f>'Population Numbers 2017-2021'!BB7*$B7*$C7*$F7*$G7</f>
        <v>2155.2790833589133</v>
      </c>
      <c r="BC7" s="6">
        <f t="shared" si="12"/>
        <v>6714.5232981566151</v>
      </c>
    </row>
    <row r="8" spans="1:55" x14ac:dyDescent="0.2">
      <c r="A8" s="23" t="str">
        <f>'Population Numbers 2017-2021'!A8</f>
        <v>Tamil Nadu</v>
      </c>
      <c r="B8" s="7">
        <v>7.4000000000000003E-3</v>
      </c>
      <c r="C8" s="27">
        <v>0.3</v>
      </c>
      <c r="D8" s="27">
        <v>0.2</v>
      </c>
      <c r="E8" s="27">
        <v>0.55000000000000004</v>
      </c>
      <c r="F8" s="27">
        <v>0.08</v>
      </c>
      <c r="G8" s="27">
        <v>0.65</v>
      </c>
      <c r="H8" s="6">
        <f>'Population Numbers 2017-2021'!H8*B8*C8*D8*E8</f>
        <v>9020.1139437891234</v>
      </c>
      <c r="I8" s="6">
        <f>'Population Numbers 2017-2021'!H8*B8*C8*D8*G8</f>
        <v>10660.134660841692</v>
      </c>
      <c r="J8" s="6">
        <f t="shared" si="13"/>
        <v>19680.248604630815</v>
      </c>
      <c r="K8" s="6">
        <f>'Population Numbers 2017-2021'!K8*$B8*$C8*$D8*$E8</f>
        <v>9120.3339083925039</v>
      </c>
      <c r="L8" s="6">
        <f>'Population Numbers 2017-2021'!K8*$B8*$C8*$F8*$G8</f>
        <v>4311.4305748764564</v>
      </c>
      <c r="M8" s="6">
        <f t="shared" si="14"/>
        <v>13431.76448326896</v>
      </c>
      <c r="N8" s="6">
        <f>'Population Numbers 2017-2021'!N8*$B8*$C8*$D8*$E8</f>
        <v>9221.1035641033322</v>
      </c>
      <c r="O8" s="6">
        <f>'Population Numbers 2017-2021'!N8*$B8*$C8*$F8*$G8</f>
        <v>4359.0671393943021</v>
      </c>
      <c r="P8" s="6">
        <f t="shared" si="15"/>
        <v>13580.170703497635</v>
      </c>
      <c r="Q8" s="6">
        <f>'Population Numbers 2017-2021'!Q8*$B8*$C8*$D8*$E8</f>
        <v>9322.4229109216103</v>
      </c>
      <c r="R8" s="6">
        <f>'Population Numbers 2017-2021'!Q8*$B8*$C8*$F8*$G8</f>
        <v>4406.9635578902162</v>
      </c>
      <c r="S8" s="6">
        <f t="shared" si="0"/>
        <v>13729.386468811826</v>
      </c>
      <c r="T8" s="6">
        <f>'Population Numbers 2017-2021'!T8*$B8*$C8*$D8*$E8</f>
        <v>9424.2919488473435</v>
      </c>
      <c r="U8" s="6">
        <f>'Population Numbers 2017-2021'!T8*$B8*$C8*$F8*$G8</f>
        <v>4455.1198303641986</v>
      </c>
      <c r="V8" s="6">
        <f t="shared" si="1"/>
        <v>13879.411779211543</v>
      </c>
      <c r="W8" s="6">
        <f>'Population Numbers 2017-2021'!W8*$B8*$C8*$D8*$E8</f>
        <v>9526.7106778805301</v>
      </c>
      <c r="X8" s="6">
        <f>'Population Numbers 2017-2021'!W8*$B8*$C8*$F8*$G8</f>
        <v>4503.5359568162503</v>
      </c>
      <c r="Y8" s="6">
        <f t="shared" si="2"/>
        <v>14030.246634696781</v>
      </c>
      <c r="Z8" s="6">
        <f>'Population Numbers 2017-2021'!AA8*$B8*$C8*$D8*$E8</f>
        <v>9621.5926564607271</v>
      </c>
      <c r="AA8" s="6">
        <f>'Population Numbers 2017-2021'!AA8*$B8*$C8*$F8*$G8</f>
        <v>4548.3892557814352</v>
      </c>
      <c r="AB8" s="6">
        <f t="shared" si="16"/>
        <v>14169.981912242161</v>
      </c>
      <c r="AC8" s="6">
        <f>'Population Numbers 2017-2021'!AD8*$B8*$C8*$D8*$E8</f>
        <v>9716.9304796312354</v>
      </c>
      <c r="AD8" s="6">
        <f>'Population Numbers 2017-2021'!AD8*$B8*$C8*$F8*$G8</f>
        <v>4593.4580449165833</v>
      </c>
      <c r="AE8" s="6">
        <f t="shared" si="4"/>
        <v>14310.38852454782</v>
      </c>
      <c r="AF8" s="6">
        <f>'Population Numbers 2017-2021'!AG8*$B8*$C8*$D8*$E8</f>
        <v>9812.7241473920494</v>
      </c>
      <c r="AG8" s="6">
        <f>'Population Numbers 2017-2021'!AG8*$B8*$C8*$F8*$G8</f>
        <v>4638.7423242216955</v>
      </c>
      <c r="AH8" s="6">
        <f t="shared" si="5"/>
        <v>14451.466471613745</v>
      </c>
      <c r="AI8" s="6">
        <f>'Population Numbers 2017-2021'!AJ8*$B8*$C8*$D8*$E8</f>
        <v>9908.9736597431729</v>
      </c>
      <c r="AJ8" s="6">
        <f>'Population Numbers 2017-2021'!AJ8*$B8*$C8*$F8*$G8</f>
        <v>4684.2420936967728</v>
      </c>
      <c r="AK8" s="6">
        <f t="shared" si="6"/>
        <v>14593.215753439945</v>
      </c>
      <c r="AL8" s="6">
        <f>'Population Numbers 2017-2021'!AM8*$B8*$C8*$D8*$E8</f>
        <v>10005.679016684609</v>
      </c>
      <c r="AM8" s="6">
        <f>'Population Numbers 2017-2021'!AM8*$B8*$C8*$F8*$G8</f>
        <v>4729.9573533418152</v>
      </c>
      <c r="AN8" s="6">
        <f t="shared" si="7"/>
        <v>14735.636370026425</v>
      </c>
      <c r="AO8" s="6">
        <f>'Population Numbers 2017-2021'!AP8*$B8*$C8*$D8*$E8</f>
        <v>10102.840218216348</v>
      </c>
      <c r="AP8" s="6">
        <f>'Population Numbers 2017-2021'!AP8*$B8*$C8*$F8*$G8</f>
        <v>4775.8881031568189</v>
      </c>
      <c r="AQ8" s="6">
        <f t="shared" si="8"/>
        <v>14878.728321373168</v>
      </c>
      <c r="AR8" s="6">
        <f>'Population Numbers 2017-2021'!AS8*$B8*$C8*$D8*$E8</f>
        <v>10200.457264338402</v>
      </c>
      <c r="AS8" s="6">
        <f>'Population Numbers 2017-2021'!AS8*$B8*$C8*$F8*$G8</f>
        <v>4822.0343431417905</v>
      </c>
      <c r="AT8" s="6">
        <f t="shared" si="9"/>
        <v>15022.491607480191</v>
      </c>
      <c r="AU8" s="6">
        <f>'Population Numbers 2017-2021'!AV8*$B8*$C8*$D8*$E8</f>
        <v>10298.530155050761</v>
      </c>
      <c r="AV8" s="6">
        <f>'Population Numbers 2017-2021'!AV8*$B8*$C8*$F8*$G8</f>
        <v>4868.3960732967225</v>
      </c>
      <c r="AW8" s="6">
        <f t="shared" si="10"/>
        <v>15166.926228347484</v>
      </c>
      <c r="AX8" s="6">
        <f>'Population Numbers 2017-2021'!AY8*$B8*$C8*$D8*$E8</f>
        <v>10397.058890353428</v>
      </c>
      <c r="AY8" s="6">
        <f>'Population Numbers 2017-2021'!AY8*$B8*$C8*$F8*$G8</f>
        <v>4914.9732936216205</v>
      </c>
      <c r="AZ8" s="6">
        <f t="shared" si="11"/>
        <v>15312.032183975049</v>
      </c>
      <c r="BA8" s="6">
        <f>'Population Numbers 2017-2021'!BB8*$B8*$C8*$D8*$E8</f>
        <v>10496.043470246403</v>
      </c>
      <c r="BB8" s="6">
        <f>'Population Numbers 2017-2021'!BB8*$B8*$C8*$F8*$G8</f>
        <v>4961.7660041164809</v>
      </c>
      <c r="BC8" s="6">
        <f t="shared" si="12"/>
        <v>15457.809474362883</v>
      </c>
    </row>
    <row r="9" spans="1:55" x14ac:dyDescent="0.2">
      <c r="A9" s="23" t="str">
        <f>'Population Numbers 2017-2021'!A9</f>
        <v xml:space="preserve">Rajasthan </v>
      </c>
      <c r="B9" s="7">
        <v>6.7000000000000002E-3</v>
      </c>
      <c r="C9" s="27">
        <v>0.3</v>
      </c>
      <c r="D9" s="27">
        <v>0.2</v>
      </c>
      <c r="E9" s="27">
        <v>0.55000000000000004</v>
      </c>
      <c r="F9" s="27">
        <v>0.08</v>
      </c>
      <c r="G9" s="27">
        <v>0.65</v>
      </c>
      <c r="H9" s="6">
        <f>'Population Numbers 2017-2021'!H9*B9*C9*D9*E9</f>
        <v>4430.0725861792953</v>
      </c>
      <c r="I9" s="6">
        <f>'Population Numbers 2017-2021'!H9*B9*C9*D9*G9</f>
        <v>5235.540329120985</v>
      </c>
      <c r="J9" s="6">
        <f t="shared" si="13"/>
        <v>9665.6129153002803</v>
      </c>
      <c r="K9" s="6">
        <f>'Population Numbers 2017-2021'!K9*$B9*$C9*$D9*$E9</f>
        <v>4568.1417005522762</v>
      </c>
      <c r="L9" s="6">
        <f>'Population Numbers 2017-2021'!K9*$B9*$C9*$F9*$G9</f>
        <v>2159.4851675338027</v>
      </c>
      <c r="M9" s="6">
        <f t="shared" si="14"/>
        <v>6727.6268680860794</v>
      </c>
      <c r="N9" s="6">
        <f>'Population Numbers 2017-2021'!N9*$B9*$C9*$D9*$E9</f>
        <v>4708.183145832837</v>
      </c>
      <c r="O9" s="6">
        <f>'Population Numbers 2017-2021'!N9*$B9*$C9*$F9*$G9</f>
        <v>2225.6865780300682</v>
      </c>
      <c r="P9" s="6">
        <f t="shared" si="15"/>
        <v>6933.8697238629047</v>
      </c>
      <c r="Q9" s="6">
        <f>'Population Numbers 2017-2021'!Q9*$B9*$C9*$D9*$E9</f>
        <v>4850.1969220209785</v>
      </c>
      <c r="R9" s="6">
        <f>'Population Numbers 2017-2021'!Q9*$B9*$C9*$F9*$G9</f>
        <v>2292.8203631371894</v>
      </c>
      <c r="S9" s="6">
        <f t="shared" si="0"/>
        <v>7143.0172851581683</v>
      </c>
      <c r="T9" s="6">
        <f>'Population Numbers 2017-2021'!T9*$B9*$C9*$D9*$E9</f>
        <v>4994.1830291166998</v>
      </c>
      <c r="U9" s="6">
        <f>'Population Numbers 2017-2021'!T9*$B9*$C9*$F9*$G9</f>
        <v>2360.8865228551672</v>
      </c>
      <c r="V9" s="6">
        <f t="shared" si="1"/>
        <v>7355.0695519718665</v>
      </c>
      <c r="W9" s="6">
        <f>'Population Numbers 2017-2021'!W9*$B9*$C9*$D9*$E9</f>
        <v>5140.1414671200009</v>
      </c>
      <c r="X9" s="6">
        <f>'Population Numbers 2017-2021'!W9*$B9*$C9*$F9*$G9</f>
        <v>2429.8850571840003</v>
      </c>
      <c r="Y9" s="6">
        <f t="shared" si="2"/>
        <v>7570.0265243040012</v>
      </c>
      <c r="Z9" s="6">
        <f>'Population Numbers 2017-2021'!AA9*$B9*$C9*$D9*$E9</f>
        <v>5284.9545359490003</v>
      </c>
      <c r="AA9" s="6">
        <f>'Population Numbers 2017-2021'!AA9*$B9*$C9*$F9*$G9</f>
        <v>2498.3421442668</v>
      </c>
      <c r="AB9" s="6">
        <f t="shared" si="16"/>
        <v>7783.2966802158007</v>
      </c>
      <c r="AC9" s="6">
        <f>'Population Numbers 2017-2021'!AD9*$B9*$C9*$D9*$E9</f>
        <v>5431.6735309980013</v>
      </c>
      <c r="AD9" s="6">
        <f>'Population Numbers 2017-2021'!AD9*$B9*$C9*$F9*$G9</f>
        <v>2567.7002146536001</v>
      </c>
      <c r="AE9" s="6">
        <f t="shared" si="4"/>
        <v>7999.373745651601</v>
      </c>
      <c r="AF9" s="6">
        <f>'Population Numbers 2017-2021'!AG9*$B9*$C9*$D9*$E9</f>
        <v>5580.2984522670022</v>
      </c>
      <c r="AG9" s="6">
        <f>'Population Numbers 2017-2021'!AG9*$B9*$C9*$F9*$G9</f>
        <v>2637.9592683444002</v>
      </c>
      <c r="AH9" s="6">
        <f t="shared" si="5"/>
        <v>8218.257720611402</v>
      </c>
      <c r="AI9" s="6">
        <f>'Population Numbers 2017-2021'!AJ9*$B9*$C9*$D9*$E9</f>
        <v>5730.8292997560011</v>
      </c>
      <c r="AJ9" s="6">
        <f>'Population Numbers 2017-2021'!AJ9*$B9*$C9*$F9*$G9</f>
        <v>2709.1193053392003</v>
      </c>
      <c r="AK9" s="6">
        <f t="shared" si="6"/>
        <v>8439.9486050952019</v>
      </c>
      <c r="AL9" s="6">
        <f>'Population Numbers 2017-2021'!AM9*$B9*$C9*$D9*$E9</f>
        <v>5883.2660734650026</v>
      </c>
      <c r="AM9" s="6">
        <f>'Population Numbers 2017-2021'!AM9*$B9*$C9*$F9*$G9</f>
        <v>2781.1803256380003</v>
      </c>
      <c r="AN9" s="6">
        <f t="shared" si="7"/>
        <v>8664.4463991030025</v>
      </c>
      <c r="AO9" s="6">
        <f>'Population Numbers 2017-2021'!AP9*$B9*$C9*$D9*$E9</f>
        <v>6037.6087733940012</v>
      </c>
      <c r="AP9" s="6">
        <f>'Population Numbers 2017-2021'!AP9*$B9*$C9*$F9*$G9</f>
        <v>2854.1423292408003</v>
      </c>
      <c r="AQ9" s="6">
        <f t="shared" si="8"/>
        <v>8891.751102634802</v>
      </c>
      <c r="AR9" s="6">
        <f>'Population Numbers 2017-2021'!AS9*$B9*$C9*$D9*$E9</f>
        <v>6193.8573995430015</v>
      </c>
      <c r="AS9" s="6">
        <f>'Population Numbers 2017-2021'!AS9*$B9*$C9*$F9*$G9</f>
        <v>2928.0053161476003</v>
      </c>
      <c r="AT9" s="6">
        <f t="shared" si="9"/>
        <v>9121.8627156906023</v>
      </c>
      <c r="AU9" s="6">
        <f>'Population Numbers 2017-2021'!AV9*$B9*$C9*$D9*$E9</f>
        <v>6352.0119519120008</v>
      </c>
      <c r="AV9" s="6">
        <f>'Population Numbers 2017-2021'!AV9*$B9*$C9*$F9*$G9</f>
        <v>3002.7692863584007</v>
      </c>
      <c r="AW9" s="6">
        <f t="shared" si="10"/>
        <v>9354.7812382704014</v>
      </c>
      <c r="AX9" s="6">
        <f>'Population Numbers 2017-2021'!AY9*$B9*$C9*$D9*$E9</f>
        <v>6512.0724305010017</v>
      </c>
      <c r="AY9" s="6">
        <f>'Population Numbers 2017-2021'!AY9*$B9*$C9*$F9*$G9</f>
        <v>3078.4342398732006</v>
      </c>
      <c r="AZ9" s="6">
        <f t="shared" si="11"/>
        <v>9590.5066703742013</v>
      </c>
      <c r="BA9" s="6">
        <f>'Population Numbers 2017-2021'!BB9*$B9*$C9*$D9*$E9</f>
        <v>6674.0388353100016</v>
      </c>
      <c r="BB9" s="6">
        <f>'Population Numbers 2017-2021'!BB9*$B9*$C9*$F9*$G9</f>
        <v>3155.000176692</v>
      </c>
      <c r="BC9" s="6">
        <f t="shared" si="12"/>
        <v>9829.039012002002</v>
      </c>
    </row>
    <row r="10" spans="1:55" x14ac:dyDescent="0.2">
      <c r="A10" s="23" t="str">
        <f>'Population Numbers 2017-2021'!A10</f>
        <v>Gujarat</v>
      </c>
      <c r="B10" s="7">
        <v>6.7000000000000002E-3</v>
      </c>
      <c r="C10" s="27">
        <v>0.3</v>
      </c>
      <c r="D10" s="27">
        <v>0.2</v>
      </c>
      <c r="E10" s="27">
        <v>0.55000000000000004</v>
      </c>
      <c r="F10" s="27">
        <v>0.08</v>
      </c>
      <c r="G10" s="27">
        <v>0.65</v>
      </c>
      <c r="H10" s="6">
        <f>'Population Numbers 2017-2021'!H10*B10*C10*D10*E10</f>
        <v>6202.9669309146002</v>
      </c>
      <c r="I10" s="6">
        <f>'Population Numbers 2017-2021'!H10*B10*C10*D10*G10</f>
        <v>7330.7791001718006</v>
      </c>
      <c r="J10" s="6">
        <f t="shared" si="13"/>
        <v>13533.746031086401</v>
      </c>
      <c r="K10" s="6">
        <f>'Population Numbers 2017-2021'!K10*$B10*$C10*$D10*$E10</f>
        <v>6307.5432098131214</v>
      </c>
      <c r="L10" s="6">
        <f>'Population Numbers 2017-2021'!K10*$B10*$C10*$F10*$G10</f>
        <v>2981.7476991843846</v>
      </c>
      <c r="M10" s="6">
        <f t="shared" si="14"/>
        <v>9289.2909089975055</v>
      </c>
      <c r="N10" s="6">
        <f>'Population Numbers 2017-2021'!N10*$B10*$C10*$D10*$E10</f>
        <v>6412.9624512109203</v>
      </c>
      <c r="O10" s="6">
        <f>'Population Numbers 2017-2021'!N10*$B10*$C10*$F10*$G10</f>
        <v>3031.5822496633441</v>
      </c>
      <c r="P10" s="6">
        <f t="shared" si="15"/>
        <v>9444.5447008742649</v>
      </c>
      <c r="Q10" s="6">
        <f>'Population Numbers 2017-2021'!Q10*$B10*$C10*$D10*$E10</f>
        <v>6519.2246551080007</v>
      </c>
      <c r="R10" s="6">
        <f>'Population Numbers 2017-2021'!Q10*$B10*$C10*$F10*$G10</f>
        <v>3081.8152915056003</v>
      </c>
      <c r="S10" s="6">
        <f t="shared" si="0"/>
        <v>9601.0399466136005</v>
      </c>
      <c r="T10" s="6">
        <f>'Population Numbers 2017-2021'!T10*$B10*$C10*$D10*$E10</f>
        <v>6626.3298215043596</v>
      </c>
      <c r="U10" s="6">
        <f>'Population Numbers 2017-2021'!T10*$B10*$C10*$F10*$G10</f>
        <v>3132.4468247111513</v>
      </c>
      <c r="V10" s="6">
        <f t="shared" si="1"/>
        <v>9758.7766462155105</v>
      </c>
      <c r="W10" s="6">
        <f>'Population Numbers 2017-2021'!W10*$B10*$C10*$D10*$E10</f>
        <v>6734.2779504</v>
      </c>
      <c r="X10" s="6">
        <f>'Population Numbers 2017-2021'!W10*$B10*$C10*$F10*$G10</f>
        <v>3183.4768492799994</v>
      </c>
      <c r="Y10" s="6">
        <f t="shared" si="2"/>
        <v>9917.7547996799985</v>
      </c>
      <c r="Z10" s="6">
        <f>'Population Numbers 2017-2021'!AA10*$B10*$C10*$D10*$E10</f>
        <v>6845.9988296700003</v>
      </c>
      <c r="AA10" s="6">
        <f>'Population Numbers 2017-2021'!AA10*$B10*$C10*$F10*$G10</f>
        <v>3236.2903558439998</v>
      </c>
      <c r="AB10" s="6">
        <f t="shared" si="16"/>
        <v>10082.289185514001</v>
      </c>
      <c r="AC10" s="6">
        <f>'Population Numbers 2017-2021'!AD10*$B10*$C10*$D10*$E10</f>
        <v>6958.6009693200012</v>
      </c>
      <c r="AD10" s="6">
        <f>'Population Numbers 2017-2021'!AD10*$B10*$C10*$F10*$G10</f>
        <v>3289.5204582240003</v>
      </c>
      <c r="AE10" s="6">
        <f t="shared" si="4"/>
        <v>10248.121427544002</v>
      </c>
      <c r="AF10" s="6">
        <f>'Population Numbers 2017-2021'!AG10*$B10*$C10*$D10*$E10</f>
        <v>7072.0843693499992</v>
      </c>
      <c r="AG10" s="6">
        <f>'Population Numbers 2017-2021'!AG10*$B10*$C10*$F10*$G10</f>
        <v>3343.1671564199992</v>
      </c>
      <c r="AH10" s="6">
        <f t="shared" si="5"/>
        <v>10415.251525769998</v>
      </c>
      <c r="AI10" s="6">
        <f>'Population Numbers 2017-2021'!AJ10*$B10*$C10*$D10*$E10</f>
        <v>7186.4490297599996</v>
      </c>
      <c r="AJ10" s="6">
        <f>'Population Numbers 2017-2021'!AJ10*$B10*$C10*$F10*$G10</f>
        <v>3397.230450432</v>
      </c>
      <c r="AK10" s="6">
        <f t="shared" si="6"/>
        <v>10583.679480192</v>
      </c>
      <c r="AL10" s="6">
        <f>'Population Numbers 2017-2021'!AM10*$B10*$C10*$D10*$E10</f>
        <v>7301.6949505500006</v>
      </c>
      <c r="AM10" s="6">
        <f>'Population Numbers 2017-2021'!AM10*$B10*$C10*$F10*$G10</f>
        <v>3451.7103402599996</v>
      </c>
      <c r="AN10" s="6">
        <f t="shared" si="7"/>
        <v>10753.40529081</v>
      </c>
      <c r="AO10" s="6">
        <f>'Population Numbers 2017-2021'!AP10*$B10*$C10*$D10*$E10</f>
        <v>7417.8221317200014</v>
      </c>
      <c r="AP10" s="6">
        <f>'Population Numbers 2017-2021'!AP10*$B10*$C10*$F10*$G10</f>
        <v>3506.6068259040003</v>
      </c>
      <c r="AQ10" s="6">
        <f t="shared" si="8"/>
        <v>10924.428957624001</v>
      </c>
      <c r="AR10" s="6">
        <f>'Population Numbers 2017-2021'!AS10*$B10*$C10*$D10*$E10</f>
        <v>7534.8305732700001</v>
      </c>
      <c r="AS10" s="6">
        <f>'Population Numbers 2017-2021'!AS10*$B10*$C10*$F10*$G10</f>
        <v>3561.9199073639998</v>
      </c>
      <c r="AT10" s="6">
        <f t="shared" si="9"/>
        <v>11096.750480634</v>
      </c>
      <c r="AU10" s="6">
        <f>'Population Numbers 2017-2021'!AV10*$B10*$C10*$D10*$E10</f>
        <v>7652.7202752000012</v>
      </c>
      <c r="AV10" s="6">
        <f>'Population Numbers 2017-2021'!AV10*$B10*$C10*$F10*$G10</f>
        <v>3617.6495846399998</v>
      </c>
      <c r="AW10" s="6">
        <f t="shared" si="10"/>
        <v>11270.369859840001</v>
      </c>
      <c r="AX10" s="6">
        <f>'Population Numbers 2017-2021'!AY10*$B10*$C10*$D10*$E10</f>
        <v>7771.4912375100012</v>
      </c>
      <c r="AY10" s="6">
        <f>'Population Numbers 2017-2021'!AY10*$B10*$C10*$F10*$G10</f>
        <v>3673.7958577320005</v>
      </c>
      <c r="AZ10" s="6">
        <f t="shared" si="11"/>
        <v>11445.287095242002</v>
      </c>
      <c r="BA10" s="6">
        <f>'Population Numbers 2017-2021'!BB10*$B10*$C10*$D10*$E10</f>
        <v>7891.1434602000018</v>
      </c>
      <c r="BB10" s="6">
        <f>'Population Numbers 2017-2021'!BB10*$B10*$C10*$F10*$G10</f>
        <v>3730.35872664</v>
      </c>
      <c r="BC10" s="6">
        <f t="shared" si="12"/>
        <v>11621.502186840002</v>
      </c>
    </row>
    <row r="11" spans="1:55" x14ac:dyDescent="0.2">
      <c r="A11" s="23" t="str">
        <f>'Population Numbers 2017-2021'!A11</f>
        <v>Kerala</v>
      </c>
      <c r="B11" s="7">
        <v>7.1000000000000004E-3</v>
      </c>
      <c r="C11" s="27">
        <v>0.3</v>
      </c>
      <c r="D11" s="27">
        <v>0.2</v>
      </c>
      <c r="E11" s="27">
        <v>0.55000000000000004</v>
      </c>
      <c r="F11" s="27">
        <v>0.08</v>
      </c>
      <c r="G11" s="27">
        <v>0.65</v>
      </c>
      <c r="H11" s="6">
        <f>'Population Numbers 2017-2021'!H11*B11*C11*D11*E11</f>
        <v>4053.439438705801</v>
      </c>
      <c r="I11" s="6">
        <f>'Population Numbers 2017-2021'!H11*B11*C11*D11*G11</f>
        <v>4790.4284275614009</v>
      </c>
      <c r="J11" s="6">
        <f t="shared" si="13"/>
        <v>8843.8678662672028</v>
      </c>
      <c r="K11" s="6">
        <f>'Population Numbers 2017-2021'!K11*$B11*$C11*$D11*$E11</f>
        <v>4118.9096702753995</v>
      </c>
      <c r="L11" s="6">
        <f>'Population Numbers 2017-2021'!K11*$B11*$C11*$F11*$G11</f>
        <v>1947.1209350392796</v>
      </c>
      <c r="M11" s="6">
        <f t="shared" si="14"/>
        <v>6066.0306053146796</v>
      </c>
      <c r="N11" s="6">
        <f>'Population Numbers 2017-2021'!N11*$B11*$C11*$D11*$E11</f>
        <v>4184.8738913896204</v>
      </c>
      <c r="O11" s="6">
        <f>'Population Numbers 2017-2021'!N11*$B11*$C11*$F11*$G11</f>
        <v>1978.3040213841841</v>
      </c>
      <c r="P11" s="6">
        <f t="shared" si="15"/>
        <v>6163.1779127738046</v>
      </c>
      <c r="Q11" s="6">
        <f>'Population Numbers 2017-2021'!Q11*$B11*$C11*$D11*$E11</f>
        <v>4251.33210204846</v>
      </c>
      <c r="R11" s="6">
        <f>'Population Numbers 2017-2021'!Q11*$B11*$C11*$F11*$G11</f>
        <v>2009.720630059272</v>
      </c>
      <c r="S11" s="6">
        <f t="shared" si="0"/>
        <v>6261.0527321077316</v>
      </c>
      <c r="T11" s="6">
        <f>'Population Numbers 2017-2021'!T11*$B11*$C11*$D11*$E11</f>
        <v>4318.284302251921</v>
      </c>
      <c r="U11" s="6">
        <f>'Population Numbers 2017-2021'!T11*$B11*$C11*$F11*$G11</f>
        <v>2041.3707610645442</v>
      </c>
      <c r="V11" s="6">
        <f t="shared" si="1"/>
        <v>6359.6550633164652</v>
      </c>
      <c r="W11" s="6">
        <f>'Population Numbers 2017-2021'!W11*$B11*$C11*$D11*$E11</f>
        <v>4385.7304920000006</v>
      </c>
      <c r="X11" s="6">
        <f>'Population Numbers 2017-2021'!W11*$B11*$C11*$F11*$G11</f>
        <v>2073.2544143999999</v>
      </c>
      <c r="Y11" s="6">
        <f t="shared" si="2"/>
        <v>6458.9849064000009</v>
      </c>
      <c r="Z11" s="6">
        <f>'Population Numbers 2017-2021'!AA11*$B11*$C11*$D11*$E11</f>
        <v>4426.7854752000003</v>
      </c>
      <c r="AA11" s="6">
        <f>'Population Numbers 2017-2021'!AA11*$B11*$C11*$F11*$G11</f>
        <v>2092.6622246400002</v>
      </c>
      <c r="AB11" s="6">
        <f t="shared" si="16"/>
        <v>6519.4476998400005</v>
      </c>
      <c r="AC11" s="6">
        <f>'Population Numbers 2017-2021'!AD11*$B11*$C11*$D11*$E11</f>
        <v>4468.018151520002</v>
      </c>
      <c r="AD11" s="6">
        <f>'Population Numbers 2017-2021'!AD11*$B11*$C11*$F11*$G11</f>
        <v>2112.1540352640004</v>
      </c>
      <c r="AE11" s="6">
        <f t="shared" si="4"/>
        <v>6580.1721867840024</v>
      </c>
      <c r="AF11" s="6">
        <f>'Population Numbers 2017-2021'!AG11*$B11*$C11*$D11*$E11</f>
        <v>4509.4285209600002</v>
      </c>
      <c r="AG11" s="6">
        <f>'Population Numbers 2017-2021'!AG11*$B11*$C11*$F11*$G11</f>
        <v>2131.729846272</v>
      </c>
      <c r="AH11" s="6">
        <f t="shared" si="5"/>
        <v>6641.1583672320003</v>
      </c>
      <c r="AI11" s="6">
        <f>'Population Numbers 2017-2021'!AJ11*$B11*$C11*$D11*$E11</f>
        <v>4551.0165835200014</v>
      </c>
      <c r="AJ11" s="6">
        <f>'Population Numbers 2017-2021'!AJ11*$B11*$C11*$F11*$G11</f>
        <v>2151.3896576640009</v>
      </c>
      <c r="AK11" s="6">
        <f t="shared" si="6"/>
        <v>6702.4062411840023</v>
      </c>
      <c r="AL11" s="6">
        <f>'Population Numbers 2017-2021'!AM11*$B11*$C11*$D11*$E11</f>
        <v>4592.7823392</v>
      </c>
      <c r="AM11" s="6">
        <f>'Population Numbers 2017-2021'!AM11*$B11*$C11*$F11*$G11</f>
        <v>2171.1334694400002</v>
      </c>
      <c r="AN11" s="6">
        <f t="shared" si="7"/>
        <v>6763.9158086400003</v>
      </c>
      <c r="AO11" s="6">
        <f>'Population Numbers 2017-2021'!AP11*$B11*$C11*$D11*$E11</f>
        <v>4634.7257879999997</v>
      </c>
      <c r="AP11" s="6">
        <f>'Population Numbers 2017-2021'!AP11*$B11*$C11*$F11*$G11</f>
        <v>2190.9612815999999</v>
      </c>
      <c r="AQ11" s="6">
        <f t="shared" si="8"/>
        <v>6825.6870695999996</v>
      </c>
      <c r="AR11" s="6">
        <f>'Population Numbers 2017-2021'!AS11*$B11*$C11*$D11*$E11</f>
        <v>4676.8469299200015</v>
      </c>
      <c r="AS11" s="6">
        <f>'Population Numbers 2017-2021'!AS11*$B11*$C11*$F11*$G11</f>
        <v>2210.8730941440003</v>
      </c>
      <c r="AT11" s="6">
        <f t="shared" si="9"/>
        <v>6887.7200240640013</v>
      </c>
      <c r="AU11" s="6">
        <f>'Population Numbers 2017-2021'!AV11*$B11*$C11*$D11*$E11</f>
        <v>4719.1457649600006</v>
      </c>
      <c r="AV11" s="6">
        <f>'Population Numbers 2017-2021'!AV11*$B11*$C11*$F11*$G11</f>
        <v>2230.8689070720002</v>
      </c>
      <c r="AW11" s="6">
        <f t="shared" si="10"/>
        <v>6950.0146720320008</v>
      </c>
      <c r="AX11" s="6">
        <f>'Population Numbers 2017-2021'!AY11*$B11*$C11*$D11*$E11</f>
        <v>4761.6222931200009</v>
      </c>
      <c r="AY11" s="6">
        <f>'Population Numbers 2017-2021'!AY11*$B11*$C11*$F11*$G11</f>
        <v>2250.9487203839999</v>
      </c>
      <c r="AZ11" s="6">
        <f t="shared" si="11"/>
        <v>7012.5710135040008</v>
      </c>
      <c r="BA11" s="6">
        <f>'Population Numbers 2017-2021'!BB11*$B11*$C11*$D11*$E11</f>
        <v>4804.2765143999995</v>
      </c>
      <c r="BB11" s="6">
        <f>'Population Numbers 2017-2021'!BB11*$B11*$C11*$F11*$G11</f>
        <v>2271.1125340799995</v>
      </c>
      <c r="BC11" s="6">
        <f t="shared" si="12"/>
        <v>7075.3890484799995</v>
      </c>
    </row>
    <row r="12" spans="1:55" x14ac:dyDescent="0.2">
      <c r="A12" s="23" t="str">
        <f>'Population Numbers 2017-2021'!A12</f>
        <v>Punjab</v>
      </c>
      <c r="B12" s="7">
        <v>6.7999999999999996E-3</v>
      </c>
      <c r="C12" s="27">
        <v>0.3</v>
      </c>
      <c r="D12" s="27">
        <v>0.2</v>
      </c>
      <c r="E12" s="27">
        <v>0.55000000000000004</v>
      </c>
      <c r="F12" s="27">
        <v>0.08</v>
      </c>
      <c r="G12" s="27">
        <v>0.65</v>
      </c>
      <c r="H12" s="6">
        <f>'Population Numbers 2017-2021'!H12*B12*C12*D12*E12</f>
        <v>2561.1254406592807</v>
      </c>
      <c r="I12" s="6">
        <f>'Population Numbers 2017-2021'!H12*B12*C12*D12*G12</f>
        <v>3026.7846116882406</v>
      </c>
      <c r="J12" s="6">
        <f t="shared" si="13"/>
        <v>5587.9100523475208</v>
      </c>
      <c r="K12" s="6">
        <f>'Population Numbers 2017-2021'!K12*$B12*$C12*$D12*$E12</f>
        <v>2607.9202840880644</v>
      </c>
      <c r="L12" s="6">
        <f>'Population Numbers 2017-2021'!K12*$B12*$C12*$F12*$G12</f>
        <v>1232.8350433870849</v>
      </c>
      <c r="M12" s="6">
        <f t="shared" si="14"/>
        <v>3840.755327475149</v>
      </c>
      <c r="N12" s="6">
        <f>'Population Numbers 2017-2021'!N12*$B12*$C12*$D12*$E12</f>
        <v>2655.1288307285286</v>
      </c>
      <c r="O12" s="6">
        <f>'Population Numbers 2017-2021'!N12*$B12*$C12*$F12*$G12</f>
        <v>1255.1518108898497</v>
      </c>
      <c r="P12" s="6">
        <f t="shared" si="15"/>
        <v>3910.2806416183785</v>
      </c>
      <c r="Q12" s="6">
        <f>'Population Numbers 2017-2021'!Q12*$B12*$C12*$D12*$E12</f>
        <v>2702.7510805806724</v>
      </c>
      <c r="R12" s="6">
        <f>'Population Numbers 2017-2021'!Q12*$B12*$C12*$F12*$G12</f>
        <v>1277.6641471835903</v>
      </c>
      <c r="S12" s="6">
        <f t="shared" si="0"/>
        <v>3980.4152277642625</v>
      </c>
      <c r="T12" s="6">
        <f>'Population Numbers 2017-2021'!T12*$B12*$C12*$D12*$E12</f>
        <v>2750.7870336444962</v>
      </c>
      <c r="U12" s="6">
        <f>'Population Numbers 2017-2021'!T12*$B12*$C12*$F12*$G12</f>
        <v>1300.3720522683072</v>
      </c>
      <c r="V12" s="6">
        <f t="shared" si="1"/>
        <v>4051.1590859128037</v>
      </c>
      <c r="W12" s="6">
        <f>'Population Numbers 2017-2021'!W12*$B12*$C12*$D12*$E12</f>
        <v>2799.2366899200006</v>
      </c>
      <c r="X12" s="6">
        <f>'Population Numbers 2017-2021'!W12*$B12*$C12*$F12*$G12</f>
        <v>1323.2755261440002</v>
      </c>
      <c r="Y12" s="6">
        <f t="shared" si="2"/>
        <v>4122.5122160640003</v>
      </c>
      <c r="Z12" s="6">
        <f>'Population Numbers 2017-2021'!AA12*$B12*$C12*$D12*$E12</f>
        <v>2842.4935598400007</v>
      </c>
      <c r="AA12" s="6">
        <f>'Population Numbers 2017-2021'!AA12*$B12*$C12*$F12*$G12</f>
        <v>1343.7242282879999</v>
      </c>
      <c r="AB12" s="6">
        <f t="shared" si="16"/>
        <v>4186.2177881280004</v>
      </c>
      <c r="AC12" s="6">
        <f>'Population Numbers 2017-2021'!AD12*$B12*$C12*$D12*$E12</f>
        <v>2886.08164416</v>
      </c>
      <c r="AD12" s="6">
        <f>'Population Numbers 2017-2021'!AD12*$B12*$C12*$F12*$G12</f>
        <v>1364.3295045120001</v>
      </c>
      <c r="AE12" s="6">
        <f t="shared" si="4"/>
        <v>4250.4111486720003</v>
      </c>
      <c r="AF12" s="6">
        <f>'Population Numbers 2017-2021'!AG12*$B12*$C12*$D12*$E12</f>
        <v>2930.0009428799995</v>
      </c>
      <c r="AG12" s="6">
        <f>'Population Numbers 2017-2021'!AG12*$B12*$C12*$F12*$G12</f>
        <v>1385.0913548159997</v>
      </c>
      <c r="AH12" s="6">
        <f t="shared" si="5"/>
        <v>4315.0922976959992</v>
      </c>
      <c r="AI12" s="6">
        <f>'Population Numbers 2017-2021'!AJ12*$B12*$C12*$D12*$E12</f>
        <v>2974.251456</v>
      </c>
      <c r="AJ12" s="6">
        <f>'Population Numbers 2017-2021'!AJ12*$B12*$C12*$F12*$G12</f>
        <v>1406.0097791999999</v>
      </c>
      <c r="AK12" s="6">
        <f t="shared" si="6"/>
        <v>4380.2612351999996</v>
      </c>
      <c r="AL12" s="6">
        <f>'Population Numbers 2017-2021'!AM12*$B12*$C12*$D12*$E12</f>
        <v>3018.8331835200001</v>
      </c>
      <c r="AM12" s="6">
        <f>'Population Numbers 2017-2021'!AM12*$B12*$C12*$F12*$G12</f>
        <v>1427.0847776640001</v>
      </c>
      <c r="AN12" s="6">
        <f t="shared" si="7"/>
        <v>4445.917961184</v>
      </c>
      <c r="AO12" s="6">
        <f>'Population Numbers 2017-2021'!AP12*$B12*$C12*$D12*$E12</f>
        <v>3063.74612544</v>
      </c>
      <c r="AP12" s="6">
        <f>'Population Numbers 2017-2021'!AP12*$B12*$C12*$F12*$G12</f>
        <v>1448.3163502079999</v>
      </c>
      <c r="AQ12" s="6">
        <f t="shared" si="8"/>
        <v>4512.0624756480001</v>
      </c>
      <c r="AR12" s="6">
        <f>'Population Numbers 2017-2021'!AS12*$B12*$C12*$D12*$E12</f>
        <v>3108.99028176</v>
      </c>
      <c r="AS12" s="6">
        <f>'Population Numbers 2017-2021'!AS12*$B12*$C12*$F12*$G12</f>
        <v>1469.7044968319999</v>
      </c>
      <c r="AT12" s="6">
        <f t="shared" si="9"/>
        <v>4578.6947785920001</v>
      </c>
      <c r="AU12" s="6">
        <f>'Population Numbers 2017-2021'!AV12*$B12*$C12*$D12*$E12</f>
        <v>3154.5656524800002</v>
      </c>
      <c r="AV12" s="6">
        <f>'Population Numbers 2017-2021'!AV12*$B12*$C12*$F12*$G12</f>
        <v>1491.2492175360001</v>
      </c>
      <c r="AW12" s="6">
        <f t="shared" si="10"/>
        <v>4645.814870016</v>
      </c>
      <c r="AX12" s="6">
        <f>'Population Numbers 2017-2021'!AY12*$B12*$C12*$D12*$E12</f>
        <v>3200.4722376</v>
      </c>
      <c r="AY12" s="6">
        <f>'Population Numbers 2017-2021'!AY12*$B12*$C12*$F12*$G12</f>
        <v>1512.9505123199999</v>
      </c>
      <c r="AZ12" s="6">
        <f t="shared" si="11"/>
        <v>4713.4227499199997</v>
      </c>
      <c r="BA12" s="6">
        <f>'Population Numbers 2017-2021'!BB12*$B12*$C12*$D12*$E12</f>
        <v>3246.7100371199999</v>
      </c>
      <c r="BB12" s="6">
        <f>'Population Numbers 2017-2021'!BB12*$B12*$C12*$F12*$G12</f>
        <v>1534.8083811840002</v>
      </c>
      <c r="BC12" s="6">
        <f t="shared" si="12"/>
        <v>4781.5184183040001</v>
      </c>
    </row>
    <row r="13" spans="1:55" x14ac:dyDescent="0.2">
      <c r="A13" s="23" t="str">
        <f>'Population Numbers 2017-2021'!A13</f>
        <v xml:space="preserve">Haryana </v>
      </c>
      <c r="B13" s="7">
        <v>6.4999999999999997E-3</v>
      </c>
      <c r="C13" s="27">
        <v>0.3</v>
      </c>
      <c r="D13" s="27">
        <v>0.2</v>
      </c>
      <c r="E13" s="27">
        <v>0.55000000000000004</v>
      </c>
      <c r="F13" s="27">
        <v>0.08</v>
      </c>
      <c r="G13" s="27">
        <v>0.65</v>
      </c>
      <c r="H13" s="6">
        <f>'Population Numbers 2017-2021'!H13*B13*C13*D13*E13</f>
        <v>2181.3331764080995</v>
      </c>
      <c r="I13" s="6">
        <f>'Population Numbers 2017-2021'!H13*B13*C13*D13*G13</f>
        <v>2577.9392084822994</v>
      </c>
      <c r="J13" s="6">
        <f t="shared" si="13"/>
        <v>4759.2723848903988</v>
      </c>
      <c r="K13" s="6">
        <f>'Population Numbers 2017-2021'!K13*$B13*$C13*$D13*$E13</f>
        <v>2240.2617890452798</v>
      </c>
      <c r="L13" s="6">
        <f>'Population Numbers 2017-2021'!K13*$B13*$C13*$F13*$G13</f>
        <v>1059.0328457304959</v>
      </c>
      <c r="M13" s="6">
        <f t="shared" si="14"/>
        <v>3299.2946347757756</v>
      </c>
      <c r="N13" s="6">
        <f>'Population Numbers 2017-2021'!N13*$B13*$C13*$D13*$E13</f>
        <v>2299.8600970230609</v>
      </c>
      <c r="O13" s="6">
        <f>'Population Numbers 2017-2021'!N13*$B13*$C13*$F13*$G13</f>
        <v>1087.2065913199922</v>
      </c>
      <c r="P13" s="6">
        <f t="shared" si="15"/>
        <v>3387.0666883430531</v>
      </c>
      <c r="Q13" s="6">
        <f>'Population Numbers 2017-2021'!Q13*$B13*$C13*$D13*$E13</f>
        <v>2360.1281003414406</v>
      </c>
      <c r="R13" s="6">
        <f>'Population Numbers 2017-2021'!Q13*$B13*$C13*$F13*$G13</f>
        <v>1115.6969201614081</v>
      </c>
      <c r="S13" s="6">
        <f t="shared" si="0"/>
        <v>3475.8250205028489</v>
      </c>
      <c r="T13" s="6">
        <f>'Population Numbers 2017-2021'!T13*$B13*$C13*$D13*$E13</f>
        <v>2421.0657990004206</v>
      </c>
      <c r="U13" s="6">
        <f>'Population Numbers 2017-2021'!T13*$B13*$C13*$F13*$G13</f>
        <v>1144.5038322547441</v>
      </c>
      <c r="V13" s="6">
        <f t="shared" si="1"/>
        <v>3565.5696312551645</v>
      </c>
      <c r="W13" s="6">
        <f>'Population Numbers 2017-2021'!W13*$B13*$C13*$D13*$E13</f>
        <v>2482.6731930000001</v>
      </c>
      <c r="X13" s="6">
        <f>'Population Numbers 2017-2021'!W13*$B13*$C13*$F13*$G13</f>
        <v>1173.6273275999999</v>
      </c>
      <c r="Y13" s="6">
        <f t="shared" si="2"/>
        <v>3656.3005205999998</v>
      </c>
      <c r="Z13" s="6">
        <f>'Population Numbers 2017-2021'!AA13*$B13*$C13*$D13*$E13</f>
        <v>2537.8045364100003</v>
      </c>
      <c r="AA13" s="6">
        <f>'Population Numbers 2017-2021'!AA13*$B13*$C13*$F13*$G13</f>
        <v>1199.6894172120001</v>
      </c>
      <c r="AB13" s="6">
        <f t="shared" si="16"/>
        <v>3737.4939536220004</v>
      </c>
      <c r="AC13" s="6">
        <f>'Population Numbers 2017-2021'!AD13*$B13*$C13*$D13*$E13</f>
        <v>2593.4932795199998</v>
      </c>
      <c r="AD13" s="6">
        <f>'Population Numbers 2017-2021'!AD13*$B13*$C13*$F13*$G13</f>
        <v>1226.0150048639998</v>
      </c>
      <c r="AE13" s="6">
        <f t="shared" si="4"/>
        <v>3819.5082843839996</v>
      </c>
      <c r="AF13" s="6">
        <f>'Population Numbers 2017-2021'!AG13*$B13*$C13*$D13*$E13</f>
        <v>2649.7394223299998</v>
      </c>
      <c r="AG13" s="6">
        <f>'Population Numbers 2017-2021'!AG13*$B13*$C13*$F13*$G13</f>
        <v>1252.6040905559998</v>
      </c>
      <c r="AH13" s="6">
        <f t="shared" si="5"/>
        <v>3902.3435128859996</v>
      </c>
      <c r="AI13" s="6">
        <f>'Population Numbers 2017-2021'!AJ13*$B13*$C13*$D13*$E13</f>
        <v>2706.5429648400004</v>
      </c>
      <c r="AJ13" s="6">
        <f>'Population Numbers 2017-2021'!AJ13*$B13*$C13*$F13*$G13</f>
        <v>1279.4566742879999</v>
      </c>
      <c r="AK13" s="6">
        <f t="shared" si="6"/>
        <v>3985.9996391280001</v>
      </c>
      <c r="AL13" s="6">
        <f>'Population Numbers 2017-2021'!AM13*$B13*$C13*$D13*$E13</f>
        <v>2763.9039070500003</v>
      </c>
      <c r="AM13" s="6">
        <f>'Population Numbers 2017-2021'!AM13*$B13*$C13*$F13*$G13</f>
        <v>1306.5727560600001</v>
      </c>
      <c r="AN13" s="6">
        <f t="shared" si="7"/>
        <v>4070.4766631100001</v>
      </c>
      <c r="AO13" s="6">
        <f>'Population Numbers 2017-2021'!AP13*$B13*$C13*$D13*$E13</f>
        <v>2821.8222489600003</v>
      </c>
      <c r="AP13" s="6">
        <f>'Population Numbers 2017-2021'!AP13*$B13*$C13*$F13*$G13</f>
        <v>1333.952335872</v>
      </c>
      <c r="AQ13" s="6">
        <f t="shared" si="8"/>
        <v>4155.7745848320001</v>
      </c>
      <c r="AR13" s="6">
        <f>'Population Numbers 2017-2021'!AS13*$B13*$C13*$D13*$E13</f>
        <v>2880.2979905699999</v>
      </c>
      <c r="AS13" s="6">
        <f>'Population Numbers 2017-2021'!AS13*$B13*$C13*$F13*$G13</f>
        <v>1361.5954137239999</v>
      </c>
      <c r="AT13" s="6">
        <f t="shared" si="9"/>
        <v>4241.893404294</v>
      </c>
      <c r="AU13" s="6">
        <f>'Population Numbers 2017-2021'!AV13*$B13*$C13*$D13*$E13</f>
        <v>2939.3311318799997</v>
      </c>
      <c r="AV13" s="6">
        <f>'Population Numbers 2017-2021'!AV13*$B13*$C13*$F13*$G13</f>
        <v>1389.5019896159999</v>
      </c>
      <c r="AW13" s="6">
        <f t="shared" si="10"/>
        <v>4328.8331214959999</v>
      </c>
      <c r="AX13" s="6">
        <f>'Population Numbers 2017-2021'!AY13*$B13*$C13*$D13*$E13</f>
        <v>2998.9216728900005</v>
      </c>
      <c r="AY13" s="6">
        <f>'Population Numbers 2017-2021'!AY13*$B13*$C13*$F13*$G13</f>
        <v>1417.6720635479999</v>
      </c>
      <c r="AZ13" s="6">
        <f t="shared" si="11"/>
        <v>4416.5937364380006</v>
      </c>
      <c r="BA13" s="6">
        <f>'Population Numbers 2017-2021'!BB13*$B13*$C13*$D13*$E13</f>
        <v>3059.0696136000006</v>
      </c>
      <c r="BB13" s="6">
        <f>'Population Numbers 2017-2021'!BB13*$B13*$C13*$F13*$G13</f>
        <v>1446.1056355200003</v>
      </c>
      <c r="BC13" s="6">
        <f t="shared" si="12"/>
        <v>4505.1752491200004</v>
      </c>
    </row>
    <row r="14" spans="1:55" x14ac:dyDescent="0.2">
      <c r="A14" s="2" t="str">
        <f>'Population Numbers 2017-2021'!A14</f>
        <v>Bihar</v>
      </c>
      <c r="B14" s="7">
        <v>6.7000000000000002E-3</v>
      </c>
      <c r="C14" s="27">
        <v>0.3</v>
      </c>
      <c r="D14" s="27">
        <v>0.2</v>
      </c>
      <c r="E14" s="27">
        <v>0.55000000000000004</v>
      </c>
      <c r="F14" s="27">
        <v>0.08</v>
      </c>
      <c r="G14" s="27">
        <v>0.65</v>
      </c>
      <c r="H14" s="41">
        <f>'Population Numbers 2017-2021'!H14*B14*C14*D14*E14</f>
        <v>3202.6387302089397</v>
      </c>
      <c r="I14" s="41">
        <f>'Population Numbers 2017-2021'!H14*B14*C14*D14*G14</f>
        <v>3784.9366811560194</v>
      </c>
      <c r="J14" s="41">
        <f t="shared" si="13"/>
        <v>6987.5754113649591</v>
      </c>
      <c r="K14" s="6">
        <f>'Population Numbers 2017-2021'!K14*$B14*$C14*$D14*$E14</f>
        <v>3330.7420562797915</v>
      </c>
      <c r="L14" s="6">
        <f>'Population Numbers 2017-2021'!K14*$B14*$C14*$F14*$G14</f>
        <v>1574.5326084231742</v>
      </c>
      <c r="M14" s="6">
        <f t="shared" si="14"/>
        <v>4905.2746647029653</v>
      </c>
      <c r="N14" s="6">
        <f>'Population Numbers 2017-2021'!N14*$B14*$C14*$D14*$E14</f>
        <v>3461.2739290083236</v>
      </c>
      <c r="O14" s="6">
        <f>'Population Numbers 2017-2021'!N14*$B14*$C14*$F14*$G14</f>
        <v>1636.2385846221166</v>
      </c>
      <c r="P14" s="6">
        <f t="shared" si="15"/>
        <v>5097.5125136304405</v>
      </c>
      <c r="Q14" s="6">
        <f>'Population Numbers 2017-2021'!Q14*$B14*$C14*$D14*$E14</f>
        <v>3594.2343483945365</v>
      </c>
      <c r="R14" s="6">
        <f>'Population Numbers 2017-2021'!Q14*$B14*$C14*$F14*$G14</f>
        <v>1699.0926010592352</v>
      </c>
      <c r="S14" s="6">
        <f t="shared" si="0"/>
        <v>5293.3269494537717</v>
      </c>
      <c r="T14" s="6">
        <f>'Population Numbers 2017-2021'!T14*$B14*$C14*$D14*$E14</f>
        <v>3729.6233144384278</v>
      </c>
      <c r="U14" s="6">
        <f>'Population Numbers 2017-2021'!T14*$B14*$C14*$F14*$G14</f>
        <v>1763.0946577345294</v>
      </c>
      <c r="V14" s="6">
        <f t="shared" si="1"/>
        <v>5492.7179721729572</v>
      </c>
      <c r="W14" s="6">
        <f>'Population Numbers 2017-2021'!W14*$B14*$C14*$D14*$E14</f>
        <v>3867.4408271399998</v>
      </c>
      <c r="X14" s="6">
        <f>'Population Numbers 2017-2021'!W14*$B14*$C14*$F14*$G14</f>
        <v>1828.2447546479996</v>
      </c>
      <c r="Y14" s="6">
        <f t="shared" si="2"/>
        <v>5695.6855817879996</v>
      </c>
      <c r="Z14" s="6">
        <f>'Population Numbers 2017-2021'!AA14*$B14*$C14*$D14*$E14</f>
        <v>4022.501443190999</v>
      </c>
      <c r="AA14" s="6">
        <f>'Population Numbers 2017-2021'!AA14*$B14*$C14*$F14*$G14</f>
        <v>1901.5461367811993</v>
      </c>
      <c r="AB14" s="6">
        <f t="shared" si="16"/>
        <v>5924.047579972198</v>
      </c>
      <c r="AC14" s="6">
        <f>'Population Numbers 2017-2021'!AD14*$B14*$C14*$D14*$E14</f>
        <v>4180.5998405820001</v>
      </c>
      <c r="AD14" s="6">
        <f>'Population Numbers 2017-2021'!AD14*$B14*$C14*$F14*$G14</f>
        <v>1976.2835610023997</v>
      </c>
      <c r="AE14" s="6">
        <f t="shared" si="4"/>
        <v>6156.8834015843995</v>
      </c>
      <c r="AF14" s="6">
        <f>'Population Numbers 2017-2021'!AG14*$B14*$C14*$D14*$E14</f>
        <v>4341.7360193130007</v>
      </c>
      <c r="AG14" s="6">
        <f>'Population Numbers 2017-2021'!AG14*$B14*$C14*$F14*$G14</f>
        <v>2052.4570273116001</v>
      </c>
      <c r="AH14" s="6">
        <f t="shared" si="5"/>
        <v>6394.1930466246013</v>
      </c>
      <c r="AI14" s="6">
        <f>'Population Numbers 2017-2021'!AJ14*$B14*$C14*$D14*$E14</f>
        <v>4505.9099793839996</v>
      </c>
      <c r="AJ14" s="6">
        <f>'Population Numbers 2017-2021'!AJ14*$B14*$C14*$F14*$G14</f>
        <v>2130.0665357087996</v>
      </c>
      <c r="AK14" s="6">
        <f t="shared" si="6"/>
        <v>6635.9765150927997</v>
      </c>
      <c r="AL14" s="6">
        <f>'Population Numbers 2017-2021'!AM14*$B14*$C14*$D14*$E14</f>
        <v>4673.1217207950003</v>
      </c>
      <c r="AM14" s="6">
        <f>'Population Numbers 2017-2021'!AM14*$B14*$C14*$F14*$G14</f>
        <v>2209.1120861940003</v>
      </c>
      <c r="AN14" s="6">
        <f t="shared" si="7"/>
        <v>6882.2338069890011</v>
      </c>
      <c r="AO14" s="6">
        <f>'Population Numbers 2017-2021'!AP14*$B14*$C14*$D14*$E14</f>
        <v>4843.3712435460011</v>
      </c>
      <c r="AP14" s="6">
        <f>'Population Numbers 2017-2021'!AP14*$B14*$C14*$F14*$G14</f>
        <v>2289.5936787672003</v>
      </c>
      <c r="AQ14" s="6">
        <f t="shared" si="8"/>
        <v>7132.9649223132019</v>
      </c>
      <c r="AR14" s="6">
        <f>'Population Numbers 2017-2021'!AS14*$B14*$C14*$D14*$E14</f>
        <v>5016.6585476370001</v>
      </c>
      <c r="AS14" s="6">
        <f>'Population Numbers 2017-2021'!AS14*$B14*$C14*$F14*$G14</f>
        <v>2371.5113134283997</v>
      </c>
      <c r="AT14" s="6">
        <f t="shared" si="9"/>
        <v>7388.1698610654003</v>
      </c>
      <c r="AU14" s="6">
        <f>'Population Numbers 2017-2021'!AV14*$B14*$C14*$D14*$E14</f>
        <v>5192.983633068</v>
      </c>
      <c r="AV14" s="6">
        <f>'Population Numbers 2017-2021'!AV14*$B14*$C14*$F14*$G14</f>
        <v>2454.8649901775998</v>
      </c>
      <c r="AW14" s="6">
        <f t="shared" si="10"/>
        <v>7647.8486232455998</v>
      </c>
      <c r="AX14" s="6">
        <f>'Population Numbers 2017-2021'!AY14*$B14*$C14*$D14*$E14</f>
        <v>5372.346499839</v>
      </c>
      <c r="AY14" s="6">
        <f>'Population Numbers 2017-2021'!AY14*$B14*$C14*$F14*$G14</f>
        <v>2539.6547090148001</v>
      </c>
      <c r="AZ14" s="6">
        <f t="shared" si="11"/>
        <v>7912.0012088538006</v>
      </c>
      <c r="BA14" s="6">
        <f>'Population Numbers 2017-2021'!BB14*$B14*$C14*$D14*$E14</f>
        <v>5554.7471479500009</v>
      </c>
      <c r="BB14" s="6">
        <f>'Population Numbers 2017-2021'!BB14*$B14*$C14*$F14*$G14</f>
        <v>2625.8804699400002</v>
      </c>
      <c r="BC14" s="6">
        <f t="shared" si="12"/>
        <v>8180.6276178900007</v>
      </c>
    </row>
    <row r="15" spans="1:55" x14ac:dyDescent="0.2">
      <c r="A15" s="2" t="str">
        <f>'Population Numbers 2017-2021'!A15</f>
        <v>Madhya Pradesh</v>
      </c>
      <c r="B15" s="7">
        <v>8.2000000000000007E-3</v>
      </c>
      <c r="C15" s="27">
        <v>0.3</v>
      </c>
      <c r="D15" s="27">
        <v>0.2</v>
      </c>
      <c r="E15" s="27">
        <v>0.55000000000000004</v>
      </c>
      <c r="F15" s="27">
        <v>0.08</v>
      </c>
      <c r="G15" s="27">
        <v>0.65</v>
      </c>
      <c r="H15" s="41">
        <f>'Population Numbers 2017-2021'!H15*B15*C15*D15*E15</f>
        <v>6105.170176617602</v>
      </c>
      <c r="I15" s="41">
        <f>'Population Numbers 2017-2021'!H15*B15*C15*D15*G15</f>
        <v>7215.2011178208013</v>
      </c>
      <c r="J15" s="41">
        <f t="shared" si="13"/>
        <v>13320.371294438402</v>
      </c>
      <c r="K15" s="6">
        <f>'Population Numbers 2017-2021'!K15*$B15*$C15*$D15*$E15</f>
        <v>6258.7250343525611</v>
      </c>
      <c r="L15" s="6">
        <f>'Population Numbers 2017-2021'!K15*$B15*$C15*$F15*$G15</f>
        <v>2958.6700162393922</v>
      </c>
      <c r="M15" s="6">
        <f t="shared" si="14"/>
        <v>9217.3950505919529</v>
      </c>
      <c r="N15" s="6">
        <f>'Population Numbers 2017-2021'!N15*$B15*$C15*$D15*$E15</f>
        <v>6414.1347237382806</v>
      </c>
      <c r="O15" s="6">
        <f>'Population Numbers 2017-2021'!N15*$B15*$C15*$F15*$G15</f>
        <v>3032.136414858096</v>
      </c>
      <c r="P15" s="6">
        <f t="shared" si="15"/>
        <v>9446.2711385963776</v>
      </c>
      <c r="Q15" s="6">
        <f>'Population Numbers 2017-2021'!Q15*$B15*$C15*$D15*$E15</f>
        <v>6571.3992447747605</v>
      </c>
      <c r="R15" s="6">
        <f>'Population Numbers 2017-2021'!Q15*$B15*$C15*$F15*$G15</f>
        <v>3106.4796429844323</v>
      </c>
      <c r="S15" s="6">
        <f t="shared" si="0"/>
        <v>9677.8788877591924</v>
      </c>
      <c r="T15" s="6">
        <f>'Population Numbers 2017-2021'!T15*$B15*$C15*$D15*$E15</f>
        <v>6730.5185974620008</v>
      </c>
      <c r="U15" s="6">
        <f>'Population Numbers 2017-2021'!T15*$B15*$C15*$F15*$G15</f>
        <v>3181.6997006183997</v>
      </c>
      <c r="V15" s="6">
        <f t="shared" si="1"/>
        <v>9912.2182980804009</v>
      </c>
      <c r="W15" s="6">
        <f>'Population Numbers 2017-2021'!W15*$B15*$C15*$D15*$E15</f>
        <v>6891.4927818000024</v>
      </c>
      <c r="X15" s="6">
        <f>'Population Numbers 2017-2021'!W15*$B15*$C15*$F15*$G15</f>
        <v>3257.7965877600009</v>
      </c>
      <c r="Y15" s="6">
        <f t="shared" si="2"/>
        <v>10149.289369560003</v>
      </c>
      <c r="Z15" s="6">
        <f>'Population Numbers 2017-2021'!AA15*$B15*$C15*$D15*$E15</f>
        <v>7055.9597275200022</v>
      </c>
      <c r="AA15" s="6">
        <f>'Population Numbers 2017-2021'!AA15*$B15*$C15*$F15*$G15</f>
        <v>3335.5445984640005</v>
      </c>
      <c r="AB15" s="6">
        <f t="shared" si="16"/>
        <v>10391.504325984002</v>
      </c>
      <c r="AC15" s="6">
        <f>'Population Numbers 2017-2021'!AD15*$B15*$C15*$D15*$E15</f>
        <v>7222.3136211600022</v>
      </c>
      <c r="AD15" s="6">
        <f>'Population Numbers 2017-2021'!AD15*$B15*$C15*$F15*$G15</f>
        <v>3414.1846209120004</v>
      </c>
      <c r="AE15" s="6">
        <f t="shared" si="4"/>
        <v>10636.498242072003</v>
      </c>
      <c r="AF15" s="6">
        <f>'Population Numbers 2017-2021'!AG15*$B15*$C15*$D15*$E15</f>
        <v>7390.5544627200015</v>
      </c>
      <c r="AG15" s="6">
        <f>'Population Numbers 2017-2021'!AG15*$B15*$C15*$F15*$G15</f>
        <v>3493.716655104</v>
      </c>
      <c r="AH15" s="6">
        <f t="shared" si="5"/>
        <v>10884.271117824002</v>
      </c>
      <c r="AI15" s="6">
        <f>'Population Numbers 2017-2021'!AJ15*$B15*$C15*$D15*$E15</f>
        <v>7560.682252200002</v>
      </c>
      <c r="AJ15" s="6">
        <f>'Population Numbers 2017-2021'!AJ15*$B15*$C15*$F15*$G15</f>
        <v>3574.1407010400007</v>
      </c>
      <c r="AK15" s="6">
        <f t="shared" si="6"/>
        <v>11134.822953240004</v>
      </c>
      <c r="AL15" s="6">
        <f>'Population Numbers 2017-2021'!AM15*$B15*$C15*$D15*$E15</f>
        <v>7732.696989600001</v>
      </c>
      <c r="AM15" s="6">
        <f>'Population Numbers 2017-2021'!AM15*$B15*$C15*$F15*$G15</f>
        <v>3655.4567587199999</v>
      </c>
      <c r="AN15" s="6">
        <f t="shared" si="7"/>
        <v>11388.153748320001</v>
      </c>
      <c r="AO15" s="6">
        <f>'Population Numbers 2017-2021'!AP15*$B15*$C15*$D15*$E15</f>
        <v>7906.5986749200019</v>
      </c>
      <c r="AP15" s="6">
        <f>'Population Numbers 2017-2021'!AP15*$B15*$C15*$F15*$G15</f>
        <v>3737.6648281440007</v>
      </c>
      <c r="AQ15" s="6">
        <f t="shared" si="8"/>
        <v>11644.263503064003</v>
      </c>
      <c r="AR15" s="6">
        <f>'Population Numbers 2017-2021'!AS15*$B15*$C15*$D15*$E15</f>
        <v>8082.3873081600013</v>
      </c>
      <c r="AS15" s="6">
        <f>'Population Numbers 2017-2021'!AS15*$B15*$C15*$F15*$G15</f>
        <v>3820.7649093120003</v>
      </c>
      <c r="AT15" s="6">
        <f t="shared" si="9"/>
        <v>11903.152217472001</v>
      </c>
      <c r="AU15" s="6">
        <f>'Population Numbers 2017-2021'!AV15*$B15*$C15*$D15*$E15</f>
        <v>8260.062889320001</v>
      </c>
      <c r="AV15" s="6">
        <f>'Population Numbers 2017-2021'!AV15*$B15*$C15*$F15*$G15</f>
        <v>3904.7570022240006</v>
      </c>
      <c r="AW15" s="6">
        <f t="shared" si="10"/>
        <v>12164.819891544001</v>
      </c>
      <c r="AX15" s="6">
        <f>'Population Numbers 2017-2021'!AY15*$B15*$C15*$D15*$E15</f>
        <v>8439.6254184000009</v>
      </c>
      <c r="AY15" s="6">
        <f>'Population Numbers 2017-2021'!AY15*$B15*$C15*$F15*$G15</f>
        <v>3989.6411068800003</v>
      </c>
      <c r="AZ15" s="6">
        <f t="shared" si="11"/>
        <v>12429.266525280002</v>
      </c>
      <c r="BA15" s="6">
        <f>'Population Numbers 2017-2021'!BB15*$B15*$C15*$D15*$E15</f>
        <v>8621.074895400001</v>
      </c>
      <c r="BB15" s="6">
        <f>'Population Numbers 2017-2021'!BB15*$B15*$C15*$F15*$G15</f>
        <v>4075.4172232800001</v>
      </c>
      <c r="BC15" s="6">
        <f t="shared" si="12"/>
        <v>12696.492118680002</v>
      </c>
    </row>
    <row r="16" spans="1:55" x14ac:dyDescent="0.2">
      <c r="A16" s="2" t="str">
        <f>'Population Numbers 2017-2021'!A16</f>
        <v>Karnataka</v>
      </c>
      <c r="B16" s="7">
        <v>7.1000000000000004E-3</v>
      </c>
      <c r="C16" s="27">
        <v>0.3</v>
      </c>
      <c r="D16" s="27">
        <v>0.2</v>
      </c>
      <c r="E16" s="27">
        <v>0.55000000000000004</v>
      </c>
      <c r="F16" s="27">
        <v>0.08</v>
      </c>
      <c r="G16" s="27">
        <v>0.65</v>
      </c>
      <c r="H16" s="41">
        <f>'Population Numbers 2017-2021'!H16*B16*C16*D16*E16</f>
        <v>6001.5150728740373</v>
      </c>
      <c r="I16" s="41">
        <f>'Population Numbers 2017-2021'!H16*B16*C16*D16*G16</f>
        <v>7092.6996315784072</v>
      </c>
      <c r="J16" s="41">
        <f t="shared" si="13"/>
        <v>13094.214704452444</v>
      </c>
      <c r="K16" s="6">
        <f>'Population Numbers 2017-2021'!K16*$B16*$C16*$D16*$E16</f>
        <v>6096.9771392757493</v>
      </c>
      <c r="L16" s="6">
        <f>'Population Numbers 2017-2021'!K16*$B16*$C16*$F16*$G16</f>
        <v>2882.2073749303545</v>
      </c>
      <c r="M16" s="6">
        <f t="shared" si="14"/>
        <v>8979.1845142061029</v>
      </c>
      <c r="N16" s="6">
        <f>'Population Numbers 2017-2021'!N16*$B16*$C16*$D16*$E16</f>
        <v>6193.190001705203</v>
      </c>
      <c r="O16" s="6">
        <f>'Population Numbers 2017-2021'!N16*$B16*$C16*$F16*$G16</f>
        <v>2927.6898189879139</v>
      </c>
      <c r="P16" s="6">
        <f t="shared" si="15"/>
        <v>9120.8798206931169</v>
      </c>
      <c r="Q16" s="6">
        <f>'Population Numbers 2017-2021'!Q16*$B16*$C16*$D16*$E16</f>
        <v>6290.1536601623957</v>
      </c>
      <c r="R16" s="6">
        <f>'Population Numbers 2017-2021'!Q16*$B16*$C16*$F16*$G16</f>
        <v>2973.5271848040416</v>
      </c>
      <c r="S16" s="6">
        <f t="shared" si="0"/>
        <v>9263.6808449664368</v>
      </c>
      <c r="T16" s="6">
        <f>'Population Numbers 2017-2021'!T16*$B16*$C16*$D16*$E16</f>
        <v>6387.8681146473291</v>
      </c>
      <c r="U16" s="6">
        <f>'Population Numbers 2017-2021'!T16*$B16*$C16*$F16*$G16</f>
        <v>3019.719472378737</v>
      </c>
      <c r="V16" s="6">
        <f t="shared" si="1"/>
        <v>9407.5875870260661</v>
      </c>
      <c r="W16" s="6">
        <f>'Population Numbers 2017-2021'!W16*$B16*$C16*$D16*$E16</f>
        <v>6486.3333651600014</v>
      </c>
      <c r="X16" s="6">
        <f>'Population Numbers 2017-2021'!W16*$B16*$C16*$F16*$G16</f>
        <v>3066.2666817120003</v>
      </c>
      <c r="Y16" s="6">
        <f t="shared" si="2"/>
        <v>9552.6000468720013</v>
      </c>
      <c r="Z16" s="6">
        <f>'Population Numbers 2017-2021'!AA16*$B16*$C16*$D16*$E16</f>
        <v>6585.6801686940025</v>
      </c>
      <c r="AA16" s="6">
        <f>'Population Numbers 2017-2021'!AA16*$B16*$C16*$F16*$G16</f>
        <v>3113.2306252008007</v>
      </c>
      <c r="AB16" s="6">
        <f t="shared" si="16"/>
        <v>9698.9107938948036</v>
      </c>
      <c r="AC16" s="6">
        <f>'Population Numbers 2017-2021'!AD16*$B16*$C16*$D16*$E16</f>
        <v>6685.779637548002</v>
      </c>
      <c r="AD16" s="6">
        <f>'Population Numbers 2017-2021'!AD16*$B16*$C16*$F16*$G16</f>
        <v>3160.5503741136008</v>
      </c>
      <c r="AE16" s="6">
        <f t="shared" si="4"/>
        <v>9846.3300116616028</v>
      </c>
      <c r="AF16" s="6">
        <f>'Population Numbers 2017-2021'!AG16*$B16*$C16*$D16*$E16</f>
        <v>6786.6317717220027</v>
      </c>
      <c r="AG16" s="6">
        <f>'Population Numbers 2017-2021'!AG16*$B16*$C16*$F16*$G16</f>
        <v>3208.2259284504007</v>
      </c>
      <c r="AH16" s="6">
        <f t="shared" si="5"/>
        <v>9994.8577001724043</v>
      </c>
      <c r="AI16" s="6">
        <f>'Population Numbers 2017-2021'!AJ16*$B16*$C16*$D16*$E16</f>
        <v>6888.2365712160008</v>
      </c>
      <c r="AJ16" s="6">
        <f>'Population Numbers 2017-2021'!AJ16*$B16*$C16*$F16*$G16</f>
        <v>3256.2572882112004</v>
      </c>
      <c r="AK16" s="6">
        <f t="shared" si="6"/>
        <v>10144.493859427201</v>
      </c>
      <c r="AL16" s="6">
        <f>'Population Numbers 2017-2021'!AM16*$B16*$C16*$D16*$E16</f>
        <v>6990.594036030001</v>
      </c>
      <c r="AM16" s="6">
        <f>'Population Numbers 2017-2021'!AM16*$B16*$C16*$F16*$G16</f>
        <v>3304.6444533960002</v>
      </c>
      <c r="AN16" s="6">
        <f t="shared" si="7"/>
        <v>10295.238489426001</v>
      </c>
      <c r="AO16" s="6">
        <f>'Population Numbers 2017-2021'!AP16*$B16*$C16*$D16*$E16</f>
        <v>7093.7041661640014</v>
      </c>
      <c r="AP16" s="6">
        <f>'Population Numbers 2017-2021'!AP16*$B16*$C16*$F16*$G16</f>
        <v>3353.3874240048003</v>
      </c>
      <c r="AQ16" s="6">
        <f t="shared" si="8"/>
        <v>10447.091590168802</v>
      </c>
      <c r="AR16" s="6">
        <f>'Population Numbers 2017-2021'!AS16*$B16*$C16*$D16*$E16</f>
        <v>7197.5669616180012</v>
      </c>
      <c r="AS16" s="6">
        <f>'Population Numbers 2017-2021'!AS16*$B16*$C16*$F16*$G16</f>
        <v>3402.4862000375997</v>
      </c>
      <c r="AT16" s="6">
        <f t="shared" si="9"/>
        <v>10600.0531616556</v>
      </c>
      <c r="AU16" s="6">
        <f>'Population Numbers 2017-2021'!AV16*$B16*$C16*$D16*$E16</f>
        <v>7302.1824223920021</v>
      </c>
      <c r="AV16" s="6">
        <f>'Population Numbers 2017-2021'!AV16*$B16*$C16*$F16*$G16</f>
        <v>3451.9407814944007</v>
      </c>
      <c r="AW16" s="6">
        <f t="shared" si="10"/>
        <v>10754.123203886404</v>
      </c>
      <c r="AX16" s="6">
        <f>'Population Numbers 2017-2021'!AY16*$B16*$C16*$D16*$E16</f>
        <v>7407.5505484860032</v>
      </c>
      <c r="AY16" s="6">
        <f>'Population Numbers 2017-2021'!AY16*$B16*$C16*$F16*$G16</f>
        <v>3501.7511683752005</v>
      </c>
      <c r="AZ16" s="6">
        <f t="shared" si="11"/>
        <v>10909.301716861204</v>
      </c>
      <c r="BA16" s="6">
        <f>'Population Numbers 2017-2021'!BB16*$B16*$C16*$D16*$E16</f>
        <v>7513.6713399000037</v>
      </c>
      <c r="BB16" s="6">
        <f>'Population Numbers 2017-2021'!BB16*$B16*$C16*$F16*$G16</f>
        <v>3551.9173606800014</v>
      </c>
      <c r="BC16" s="6">
        <f t="shared" si="12"/>
        <v>11065.588700580005</v>
      </c>
    </row>
    <row r="17" spans="1:55" x14ac:dyDescent="0.2">
      <c r="A17" s="2" t="str">
        <f>'Population Numbers 2017-2021'!A17</f>
        <v>Orissa/Odisha</v>
      </c>
      <c r="B17" s="7">
        <v>8.5000000000000006E-3</v>
      </c>
      <c r="C17" s="27">
        <v>0.3</v>
      </c>
      <c r="D17" s="27">
        <v>0.2</v>
      </c>
      <c r="E17" s="27">
        <v>0.55000000000000004</v>
      </c>
      <c r="F17" s="27">
        <v>0.08</v>
      </c>
      <c r="G17" s="27">
        <v>0.65</v>
      </c>
      <c r="H17" s="41">
        <f>'Population Numbers 2017-2021'!H17*B17*C17*D17*E17</f>
        <v>2221.723384826551</v>
      </c>
      <c r="I17" s="41">
        <f>'Population Numbers 2017-2021'!H17*B17*C17*D17*G17</f>
        <v>2625.673091158651</v>
      </c>
      <c r="J17" s="41">
        <f t="shared" si="13"/>
        <v>4847.3964759852024</v>
      </c>
      <c r="K17" s="6">
        <f>'Population Numbers 2017-2021'!K17*$B17*$C17*$D17*$E17</f>
        <v>2274.6444520100404</v>
      </c>
      <c r="L17" s="6">
        <f>'Population Numbers 2017-2021'!K17*$B17*$C17*$F17*$G17</f>
        <v>1075.2864682229281</v>
      </c>
      <c r="M17" s="6">
        <f t="shared" si="14"/>
        <v>3349.9309202329687</v>
      </c>
      <c r="N17" s="6">
        <f>'Population Numbers 2017-2021'!N17*$B17*$C17*$D17*$E17</f>
        <v>2328.0937762041303</v>
      </c>
      <c r="O17" s="6">
        <f>'Population Numbers 2017-2021'!N17*$B17*$C17*$F17*$G17</f>
        <v>1100.5534214783163</v>
      </c>
      <c r="P17" s="6">
        <f t="shared" si="15"/>
        <v>3428.6471976824469</v>
      </c>
      <c r="Q17" s="6">
        <f>'Population Numbers 2017-2021'!Q17*$B17*$C17*$D17*$E17</f>
        <v>2382.0713574088213</v>
      </c>
      <c r="R17" s="6">
        <f>'Population Numbers 2017-2021'!Q17*$B17*$C17*$F17*$G17</f>
        <v>1126.0700962296246</v>
      </c>
      <c r="S17" s="6">
        <f t="shared" si="0"/>
        <v>3508.1414536384459</v>
      </c>
      <c r="T17" s="6">
        <f>'Population Numbers 2017-2021'!T17*$B17*$C17*$D17*$E17</f>
        <v>2436.5771956241115</v>
      </c>
      <c r="U17" s="6">
        <f>'Population Numbers 2017-2021'!T17*$B17*$C17*$F17*$G17</f>
        <v>1151.8364924768525</v>
      </c>
      <c r="V17" s="6">
        <f t="shared" si="1"/>
        <v>3588.413688100964</v>
      </c>
      <c r="W17" s="6">
        <f>'Population Numbers 2017-2021'!W17*$B17*$C17*$D17*$E17</f>
        <v>2491.6112908500008</v>
      </c>
      <c r="X17" s="6">
        <f>'Population Numbers 2017-2021'!W17*$B17*$C17*$F17*$G17</f>
        <v>1177.8526102200001</v>
      </c>
      <c r="Y17" s="6">
        <f t="shared" si="2"/>
        <v>3669.4639010700012</v>
      </c>
      <c r="Z17" s="6">
        <f>'Population Numbers 2017-2021'!AA17*$B17*$C17*$D17*$E17</f>
        <v>2547.7131561750007</v>
      </c>
      <c r="AA17" s="6">
        <f>'Population Numbers 2017-2021'!AA17*$B17*$C17*$F17*$G17</f>
        <v>1204.3734920100003</v>
      </c>
      <c r="AB17" s="6">
        <f t="shared" si="16"/>
        <v>3752.0866481850007</v>
      </c>
      <c r="AC17" s="6">
        <f>'Population Numbers 2017-2021'!AD17*$B17*$C17*$D17*$E17</f>
        <v>2604.3594720000015</v>
      </c>
      <c r="AD17" s="6">
        <f>'Population Numbers 2017-2021'!AD17*$B17*$C17*$F17*$G17</f>
        <v>1231.1517504000005</v>
      </c>
      <c r="AE17" s="6">
        <f t="shared" si="4"/>
        <v>3835.5112224000022</v>
      </c>
      <c r="AF17" s="6">
        <f>'Population Numbers 2017-2021'!AG17*$B17*$C17*$D17*$E17</f>
        <v>2661.5502383250005</v>
      </c>
      <c r="AG17" s="6">
        <f>'Population Numbers 2017-2021'!AG17*$B17*$C17*$F17*$G17</f>
        <v>1258.1873853900001</v>
      </c>
      <c r="AH17" s="6">
        <f t="shared" si="5"/>
        <v>3919.7376237150006</v>
      </c>
      <c r="AI17" s="6">
        <f>'Population Numbers 2017-2021'!AJ17*$B17*$C17*$D17*$E17</f>
        <v>2719.2854551500009</v>
      </c>
      <c r="AJ17" s="6">
        <f>'Population Numbers 2017-2021'!AJ17*$B17*$C17*$F17*$G17</f>
        <v>1285.4803969800003</v>
      </c>
      <c r="AK17" s="6">
        <f t="shared" si="6"/>
        <v>4004.7658521300009</v>
      </c>
      <c r="AL17" s="6">
        <f>'Population Numbers 2017-2021'!AM17*$B17*$C17*$D17*$E17</f>
        <v>2777.5651224750009</v>
      </c>
      <c r="AM17" s="6">
        <f>'Population Numbers 2017-2021'!AM17*$B17*$C17*$F17*$G17</f>
        <v>1313.0307851700002</v>
      </c>
      <c r="AN17" s="6">
        <f t="shared" si="7"/>
        <v>4090.5959076450008</v>
      </c>
      <c r="AO17" s="6">
        <f>'Population Numbers 2017-2021'!AP17*$B17*$C17*$D17*$E17</f>
        <v>2836.3892403000004</v>
      </c>
      <c r="AP17" s="6">
        <f>'Population Numbers 2017-2021'!AP17*$B17*$C17*$F17*$G17</f>
        <v>1340.8385499600001</v>
      </c>
      <c r="AQ17" s="6">
        <f t="shared" si="8"/>
        <v>4177.2277902600008</v>
      </c>
      <c r="AR17" s="6">
        <f>'Population Numbers 2017-2021'!AS17*$B17*$C17*$D17*$E17</f>
        <v>2895.7578086250005</v>
      </c>
      <c r="AS17" s="6">
        <f>'Population Numbers 2017-2021'!AS17*$B17*$C17*$F17*$G17</f>
        <v>1368.9036913499999</v>
      </c>
      <c r="AT17" s="6">
        <f t="shared" si="9"/>
        <v>4264.661499975</v>
      </c>
      <c r="AU17" s="6">
        <f>'Population Numbers 2017-2021'!AV17*$B17*$C17*$D17*$E17</f>
        <v>2955.6708274500006</v>
      </c>
      <c r="AV17" s="6">
        <f>'Population Numbers 2017-2021'!AV17*$B17*$C17*$F17*$G17</f>
        <v>1397.22620934</v>
      </c>
      <c r="AW17" s="6">
        <f t="shared" si="10"/>
        <v>4352.8970367900001</v>
      </c>
      <c r="AX17" s="6">
        <f>'Population Numbers 2017-2021'!AY17*$B17*$C17*$D17*$E17</f>
        <v>3016.1282967750008</v>
      </c>
      <c r="AY17" s="6">
        <f>'Population Numbers 2017-2021'!AY17*$B17*$C17*$F17*$G17</f>
        <v>1425.8061039300003</v>
      </c>
      <c r="AZ17" s="6">
        <f t="shared" si="11"/>
        <v>4441.9344007050013</v>
      </c>
      <c r="BA17" s="6">
        <f>'Population Numbers 2017-2021'!BB17*$B17*$C17*$D17*$E17</f>
        <v>3077.1302166000014</v>
      </c>
      <c r="BB17" s="6">
        <f>'Population Numbers 2017-2021'!BB17*$B17*$C17*$F17*$G17</f>
        <v>1454.6433751200004</v>
      </c>
      <c r="BC17" s="6">
        <f t="shared" si="12"/>
        <v>4531.7735917200016</v>
      </c>
    </row>
    <row r="18" spans="1:55" x14ac:dyDescent="0.2">
      <c r="A18" s="2" t="str">
        <f>'Population Numbers 2017-2021'!A18</f>
        <v>Jharkhand</v>
      </c>
      <c r="B18" s="7">
        <v>6.8999999999999999E-3</v>
      </c>
      <c r="C18" s="27">
        <v>0.3</v>
      </c>
      <c r="D18" s="27">
        <v>0.2</v>
      </c>
      <c r="E18" s="27">
        <v>0.55000000000000004</v>
      </c>
      <c r="F18" s="27">
        <v>0.08</v>
      </c>
      <c r="G18" s="27">
        <v>0.65</v>
      </c>
      <c r="H18" s="41">
        <f>'Population Numbers 2017-2021'!H18*B18*C18*D18*E18</f>
        <v>2086.09822550745</v>
      </c>
      <c r="I18" s="41">
        <f>'Population Numbers 2017-2021'!H18*B18*C18*D18*G18</f>
        <v>2465.3888119633498</v>
      </c>
      <c r="J18" s="41">
        <f t="shared" si="13"/>
        <v>4551.4870374707998</v>
      </c>
      <c r="K18" s="6">
        <f>'Population Numbers 2017-2021'!K18*$B18*$C18*$D18*$E18</f>
        <v>2144.3717530501203</v>
      </c>
      <c r="L18" s="6">
        <f>'Population Numbers 2017-2021'!K18*$B18*$C18*$F18*$G18</f>
        <v>1013.7030105327841</v>
      </c>
      <c r="M18" s="6">
        <f t="shared" si="14"/>
        <v>3158.0747635829043</v>
      </c>
      <c r="N18" s="6">
        <f>'Population Numbers 2017-2021'!N18*$B18*$C18*$D18*$E18</f>
        <v>2203.4293244657106</v>
      </c>
      <c r="O18" s="6">
        <f>'Population Numbers 2017-2021'!N18*$B18*$C18*$F18*$G18</f>
        <v>1041.6211352019723</v>
      </c>
      <c r="P18" s="6">
        <f t="shared" si="15"/>
        <v>3245.0504596676828</v>
      </c>
      <c r="Q18" s="6">
        <f>'Population Numbers 2017-2021'!Q18*$B18*$C18*$D18*$E18</f>
        <v>2263.2709397542203</v>
      </c>
      <c r="R18" s="6">
        <f>'Population Numbers 2017-2021'!Q18*$B18*$C18*$F18*$G18</f>
        <v>1069.9098987929042</v>
      </c>
      <c r="S18" s="6">
        <f t="shared" si="0"/>
        <v>3333.1808385471245</v>
      </c>
      <c r="T18" s="6">
        <f>'Population Numbers 2017-2021'!T18*$B18*$C18*$D18*$E18</f>
        <v>2323.8965989156504</v>
      </c>
      <c r="U18" s="6">
        <f>'Population Numbers 2017-2021'!T18*$B18*$C18*$F18*$G18</f>
        <v>1098.5693013055802</v>
      </c>
      <c r="V18" s="6">
        <f t="shared" si="1"/>
        <v>3422.4659002212306</v>
      </c>
      <c r="W18" s="6">
        <f>'Population Numbers 2017-2021'!W18*$B18*$C18*$D18*$E18</f>
        <v>2385.3063019500005</v>
      </c>
      <c r="X18" s="6">
        <f>'Population Numbers 2017-2021'!W18*$B18*$C18*$F18*$G18</f>
        <v>1127.5993427400001</v>
      </c>
      <c r="Y18" s="6">
        <f t="shared" si="2"/>
        <v>3512.9056446900004</v>
      </c>
      <c r="Z18" s="6">
        <f>'Population Numbers 2017-2021'!AA18*$B18*$C18*$D18*$E18</f>
        <v>2447.4074694300002</v>
      </c>
      <c r="AA18" s="6">
        <f>'Population Numbers 2017-2021'!AA18*$B18*$C18*$F18*$G18</f>
        <v>1156.956258276</v>
      </c>
      <c r="AB18" s="6">
        <f t="shared" si="16"/>
        <v>3604.3637277060002</v>
      </c>
      <c r="AC18" s="6">
        <f>'Population Numbers 2017-2021'!AD18*$B18*$C18*$D18*$E18</f>
        <v>2510.2906497900003</v>
      </c>
      <c r="AD18" s="6">
        <f>'Population Numbers 2017-2021'!AD18*$B18*$C18*$F18*$G18</f>
        <v>1186.6828526280001</v>
      </c>
      <c r="AE18" s="6">
        <f t="shared" si="4"/>
        <v>3696.9735024180004</v>
      </c>
      <c r="AF18" s="6">
        <f>'Population Numbers 2017-2021'!AG18*$B18*$C18*$D18*$E18</f>
        <v>2573.9558430299999</v>
      </c>
      <c r="AG18" s="6">
        <f>'Population Numbers 2017-2021'!AG18*$B18*$C18*$F18*$G18</f>
        <v>1216.779125796</v>
      </c>
      <c r="AH18" s="6">
        <f t="shared" si="5"/>
        <v>3790.7349688260001</v>
      </c>
      <c r="AI18" s="6">
        <f>'Population Numbers 2017-2021'!AJ18*$B18*$C18*$D18*$E18</f>
        <v>2638.4030491500007</v>
      </c>
      <c r="AJ18" s="6">
        <f>'Population Numbers 2017-2021'!AJ18*$B18*$C18*$F18*$G18</f>
        <v>1247.2450777800002</v>
      </c>
      <c r="AK18" s="6">
        <f t="shared" si="6"/>
        <v>3885.6481269300011</v>
      </c>
      <c r="AL18" s="6">
        <f>'Population Numbers 2017-2021'!AM18*$B18*$C18*$D18*$E18</f>
        <v>2703.6322681500005</v>
      </c>
      <c r="AM18" s="6">
        <f>'Population Numbers 2017-2021'!AM18*$B18*$C18*$F18*$G18</f>
        <v>1278.0807085800002</v>
      </c>
      <c r="AN18" s="6">
        <f t="shared" si="7"/>
        <v>3981.7129767300007</v>
      </c>
      <c r="AO18" s="6">
        <f>'Population Numbers 2017-2021'!AP18*$B18*$C18*$D18*$E18</f>
        <v>2769.6435000300007</v>
      </c>
      <c r="AP18" s="6">
        <f>'Population Numbers 2017-2021'!AP18*$B18*$C18*$F18*$G18</f>
        <v>1309.2860181960002</v>
      </c>
      <c r="AQ18" s="6">
        <f t="shared" si="8"/>
        <v>4078.9295182260012</v>
      </c>
      <c r="AR18" s="6">
        <f>'Population Numbers 2017-2021'!AS18*$B18*$C18*$D18*$E18</f>
        <v>2836.4367447900008</v>
      </c>
      <c r="AS18" s="6">
        <f>'Population Numbers 2017-2021'!AS18*$B18*$C18*$F18*$G18</f>
        <v>1340.861006628</v>
      </c>
      <c r="AT18" s="6">
        <f t="shared" si="9"/>
        <v>4177.2977514180011</v>
      </c>
      <c r="AU18" s="6">
        <f>'Population Numbers 2017-2021'!AV18*$B18*$C18*$D18*$E18</f>
        <v>2904.0120024300013</v>
      </c>
      <c r="AV18" s="6">
        <f>'Population Numbers 2017-2021'!AV18*$B18*$C18*$F18*$G18</f>
        <v>1372.8056738760004</v>
      </c>
      <c r="AW18" s="6">
        <f t="shared" si="10"/>
        <v>4276.8176763060019</v>
      </c>
      <c r="AX18" s="6">
        <f>'Population Numbers 2017-2021'!AY18*$B18*$C18*$D18*$E18</f>
        <v>2972.3692729500008</v>
      </c>
      <c r="AY18" s="6">
        <f>'Population Numbers 2017-2021'!AY18*$B18*$C18*$F18*$G18</f>
        <v>1405.1200199400002</v>
      </c>
      <c r="AZ18" s="6">
        <f t="shared" si="11"/>
        <v>4377.4892928900008</v>
      </c>
      <c r="BA18" s="6">
        <f>'Population Numbers 2017-2021'!BB18*$B18*$C18*$D18*$E18</f>
        <v>3041.5085563500006</v>
      </c>
      <c r="BB18" s="6">
        <f>'Population Numbers 2017-2021'!BB18*$B18*$C18*$F18*$G18</f>
        <v>1437.8040448200002</v>
      </c>
      <c r="BC18" s="6">
        <f t="shared" si="12"/>
        <v>4479.3126011700006</v>
      </c>
    </row>
    <row r="19" spans="1:55" x14ac:dyDescent="0.2">
      <c r="A19" s="2" t="str">
        <f>'Population Numbers 2017-2021'!A19</f>
        <v>Assam</v>
      </c>
      <c r="B19" s="7">
        <v>8.0000000000000002E-3</v>
      </c>
      <c r="C19" s="27">
        <v>0.3</v>
      </c>
      <c r="D19" s="27">
        <v>0.2</v>
      </c>
      <c r="E19" s="27">
        <v>0.55000000000000004</v>
      </c>
      <c r="F19" s="27">
        <v>0.08</v>
      </c>
      <c r="G19" s="27">
        <v>0.65</v>
      </c>
      <c r="H19" s="41">
        <f>'Population Numbers 2017-2021'!H19*B19*C19*D19*E19</f>
        <v>1375.7633809920001</v>
      </c>
      <c r="I19" s="41">
        <f>'Population Numbers 2017-2021'!H19*B19*C19*D19*G19</f>
        <v>1625.902177536</v>
      </c>
      <c r="J19" s="41">
        <f t="shared" si="13"/>
        <v>3001.665558528</v>
      </c>
      <c r="K19" s="6">
        <f>'Population Numbers 2017-2021'!K19*$B19*$C19*$D19*$E19</f>
        <v>1420.6873912704</v>
      </c>
      <c r="L19" s="6">
        <f>'Population Numbers 2017-2021'!K19*$B19*$C19*$F19*$G19</f>
        <v>671.59767587327985</v>
      </c>
      <c r="M19" s="6">
        <f t="shared" si="14"/>
        <v>2092.28506714368</v>
      </c>
      <c r="N19" s="6">
        <f>'Population Numbers 2017-2021'!N19*$B19*$C19*$D19*$E19</f>
        <v>1466.3082703103998</v>
      </c>
      <c r="O19" s="6">
        <f>'Population Numbers 2017-2021'!N19*$B19*$C19*$F19*$G19</f>
        <v>693.1639096012799</v>
      </c>
      <c r="P19" s="6">
        <f t="shared" si="15"/>
        <v>2159.4721799116796</v>
      </c>
      <c r="Q19" s="6">
        <f>'Population Numbers 2017-2021'!Q19*$B19*$C19*$D19*$E19</f>
        <v>1512.6260181119999</v>
      </c>
      <c r="R19" s="6">
        <f>'Population Numbers 2017-2021'!Q19*$B19*$C19*$F19*$G19</f>
        <v>715.05957219839968</v>
      </c>
      <c r="S19" s="6">
        <f t="shared" si="0"/>
        <v>2227.6855903103997</v>
      </c>
      <c r="T19" s="6">
        <f>'Population Numbers 2017-2021'!T19*$B19*$C19*$D19*$E19</f>
        <v>1559.6406346752001</v>
      </c>
      <c r="U19" s="6">
        <f>'Population Numbers 2017-2021'!T19*$B19*$C19*$F19*$G19</f>
        <v>737.28466366463988</v>
      </c>
      <c r="V19" s="6">
        <f t="shared" si="1"/>
        <v>2296.9252983398401</v>
      </c>
      <c r="W19" s="6">
        <f>'Population Numbers 2017-2021'!W19*$B19*$C19*$D19*$E19</f>
        <v>1607.3521199999998</v>
      </c>
      <c r="X19" s="6">
        <f>'Population Numbers 2017-2021'!W19*$B19*$C19*$F19*$G19</f>
        <v>759.83918400000005</v>
      </c>
      <c r="Y19" s="6">
        <f t="shared" si="2"/>
        <v>2367.1913039999999</v>
      </c>
      <c r="Z19" s="6">
        <f>'Population Numbers 2017-2021'!AA19*$B19*$C19*$D19*$E19</f>
        <v>1654.4677248</v>
      </c>
      <c r="AA19" s="6">
        <f>'Population Numbers 2017-2021'!AA19*$B19*$C19*$F19*$G19</f>
        <v>782.11201535999987</v>
      </c>
      <c r="AB19" s="6">
        <f t="shared" si="16"/>
        <v>2436.5797401599998</v>
      </c>
      <c r="AC19" s="6">
        <f>'Population Numbers 2017-2021'!AD19*$B19*$C19*$D19*$E19</f>
        <v>1702.2356208000001</v>
      </c>
      <c r="AD19" s="6">
        <f>'Population Numbers 2017-2021'!AD19*$B19*$C19*$F19*$G19</f>
        <v>804.69320255999992</v>
      </c>
      <c r="AE19" s="6">
        <f t="shared" si="4"/>
        <v>2506.92882336</v>
      </c>
      <c r="AF19" s="6">
        <f>'Population Numbers 2017-2021'!AG19*$B19*$C19*$D19*$E19</f>
        <v>1750.6558080000002</v>
      </c>
      <c r="AG19" s="6">
        <f>'Population Numbers 2017-2021'!AG19*$B19*$C19*$F19*$G19</f>
        <v>827.58274560000007</v>
      </c>
      <c r="AH19" s="6">
        <f t="shared" si="5"/>
        <v>2578.2385536000002</v>
      </c>
      <c r="AI19" s="6">
        <f>'Population Numbers 2017-2021'!AJ19*$B19*$C19*$D19*$E19</f>
        <v>1799.7282864000001</v>
      </c>
      <c r="AJ19" s="6">
        <f>'Population Numbers 2017-2021'!AJ19*$B19*$C19*$F19*$G19</f>
        <v>850.78064447999998</v>
      </c>
      <c r="AK19" s="6">
        <f t="shared" si="6"/>
        <v>2650.5089308800002</v>
      </c>
      <c r="AL19" s="6">
        <f>'Population Numbers 2017-2021'!AM19*$B19*$C19*$D19*$E19</f>
        <v>1849.4530560000001</v>
      </c>
      <c r="AM19" s="6">
        <f>'Population Numbers 2017-2021'!AM19*$B19*$C19*$F19*$G19</f>
        <v>874.28689919999999</v>
      </c>
      <c r="AN19" s="6">
        <f t="shared" si="7"/>
        <v>2723.7399552000002</v>
      </c>
      <c r="AO19" s="6">
        <f>'Population Numbers 2017-2021'!AP19*$B19*$C19*$D19*$E19</f>
        <v>1899.8301168000003</v>
      </c>
      <c r="AP19" s="6">
        <f>'Population Numbers 2017-2021'!AP19*$B19*$C19*$F19*$G19</f>
        <v>898.10150976000011</v>
      </c>
      <c r="AQ19" s="6">
        <f t="shared" si="8"/>
        <v>2797.9316265600005</v>
      </c>
      <c r="AR19" s="6">
        <f>'Population Numbers 2017-2021'!AS19*$B19*$C19*$D19*$E19</f>
        <v>1950.8594688000001</v>
      </c>
      <c r="AS19" s="6">
        <f>'Population Numbers 2017-2021'!AS19*$B19*$C19*$F19*$G19</f>
        <v>922.22447615999988</v>
      </c>
      <c r="AT19" s="6">
        <f t="shared" si="9"/>
        <v>2873.0839449599998</v>
      </c>
      <c r="AU19" s="6">
        <f>'Population Numbers 2017-2021'!AV19*$B19*$C19*$D19*$E19</f>
        <v>2002.5411119999999</v>
      </c>
      <c r="AV19" s="6">
        <f>'Population Numbers 2017-2021'!AV19*$B19*$C19*$F19*$G19</f>
        <v>946.65579839999987</v>
      </c>
      <c r="AW19" s="6">
        <f t="shared" si="10"/>
        <v>2949.1969104</v>
      </c>
      <c r="AX19" s="6">
        <f>'Population Numbers 2017-2021'!AY19*$B19*$C19*$D19*$E19</f>
        <v>2054.8750464</v>
      </c>
      <c r="AY19" s="6">
        <f>'Population Numbers 2017-2021'!AY19*$B19*$C19*$F19*$G19</f>
        <v>971.39547647999996</v>
      </c>
      <c r="AZ19" s="6">
        <f t="shared" si="11"/>
        <v>3026.27052288</v>
      </c>
      <c r="BA19" s="6">
        <f>'Population Numbers 2017-2021'!BB19*$B19*$C19*$D19*$E19</f>
        <v>2107.8612720000001</v>
      </c>
      <c r="BB19" s="6">
        <f>'Population Numbers 2017-2021'!BB19*$B19*$C19*$F19*$G19</f>
        <v>996.44351040000004</v>
      </c>
      <c r="BC19" s="6">
        <f t="shared" si="12"/>
        <v>3104.3047824</v>
      </c>
    </row>
    <row r="20" spans="1:55" x14ac:dyDescent="0.2">
      <c r="A20" s="2" t="str">
        <f>'Population Numbers 2017-2021'!A20</f>
        <v>Chhatisgarh</v>
      </c>
      <c r="B20" s="7">
        <v>7.9000000000000008E-3</v>
      </c>
      <c r="C20" s="27">
        <v>0.3</v>
      </c>
      <c r="D20" s="27">
        <v>0.2</v>
      </c>
      <c r="E20" s="27">
        <v>0.55000000000000004</v>
      </c>
      <c r="F20" s="27">
        <v>0.08</v>
      </c>
      <c r="G20" s="27">
        <v>0.65</v>
      </c>
      <c r="H20" s="41">
        <f>'Population Numbers 2017-2021'!H20*B20*C20*D20*E20</f>
        <v>1720.5976560808206</v>
      </c>
      <c r="I20" s="41">
        <f>'Population Numbers 2017-2021'!H20*B20*C20*D20*G20</f>
        <v>2033.4335935500606</v>
      </c>
      <c r="J20" s="41">
        <f t="shared" si="13"/>
        <v>3754.0312496308811</v>
      </c>
      <c r="K20" s="6">
        <f>'Population Numbers 2017-2021'!K20*$B20*$C20*$D20*$E20</f>
        <v>1756.2397516709761</v>
      </c>
      <c r="L20" s="6">
        <f>'Population Numbers 2017-2021'!K20*$B20*$C20*$F20*$G20</f>
        <v>830.22242806264319</v>
      </c>
      <c r="M20" s="6">
        <f t="shared" si="14"/>
        <v>2586.4621797336195</v>
      </c>
      <c r="N20" s="6">
        <f>'Population Numbers 2017-2021'!N20*$B20*$C20*$D20*$E20</f>
        <v>1792.2359511699726</v>
      </c>
      <c r="O20" s="6">
        <f>'Population Numbers 2017-2021'!N20*$B20*$C20*$F20*$G20</f>
        <v>847.23881328035043</v>
      </c>
      <c r="P20" s="6">
        <f t="shared" si="15"/>
        <v>2639.4747644503232</v>
      </c>
      <c r="Q20" s="6">
        <f>'Population Numbers 2017-2021'!Q20*$B20*$C20*$D20*$E20</f>
        <v>1828.5862545778084</v>
      </c>
      <c r="R20" s="6">
        <f>'Population Numbers 2017-2021'!Q20*$B20*$C20*$F20*$G20</f>
        <v>864.42259307314578</v>
      </c>
      <c r="S20" s="6">
        <f t="shared" si="0"/>
        <v>2693.0088476509541</v>
      </c>
      <c r="T20" s="6">
        <f>'Population Numbers 2017-2021'!T20*$B20*$C20*$D20*$E20</f>
        <v>1865.2906618944844</v>
      </c>
      <c r="U20" s="6">
        <f>'Population Numbers 2017-2021'!T20*$B20*$C20*$F20*$G20</f>
        <v>881.77376744102901</v>
      </c>
      <c r="V20" s="6">
        <f t="shared" si="1"/>
        <v>2747.0644293355135</v>
      </c>
      <c r="W20" s="6">
        <f>'Population Numbers 2017-2021'!W20*$B20*$C20*$D20*$E20</f>
        <v>1902.3491731199999</v>
      </c>
      <c r="X20" s="6">
        <f>'Population Numbers 2017-2021'!W20*$B20*$C20*$F20*$G20</f>
        <v>899.29233638399978</v>
      </c>
      <c r="Y20" s="6">
        <f t="shared" si="2"/>
        <v>2801.6415095039997</v>
      </c>
      <c r="Z20" s="6">
        <f>'Population Numbers 2017-2021'!AA20*$B20*$C20*$D20*$E20</f>
        <v>1945.8933727200001</v>
      </c>
      <c r="AA20" s="6">
        <f>'Population Numbers 2017-2021'!AA20*$B20*$C20*$F20*$G20</f>
        <v>919.87686710399987</v>
      </c>
      <c r="AB20" s="6">
        <f t="shared" si="16"/>
        <v>2865.7702398239999</v>
      </c>
      <c r="AC20" s="6">
        <f>'Population Numbers 2017-2021'!AD20*$B20*$C20*$D20*$E20</f>
        <v>1989.9302953200004</v>
      </c>
      <c r="AD20" s="6">
        <f>'Population Numbers 2017-2021'!AD20*$B20*$C20*$F20*$G20</f>
        <v>940.69432142400001</v>
      </c>
      <c r="AE20" s="6">
        <f t="shared" si="4"/>
        <v>2930.6246167440004</v>
      </c>
      <c r="AF20" s="6">
        <f>'Population Numbers 2017-2021'!AG20*$B20*$C20*$D20*$E20</f>
        <v>2034.4599409200002</v>
      </c>
      <c r="AG20" s="6">
        <f>'Population Numbers 2017-2021'!AG20*$B20*$C20*$F20*$G20</f>
        <v>961.74469934399997</v>
      </c>
      <c r="AH20" s="6">
        <f t="shared" si="5"/>
        <v>2996.2046402640003</v>
      </c>
      <c r="AI20" s="6">
        <f>'Population Numbers 2017-2021'!AJ20*$B20*$C20*$D20*$E20</f>
        <v>2079.4823095200004</v>
      </c>
      <c r="AJ20" s="6">
        <f>'Population Numbers 2017-2021'!AJ20*$B20*$C20*$F20*$G20</f>
        <v>983.02800086400021</v>
      </c>
      <c r="AK20" s="6">
        <f t="shared" si="6"/>
        <v>3062.5103103840006</v>
      </c>
      <c r="AL20" s="6">
        <f>'Population Numbers 2017-2021'!AM20*$B20*$C20*$D20*$E20</f>
        <v>2124.9974011200006</v>
      </c>
      <c r="AM20" s="6">
        <f>'Population Numbers 2017-2021'!AM20*$B20*$C20*$F20*$G20</f>
        <v>1004.5442259840003</v>
      </c>
      <c r="AN20" s="6">
        <f t="shared" si="7"/>
        <v>3129.5416271040008</v>
      </c>
      <c r="AO20" s="6">
        <f>'Population Numbers 2017-2021'!AP20*$B20*$C20*$D20*$E20</f>
        <v>2171.0052157200003</v>
      </c>
      <c r="AP20" s="6">
        <f>'Population Numbers 2017-2021'!AP20*$B20*$C20*$F20*$G20</f>
        <v>1026.2933747039999</v>
      </c>
      <c r="AQ20" s="6">
        <f t="shared" si="8"/>
        <v>3197.2985904240004</v>
      </c>
      <c r="AR20" s="6">
        <f>'Population Numbers 2017-2021'!AS20*$B20*$C20*$D20*$E20</f>
        <v>2217.5057533200002</v>
      </c>
      <c r="AS20" s="6">
        <f>'Population Numbers 2017-2021'!AS20*$B20*$C20*$F20*$G20</f>
        <v>1048.2754470240002</v>
      </c>
      <c r="AT20" s="6">
        <f t="shared" si="9"/>
        <v>3265.7812003440004</v>
      </c>
      <c r="AU20" s="6">
        <f>'Population Numbers 2017-2021'!AV20*$B20*$C20*$D20*$E20</f>
        <v>2264.4990139200004</v>
      </c>
      <c r="AV20" s="6">
        <f>'Population Numbers 2017-2021'!AV20*$B20*$C20*$F20*$G20</f>
        <v>1070.4904429440001</v>
      </c>
      <c r="AW20" s="6">
        <f t="shared" si="10"/>
        <v>3334.9894568640002</v>
      </c>
      <c r="AX20" s="6">
        <f>'Population Numbers 2017-2021'!AY20*$B20*$C20*$D20*$E20</f>
        <v>2311.98499752</v>
      </c>
      <c r="AY20" s="6">
        <f>'Population Numbers 2017-2021'!AY20*$B20*$C20*$F20*$G20</f>
        <v>1092.938362464</v>
      </c>
      <c r="AZ20" s="6">
        <f t="shared" si="11"/>
        <v>3404.9233599839999</v>
      </c>
      <c r="BA20" s="6">
        <f>'Population Numbers 2017-2021'!BB20*$B20*$C20*$D20*$E20</f>
        <v>2359.9637041199999</v>
      </c>
      <c r="BB20" s="6">
        <f>'Population Numbers 2017-2021'!BB20*$B20*$C20*$F20*$G20</f>
        <v>1115.6192055840002</v>
      </c>
      <c r="BC20" s="6">
        <f t="shared" si="12"/>
        <v>3475.582909704</v>
      </c>
    </row>
    <row r="21" spans="1:55" x14ac:dyDescent="0.2">
      <c r="A21" s="23" t="str">
        <f>'Population Numbers 2017-2021'!A21</f>
        <v>Delhi</v>
      </c>
      <c r="B21" s="7">
        <v>4.3E-3</v>
      </c>
      <c r="C21" s="27">
        <v>0.3</v>
      </c>
      <c r="D21" s="27">
        <v>0.2</v>
      </c>
      <c r="E21" s="27">
        <v>0.55000000000000004</v>
      </c>
      <c r="F21" s="27">
        <v>0.08</v>
      </c>
      <c r="G21" s="27">
        <v>0.65</v>
      </c>
      <c r="H21" s="41">
        <f>'Population Numbers 2017-2021'!H21*B21*C21*D21*E21</f>
        <v>2578.2639323512503</v>
      </c>
      <c r="I21" s="41">
        <f>'Population Numbers 2017-2021'!H21*B21*C21*D21*G21</f>
        <v>3047.0391927787505</v>
      </c>
      <c r="J21" s="41">
        <f t="shared" si="13"/>
        <v>5625.3031251300008</v>
      </c>
      <c r="K21" s="6">
        <f>'Population Numbers 2017-2021'!K21*$B21*$C21*$D21*$E21</f>
        <v>2629.3859973809999</v>
      </c>
      <c r="L21" s="6">
        <f>'Population Numbers 2017-2021'!K21*$B21*$C21*$F21*$G21</f>
        <v>1242.9824714892</v>
      </c>
      <c r="M21" s="6">
        <f t="shared" si="14"/>
        <v>3872.3684688701996</v>
      </c>
      <c r="N21" s="6">
        <f>'Population Numbers 2017-2021'!N21*$B21*$C21*$D21*$E21</f>
        <v>2680.5080624107495</v>
      </c>
      <c r="O21" s="6">
        <f>'Population Numbers 2017-2021'!N21*$B21*$C21*$F21*$G21</f>
        <v>1267.1492658668997</v>
      </c>
      <c r="P21" s="6">
        <f t="shared" si="15"/>
        <v>3947.657328277649</v>
      </c>
      <c r="Q21" s="6">
        <f>'Population Numbers 2017-2021'!Q21*$B21*$C21*$D21*$E21</f>
        <v>2731.6301274404996</v>
      </c>
      <c r="R21" s="6">
        <f>'Population Numbers 2017-2021'!Q21*$B21*$C21*$F21*$G21</f>
        <v>1291.3160602445996</v>
      </c>
      <c r="S21" s="6">
        <f t="shared" si="0"/>
        <v>4022.9461876850992</v>
      </c>
      <c r="T21" s="6">
        <f>'Population Numbers 2017-2021'!T21*$B21*$C21*$D21*$E21</f>
        <v>2782.7521924702501</v>
      </c>
      <c r="U21" s="6">
        <f>'Population Numbers 2017-2021'!T21*$B21*$C21*$F21*$G21</f>
        <v>1315.4828546222998</v>
      </c>
      <c r="V21" s="6">
        <f t="shared" si="1"/>
        <v>4098.2350470925503</v>
      </c>
      <c r="W21" s="6">
        <f>'Population Numbers 2017-2021'!W21*$B21*$C21*$D21*$E21</f>
        <v>2833.8742575000001</v>
      </c>
      <c r="X21" s="6">
        <f>'Population Numbers 2017-2021'!W21*$B21*$C21*$F21*$G21</f>
        <v>1339.6496489999997</v>
      </c>
      <c r="Y21" s="6">
        <f t="shared" si="2"/>
        <v>4173.5239064999996</v>
      </c>
      <c r="Z21" s="6">
        <f>'Population Numbers 2017-2021'!AA21*$B21*$C21*$D21*$E21</f>
        <v>2874.8127622500001</v>
      </c>
      <c r="AA21" s="6">
        <f>'Population Numbers 2017-2021'!AA21*$B21*$C21*$F21*$G21</f>
        <v>1359.0023966999997</v>
      </c>
      <c r="AB21" s="6">
        <f t="shared" si="16"/>
        <v>4233.8151589499994</v>
      </c>
      <c r="AC21" s="6">
        <f>'Population Numbers 2017-2021'!AD21*$B21*$C21*$D21*$E21</f>
        <v>2915.7512670000001</v>
      </c>
      <c r="AD21" s="6">
        <f>'Population Numbers 2017-2021'!AD21*$B21*$C21*$F21*$G21</f>
        <v>1378.3551444</v>
      </c>
      <c r="AE21" s="6">
        <f t="shared" si="4"/>
        <v>4294.1064114000001</v>
      </c>
      <c r="AF21" s="6">
        <f>'Population Numbers 2017-2021'!AG21*$B21*$C21*$D21*$E21</f>
        <v>2956.6897717500005</v>
      </c>
      <c r="AG21" s="6">
        <f>'Population Numbers 2017-2021'!AG21*$B21*$C21*$F21*$G21</f>
        <v>1397.7078921</v>
      </c>
      <c r="AH21" s="6">
        <f t="shared" si="5"/>
        <v>4354.3976638500008</v>
      </c>
      <c r="AI21" s="6">
        <f>'Population Numbers 2017-2021'!AJ21*$B21*$C21*$D21*$E21</f>
        <v>2997.6282765000001</v>
      </c>
      <c r="AJ21" s="6">
        <f>'Population Numbers 2017-2021'!AJ21*$B21*$C21*$F21*$G21</f>
        <v>1417.0606398</v>
      </c>
      <c r="AK21" s="6">
        <f t="shared" si="6"/>
        <v>4414.6889162999996</v>
      </c>
      <c r="AL21" s="6">
        <f>'Population Numbers 2017-2021'!AM21*$B21*$C21*$D21*$E21</f>
        <v>3038.5667812500001</v>
      </c>
      <c r="AM21" s="6">
        <f>'Population Numbers 2017-2021'!AM21*$B21*$C21*$F21*$G21</f>
        <v>1436.4133875000002</v>
      </c>
      <c r="AN21" s="6">
        <f t="shared" si="7"/>
        <v>4474.9801687500003</v>
      </c>
      <c r="AO21" s="6">
        <f>'Population Numbers 2017-2021'!AP21*$B21*$C21*$D21*$E21</f>
        <v>3079.5052860000001</v>
      </c>
      <c r="AP21" s="6">
        <f>'Population Numbers 2017-2021'!AP21*$B21*$C21*$F21*$G21</f>
        <v>1455.7661352000002</v>
      </c>
      <c r="AQ21" s="6">
        <f t="shared" si="8"/>
        <v>4535.2714212000001</v>
      </c>
      <c r="AR21" s="6">
        <f>'Population Numbers 2017-2021'!AS21*$B21*$C21*$D21*$E21</f>
        <v>3120.4437907500001</v>
      </c>
      <c r="AS21" s="6">
        <f>'Population Numbers 2017-2021'!AS21*$B21*$C21*$F21*$G21</f>
        <v>1475.1188829</v>
      </c>
      <c r="AT21" s="6">
        <f t="shared" si="9"/>
        <v>4595.5626736499999</v>
      </c>
      <c r="AU21" s="6">
        <f>'Population Numbers 2017-2021'!AV21*$B21*$C21*$D21*$E21</f>
        <v>3161.3822955000005</v>
      </c>
      <c r="AV21" s="6">
        <f>'Population Numbers 2017-2021'!AV21*$B21*$C21*$F21*$G21</f>
        <v>1494.4716306</v>
      </c>
      <c r="AW21" s="6">
        <f t="shared" si="10"/>
        <v>4655.8539261000005</v>
      </c>
      <c r="AX21" s="6">
        <f>'Population Numbers 2017-2021'!AY21*$B21*$C21*$D21*$E21</f>
        <v>3202.3208002500005</v>
      </c>
      <c r="AY21" s="6">
        <f>'Population Numbers 2017-2021'!AY21*$B21*$C21*$F21*$G21</f>
        <v>1513.8243783000003</v>
      </c>
      <c r="AZ21" s="6">
        <f t="shared" si="11"/>
        <v>4716.1451785500012</v>
      </c>
      <c r="BA21" s="6">
        <f>'Population Numbers 2017-2021'!BB21*$B21*$C21*$D21*$E21</f>
        <v>3243.2593050000005</v>
      </c>
      <c r="BB21" s="6">
        <f>'Population Numbers 2017-2021'!BB21*$B21*$C21*$F21*$G21</f>
        <v>1533.1771260000003</v>
      </c>
      <c r="BC21" s="6">
        <f t="shared" si="12"/>
        <v>4776.436431000001</v>
      </c>
    </row>
    <row r="22" spans="1:55" x14ac:dyDescent="0.2">
      <c r="A22" s="2" t="str">
        <f>'Population Numbers 2017-2021'!A22</f>
        <v>Jammu and Kashmir</v>
      </c>
      <c r="B22" s="7">
        <v>5.4999999999999997E-3</v>
      </c>
      <c r="C22" s="27">
        <v>0.3</v>
      </c>
      <c r="D22" s="27">
        <v>0.2</v>
      </c>
      <c r="E22" s="27">
        <v>0.55000000000000004</v>
      </c>
      <c r="F22" s="27">
        <v>0.08</v>
      </c>
      <c r="G22" s="27">
        <v>0.65</v>
      </c>
      <c r="H22" s="41">
        <f>'Population Numbers 2017-2021'!H22*B22*C22*D22*E22</f>
        <v>667.2788709972001</v>
      </c>
      <c r="I22" s="41">
        <f>'Population Numbers 2017-2021'!H22*B22*C22*D22*G22</f>
        <v>788.60230208760004</v>
      </c>
      <c r="J22" s="41">
        <f t="shared" si="13"/>
        <v>1455.8811730848001</v>
      </c>
      <c r="K22" s="6">
        <f>'Population Numbers 2017-2021'!K22*$B22*$C22*$D22*$E22</f>
        <v>676.21079103336012</v>
      </c>
      <c r="L22" s="6">
        <f>'Population Numbers 2017-2021'!K22*$B22*$C22*$F22*$G22</f>
        <v>319.66328303395204</v>
      </c>
      <c r="M22" s="6">
        <f t="shared" si="14"/>
        <v>995.87407406731222</v>
      </c>
      <c r="N22" s="6">
        <f>'Population Numbers 2017-2021'!N22*$B22*$C22*$D22*$E22</f>
        <v>685.18384238172007</v>
      </c>
      <c r="O22" s="6">
        <f>'Population Numbers 2017-2021'!N22*$B22*$C22*$F22*$G22</f>
        <v>323.90508912590406</v>
      </c>
      <c r="P22" s="6">
        <f t="shared" si="15"/>
        <v>1009.0889315076241</v>
      </c>
      <c r="Q22" s="6">
        <f>'Population Numbers 2017-2021'!Q22*$B22*$C22*$D22*$E22</f>
        <v>694.19802504228005</v>
      </c>
      <c r="R22" s="6">
        <f>'Population Numbers 2017-2021'!Q22*$B22*$C22*$F22*$G22</f>
        <v>328.16633911089605</v>
      </c>
      <c r="S22" s="6">
        <f t="shared" si="0"/>
        <v>1022.3643641531761</v>
      </c>
      <c r="T22" s="6">
        <f>'Population Numbers 2017-2021'!T22*$B22*$C22*$D22*$E22</f>
        <v>703.25333901504018</v>
      </c>
      <c r="U22" s="6">
        <f>'Population Numbers 2017-2021'!T22*$B22*$C22*$F22*$G22</f>
        <v>332.44703298892807</v>
      </c>
      <c r="V22" s="6">
        <f t="shared" si="1"/>
        <v>1035.7003720039684</v>
      </c>
      <c r="W22" s="6">
        <f>'Population Numbers 2017-2021'!W22*$B22*$C22*$D22*$E22</f>
        <v>712.3497842999999</v>
      </c>
      <c r="X22" s="6">
        <f>'Population Numbers 2017-2021'!W22*$B22*$C22*$F22*$G22</f>
        <v>336.7471707599999</v>
      </c>
      <c r="Y22" s="6">
        <f t="shared" si="2"/>
        <v>1049.0969550599998</v>
      </c>
      <c r="Z22" s="6">
        <f>'Population Numbers 2017-2021'!AA22*$B22*$C22*$D22*$E22</f>
        <v>725.49830495999993</v>
      </c>
      <c r="AA22" s="6">
        <f>'Population Numbers 2017-2021'!AA22*$B22*$C22*$F22*$G22</f>
        <v>342.96283507199996</v>
      </c>
      <c r="AB22" s="6">
        <f t="shared" si="16"/>
        <v>1068.461140032</v>
      </c>
      <c r="AC22" s="6">
        <f>'Population Numbers 2017-2021'!AD22*$B22*$C22*$D22*$E22</f>
        <v>738.76639781999995</v>
      </c>
      <c r="AD22" s="6">
        <f>'Population Numbers 2017-2021'!AD22*$B22*$C22*$F22*$G22</f>
        <v>349.23502442399996</v>
      </c>
      <c r="AE22" s="6">
        <f t="shared" si="4"/>
        <v>1088.001422244</v>
      </c>
      <c r="AF22" s="6">
        <f>'Population Numbers 2017-2021'!AG22*$B22*$C22*$D22*$E22</f>
        <v>752.15406287999997</v>
      </c>
      <c r="AG22" s="6">
        <f>'Population Numbers 2017-2021'!AG22*$B22*$C22*$F22*$G22</f>
        <v>355.56373881599995</v>
      </c>
      <c r="AH22" s="6">
        <f t="shared" si="5"/>
        <v>1107.7178016959999</v>
      </c>
      <c r="AI22" s="6">
        <f>'Population Numbers 2017-2021'!AJ22*$B22*$C22*$D22*$E22</f>
        <v>765.66130013999998</v>
      </c>
      <c r="AJ22" s="6">
        <f>'Population Numbers 2017-2021'!AJ22*$B22*$C22*$F22*$G22</f>
        <v>361.94897824799995</v>
      </c>
      <c r="AK22" s="6">
        <f t="shared" si="6"/>
        <v>1127.6102783879999</v>
      </c>
      <c r="AL22" s="6">
        <f>'Population Numbers 2017-2021'!AM22*$B22*$C22*$D22*$E22</f>
        <v>779.28810959999998</v>
      </c>
      <c r="AM22" s="6">
        <f>'Population Numbers 2017-2021'!AM22*$B22*$C22*$F22*$G22</f>
        <v>368.39074271999999</v>
      </c>
      <c r="AN22" s="6">
        <f t="shared" si="7"/>
        <v>1147.67885232</v>
      </c>
      <c r="AO22" s="6">
        <f>'Population Numbers 2017-2021'!AP22*$B22*$C22*$D22*$E22</f>
        <v>793.03449126000021</v>
      </c>
      <c r="AP22" s="6">
        <f>'Population Numbers 2017-2021'!AP22*$B22*$C22*$F22*$G22</f>
        <v>374.88903223199998</v>
      </c>
      <c r="AQ22" s="6">
        <f t="shared" si="8"/>
        <v>1167.9235234920002</v>
      </c>
      <c r="AR22" s="6">
        <f>'Population Numbers 2017-2021'!AS22*$B22*$C22*$D22*$E22</f>
        <v>806.90044512000009</v>
      </c>
      <c r="AS22" s="6">
        <f>'Population Numbers 2017-2021'!AS22*$B22*$C22*$F22*$G22</f>
        <v>381.44384678399996</v>
      </c>
      <c r="AT22" s="6">
        <f t="shared" si="9"/>
        <v>1188.3442919040001</v>
      </c>
      <c r="AU22" s="6">
        <f>'Population Numbers 2017-2021'!AV22*$B22*$C22*$D22*$E22</f>
        <v>820.88597117999996</v>
      </c>
      <c r="AV22" s="6">
        <f>'Population Numbers 2017-2021'!AV22*$B22*$C22*$F22*$G22</f>
        <v>388.05518637599994</v>
      </c>
      <c r="AW22" s="6">
        <f t="shared" si="10"/>
        <v>1208.9411575559998</v>
      </c>
      <c r="AX22" s="6">
        <f>'Population Numbers 2017-2021'!AY22*$B22*$C22*$D22*$E22</f>
        <v>834.99106943999982</v>
      </c>
      <c r="AY22" s="6">
        <f>'Population Numbers 2017-2021'!AY22*$B22*$C22*$F22*$G22</f>
        <v>394.72305100799991</v>
      </c>
      <c r="AZ22" s="6">
        <f t="shared" si="11"/>
        <v>1229.7141204479997</v>
      </c>
      <c r="BA22" s="6">
        <f>'Population Numbers 2017-2021'!BB22*$B22*$C22*$D22*$E22</f>
        <v>849.21573990000002</v>
      </c>
      <c r="BB22" s="6">
        <f>'Population Numbers 2017-2021'!BB22*$B22*$C22*$F22*$G22</f>
        <v>401.44744067999994</v>
      </c>
      <c r="BC22" s="6">
        <f t="shared" si="12"/>
        <v>1250.66318058</v>
      </c>
    </row>
    <row r="23" spans="1:55" x14ac:dyDescent="0.2">
      <c r="A23" s="2" t="str">
        <f>'Population Numbers 2017-2021'!A23</f>
        <v>Uttarkhand</v>
      </c>
      <c r="B23" s="7">
        <v>6.1999999999999998E-3</v>
      </c>
      <c r="C23" s="27">
        <v>0.3</v>
      </c>
      <c r="D23" s="27">
        <v>0.2</v>
      </c>
      <c r="E23" s="27">
        <v>0.55000000000000004</v>
      </c>
      <c r="F23" s="27">
        <v>0.08</v>
      </c>
      <c r="G23" s="27">
        <v>0.65</v>
      </c>
      <c r="H23" s="41">
        <f>'Population Numbers 2017-2021'!H23*B23*C23*D23*E23</f>
        <v>696.75887060868013</v>
      </c>
      <c r="I23" s="41">
        <f>'Population Numbers 2017-2021'!H23*B23*C23*D23*G23</f>
        <v>823.44230162844019</v>
      </c>
      <c r="J23" s="41">
        <f t="shared" si="13"/>
        <v>1520.2011722371203</v>
      </c>
      <c r="K23" s="6">
        <f>'Population Numbers 2017-2021'!K23*$B23*$C23*$D23*$E23</f>
        <v>711.81812118278435</v>
      </c>
      <c r="L23" s="6">
        <f>'Population Numbers 2017-2021'!K23*$B23*$C23*$F23*$G23</f>
        <v>336.49583910458892</v>
      </c>
      <c r="M23" s="6">
        <f t="shared" si="14"/>
        <v>1048.3139602873732</v>
      </c>
      <c r="N23" s="6">
        <f>'Population Numbers 2017-2021'!N23*$B23*$C23*$D23*$E23</f>
        <v>727.03606459096829</v>
      </c>
      <c r="O23" s="6">
        <f>'Population Numbers 2017-2021'!N23*$B23*$C23*$F23*$G23</f>
        <v>343.68977598845765</v>
      </c>
      <c r="P23" s="6">
        <f t="shared" si="15"/>
        <v>1070.7258405794259</v>
      </c>
      <c r="Q23" s="6">
        <f>'Population Numbers 2017-2021'!Q23*$B23*$C23*$D23*$E23</f>
        <v>742.41270083323241</v>
      </c>
      <c r="R23" s="6">
        <f>'Population Numbers 2017-2021'!Q23*$B23*$C23*$F23*$G23</f>
        <v>350.95873130298259</v>
      </c>
      <c r="S23" s="6">
        <f t="shared" si="0"/>
        <v>1093.3714321362149</v>
      </c>
      <c r="T23" s="6">
        <f>'Population Numbers 2017-2021'!T23*$B23*$C23*$D23*$E23</f>
        <v>757.94802990957623</v>
      </c>
      <c r="U23" s="6">
        <f>'Population Numbers 2017-2021'!T23*$B23*$C23*$F23*$G23</f>
        <v>358.30270504816332</v>
      </c>
      <c r="V23" s="6">
        <f t="shared" si="1"/>
        <v>1116.2507349577395</v>
      </c>
      <c r="W23" s="6">
        <f>'Population Numbers 2017-2021'!W23*$B23*$C23*$D23*$E23</f>
        <v>773.64205182000023</v>
      </c>
      <c r="X23" s="6">
        <f>'Population Numbers 2017-2021'!W23*$B23*$C23*$F23*$G23</f>
        <v>365.72169722400008</v>
      </c>
      <c r="Y23" s="6">
        <f t="shared" si="2"/>
        <v>1139.3637490440003</v>
      </c>
      <c r="Z23" s="6">
        <f>'Population Numbers 2017-2021'!AA23*$B23*$C23*$D23*$E23</f>
        <v>789.74373832200024</v>
      </c>
      <c r="AA23" s="6">
        <f>'Population Numbers 2017-2021'!AA23*$B23*$C23*$F23*$G23</f>
        <v>373.33340357039998</v>
      </c>
      <c r="AB23" s="6">
        <f t="shared" si="16"/>
        <v>1163.0771418924003</v>
      </c>
      <c r="AC23" s="6">
        <f>'Population Numbers 2017-2021'!AD23*$B23*$C23*$D23*$E23</f>
        <v>806.00857286400003</v>
      </c>
      <c r="AD23" s="6">
        <f>'Population Numbers 2017-2021'!AD23*$B23*$C23*$F23*$G23</f>
        <v>381.02223444479995</v>
      </c>
      <c r="AE23" s="6">
        <f t="shared" si="4"/>
        <v>1187.0308073087999</v>
      </c>
      <c r="AF23" s="6">
        <f>'Population Numbers 2017-2021'!AG23*$B23*$C23*$D23*$E23</f>
        <v>822.43655544599994</v>
      </c>
      <c r="AG23" s="6">
        <f>'Population Numbers 2017-2021'!AG23*$B23*$C23*$F23*$G23</f>
        <v>388.78818984719993</v>
      </c>
      <c r="AH23" s="6">
        <f t="shared" si="5"/>
        <v>1211.2247452931999</v>
      </c>
      <c r="AI23" s="6">
        <f>'Population Numbers 2017-2021'!AJ23*$B23*$C23*$D23*$E23</f>
        <v>839.02768606799998</v>
      </c>
      <c r="AJ23" s="6">
        <f>'Population Numbers 2017-2021'!AJ23*$B23*$C23*$F23*$G23</f>
        <v>396.63126977759993</v>
      </c>
      <c r="AK23" s="6">
        <f t="shared" si="6"/>
        <v>1235.6589558455998</v>
      </c>
      <c r="AL23" s="6">
        <f>'Population Numbers 2017-2021'!AM23*$B23*$C23*$D23*$E23</f>
        <v>855.78196473000014</v>
      </c>
      <c r="AM23" s="6">
        <f>'Population Numbers 2017-2021'!AM23*$B23*$C23*$F23*$G23</f>
        <v>404.55147423599993</v>
      </c>
      <c r="AN23" s="6">
        <f t="shared" si="7"/>
        <v>1260.3334389660001</v>
      </c>
      <c r="AO23" s="6">
        <f>'Population Numbers 2017-2021'!AP23*$B23*$C23*$D23*$E23</f>
        <v>872.69939143200008</v>
      </c>
      <c r="AP23" s="6">
        <f>'Population Numbers 2017-2021'!AP23*$B23*$C23*$F23*$G23</f>
        <v>412.54880322240001</v>
      </c>
      <c r="AQ23" s="6">
        <f t="shared" si="8"/>
        <v>1285.2481946544001</v>
      </c>
      <c r="AR23" s="6">
        <f>'Population Numbers 2017-2021'!AS23*$B23*$C23*$D23*$E23</f>
        <v>889.77996617400015</v>
      </c>
      <c r="AS23" s="6">
        <f>'Population Numbers 2017-2021'!AS23*$B23*$C23*$F23*$G23</f>
        <v>420.62325673680004</v>
      </c>
      <c r="AT23" s="6">
        <f t="shared" si="9"/>
        <v>1310.4032229108002</v>
      </c>
      <c r="AU23" s="6">
        <f>'Population Numbers 2017-2021'!AV23*$B23*$C23*$D23*$E23</f>
        <v>907.02368895600011</v>
      </c>
      <c r="AV23" s="6">
        <f>'Population Numbers 2017-2021'!AV23*$B23*$C23*$F23*$G23</f>
        <v>428.77483477920003</v>
      </c>
      <c r="AW23" s="6">
        <f t="shared" si="10"/>
        <v>1335.7985237352002</v>
      </c>
      <c r="AX23" s="6">
        <f>'Population Numbers 2017-2021'!AY23*$B23*$C23*$D23*$E23</f>
        <v>924.43055977799997</v>
      </c>
      <c r="AY23" s="6">
        <f>'Population Numbers 2017-2021'!AY23*$B23*$C23*$F23*$G23</f>
        <v>437.00353734959998</v>
      </c>
      <c r="AZ23" s="6">
        <f t="shared" si="11"/>
        <v>1361.4340971275999</v>
      </c>
      <c r="BA23" s="6">
        <f>'Population Numbers 2017-2021'!BB23*$B23*$C23*$D23*$E23</f>
        <v>942.00057864000019</v>
      </c>
      <c r="BB23" s="6">
        <f>'Population Numbers 2017-2021'!BB23*$B23*$C23*$F23*$G23</f>
        <v>445.30936444800005</v>
      </c>
      <c r="BC23" s="6">
        <f t="shared" si="12"/>
        <v>1387.3099430880002</v>
      </c>
    </row>
    <row r="24" spans="1:55" x14ac:dyDescent="0.2">
      <c r="A24" s="2" t="str">
        <f>'Population Numbers 2017-2021'!A24</f>
        <v>Himachal Pradesh</v>
      </c>
      <c r="B24" s="7">
        <v>6.7000000000000002E-3</v>
      </c>
      <c r="C24" s="27">
        <v>0.3</v>
      </c>
      <c r="D24" s="27">
        <v>0.2</v>
      </c>
      <c r="E24" s="27">
        <v>0.55000000000000004</v>
      </c>
      <c r="F24" s="27">
        <v>0.08</v>
      </c>
      <c r="G24" s="27">
        <v>0.65</v>
      </c>
      <c r="H24" s="41">
        <f>'Population Numbers 2017-2021'!H24*B24*C24*D24*E24</f>
        <v>183.96393462183002</v>
      </c>
      <c r="I24" s="41">
        <f>'Population Numbers 2017-2021'!H24*B24*C24*D24*G24</f>
        <v>217.41192273489</v>
      </c>
      <c r="J24" s="41">
        <f t="shared" si="13"/>
        <v>401.37585735672002</v>
      </c>
      <c r="K24" s="6">
        <f>'Population Numbers 2017-2021'!K24*$B24*$C24*$D24*$E24</f>
        <v>190.59032402810405</v>
      </c>
      <c r="L24" s="6">
        <f>'Population Numbers 2017-2021'!K24*$B24*$C24*$F24*$G24</f>
        <v>90.097244086012822</v>
      </c>
      <c r="M24" s="6">
        <f t="shared" si="14"/>
        <v>280.68756811411686</v>
      </c>
      <c r="N24" s="6">
        <f>'Population Numbers 2017-2021'!N24*$B24*$C24*$D24*$E24</f>
        <v>197.31002621305802</v>
      </c>
      <c r="O24" s="6">
        <f>'Population Numbers 2017-2021'!N24*$B24*$C24*$F24*$G24</f>
        <v>93.273830573445593</v>
      </c>
      <c r="P24" s="6">
        <f t="shared" si="15"/>
        <v>290.58385678650359</v>
      </c>
      <c r="Q24" s="6">
        <f>'Population Numbers 2017-2021'!Q24*$B24*$C24*$D24*$E24</f>
        <v>204.12304117669203</v>
      </c>
      <c r="R24" s="6">
        <f>'Population Numbers 2017-2021'!Q24*$B24*$C24*$F24*$G24</f>
        <v>96.494528556254409</v>
      </c>
      <c r="S24" s="6">
        <f t="shared" si="0"/>
        <v>300.61756973294644</v>
      </c>
      <c r="T24" s="6">
        <f>'Population Numbers 2017-2021'!T24*$B24*$C24*$D24*$E24</f>
        <v>211.02936891900603</v>
      </c>
      <c r="U24" s="6">
        <f>'Population Numbers 2017-2021'!T24*$B24*$C24*$F24*$G24</f>
        <v>99.759338034439182</v>
      </c>
      <c r="V24" s="6">
        <f t="shared" si="1"/>
        <v>310.78870695344523</v>
      </c>
      <c r="W24" s="6">
        <f>'Population Numbers 2017-2021'!W24*$B24*$C24*$D24*$E24</f>
        <v>218.02900944000007</v>
      </c>
      <c r="X24" s="6">
        <f>'Population Numbers 2017-2021'!W24*$B24*$C24*$F24*$G24</f>
        <v>103.068259008</v>
      </c>
      <c r="Y24" s="6">
        <f t="shared" si="2"/>
        <v>321.09726844800008</v>
      </c>
      <c r="Z24" s="6">
        <f>'Population Numbers 2017-2021'!AA24*$B24*$C24*$D24*$E24</f>
        <v>224.82016890300005</v>
      </c>
      <c r="AA24" s="6">
        <f>'Population Numbers 2017-2021'!AA24*$B24*$C24*$F24*$G24</f>
        <v>106.27862529960002</v>
      </c>
      <c r="AB24" s="6">
        <f t="shared" si="16"/>
        <v>331.09879420260006</v>
      </c>
      <c r="AC24" s="6">
        <f>'Population Numbers 2017-2021'!AD24*$B24*$C24*$D24*$E24</f>
        <v>231.69105702599998</v>
      </c>
      <c r="AD24" s="6">
        <f>'Population Numbers 2017-2021'!AD24*$B24*$C24*$F24*$G24</f>
        <v>109.52668150320001</v>
      </c>
      <c r="AE24" s="6">
        <f t="shared" si="4"/>
        <v>341.21773852920001</v>
      </c>
      <c r="AF24" s="6">
        <f>'Population Numbers 2017-2021'!AG24*$B24*$C24*$D24*$E24</f>
        <v>238.641673809</v>
      </c>
      <c r="AG24" s="6">
        <f>'Population Numbers 2017-2021'!AG24*$B24*$C24*$F24*$G24</f>
        <v>112.8124276188</v>
      </c>
      <c r="AH24" s="6">
        <f t="shared" si="5"/>
        <v>351.45410142779997</v>
      </c>
      <c r="AI24" s="6">
        <f>'Population Numbers 2017-2021'!AJ24*$B24*$C24*$D24*$E24</f>
        <v>245.67201925200004</v>
      </c>
      <c r="AJ24" s="6">
        <f>'Population Numbers 2017-2021'!AJ24*$B24*$C24*$F24*$G24</f>
        <v>116.13586364640001</v>
      </c>
      <c r="AK24" s="6">
        <f t="shared" si="6"/>
        <v>361.80788289840007</v>
      </c>
      <c r="AL24" s="6">
        <f>'Population Numbers 2017-2021'!AM24*$B24*$C24*$D24*$E24</f>
        <v>252.78209335499997</v>
      </c>
      <c r="AM24" s="6">
        <f>'Population Numbers 2017-2021'!AM24*$B24*$C24*$F24*$G24</f>
        <v>119.49698958599998</v>
      </c>
      <c r="AN24" s="6">
        <f t="shared" si="7"/>
        <v>372.27908294099996</v>
      </c>
      <c r="AO24" s="6">
        <f>'Population Numbers 2017-2021'!AP24*$B24*$C24*$D24*$E24</f>
        <v>259.97189611800002</v>
      </c>
      <c r="AP24" s="6">
        <f>'Population Numbers 2017-2021'!AP24*$B24*$C24*$F24*$G24</f>
        <v>122.8958054376</v>
      </c>
      <c r="AQ24" s="6">
        <f t="shared" si="8"/>
        <v>382.86770155560004</v>
      </c>
      <c r="AR24" s="6">
        <f>'Population Numbers 2017-2021'!AS24*$B24*$C24*$D24*$E24</f>
        <v>267.24142754100001</v>
      </c>
      <c r="AS24" s="6">
        <f>'Population Numbers 2017-2021'!AS24*$B24*$C24*$F24*$G24</f>
        <v>126.33231120119999</v>
      </c>
      <c r="AT24" s="6">
        <f t="shared" si="9"/>
        <v>393.57373874220002</v>
      </c>
      <c r="AU24" s="6">
        <f>'Population Numbers 2017-2021'!AV24*$B24*$C24*$D24*$E24</f>
        <v>274.590687624</v>
      </c>
      <c r="AV24" s="6">
        <f>'Population Numbers 2017-2021'!AV24*$B24*$C24*$F24*$G24</f>
        <v>129.8065068768</v>
      </c>
      <c r="AW24" s="6">
        <f t="shared" si="10"/>
        <v>404.39719450079997</v>
      </c>
      <c r="AX24" s="6">
        <f>'Population Numbers 2017-2021'!AY24*$B24*$C24*$D24*$E24</f>
        <v>282.01967636699999</v>
      </c>
      <c r="AY24" s="6">
        <f>'Population Numbers 2017-2021'!AY24*$B24*$C24*$F24*$G24</f>
        <v>133.31839246440001</v>
      </c>
      <c r="AZ24" s="6">
        <f t="shared" si="11"/>
        <v>415.33806883139999</v>
      </c>
      <c r="BA24" s="6">
        <f>'Population Numbers 2017-2021'!BB24*$B24*$C24*$D24*$E24</f>
        <v>289.52839376999998</v>
      </c>
      <c r="BB24" s="6">
        <f>'Population Numbers 2017-2021'!BB24*$B24*$C24*$F24*$G24</f>
        <v>136.867967964</v>
      </c>
      <c r="BC24" s="6">
        <f t="shared" si="12"/>
        <v>426.39636173399998</v>
      </c>
    </row>
    <row r="25" spans="1:55" x14ac:dyDescent="0.2">
      <c r="A25" s="2" t="str">
        <f>'Population Numbers 2017-2021'!A25</f>
        <v>Tripura</v>
      </c>
      <c r="B25" s="7">
        <v>5.0000000000000001E-3</v>
      </c>
      <c r="C25" s="27">
        <v>0.3</v>
      </c>
      <c r="D25" s="27">
        <v>0.2</v>
      </c>
      <c r="E25" s="27">
        <v>0.55000000000000004</v>
      </c>
      <c r="F25" s="27">
        <v>0.08</v>
      </c>
      <c r="G25" s="27">
        <v>0.65</v>
      </c>
      <c r="H25" s="41">
        <f>'Population Numbers 2017-2021'!H25*B25*C25*D25*E25</f>
        <v>176.82185679675004</v>
      </c>
      <c r="I25" s="41">
        <f>'Population Numbers 2017-2021'!H25*B25*C25*D25*G25</f>
        <v>208.97128530525003</v>
      </c>
      <c r="J25" s="41">
        <f t="shared" si="13"/>
        <v>385.79314210200005</v>
      </c>
      <c r="K25" s="6">
        <f>'Population Numbers 2017-2021'!K25*$B25*$C25*$D25*$E25</f>
        <v>180.57614420340005</v>
      </c>
      <c r="L25" s="6">
        <f>'Population Numbers 2017-2021'!K25*$B25*$C25*$F25*$G25</f>
        <v>85.363268168880026</v>
      </c>
      <c r="M25" s="6">
        <f t="shared" si="14"/>
        <v>265.93941237228006</v>
      </c>
      <c r="N25" s="6">
        <f>'Population Numbers 2017-2021'!N25*$B25*$C25*$D25*$E25</f>
        <v>184.36984182705004</v>
      </c>
      <c r="O25" s="6">
        <f>'Population Numbers 2017-2021'!N25*$B25*$C25*$F25*$G25</f>
        <v>87.156652500060005</v>
      </c>
      <c r="P25" s="6">
        <f t="shared" si="15"/>
        <v>271.52649432711007</v>
      </c>
      <c r="Q25" s="6">
        <f>'Population Numbers 2017-2021'!Q25*$B25*$C25*$D25*$E25</f>
        <v>188.20294966770004</v>
      </c>
      <c r="R25" s="6">
        <f>'Population Numbers 2017-2021'!Q25*$B25*$C25*$F25*$G25</f>
        <v>88.968667115640002</v>
      </c>
      <c r="S25" s="6">
        <f t="shared" si="0"/>
        <v>277.17161678334003</v>
      </c>
      <c r="T25" s="6">
        <f>'Population Numbers 2017-2021'!T25*$B25*$C25*$D25*$E25</f>
        <v>192.07546772535002</v>
      </c>
      <c r="U25" s="6">
        <f>'Population Numbers 2017-2021'!T25*$B25*$C25*$F25*$G25</f>
        <v>90.799312015620004</v>
      </c>
      <c r="V25" s="6">
        <f t="shared" si="1"/>
        <v>282.87477974097004</v>
      </c>
      <c r="W25" s="6">
        <f>'Population Numbers 2017-2021'!W25*$B25*$C25*$D25*$E25</f>
        <v>195.9873960000001</v>
      </c>
      <c r="X25" s="6">
        <f>'Population Numbers 2017-2021'!W25*$B25*$C25*$F25*$G25</f>
        <v>92.648587200000037</v>
      </c>
      <c r="Y25" s="6">
        <f t="shared" si="2"/>
        <v>288.63598320000017</v>
      </c>
      <c r="Z25" s="6">
        <f>'Population Numbers 2017-2021'!AA25*$B25*$C25*$D25*$E25</f>
        <v>199.91401815000006</v>
      </c>
      <c r="AA25" s="6">
        <f>'Population Numbers 2017-2021'!AA25*$B25*$C25*$F25*$G25</f>
        <v>94.504808580000031</v>
      </c>
      <c r="AB25" s="6">
        <f t="shared" si="16"/>
        <v>294.41882673000009</v>
      </c>
      <c r="AC25" s="6">
        <f>'Population Numbers 2017-2021'!AD25*$B25*$C25*$D25*$E25</f>
        <v>203.87954730000004</v>
      </c>
      <c r="AD25" s="6">
        <f>'Population Numbers 2017-2021'!AD25*$B25*$C25*$F25*$G25</f>
        <v>96.379422360000007</v>
      </c>
      <c r="AE25" s="6">
        <f t="shared" si="4"/>
        <v>300.25896966000005</v>
      </c>
      <c r="AF25" s="6">
        <f>'Population Numbers 2017-2021'!AG25*$B25*$C25*$D25*$E25</f>
        <v>207.88398345000007</v>
      </c>
      <c r="AG25" s="6">
        <f>'Population Numbers 2017-2021'!AG25*$B25*$C25*$F25*$G25</f>
        <v>98.272428540000021</v>
      </c>
      <c r="AH25" s="6">
        <f t="shared" si="5"/>
        <v>306.15641199000009</v>
      </c>
      <c r="AI25" s="6">
        <f>'Population Numbers 2017-2021'!AJ25*$B25*$C25*$D25*$E25</f>
        <v>211.92732660000001</v>
      </c>
      <c r="AJ25" s="6">
        <f>'Population Numbers 2017-2021'!AJ25*$B25*$C25*$F25*$G25</f>
        <v>100.18382712</v>
      </c>
      <c r="AK25" s="6">
        <f t="shared" si="6"/>
        <v>312.11115372</v>
      </c>
      <c r="AL25" s="6">
        <f>'Population Numbers 2017-2021'!AM25*$B25*$C25*$D25*$E25</f>
        <v>216.00957675000006</v>
      </c>
      <c r="AM25" s="6">
        <f>'Population Numbers 2017-2021'!AM25*$B25*$C25*$F25*$G25</f>
        <v>102.11361810000001</v>
      </c>
      <c r="AN25" s="6">
        <f t="shared" si="7"/>
        <v>318.12319485000006</v>
      </c>
      <c r="AO25" s="6">
        <f>'Population Numbers 2017-2021'!AP25*$B25*$C25*$D25*$E25</f>
        <v>220.13073390000005</v>
      </c>
      <c r="AP25" s="6">
        <f>'Population Numbers 2017-2021'!AP25*$B25*$C25*$F25*$G25</f>
        <v>104.06180148000001</v>
      </c>
      <c r="AQ25" s="6">
        <f t="shared" si="8"/>
        <v>324.19253538000009</v>
      </c>
      <c r="AR25" s="6">
        <f>'Population Numbers 2017-2021'!AS25*$B25*$C25*$D25*$E25</f>
        <v>224.29079805000003</v>
      </c>
      <c r="AS25" s="6">
        <f>'Population Numbers 2017-2021'!AS25*$B25*$C25*$F25*$G25</f>
        <v>106.02837726000001</v>
      </c>
      <c r="AT25" s="6">
        <f t="shared" si="9"/>
        <v>330.31917531000005</v>
      </c>
      <c r="AU25" s="6">
        <f>'Population Numbers 2017-2021'!AV25*$B25*$C25*$D25*$E25</f>
        <v>228.4897692000001</v>
      </c>
      <c r="AV25" s="6">
        <f>'Population Numbers 2017-2021'!AV25*$B25*$C25*$F25*$G25</f>
        <v>108.01334544000004</v>
      </c>
      <c r="AW25" s="6">
        <f t="shared" si="10"/>
        <v>336.50311464000015</v>
      </c>
      <c r="AX25" s="6">
        <f>'Population Numbers 2017-2021'!AY25*$B25*$C25*$D25*$E25</f>
        <v>232.72764735000001</v>
      </c>
      <c r="AY25" s="6">
        <f>'Population Numbers 2017-2021'!AY25*$B25*$C25*$F25*$G25</f>
        <v>110.01670602</v>
      </c>
      <c r="AZ25" s="6">
        <f t="shared" si="11"/>
        <v>342.74435337</v>
      </c>
      <c r="BA25" s="6">
        <f>'Population Numbers 2017-2021'!BB25*$B25*$C25*$D25*$E25</f>
        <v>237.00443250000004</v>
      </c>
      <c r="BB25" s="6">
        <f>'Population Numbers 2017-2021'!BB25*$B25*$C25*$F25*$G25</f>
        <v>112.03845900000002</v>
      </c>
      <c r="BC25" s="6">
        <f t="shared" si="12"/>
        <v>349.04289150000005</v>
      </c>
    </row>
    <row r="26" spans="1:55" x14ac:dyDescent="0.2">
      <c r="A26" s="2" t="str">
        <f>'Population Numbers 2017-2021'!A26</f>
        <v>Meghalaya</v>
      </c>
      <c r="B26" s="7">
        <v>7.7999999999999996E-3</v>
      </c>
      <c r="C26" s="27">
        <v>0.3</v>
      </c>
      <c r="D26" s="27">
        <v>0.2</v>
      </c>
      <c r="E26" s="27">
        <v>0.55000000000000004</v>
      </c>
      <c r="F26" s="27">
        <v>0.08</v>
      </c>
      <c r="G26" s="27">
        <v>0.65</v>
      </c>
      <c r="H26" s="41">
        <f>'Population Numbers 2017-2021'!H26*B26*C26*D26*E26</f>
        <v>177.47037044451002</v>
      </c>
      <c r="I26" s="41">
        <f>'Population Numbers 2017-2021'!H26*B26*C26*D26*G26</f>
        <v>209.73771052533002</v>
      </c>
      <c r="J26" s="41">
        <f t="shared" si="13"/>
        <v>387.20808096984001</v>
      </c>
      <c r="K26" s="6">
        <f>'Population Numbers 2017-2021'!K26*$B26*$C26*$D26*$E26</f>
        <v>182.52315588592799</v>
      </c>
      <c r="L26" s="6">
        <f>'Population Numbers 2017-2021'!K26*$B26*$C26*$F26*$G26</f>
        <v>86.283673691529586</v>
      </c>
      <c r="M26" s="6">
        <f t="shared" si="14"/>
        <v>268.80682957745756</v>
      </c>
      <c r="N26" s="6">
        <f>'Population Numbers 2017-2021'!N26*$B26*$C26*$D26*$E26</f>
        <v>187.64684643018603</v>
      </c>
      <c r="O26" s="6">
        <f>'Population Numbers 2017-2021'!N26*$B26*$C26*$F26*$G26</f>
        <v>88.705781948815201</v>
      </c>
      <c r="P26" s="6">
        <f t="shared" si="15"/>
        <v>276.3526283790012</v>
      </c>
      <c r="Q26" s="6">
        <f>'Population Numbers 2017-2021'!Q26*$B26*$C26*$D26*$E26</f>
        <v>192.84144207728397</v>
      </c>
      <c r="R26" s="6">
        <f>'Population Numbers 2017-2021'!Q26*$B26*$C26*$F26*$G26</f>
        <v>91.161408981988799</v>
      </c>
      <c r="S26" s="6">
        <f t="shared" si="0"/>
        <v>284.00285105927276</v>
      </c>
      <c r="T26" s="6">
        <f>'Population Numbers 2017-2021'!T26*$B26*$C26*$D26*$E26</f>
        <v>198.10694282722201</v>
      </c>
      <c r="U26" s="6">
        <f>'Population Numbers 2017-2021'!T26*$B26*$C26*$F26*$G26</f>
        <v>93.650554791050425</v>
      </c>
      <c r="V26" s="6">
        <f t="shared" si="1"/>
        <v>291.75749761827245</v>
      </c>
      <c r="W26" s="6">
        <f>'Population Numbers 2017-2021'!W26*$B26*$C26*$D26*$E26</f>
        <v>203.44334867999999</v>
      </c>
      <c r="X26" s="6">
        <f>'Population Numbers 2017-2021'!W26*$B26*$C26*$F26*$G26</f>
        <v>96.173219375999992</v>
      </c>
      <c r="Y26" s="6">
        <f t="shared" si="2"/>
        <v>299.61656805600001</v>
      </c>
      <c r="Z26" s="6">
        <f>'Population Numbers 2017-2021'!AA26*$B26*$C26*$D26*$E26</f>
        <v>209.120686632</v>
      </c>
      <c r="AA26" s="6">
        <f>'Population Numbers 2017-2021'!AA26*$B26*$C26*$F26*$G26</f>
        <v>98.857051862399985</v>
      </c>
      <c r="AB26" s="6">
        <f t="shared" si="16"/>
        <v>307.9777384944</v>
      </c>
      <c r="AC26" s="6">
        <f>'Population Numbers 2017-2021'!AD26*$B26*$C26*$D26*$E26</f>
        <v>214.87586234400001</v>
      </c>
      <c r="AD26" s="6">
        <f>'Population Numbers 2017-2021'!AD26*$B26*$C26*$F26*$G26</f>
        <v>101.5776803808</v>
      </c>
      <c r="AE26" s="6">
        <f t="shared" si="4"/>
        <v>316.4535427248</v>
      </c>
      <c r="AF26" s="6">
        <f>'Population Numbers 2017-2021'!AG26*$B26*$C26*$D26*$E26</f>
        <v>220.70887581600005</v>
      </c>
      <c r="AG26" s="6">
        <f>'Population Numbers 2017-2021'!AG26*$B26*$C26*$F26*$G26</f>
        <v>104.33510493120001</v>
      </c>
      <c r="AH26" s="6">
        <f t="shared" si="5"/>
        <v>325.04398074720007</v>
      </c>
      <c r="AI26" s="6">
        <f>'Population Numbers 2017-2021'!AJ26*$B26*$C26*$D26*$E26</f>
        <v>226.61972704800002</v>
      </c>
      <c r="AJ26" s="6">
        <f>'Population Numbers 2017-2021'!AJ26*$B26*$C26*$F26*$G26</f>
        <v>107.12932551359999</v>
      </c>
      <c r="AK26" s="6">
        <f t="shared" si="6"/>
        <v>333.74905256160002</v>
      </c>
      <c r="AL26" s="6">
        <f>'Population Numbers 2017-2021'!AM26*$B26*$C26*$D26*$E26</f>
        <v>232.60841603999998</v>
      </c>
      <c r="AM26" s="6">
        <f>'Population Numbers 2017-2021'!AM26*$B26*$C26*$F26*$G26</f>
        <v>109.96034212799998</v>
      </c>
      <c r="AN26" s="6">
        <f t="shared" si="7"/>
        <v>342.56875816799993</v>
      </c>
      <c r="AO26" s="6">
        <f>'Population Numbers 2017-2021'!AP26*$B26*$C26*$D26*$E26</f>
        <v>238.674942792</v>
      </c>
      <c r="AP26" s="6">
        <f>'Population Numbers 2017-2021'!AP26*$B26*$C26*$F26*$G26</f>
        <v>112.82815477439999</v>
      </c>
      <c r="AQ26" s="6">
        <f t="shared" si="8"/>
        <v>351.50309756640002</v>
      </c>
      <c r="AR26" s="6">
        <f>'Population Numbers 2017-2021'!AS26*$B26*$C26*$D26*$E26</f>
        <v>244.81930730399998</v>
      </c>
      <c r="AS26" s="6">
        <f>'Population Numbers 2017-2021'!AS26*$B26*$C26*$F26*$G26</f>
        <v>115.73276345279999</v>
      </c>
      <c r="AT26" s="6">
        <f t="shared" si="9"/>
        <v>360.55207075679994</v>
      </c>
      <c r="AU26" s="6">
        <f>'Population Numbers 2017-2021'!AV26*$B26*$C26*$D26*$E26</f>
        <v>251.04150957599998</v>
      </c>
      <c r="AV26" s="6">
        <f>'Population Numbers 2017-2021'!AV26*$B26*$C26*$F26*$G26</f>
        <v>118.67416816319999</v>
      </c>
      <c r="AW26" s="6">
        <f t="shared" si="10"/>
        <v>369.71567773919998</v>
      </c>
      <c r="AX26" s="6">
        <f>'Population Numbers 2017-2021'!AY26*$B26*$C26*$D26*$E26</f>
        <v>257.34154960800004</v>
      </c>
      <c r="AY26" s="6">
        <f>'Population Numbers 2017-2021'!AY26*$B26*$C26*$F26*$G26</f>
        <v>121.6523689056</v>
      </c>
      <c r="AZ26" s="6">
        <f t="shared" si="11"/>
        <v>378.99391851360002</v>
      </c>
      <c r="BA26" s="6">
        <f>'Population Numbers 2017-2021'!BB26*$B26*$C26*$D26*$E26</f>
        <v>263.71942739999997</v>
      </c>
      <c r="BB26" s="6">
        <f>'Population Numbers 2017-2021'!BB26*$B26*$C26*$F26*$G26</f>
        <v>124.66736567999999</v>
      </c>
      <c r="BC26" s="6">
        <f t="shared" si="12"/>
        <v>388.38679307999996</v>
      </c>
    </row>
    <row r="27" spans="1:55" x14ac:dyDescent="0.2">
      <c r="A27" s="2" t="str">
        <f>'Population Numbers 2017-2021'!A27</f>
        <v>Manipur</v>
      </c>
      <c r="B27" s="7">
        <v>4.1000000000000003E-3</v>
      </c>
      <c r="C27" s="27">
        <v>0.3</v>
      </c>
      <c r="D27" s="27">
        <v>0.2</v>
      </c>
      <c r="E27" s="27">
        <v>0.55000000000000004</v>
      </c>
      <c r="F27" s="27">
        <v>0.08</v>
      </c>
      <c r="G27" s="27">
        <v>0.65</v>
      </c>
      <c r="H27" s="41">
        <f>'Population Numbers 2017-2021'!H27*B27*C27*D27*E27</f>
        <v>115.48569637011002</v>
      </c>
      <c r="I27" s="41">
        <f>'Population Numbers 2017-2021'!H27*B27*C27*D27*G27</f>
        <v>136.48309571013002</v>
      </c>
      <c r="J27" s="41">
        <f t="shared" si="13"/>
        <v>251.96879208024004</v>
      </c>
      <c r="K27" s="6">
        <f>'Population Numbers 2017-2021'!K27*$B27*$C27*$D27*$E27</f>
        <v>115.97278300792806</v>
      </c>
      <c r="L27" s="6">
        <f>'Population Numbers 2017-2021'!K27*$B27*$C27*$F27*$G27</f>
        <v>54.823497421929623</v>
      </c>
      <c r="M27" s="6">
        <f t="shared" si="14"/>
        <v>170.79628042985769</v>
      </c>
      <c r="N27" s="6">
        <f>'Population Numbers 2017-2021'!N27*$B27*$C27*$D27*$E27</f>
        <v>116.44746582882604</v>
      </c>
      <c r="O27" s="6">
        <f>'Population Numbers 2017-2021'!N27*$B27*$C27*$F27*$G27</f>
        <v>55.047892937263214</v>
      </c>
      <c r="P27" s="6">
        <f t="shared" si="15"/>
        <v>171.49535876608925</v>
      </c>
      <c r="Q27" s="6">
        <f>'Population Numbers 2017-2021'!Q27*$B27*$C27*$D27*$E27</f>
        <v>116.90974483280407</v>
      </c>
      <c r="R27" s="6">
        <f>'Population Numbers 2017-2021'!Q27*$B27*$C27*$F27*$G27</f>
        <v>55.266424830052827</v>
      </c>
      <c r="S27" s="6">
        <f t="shared" si="0"/>
        <v>172.17616966285689</v>
      </c>
      <c r="T27" s="6">
        <f>'Population Numbers 2017-2021'!T27*$B27*$C27*$D27*$E27</f>
        <v>117.35962001986206</v>
      </c>
      <c r="U27" s="6">
        <f>'Population Numbers 2017-2021'!T27*$B27*$C27*$F27*$G27</f>
        <v>55.479093100298428</v>
      </c>
      <c r="V27" s="6">
        <f t="shared" si="1"/>
        <v>172.83871312016049</v>
      </c>
      <c r="W27" s="6">
        <f>'Population Numbers 2017-2021'!W27*$B27*$C27*$D27*$E27</f>
        <v>117.79709139000005</v>
      </c>
      <c r="X27" s="6">
        <f>'Population Numbers 2017-2021'!W27*$B27*$C27*$F27*$G27</f>
        <v>55.685897748000016</v>
      </c>
      <c r="Y27" s="6">
        <f t="shared" si="2"/>
        <v>173.48298913800005</v>
      </c>
      <c r="Z27" s="6">
        <f>'Population Numbers 2017-2021'!AA27*$B27*$C27*$D27*$E27</f>
        <v>119.80474991100002</v>
      </c>
      <c r="AA27" s="6">
        <f>'Population Numbers 2017-2021'!AA27*$B27*$C27*$F27*$G27</f>
        <v>56.634972685200012</v>
      </c>
      <c r="AB27" s="6">
        <f t="shared" si="16"/>
        <v>176.43972259620003</v>
      </c>
      <c r="AC27" s="6">
        <f>'Population Numbers 2017-2021'!AD27*$B27*$C27*$D27*$E27</f>
        <v>121.82921269200001</v>
      </c>
      <c r="AD27" s="6">
        <f>'Population Numbers 2017-2021'!AD27*$B27*$C27*$F27*$G27</f>
        <v>57.591991454400002</v>
      </c>
      <c r="AE27" s="6">
        <f t="shared" si="4"/>
        <v>179.42120414640002</v>
      </c>
      <c r="AF27" s="6">
        <f>'Population Numbers 2017-2021'!AG27*$B27*$C27*$D27*$E27</f>
        <v>123.87047973300002</v>
      </c>
      <c r="AG27" s="6">
        <f>'Population Numbers 2017-2021'!AG27*$B27*$C27*$F27*$G27</f>
        <v>58.556954055600009</v>
      </c>
      <c r="AH27" s="6">
        <f t="shared" si="5"/>
        <v>182.42743378860004</v>
      </c>
      <c r="AI27" s="6">
        <f>'Population Numbers 2017-2021'!AJ27*$B27*$C27*$D27*$E27</f>
        <v>125.92855103400002</v>
      </c>
      <c r="AJ27" s="6">
        <f>'Population Numbers 2017-2021'!AJ27*$B27*$C27*$F27*$G27</f>
        <v>59.529860488800004</v>
      </c>
      <c r="AK27" s="6">
        <f t="shared" si="6"/>
        <v>185.45841152280002</v>
      </c>
      <c r="AL27" s="6">
        <f>'Population Numbers 2017-2021'!AM27*$B27*$C27*$D27*$E27</f>
        <v>128.00342659500001</v>
      </c>
      <c r="AM27" s="6">
        <f>'Population Numbers 2017-2021'!AM27*$B27*$C27*$F27*$G27</f>
        <v>60.510710754000002</v>
      </c>
      <c r="AN27" s="6">
        <f t="shared" si="7"/>
        <v>188.51413734900001</v>
      </c>
      <c r="AO27" s="6">
        <f>'Population Numbers 2017-2021'!AP27*$B27*$C27*$D27*$E27</f>
        <v>130.09510641600005</v>
      </c>
      <c r="AP27" s="6">
        <f>'Population Numbers 2017-2021'!AP27*$B27*$C27*$F27*$G27</f>
        <v>61.499504851200015</v>
      </c>
      <c r="AQ27" s="6">
        <f t="shared" si="8"/>
        <v>191.59461126720007</v>
      </c>
      <c r="AR27" s="6">
        <f>'Population Numbers 2017-2021'!AS27*$B27*$C27*$D27*$E27</f>
        <v>132.20359049700002</v>
      </c>
      <c r="AS27" s="6">
        <f>'Population Numbers 2017-2021'!AS27*$B27*$C27*$F27*$G27</f>
        <v>62.496242780400003</v>
      </c>
      <c r="AT27" s="6">
        <f t="shared" si="9"/>
        <v>194.69983327740002</v>
      </c>
      <c r="AU27" s="6">
        <f>'Population Numbers 2017-2021'!AV27*$B27*$C27*$D27*$E27</f>
        <v>134.32887883800004</v>
      </c>
      <c r="AV27" s="6">
        <f>'Population Numbers 2017-2021'!AV27*$B27*$C27*$F27*$G27</f>
        <v>63.500924541600007</v>
      </c>
      <c r="AW27" s="6">
        <f t="shared" si="10"/>
        <v>197.82980337960004</v>
      </c>
      <c r="AX27" s="6">
        <f>'Population Numbers 2017-2021'!AY27*$B27*$C27*$D27*$E27</f>
        <v>136.47097143900001</v>
      </c>
      <c r="AY27" s="6">
        <f>'Population Numbers 2017-2021'!AY27*$B27*$C27*$F27*$G27</f>
        <v>64.513550134800013</v>
      </c>
      <c r="AZ27" s="6">
        <f t="shared" si="11"/>
        <v>200.98452157380001</v>
      </c>
      <c r="BA27" s="6">
        <f>'Population Numbers 2017-2021'!BB27*$B27*$C27*$D27*$E27</f>
        <v>138.62986830000003</v>
      </c>
      <c r="BB27" s="6">
        <f>'Population Numbers 2017-2021'!BB27*$B27*$C27*$F27*$G27</f>
        <v>65.534119560000008</v>
      </c>
      <c r="BC27" s="6">
        <f t="shared" si="12"/>
        <v>204.16398786000002</v>
      </c>
    </row>
    <row r="28" spans="1:55" x14ac:dyDescent="0.2">
      <c r="A28" s="2" t="str">
        <f>'Population Numbers 2017-2021'!A28</f>
        <v>Nagaland</v>
      </c>
      <c r="B28" s="7">
        <v>3.3E-3</v>
      </c>
      <c r="C28" s="27">
        <v>0.3</v>
      </c>
      <c r="D28" s="27">
        <v>0.2</v>
      </c>
      <c r="E28" s="27">
        <v>0.55000000000000004</v>
      </c>
      <c r="F28" s="27">
        <v>0.08</v>
      </c>
      <c r="G28" s="27">
        <v>0.65</v>
      </c>
      <c r="H28" s="41">
        <f>'Population Numbers 2017-2021'!H28*B28*C28*D28*E28</f>
        <v>78.960450092039991</v>
      </c>
      <c r="I28" s="41">
        <f>'Population Numbers 2017-2021'!H28*B28*C28*D28*G28</f>
        <v>93.316895563319989</v>
      </c>
      <c r="J28" s="41">
        <f t="shared" si="13"/>
        <v>172.27734565535997</v>
      </c>
      <c r="K28" s="6">
        <f>'Population Numbers 2017-2021'!K28*$B28*$C28*$D28*$E28</f>
        <v>82.476892258991981</v>
      </c>
      <c r="L28" s="6">
        <f>'Population Numbers 2017-2021'!K28*$B28*$C28*$F28*$G28</f>
        <v>38.989076340614389</v>
      </c>
      <c r="M28" s="6">
        <f t="shared" si="14"/>
        <v>121.46596859960637</v>
      </c>
      <c r="N28" s="6">
        <f>'Population Numbers 2017-2021'!N28*$B28*$C28*$D28*$E28</f>
        <v>86.046880425263993</v>
      </c>
      <c r="O28" s="6">
        <f>'Population Numbers 2017-2021'!N28*$B28*$C28*$F28*$G28</f>
        <v>40.676707110124795</v>
      </c>
      <c r="P28" s="6">
        <f t="shared" si="15"/>
        <v>126.72358753538879</v>
      </c>
      <c r="Q28" s="6">
        <f>'Population Numbers 2017-2021'!Q28*$B28*$C28*$D28*$E28</f>
        <v>89.670414590855984</v>
      </c>
      <c r="R28" s="6">
        <f>'Population Numbers 2017-2021'!Q28*$B28*$C28*$F28*$G28</f>
        <v>42.389650533859182</v>
      </c>
      <c r="S28" s="6">
        <f t="shared" si="0"/>
        <v>132.06006512471515</v>
      </c>
      <c r="T28" s="6">
        <f>'Population Numbers 2017-2021'!T28*$B28*$C28*$D28*$E28</f>
        <v>93.347494755767983</v>
      </c>
      <c r="U28" s="6">
        <f>'Population Numbers 2017-2021'!T28*$B28*$C28*$F28*$G28</f>
        <v>44.127906611817586</v>
      </c>
      <c r="V28" s="6">
        <f t="shared" si="1"/>
        <v>137.47540136758556</v>
      </c>
      <c r="W28" s="6">
        <f>'Population Numbers 2017-2021'!W28*$B28*$C28*$D28*$E28</f>
        <v>97.078120919999989</v>
      </c>
      <c r="X28" s="6">
        <f>'Population Numbers 2017-2021'!W28*$B28*$C28*$F28*$G28</f>
        <v>45.891475344</v>
      </c>
      <c r="Y28" s="6">
        <f t="shared" si="2"/>
        <v>142.96959626399999</v>
      </c>
      <c r="Z28" s="6">
        <f>'Population Numbers 2017-2021'!AA28*$B28*$C28*$D28*$E28</f>
        <v>99.10593475200001</v>
      </c>
      <c r="AA28" s="6">
        <f>'Population Numbers 2017-2021'!AA28*$B28*$C28*$F28*$G28</f>
        <v>46.850078246400003</v>
      </c>
      <c r="AB28" s="6">
        <f t="shared" si="16"/>
        <v>145.95601299840001</v>
      </c>
      <c r="AC28" s="6">
        <f>'Population Numbers 2017-2021'!AD28*$B28*$C28*$D28*$E28</f>
        <v>101.15452670399999</v>
      </c>
      <c r="AD28" s="6">
        <f>'Population Numbers 2017-2021'!AD28*$B28*$C28*$F28*$G28</f>
        <v>47.818503532799994</v>
      </c>
      <c r="AE28" s="6">
        <f t="shared" si="4"/>
        <v>148.97303023679999</v>
      </c>
      <c r="AF28" s="6">
        <f>'Population Numbers 2017-2021'!AG28*$B28*$C28*$D28*$E28</f>
        <v>103.223896776</v>
      </c>
      <c r="AG28" s="6">
        <f>'Population Numbers 2017-2021'!AG28*$B28*$C28*$F28*$G28</f>
        <v>48.796751203199996</v>
      </c>
      <c r="AH28" s="6">
        <f t="shared" si="5"/>
        <v>152.02064797919999</v>
      </c>
      <c r="AI28" s="6">
        <f>'Population Numbers 2017-2021'!AJ28*$B28*$C28*$D28*$E28</f>
        <v>105.31404496799999</v>
      </c>
      <c r="AJ28" s="6">
        <f>'Population Numbers 2017-2021'!AJ28*$B28*$C28*$F28*$G28</f>
        <v>49.784821257599994</v>
      </c>
      <c r="AK28" s="6">
        <f t="shared" si="6"/>
        <v>155.09886622559998</v>
      </c>
      <c r="AL28" s="6">
        <f>'Population Numbers 2017-2021'!AM28*$B28*$C28*$D28*$E28</f>
        <v>107.42497127999999</v>
      </c>
      <c r="AM28" s="6">
        <f>'Population Numbers 2017-2021'!AM28*$B28*$C28*$F28*$G28</f>
        <v>50.782713695999995</v>
      </c>
      <c r="AN28" s="6">
        <f t="shared" si="7"/>
        <v>158.207684976</v>
      </c>
      <c r="AO28" s="6">
        <f>'Population Numbers 2017-2021'!AP28*$B28*$C28*$D28*$E28</f>
        <v>109.556675712</v>
      </c>
      <c r="AP28" s="6">
        <f>'Population Numbers 2017-2021'!AP28*$B28*$C28*$F28*$G28</f>
        <v>51.790428518399992</v>
      </c>
      <c r="AQ28" s="6">
        <f t="shared" si="8"/>
        <v>161.34710423039999</v>
      </c>
      <c r="AR28" s="6">
        <f>'Population Numbers 2017-2021'!AS28*$B28*$C28*$D28*$E28</f>
        <v>111.70915826400001</v>
      </c>
      <c r="AS28" s="6">
        <f>'Population Numbers 2017-2021'!AS28*$B28*$C28*$F28*$G28</f>
        <v>52.807965724799999</v>
      </c>
      <c r="AT28" s="6">
        <f t="shared" si="9"/>
        <v>164.51712398879999</v>
      </c>
      <c r="AU28" s="6">
        <f>'Population Numbers 2017-2021'!AV28*$B28*$C28*$D28*$E28</f>
        <v>113.88241893599998</v>
      </c>
      <c r="AV28" s="6">
        <f>'Population Numbers 2017-2021'!AV28*$B28*$C28*$F28*$G28</f>
        <v>53.835325315199995</v>
      </c>
      <c r="AW28" s="6">
        <f t="shared" si="10"/>
        <v>167.71774425119997</v>
      </c>
      <c r="AX28" s="6">
        <f>'Population Numbers 2017-2021'!AY28*$B28*$C28*$D28*$E28</f>
        <v>116.07645772799999</v>
      </c>
      <c r="AY28" s="6">
        <f>'Population Numbers 2017-2021'!AY28*$B28*$C28*$F28*$G28</f>
        <v>54.872507289599987</v>
      </c>
      <c r="AZ28" s="6">
        <f t="shared" si="11"/>
        <v>170.94896501759999</v>
      </c>
      <c r="BA28" s="6">
        <f>'Population Numbers 2017-2021'!BB28*$B28*$C28*$D28*$E28</f>
        <v>118.29127464000001</v>
      </c>
      <c r="BB28" s="6">
        <f>'Population Numbers 2017-2021'!BB28*$B28*$C28*$F28*$G28</f>
        <v>55.919511647999997</v>
      </c>
      <c r="BC28" s="6">
        <f t="shared" si="12"/>
        <v>174.21078628800001</v>
      </c>
    </row>
    <row r="29" spans="1:55" x14ac:dyDescent="0.2">
      <c r="A29" s="2" t="str">
        <f>'Population Numbers 2017-2021'!A29</f>
        <v>Goa</v>
      </c>
      <c r="B29" s="7">
        <v>6.7000000000000002E-3</v>
      </c>
      <c r="C29" s="27">
        <v>0.3</v>
      </c>
      <c r="D29" s="27">
        <v>0.2</v>
      </c>
      <c r="E29" s="27">
        <v>0.55000000000000004</v>
      </c>
      <c r="F29" s="27">
        <v>0.08</v>
      </c>
      <c r="G29" s="27">
        <v>0.65</v>
      </c>
      <c r="H29" s="41">
        <f>'Population Numbers 2017-2021'!H29*B29*C29*D29*E29</f>
        <v>225.59215724100002</v>
      </c>
      <c r="I29" s="41">
        <f>'Population Numbers 2017-2021'!H29*B29*C29*D29*G29</f>
        <v>266.60891310300002</v>
      </c>
      <c r="J29" s="41">
        <f t="shared" si="13"/>
        <v>492.20107034400007</v>
      </c>
      <c r="K29" s="6">
        <f>'Population Numbers 2017-2021'!K29*$B29*$C29*$D29*$E29</f>
        <v>230.77403195220006</v>
      </c>
      <c r="L29" s="6">
        <f>'Population Numbers 2017-2021'!K29*$B29*$C29*$F29*$G29</f>
        <v>109.09317874104001</v>
      </c>
      <c r="M29" s="6">
        <f t="shared" si="14"/>
        <v>339.86721069324005</v>
      </c>
      <c r="N29" s="6">
        <f>'Population Numbers 2017-2021'!N29*$B29*$C29*$D29*$E29</f>
        <v>235.99457108370004</v>
      </c>
      <c r="O29" s="6">
        <f>'Population Numbers 2017-2021'!N29*$B29*$C29*$F29*$G29</f>
        <v>111.56106996683999</v>
      </c>
      <c r="P29" s="6">
        <f t="shared" si="15"/>
        <v>347.55564105054003</v>
      </c>
      <c r="Q29" s="6">
        <f>'Population Numbers 2017-2021'!Q29*$B29*$C29*$D29*$E29</f>
        <v>241.25377463550001</v>
      </c>
      <c r="R29" s="6">
        <f>'Population Numbers 2017-2021'!Q29*$B29*$C29*$F29*$G29</f>
        <v>114.04723891859999</v>
      </c>
      <c r="S29" s="6">
        <f t="shared" si="0"/>
        <v>355.3010135541</v>
      </c>
      <c r="T29" s="6">
        <f>'Population Numbers 2017-2021'!T29*$B29*$C29*$D29*$E29</f>
        <v>246.55164260760006</v>
      </c>
      <c r="U29" s="6">
        <f>'Population Numbers 2017-2021'!T29*$B29*$C29*$F29*$G29</f>
        <v>116.55168559632001</v>
      </c>
      <c r="V29" s="6">
        <f t="shared" si="1"/>
        <v>363.10332820392006</v>
      </c>
      <c r="W29" s="6">
        <f>'Population Numbers 2017-2021'!W29*$B29*$C29*$D29*$E29</f>
        <v>251.88817500000002</v>
      </c>
      <c r="X29" s="6">
        <f>'Population Numbers 2017-2021'!W29*$B29*$C29*$F29*$G29</f>
        <v>119.07441</v>
      </c>
      <c r="Y29" s="6">
        <f t="shared" si="2"/>
        <v>370.96258499999999</v>
      </c>
      <c r="Z29" s="6">
        <f>'Population Numbers 2017-2021'!AA29*$B29*$C29*$D29*$E29</f>
        <v>255.44930004000005</v>
      </c>
      <c r="AA29" s="6">
        <f>'Population Numbers 2017-2021'!AA29*$B29*$C29*$F29*$G29</f>
        <v>120.75785092800001</v>
      </c>
      <c r="AB29" s="6">
        <f t="shared" si="16"/>
        <v>376.20715096800006</v>
      </c>
      <c r="AC29" s="6">
        <f>'Population Numbers 2017-2021'!AD29*$B29*$C29*$D29*$E29</f>
        <v>259.0324466400001</v>
      </c>
      <c r="AD29" s="6">
        <f>'Population Numbers 2017-2021'!AD29*$B29*$C29*$F29*$G29</f>
        <v>122.45170204800002</v>
      </c>
      <c r="AE29" s="6">
        <f t="shared" si="4"/>
        <v>381.48414868800012</v>
      </c>
      <c r="AF29" s="6">
        <f>'Population Numbers 2017-2021'!AG29*$B29*$C29*$D29*$E29</f>
        <v>262.63761480000005</v>
      </c>
      <c r="AG29" s="6">
        <f>'Population Numbers 2017-2021'!AG29*$B29*$C29*$F29*$G29</f>
        <v>124.15596336</v>
      </c>
      <c r="AH29" s="6">
        <f t="shared" si="5"/>
        <v>386.79357816000004</v>
      </c>
      <c r="AI29" s="6">
        <f>'Population Numbers 2017-2021'!AJ29*$B29*$C29*$D29*$E29</f>
        <v>266.26480452000004</v>
      </c>
      <c r="AJ29" s="6">
        <f>'Population Numbers 2017-2021'!AJ29*$B29*$C29*$F29*$G29</f>
        <v>125.87063486400002</v>
      </c>
      <c r="AK29" s="6">
        <f t="shared" si="6"/>
        <v>392.13543938400005</v>
      </c>
      <c r="AL29" s="6">
        <f>'Population Numbers 2017-2021'!AM29*$B29*$C29*$D29*$E29</f>
        <v>269.91401580000002</v>
      </c>
      <c r="AM29" s="6">
        <f>'Population Numbers 2017-2021'!AM29*$B29*$C29*$F29*$G29</f>
        <v>127.59571656</v>
      </c>
      <c r="AN29" s="6">
        <f t="shared" si="7"/>
        <v>397.50973236000004</v>
      </c>
      <c r="AO29" s="6">
        <f>'Population Numbers 2017-2021'!AP29*$B29*$C29*$D29*$E29</f>
        <v>273.58524864000009</v>
      </c>
      <c r="AP29" s="6">
        <f>'Population Numbers 2017-2021'!AP29*$B29*$C29*$F29*$G29</f>
        <v>129.33120844800001</v>
      </c>
      <c r="AQ29" s="6">
        <f t="shared" si="8"/>
        <v>402.91645708800013</v>
      </c>
      <c r="AR29" s="6">
        <f>'Population Numbers 2017-2021'!AS29*$B29*$C29*$D29*$E29</f>
        <v>277.27850304000009</v>
      </c>
      <c r="AS29" s="6">
        <f>'Population Numbers 2017-2021'!AS29*$B29*$C29*$F29*$G29</f>
        <v>131.07711052800002</v>
      </c>
      <c r="AT29" s="6">
        <f t="shared" si="9"/>
        <v>408.35561356800008</v>
      </c>
      <c r="AU29" s="6">
        <f>'Population Numbers 2017-2021'!AV29*$B29*$C29*$D29*$E29</f>
        <v>280.99377900000002</v>
      </c>
      <c r="AV29" s="6">
        <f>'Population Numbers 2017-2021'!AV29*$B29*$C29*$F29*$G29</f>
        <v>132.83342279999999</v>
      </c>
      <c r="AW29" s="6">
        <f t="shared" si="10"/>
        <v>413.82720180000001</v>
      </c>
      <c r="AX29" s="6">
        <f>'Population Numbers 2017-2021'!AY29*$B29*$C29*$D29*$E29</f>
        <v>284.73107652000004</v>
      </c>
      <c r="AY29" s="6">
        <f>'Population Numbers 2017-2021'!AY29*$B29*$C29*$F29*$G29</f>
        <v>134.60014526400005</v>
      </c>
      <c r="AZ29" s="6">
        <f t="shared" si="11"/>
        <v>419.33122178400009</v>
      </c>
      <c r="BA29" s="6">
        <f>'Population Numbers 2017-2021'!BB29*$B29*$C29*$D29*$E29</f>
        <v>288.49039560000006</v>
      </c>
      <c r="BB29" s="6">
        <f>'Population Numbers 2017-2021'!BB29*$B29*$C29*$F29*$G29</f>
        <v>136.37727792000001</v>
      </c>
      <c r="BC29" s="6">
        <f t="shared" si="12"/>
        <v>424.86767352000004</v>
      </c>
    </row>
    <row r="30" spans="1:55" x14ac:dyDescent="0.2">
      <c r="A30" s="2" t="str">
        <f>'Population Numbers 2017-2021'!A30</f>
        <v>Arunchal Pradesh</v>
      </c>
      <c r="B30" s="7">
        <v>5.7999999999999996E-3</v>
      </c>
      <c r="C30" s="27">
        <v>0.3</v>
      </c>
      <c r="D30" s="27">
        <v>0.2</v>
      </c>
      <c r="E30" s="27">
        <v>0.55000000000000004</v>
      </c>
      <c r="F30" s="27">
        <v>0.08</v>
      </c>
      <c r="G30" s="27">
        <v>0.65</v>
      </c>
      <c r="H30" s="41">
        <f>'Population Numbers 2017-2021'!H30*B30*C30*D30*E30</f>
        <v>71.587588661159998</v>
      </c>
      <c r="I30" s="41">
        <f>'Population Numbers 2017-2021'!H30*B30*C30*D30*G30</f>
        <v>84.60351387227999</v>
      </c>
      <c r="J30" s="41">
        <f t="shared" si="13"/>
        <v>156.19110253343999</v>
      </c>
      <c r="K30" s="6">
        <f>'Population Numbers 2017-2021'!K30*$B30*$C30*$D30*$E30</f>
        <v>73.855040250288027</v>
      </c>
      <c r="L30" s="6">
        <f>'Population Numbers 2017-2021'!K30*$B30*$C30*$F30*$G30</f>
        <v>34.913291754681609</v>
      </c>
      <c r="M30" s="6">
        <f t="shared" si="14"/>
        <v>108.76833200496964</v>
      </c>
      <c r="N30" s="6">
        <f>'Population Numbers 2017-2021'!N30*$B30*$C30*$D30*$E30</f>
        <v>76.156171310736028</v>
      </c>
      <c r="O30" s="6">
        <f>'Population Numbers 2017-2021'!N30*$B30*$C30*$F30*$G30</f>
        <v>36.001099165075203</v>
      </c>
      <c r="P30" s="6">
        <f t="shared" si="15"/>
        <v>112.15727047581123</v>
      </c>
      <c r="Q30" s="6">
        <f>'Population Numbers 2017-2021'!Q30*$B30*$C30*$D30*$E30</f>
        <v>78.490981842504013</v>
      </c>
      <c r="R30" s="6">
        <f>'Population Numbers 2017-2021'!Q30*$B30*$C30*$F30*$G30</f>
        <v>37.104827780092805</v>
      </c>
      <c r="S30" s="6">
        <f t="shared" si="0"/>
        <v>115.59580962259682</v>
      </c>
      <c r="T30" s="6">
        <f>'Population Numbers 2017-2021'!T30*$B30*$C30*$D30*$E30</f>
        <v>80.859471845592012</v>
      </c>
      <c r="U30" s="6">
        <f>'Population Numbers 2017-2021'!T30*$B30*$C30*$F30*$G30</f>
        <v>38.224477599734406</v>
      </c>
      <c r="V30" s="6">
        <f t="shared" si="1"/>
        <v>119.08394944532643</v>
      </c>
      <c r="W30" s="6">
        <f>'Population Numbers 2017-2021'!W30*$B30*$C30*$D30*$E30</f>
        <v>83.26164132000001</v>
      </c>
      <c r="X30" s="6">
        <f>'Population Numbers 2017-2021'!W30*$B30*$C30*$F30*$G30</f>
        <v>39.360048624000008</v>
      </c>
      <c r="Y30" s="6">
        <f t="shared" si="2"/>
        <v>122.62168994400002</v>
      </c>
      <c r="Z30" s="6">
        <f>'Population Numbers 2017-2021'!AA30*$B30*$C30*$D30*$E30</f>
        <v>85.721230848000005</v>
      </c>
      <c r="AA30" s="6">
        <f>'Population Numbers 2017-2021'!AA30*$B30*$C30*$F30*$G30</f>
        <v>40.522763673600004</v>
      </c>
      <c r="AB30" s="6">
        <f t="shared" si="16"/>
        <v>126.2439945216</v>
      </c>
      <c r="AC30" s="6">
        <f>'Population Numbers 2017-2021'!AD30*$B30*$C30*$D30*$E30</f>
        <v>88.215042696000012</v>
      </c>
      <c r="AD30" s="6">
        <f>'Population Numbers 2017-2021'!AD30*$B30*$C30*$F30*$G30</f>
        <v>41.701656547199995</v>
      </c>
      <c r="AE30" s="6">
        <f t="shared" si="4"/>
        <v>129.91669924320001</v>
      </c>
      <c r="AF30" s="6">
        <f>'Population Numbers 2017-2021'!AG30*$B30*$C30*$D30*$E30</f>
        <v>90.743076864000017</v>
      </c>
      <c r="AG30" s="6">
        <f>'Population Numbers 2017-2021'!AG30*$B30*$C30*$F30*$G30</f>
        <v>42.896727244800005</v>
      </c>
      <c r="AH30" s="6">
        <f t="shared" si="5"/>
        <v>133.63980410880004</v>
      </c>
      <c r="AI30" s="6">
        <f>'Population Numbers 2017-2021'!AJ30*$B30*$C30*$D30*$E30</f>
        <v>93.305333352000019</v>
      </c>
      <c r="AJ30" s="6">
        <f>'Population Numbers 2017-2021'!AJ30*$B30*$C30*$F30*$G30</f>
        <v>44.107975766400003</v>
      </c>
      <c r="AK30" s="6">
        <f t="shared" si="6"/>
        <v>137.41330911840004</v>
      </c>
      <c r="AL30" s="6">
        <f>'Population Numbers 2017-2021'!AM30*$B30*$C30*$D30*$E30</f>
        <v>95.901812160000034</v>
      </c>
      <c r="AM30" s="6">
        <f>'Population Numbers 2017-2021'!AM30*$B30*$C30*$F30*$G30</f>
        <v>45.335402112000004</v>
      </c>
      <c r="AN30" s="6">
        <f t="shared" si="7"/>
        <v>141.23721427200005</v>
      </c>
      <c r="AO30" s="6">
        <f>'Population Numbers 2017-2021'!AP30*$B30*$C30*$D30*$E30</f>
        <v>98.532513288000018</v>
      </c>
      <c r="AP30" s="6">
        <f>'Population Numbers 2017-2021'!AP30*$B30*$C30*$F30*$G30</f>
        <v>46.579006281600002</v>
      </c>
      <c r="AQ30" s="6">
        <f t="shared" si="8"/>
        <v>145.11151956960003</v>
      </c>
      <c r="AR30" s="6">
        <f>'Population Numbers 2017-2021'!AS30*$B30*$C30*$D30*$E30</f>
        <v>101.19743673600001</v>
      </c>
      <c r="AS30" s="6">
        <f>'Population Numbers 2017-2021'!AS30*$B30*$C30*$F30*$G30</f>
        <v>47.83878827520001</v>
      </c>
      <c r="AT30" s="6">
        <f t="shared" si="9"/>
        <v>149.03622501120003</v>
      </c>
      <c r="AU30" s="6">
        <f>'Population Numbers 2017-2021'!AV30*$B30*$C30*$D30*$E30</f>
        <v>103.89658250400004</v>
      </c>
      <c r="AV30" s="6">
        <f>'Population Numbers 2017-2021'!AV30*$B30*$C30*$F30*$G30</f>
        <v>49.114748092800014</v>
      </c>
      <c r="AW30" s="6">
        <f t="shared" si="10"/>
        <v>153.01133059680006</v>
      </c>
      <c r="AX30" s="6">
        <f>'Population Numbers 2017-2021'!AY30*$B30*$C30*$D30*$E30</f>
        <v>106.629950592</v>
      </c>
      <c r="AY30" s="6">
        <f>'Population Numbers 2017-2021'!AY30*$B30*$C30*$F30*$G30</f>
        <v>50.406885734399999</v>
      </c>
      <c r="AZ30" s="6">
        <f t="shared" si="11"/>
        <v>157.03683632639999</v>
      </c>
      <c r="BA30" s="6">
        <f>'Population Numbers 2017-2021'!BB30*$B30*$C30*$D30*$E30</f>
        <v>109.397541</v>
      </c>
      <c r="BB30" s="6">
        <f>'Population Numbers 2017-2021'!BB30*$B30*$C30*$F30*$G30</f>
        <v>51.715201200000003</v>
      </c>
      <c r="BC30" s="6">
        <f t="shared" si="12"/>
        <v>161.11274220000001</v>
      </c>
    </row>
    <row r="31" spans="1:55" x14ac:dyDescent="0.2">
      <c r="A31" s="2" t="str">
        <f>'Population Numbers 2017-2021'!A31</f>
        <v>Puducherry</v>
      </c>
      <c r="B31" s="7">
        <v>7.1999999999999998E-3</v>
      </c>
      <c r="C31" s="27">
        <v>0.3</v>
      </c>
      <c r="D31" s="27">
        <v>0.2</v>
      </c>
      <c r="E31" s="27">
        <v>0.55000000000000004</v>
      </c>
      <c r="F31" s="27">
        <v>0.08</v>
      </c>
      <c r="G31" s="27">
        <v>0.65</v>
      </c>
      <c r="H31" s="41">
        <f>'Population Numbers 2017-2021'!H31*B31*C31*D31*E31</f>
        <v>212.36036904720001</v>
      </c>
      <c r="I31" s="41">
        <f>'Population Numbers 2017-2021'!H31*B31*C31*D31*G31</f>
        <v>250.97134523759999</v>
      </c>
      <c r="J31" s="41">
        <f t="shared" si="13"/>
        <v>463.3317142848</v>
      </c>
      <c r="K31" s="6">
        <f>'Population Numbers 2017-2021'!K31*$B31*$C31*$D31*$E31</f>
        <v>214.35649991711998</v>
      </c>
      <c r="L31" s="6">
        <f>'Population Numbers 2017-2021'!K31*$B31*$C31*$F31*$G31</f>
        <v>101.33216359718398</v>
      </c>
      <c r="M31" s="6">
        <f t="shared" si="14"/>
        <v>315.68866351430393</v>
      </c>
      <c r="N31" s="6">
        <f>'Population Numbers 2017-2021'!N31*$B31*$C31*$D31*$E31</f>
        <v>216.36190388736</v>
      </c>
      <c r="O31" s="6">
        <f>'Population Numbers 2017-2021'!N31*$B31*$C31*$F31*$G31</f>
        <v>102.28017274675199</v>
      </c>
      <c r="P31" s="6">
        <f t="shared" si="15"/>
        <v>318.64207663411196</v>
      </c>
      <c r="Q31" s="6">
        <f>'Population Numbers 2017-2021'!Q31*$B31*$C31*$D31*$E31</f>
        <v>218.37658095792</v>
      </c>
      <c r="R31" s="6">
        <f>'Population Numbers 2017-2021'!Q31*$B31*$C31*$F31*$G31</f>
        <v>103.23256554374399</v>
      </c>
      <c r="S31" s="6">
        <f t="shared" si="0"/>
        <v>321.60914650166399</v>
      </c>
      <c r="T31" s="6">
        <f>'Population Numbers 2017-2021'!T31*$B31*$C31*$D31*$E31</f>
        <v>220.40053112879997</v>
      </c>
      <c r="U31" s="6">
        <f>'Population Numbers 2017-2021'!T31*$B31*$C31*$F31*$G31</f>
        <v>104.18934198815998</v>
      </c>
      <c r="V31" s="6">
        <f t="shared" si="1"/>
        <v>324.58987311695995</v>
      </c>
      <c r="W31" s="6">
        <f>'Population Numbers 2017-2021'!W31*$B31*$C31*$D31*$E31</f>
        <v>222.43375440000003</v>
      </c>
      <c r="X31" s="6">
        <f>'Population Numbers 2017-2021'!W31*$B31*$C31*$F31*$G31</f>
        <v>105.15050208</v>
      </c>
      <c r="Y31" s="6">
        <f t="shared" si="2"/>
        <v>327.58425648000002</v>
      </c>
      <c r="Z31" s="6">
        <f>'Population Numbers 2017-2021'!AA31*$B31*$C31*$D31*$E31</f>
        <v>225.98953344000003</v>
      </c>
      <c r="AA31" s="6">
        <f>'Population Numbers 2017-2021'!AA31*$B31*$C31*$F31*$G31</f>
        <v>106.831415808</v>
      </c>
      <c r="AB31" s="6">
        <f t="shared" si="16"/>
        <v>332.82094924800003</v>
      </c>
      <c r="AC31" s="6">
        <f>'Population Numbers 2017-2021'!AD31*$B31*$C31*$D31*$E31</f>
        <v>229.56726671999999</v>
      </c>
      <c r="AD31" s="6">
        <f>'Population Numbers 2017-2021'!AD31*$B31*$C31*$F31*$G31</f>
        <v>108.52270790399997</v>
      </c>
      <c r="AE31" s="6">
        <f t="shared" si="4"/>
        <v>338.08997462399998</v>
      </c>
      <c r="AF31" s="6">
        <f>'Population Numbers 2017-2021'!AG31*$B31*$C31*$D31*$E31</f>
        <v>233.16695424000002</v>
      </c>
      <c r="AG31" s="6">
        <f>'Population Numbers 2017-2021'!AG31*$B31*$C31*$F31*$G31</f>
        <v>110.224378368</v>
      </c>
      <c r="AH31" s="6">
        <f t="shared" si="5"/>
        <v>343.39133260800003</v>
      </c>
      <c r="AI31" s="6">
        <f>'Population Numbers 2017-2021'!AJ31*$B31*$C31*$D31*$E31</f>
        <v>236.78859600000001</v>
      </c>
      <c r="AJ31" s="6">
        <f>'Population Numbers 2017-2021'!AJ31*$B31*$C31*$F31*$G31</f>
        <v>111.93642720000001</v>
      </c>
      <c r="AK31" s="6">
        <f t="shared" si="6"/>
        <v>348.72502320000001</v>
      </c>
      <c r="AL31" s="6">
        <f>'Population Numbers 2017-2021'!AM31*$B31*$C31*$D31*$E31</f>
        <v>240.43219200000001</v>
      </c>
      <c r="AM31" s="6">
        <f>'Population Numbers 2017-2021'!AM31*$B31*$C31*$F31*$G31</f>
        <v>113.6588544</v>
      </c>
      <c r="AN31" s="6">
        <f t="shared" si="7"/>
        <v>354.09104639999998</v>
      </c>
      <c r="AO31" s="6">
        <f>'Population Numbers 2017-2021'!AP31*$B31*$C31*$D31*$E31</f>
        <v>244.09774224000006</v>
      </c>
      <c r="AP31" s="6">
        <f>'Population Numbers 2017-2021'!AP31*$B31*$C31*$F31*$G31</f>
        <v>115.39165996800001</v>
      </c>
      <c r="AQ31" s="6">
        <f t="shared" si="8"/>
        <v>359.48940220800006</v>
      </c>
      <c r="AR31" s="6">
        <f>'Population Numbers 2017-2021'!AS31*$B31*$C31*$D31*$E31</f>
        <v>247.78524672000003</v>
      </c>
      <c r="AS31" s="6">
        <f>'Population Numbers 2017-2021'!AS31*$B31*$C31*$F31*$G31</f>
        <v>117.13484390400001</v>
      </c>
      <c r="AT31" s="6">
        <f t="shared" si="9"/>
        <v>364.92009062400007</v>
      </c>
      <c r="AU31" s="6">
        <f>'Population Numbers 2017-2021'!AV31*$B31*$C31*$D31*$E31</f>
        <v>251.49470543999999</v>
      </c>
      <c r="AV31" s="6">
        <f>'Population Numbers 2017-2021'!AV31*$B31*$C31*$F31*$G31</f>
        <v>118.88840620799999</v>
      </c>
      <c r="AW31" s="6">
        <f t="shared" si="10"/>
        <v>370.38311164799995</v>
      </c>
      <c r="AX31" s="6">
        <f>'Population Numbers 2017-2021'!AY31*$B31*$C31*$D31*$E31</f>
        <v>255.22611840000002</v>
      </c>
      <c r="AY31" s="6">
        <f>'Population Numbers 2017-2021'!AY31*$B31*$C31*$F31*$G31</f>
        <v>120.65234688000001</v>
      </c>
      <c r="AZ31" s="6">
        <f t="shared" si="11"/>
        <v>375.87846528</v>
      </c>
      <c r="BA31" s="6">
        <f>'Population Numbers 2017-2021'!BB31*$B31*$C31*$D31*$E31</f>
        <v>258.97948559999992</v>
      </c>
      <c r="BB31" s="6">
        <f>'Population Numbers 2017-2021'!BB31*$B31*$C31*$F31*$G31</f>
        <v>122.42666591999995</v>
      </c>
      <c r="BC31" s="6">
        <f t="shared" si="12"/>
        <v>381.40615151999987</v>
      </c>
    </row>
    <row r="32" spans="1:55" x14ac:dyDescent="0.2">
      <c r="A32" s="2" t="str">
        <f>'Population Numbers 2017-2021'!A32</f>
        <v>Mizoram</v>
      </c>
      <c r="B32" s="7">
        <v>4.4000000000000003E-3</v>
      </c>
      <c r="C32" s="27">
        <v>0.3</v>
      </c>
      <c r="D32" s="27">
        <v>0.2</v>
      </c>
      <c r="E32" s="27">
        <v>0.55000000000000004</v>
      </c>
      <c r="F32" s="27">
        <v>0.08</v>
      </c>
      <c r="G32" s="27">
        <v>0.65</v>
      </c>
      <c r="H32" s="41">
        <f>'Population Numbers 2017-2021'!H32*B32*C32*D32*E32</f>
        <v>87.779656421160013</v>
      </c>
      <c r="I32" s="41">
        <f>'Population Numbers 2017-2021'!H32*B32*C32*D32*G32</f>
        <v>103.73959395228002</v>
      </c>
      <c r="J32" s="41">
        <f t="shared" si="13"/>
        <v>191.51925037344003</v>
      </c>
      <c r="K32" s="6">
        <f>'Population Numbers 2017-2021'!K32*$B32*$C32*$D32*$E32</f>
        <v>89.077606414368006</v>
      </c>
      <c r="L32" s="6">
        <f>'Population Numbers 2017-2021'!K32*$B32*$C32*$F32*$G32</f>
        <v>42.109413941337607</v>
      </c>
      <c r="M32" s="6">
        <f t="shared" si="14"/>
        <v>131.18702035570561</v>
      </c>
      <c r="N32" s="6">
        <f>'Population Numbers 2017-2021'!N32*$B32*$C32*$D32*$E32</f>
        <v>90.384598940856009</v>
      </c>
      <c r="O32" s="6">
        <f>'Population Numbers 2017-2021'!N32*$B32*$C32*$F32*$G32</f>
        <v>42.727264953859191</v>
      </c>
      <c r="P32" s="6">
        <f t="shared" si="15"/>
        <v>133.11186389471521</v>
      </c>
      <c r="Q32" s="6">
        <f>'Population Numbers 2017-2021'!Q32*$B32*$C32*$D32*$E32</f>
        <v>91.700634000623992</v>
      </c>
      <c r="R32" s="6">
        <f>'Population Numbers 2017-2021'!Q32*$B32*$C32*$F32*$G32</f>
        <v>43.349390618476789</v>
      </c>
      <c r="S32" s="6">
        <f t="shared" si="0"/>
        <v>135.05002461910078</v>
      </c>
      <c r="T32" s="6">
        <f>'Population Numbers 2017-2021'!T32*$B32*$C32*$D32*$E32</f>
        <v>93.025711593672</v>
      </c>
      <c r="U32" s="6">
        <f>'Population Numbers 2017-2021'!T32*$B32*$C32*$F32*$G32</f>
        <v>43.975790935190396</v>
      </c>
      <c r="V32" s="6">
        <f t="shared" si="1"/>
        <v>137.0015025288624</v>
      </c>
      <c r="W32" s="6">
        <f>'Population Numbers 2017-2021'!W32*$B32*$C32*$D32*$E32</f>
        <v>94.359831720000017</v>
      </c>
      <c r="X32" s="6">
        <f>'Population Numbers 2017-2021'!W32*$B32*$C32*$F32*$G32</f>
        <v>44.606465904000004</v>
      </c>
      <c r="Y32" s="6">
        <f t="shared" si="2"/>
        <v>138.96629762400002</v>
      </c>
      <c r="Z32" s="6">
        <f>'Population Numbers 2017-2021'!AA32*$B32*$C32*$D32*$E32</f>
        <v>95.957432472000022</v>
      </c>
      <c r="AA32" s="6">
        <f>'Population Numbers 2017-2021'!AA32*$B32*$C32*$F32*$G32</f>
        <v>45.361695350400005</v>
      </c>
      <c r="AB32" s="6">
        <f t="shared" si="16"/>
        <v>141.31912782240002</v>
      </c>
      <c r="AC32" s="6">
        <f>'Population Numbers 2017-2021'!AD32*$B32*$C32*$D32*$E32</f>
        <v>97.566881544000026</v>
      </c>
      <c r="AD32" s="6">
        <f>'Population Numbers 2017-2021'!AD32*$B32*$C32*$F32*$G32</f>
        <v>46.122525820800007</v>
      </c>
      <c r="AE32" s="6">
        <f t="shared" si="4"/>
        <v>143.68940736480005</v>
      </c>
      <c r="AF32" s="6">
        <f>'Population Numbers 2017-2021'!AG32*$B32*$C32*$D32*$E32</f>
        <v>99.188178936000028</v>
      </c>
      <c r="AG32" s="6">
        <f>'Population Numbers 2017-2021'!AG32*$B32*$C32*$F32*$G32</f>
        <v>46.88895731520001</v>
      </c>
      <c r="AH32" s="6">
        <f t="shared" si="5"/>
        <v>146.07713625120005</v>
      </c>
      <c r="AI32" s="6">
        <f>'Population Numbers 2017-2021'!AJ32*$B32*$C32*$D32*$E32</f>
        <v>100.821324648</v>
      </c>
      <c r="AJ32" s="6">
        <f>'Population Numbers 2017-2021'!AJ32*$B32*$C32*$F32*$G32</f>
        <v>47.660989833599999</v>
      </c>
      <c r="AK32" s="6">
        <f t="shared" si="6"/>
        <v>148.48231448159999</v>
      </c>
      <c r="AL32" s="6">
        <f>'Population Numbers 2017-2021'!AM32*$B32*$C32*$D32*$E32</f>
        <v>102.46631868000001</v>
      </c>
      <c r="AM32" s="6">
        <f>'Population Numbers 2017-2021'!AM32*$B32*$C32*$F32*$G32</f>
        <v>48.438623375999995</v>
      </c>
      <c r="AN32" s="6">
        <f t="shared" si="7"/>
        <v>150.90494205600001</v>
      </c>
      <c r="AO32" s="6">
        <f>'Population Numbers 2017-2021'!AP32*$B32*$C32*$D32*$E32</f>
        <v>104.12316103200003</v>
      </c>
      <c r="AP32" s="6">
        <f>'Population Numbers 2017-2021'!AP32*$B32*$C32*$F32*$G32</f>
        <v>49.221857942400007</v>
      </c>
      <c r="AQ32" s="6">
        <f t="shared" si="8"/>
        <v>153.34501897440003</v>
      </c>
      <c r="AR32" s="6">
        <f>'Population Numbers 2017-2021'!AS32*$B32*$C32*$D32*$E32</f>
        <v>105.79185170400001</v>
      </c>
      <c r="AS32" s="6">
        <f>'Population Numbers 2017-2021'!AS32*$B32*$C32*$F32*$G32</f>
        <v>50.010693532799998</v>
      </c>
      <c r="AT32" s="6">
        <f t="shared" si="9"/>
        <v>155.8025452368</v>
      </c>
      <c r="AU32" s="6">
        <f>'Population Numbers 2017-2021'!AV32*$B32*$C32*$D32*$E32</f>
        <v>107.47239069600003</v>
      </c>
      <c r="AV32" s="6">
        <f>'Population Numbers 2017-2021'!AV32*$B32*$C32*$F32*$G32</f>
        <v>50.805130147200011</v>
      </c>
      <c r="AW32" s="6">
        <f t="shared" si="10"/>
        <v>158.27752084320005</v>
      </c>
      <c r="AX32" s="6">
        <f>'Population Numbers 2017-2021'!AY32*$B32*$C32*$D32*$E32</f>
        <v>109.16477800800004</v>
      </c>
      <c r="AY32" s="6">
        <f>'Population Numbers 2017-2021'!AY32*$B32*$C32*$F32*$G32</f>
        <v>51.60516778560001</v>
      </c>
      <c r="AZ32" s="6">
        <f t="shared" si="11"/>
        <v>160.76994579360004</v>
      </c>
      <c r="BA32" s="6">
        <f>'Population Numbers 2017-2021'!BB32*$B32*$C32*$D32*$E32</f>
        <v>110.86901364000002</v>
      </c>
      <c r="BB32" s="6">
        <f>'Population Numbers 2017-2021'!BB32*$B32*$C32*$F32*$G32</f>
        <v>52.410806448000002</v>
      </c>
      <c r="BC32" s="6">
        <f t="shared" si="12"/>
        <v>163.27982008800001</v>
      </c>
    </row>
    <row r="33" spans="1:55" x14ac:dyDescent="0.2">
      <c r="A33" s="23" t="str">
        <f>'Population Numbers 2017-2021'!A33</f>
        <v>Chandigarh</v>
      </c>
      <c r="B33" s="7">
        <v>4.1000000000000003E-3</v>
      </c>
      <c r="C33" s="27">
        <v>0.3</v>
      </c>
      <c r="D33" s="27">
        <v>0.2</v>
      </c>
      <c r="E33" s="27">
        <v>0.55000000000000004</v>
      </c>
      <c r="F33" s="27">
        <v>0.08</v>
      </c>
      <c r="G33" s="27">
        <v>0.65</v>
      </c>
      <c r="H33" s="41">
        <f>'Population Numbers 2017-2021'!H33*B33*C33*D33*E33</f>
        <v>159.63523558125002</v>
      </c>
      <c r="I33" s="41">
        <f>'Population Numbers 2017-2021'!H33*B33*C33*D33*G33</f>
        <v>188.65982386875001</v>
      </c>
      <c r="J33" s="41">
        <f t="shared" si="13"/>
        <v>348.29505945000005</v>
      </c>
      <c r="K33" s="6">
        <f>'Population Numbers 2017-2021'!K33*$B33*$C33*$D33*$E33</f>
        <v>163.87142818200002</v>
      </c>
      <c r="L33" s="6">
        <f>'Population Numbers 2017-2021'!K33*$B33*$C33*$F33*$G33</f>
        <v>77.466493322399998</v>
      </c>
      <c r="M33" s="6">
        <f t="shared" si="14"/>
        <v>241.33792150440001</v>
      </c>
      <c r="N33" s="6">
        <f>'Population Numbers 2017-2021'!N33*$B33*$C33*$D33*$E33</f>
        <v>167.93920204875005</v>
      </c>
      <c r="O33" s="6">
        <f>'Population Numbers 2017-2021'!N33*$B33*$C33*$F33*$G33</f>
        <v>79.389440968500011</v>
      </c>
      <c r="P33" s="6">
        <f t="shared" si="15"/>
        <v>247.32864301725004</v>
      </c>
      <c r="Q33" s="6">
        <f>'Population Numbers 2017-2021'!Q33*$B33*$C33*$D33*$E33</f>
        <v>172.17966404100005</v>
      </c>
      <c r="R33" s="6">
        <f>'Population Numbers 2017-2021'!Q33*$B33*$C33*$F33*$G33</f>
        <v>81.394023001200011</v>
      </c>
      <c r="S33" s="6">
        <f t="shared" si="0"/>
        <v>253.57368704220005</v>
      </c>
      <c r="T33" s="6">
        <f>'Population Numbers 2017-2021'!T33*$B33*$C33*$D33*$E33</f>
        <v>176.33378197049998</v>
      </c>
      <c r="U33" s="6">
        <f>'Population Numbers 2017-2021'!T33*$B33*$C33*$F33*$G33</f>
        <v>83.357787840599983</v>
      </c>
      <c r="V33" s="6">
        <f t="shared" si="1"/>
        <v>259.69156981109995</v>
      </c>
      <c r="W33" s="6">
        <f>'Population Numbers 2017-2021'!W33*$B33*$C33*$D33*$E33</f>
        <v>180.39515175000003</v>
      </c>
      <c r="X33" s="6">
        <f>'Population Numbers 2017-2021'!W33*$B33*$C33*$F33*$G33</f>
        <v>85.277708099999998</v>
      </c>
      <c r="Y33" s="6">
        <f t="shared" si="2"/>
        <v>265.67285985000001</v>
      </c>
      <c r="Z33" s="6">
        <f>'Population Numbers 2017-2021'!AA33*$B33*$C33*$D33*$E33</f>
        <v>182.96286162000001</v>
      </c>
      <c r="AA33" s="6">
        <f>'Population Numbers 2017-2021'!AA33*$B33*$C33*$F33*$G33</f>
        <v>86.491534583999993</v>
      </c>
      <c r="AB33" s="6">
        <f t="shared" si="16"/>
        <v>269.45439620399998</v>
      </c>
      <c r="AC33" s="6">
        <f>'Population Numbers 2017-2021'!AD33*$B33*$C33*$D33*$E33</f>
        <v>185.43782334000005</v>
      </c>
      <c r="AD33" s="6">
        <f>'Population Numbers 2017-2021'!AD33*$B33*$C33*$F33*$G33</f>
        <v>87.661516488000004</v>
      </c>
      <c r="AE33" s="6">
        <f t="shared" si="4"/>
        <v>273.09933982800004</v>
      </c>
      <c r="AF33" s="6">
        <f>'Population Numbers 2017-2021'!AG33*$B33*$C33*$D33*$E33</f>
        <v>187.91278506000003</v>
      </c>
      <c r="AG33" s="6">
        <f>'Population Numbers 2017-2021'!AG33*$B33*$C33*$F33*$G33</f>
        <v>88.831498392000015</v>
      </c>
      <c r="AH33" s="6">
        <f t="shared" si="5"/>
        <v>276.74428345200005</v>
      </c>
      <c r="AI33" s="6">
        <f>'Population Numbers 2017-2021'!AJ33*$B33*$C33*$D33*$E33</f>
        <v>190.38774678000001</v>
      </c>
      <c r="AJ33" s="6">
        <f>'Population Numbers 2017-2021'!AJ33*$B33*$C33*$F33*$G33</f>
        <v>90.001480295999997</v>
      </c>
      <c r="AK33" s="6">
        <f t="shared" si="6"/>
        <v>280.389227076</v>
      </c>
      <c r="AL33" s="6">
        <f>'Population Numbers 2017-2021'!AM33*$B33*$C33*$D33*$E33</f>
        <v>192.86270850000005</v>
      </c>
      <c r="AM33" s="6">
        <f>'Population Numbers 2017-2021'!AM33*$B33*$C33*$F33*$G33</f>
        <v>91.171462200000008</v>
      </c>
      <c r="AN33" s="6">
        <f t="shared" si="7"/>
        <v>284.03417070000006</v>
      </c>
      <c r="AO33" s="6">
        <f>'Population Numbers 2017-2021'!AP33*$B33*$C33*$D33*$E33</f>
        <v>195.33767022000004</v>
      </c>
      <c r="AP33" s="6">
        <f>'Population Numbers 2017-2021'!AP33*$B33*$C33*$F33*$G33</f>
        <v>92.341444104000018</v>
      </c>
      <c r="AQ33" s="6">
        <f t="shared" si="8"/>
        <v>287.67911432400007</v>
      </c>
      <c r="AR33" s="6">
        <f>'Population Numbers 2017-2021'!AS33*$B33*$C33*$D33*$E33</f>
        <v>197.81263194000005</v>
      </c>
      <c r="AS33" s="6">
        <f>'Population Numbers 2017-2021'!AS33*$B33*$C33*$F33*$G33</f>
        <v>93.511426008000015</v>
      </c>
      <c r="AT33" s="6">
        <f t="shared" si="9"/>
        <v>291.32405794800007</v>
      </c>
      <c r="AU33" s="6">
        <f>'Population Numbers 2017-2021'!AV33*$B33*$C33*$D33*$E33</f>
        <v>200.28759366000003</v>
      </c>
      <c r="AV33" s="6">
        <f>'Population Numbers 2017-2021'!AV33*$B33*$C33*$F33*$G33</f>
        <v>94.681407912000012</v>
      </c>
      <c r="AW33" s="6">
        <f t="shared" si="10"/>
        <v>294.96900157200002</v>
      </c>
      <c r="AX33" s="6">
        <f>'Population Numbers 2017-2021'!AY33*$B33*$C33*$D33*$E33</f>
        <v>202.76255538000001</v>
      </c>
      <c r="AY33" s="6">
        <f>'Population Numbers 2017-2021'!AY33*$B33*$C33*$F33*$G33</f>
        <v>95.851389815999994</v>
      </c>
      <c r="AZ33" s="6">
        <f t="shared" si="11"/>
        <v>298.61394519600003</v>
      </c>
      <c r="BA33" s="6">
        <f>'Population Numbers 2017-2021'!BB33*$B33*$C33*$D33*$E33</f>
        <v>205.23751710000002</v>
      </c>
      <c r="BB33" s="6">
        <f>'Population Numbers 2017-2021'!BB33*$B33*$C33*$F33*$G33</f>
        <v>97.021371720000019</v>
      </c>
      <c r="BC33" s="6">
        <f t="shared" si="12"/>
        <v>302.25888882000004</v>
      </c>
    </row>
    <row r="34" spans="1:55" x14ac:dyDescent="0.2">
      <c r="A34" s="2" t="str">
        <f>'Population Numbers 2017-2021'!A34</f>
        <v>Sikkim</v>
      </c>
      <c r="B34" s="7">
        <v>5.5999999999999999E-3</v>
      </c>
      <c r="C34" s="27">
        <v>0.3</v>
      </c>
      <c r="D34" s="27">
        <v>0.2</v>
      </c>
      <c r="E34" s="27">
        <v>0.55000000000000004</v>
      </c>
      <c r="F34" s="27">
        <v>0.08</v>
      </c>
      <c r="G34" s="27">
        <v>0.65</v>
      </c>
      <c r="H34" s="41">
        <f>'Population Numbers 2017-2021'!H34*B34*C34*D34*E34</f>
        <v>33.725285794200012</v>
      </c>
      <c r="I34" s="41">
        <f>'Population Numbers 2017-2021'!H34*B34*C34*D34*G34</f>
        <v>39.857155938600009</v>
      </c>
      <c r="J34" s="41">
        <f t="shared" si="13"/>
        <v>73.582441732800021</v>
      </c>
      <c r="K34" s="6">
        <f>'Population Numbers 2017-2021'!K34*$B34*$C34*$D34*$E34</f>
        <v>34.844132510880016</v>
      </c>
      <c r="L34" s="6">
        <f>'Population Numbers 2017-2021'!K34*$B34*$C34*$F34*$G34</f>
        <v>16.471771732416006</v>
      </c>
      <c r="M34" s="6">
        <f t="shared" si="14"/>
        <v>51.315904243296018</v>
      </c>
      <c r="N34" s="6">
        <f>'Population Numbers 2017-2021'!N34*$B34*$C34*$D34*$E34</f>
        <v>35.979436369800013</v>
      </c>
      <c r="O34" s="6">
        <f>'Population Numbers 2017-2021'!N34*$B34*$C34*$F34*$G34</f>
        <v>17.008460829360004</v>
      </c>
      <c r="P34" s="6">
        <f t="shared" si="15"/>
        <v>52.987897199160017</v>
      </c>
      <c r="Q34" s="6">
        <f>'Population Numbers 2017-2021'!Q34*$B34*$C34*$D34*$E34</f>
        <v>37.131197370960017</v>
      </c>
      <c r="R34" s="6">
        <f>'Population Numbers 2017-2021'!Q34*$B34*$C34*$F34*$G34</f>
        <v>17.552929666272007</v>
      </c>
      <c r="S34" s="6">
        <f t="shared" si="0"/>
        <v>54.684127037232024</v>
      </c>
      <c r="T34" s="6">
        <f>'Population Numbers 2017-2021'!T34*$B34*$C34*$D34*$E34</f>
        <v>38.299415514360021</v>
      </c>
      <c r="U34" s="6">
        <f>'Population Numbers 2017-2021'!T34*$B34*$C34*$F34*$G34</f>
        <v>18.105178243152007</v>
      </c>
      <c r="V34" s="6">
        <f t="shared" si="1"/>
        <v>56.404593757512032</v>
      </c>
      <c r="W34" s="6">
        <f>'Population Numbers 2017-2021'!W34*$B34*$C34*$D34*$E34</f>
        <v>39.484090799999997</v>
      </c>
      <c r="X34" s="6">
        <f>'Population Numbers 2017-2021'!W34*$B34*$C34*$F34*$G34</f>
        <v>18.665206559999998</v>
      </c>
      <c r="Y34" s="6">
        <f t="shared" si="2"/>
        <v>58.149297359999991</v>
      </c>
      <c r="Z34" s="6">
        <f>'Population Numbers 2017-2021'!AA34*$B34*$C34*$D34*$E34</f>
        <v>40.46218176</v>
      </c>
      <c r="AA34" s="6">
        <f>'Population Numbers 2017-2021'!AA34*$B34*$C34*$F34*$G34</f>
        <v>19.127576831999999</v>
      </c>
      <c r="AB34" s="6">
        <f t="shared" si="16"/>
        <v>59.589758591999995</v>
      </c>
      <c r="AC34" s="6">
        <f>'Population Numbers 2017-2021'!AD34*$B34*$C34*$D34*$E34</f>
        <v>41.452025999999996</v>
      </c>
      <c r="AD34" s="6">
        <f>'Population Numbers 2017-2021'!AD34*$B34*$C34*$F34*$G34</f>
        <v>19.595503199999996</v>
      </c>
      <c r="AE34" s="6">
        <f t="shared" si="4"/>
        <v>61.047529199999992</v>
      </c>
      <c r="AF34" s="6">
        <f>'Population Numbers 2017-2021'!AG34*$B34*$C34*$D34*$E34</f>
        <v>42.453623520000008</v>
      </c>
      <c r="AG34" s="6">
        <f>'Population Numbers 2017-2021'!AG34*$B34*$C34*$F34*$G34</f>
        <v>20.068985664</v>
      </c>
      <c r="AH34" s="6">
        <f t="shared" si="5"/>
        <v>62.522609184000004</v>
      </c>
      <c r="AI34" s="6">
        <f>'Population Numbers 2017-2021'!AJ34*$B34*$C34*$D34*$E34</f>
        <v>43.466974319999998</v>
      </c>
      <c r="AJ34" s="6">
        <f>'Population Numbers 2017-2021'!AJ34*$B34*$C34*$F34*$G34</f>
        <v>20.548024223999999</v>
      </c>
      <c r="AK34" s="6">
        <f t="shared" si="6"/>
        <v>64.014998543999994</v>
      </c>
      <c r="AL34" s="6">
        <f>'Population Numbers 2017-2021'!AM34*$B34*$C34*$D34*$E34</f>
        <v>44.492078400000004</v>
      </c>
      <c r="AM34" s="6">
        <f>'Population Numbers 2017-2021'!AM34*$B34*$C34*$F34*$G34</f>
        <v>21.032618880000001</v>
      </c>
      <c r="AN34" s="6">
        <f t="shared" si="7"/>
        <v>65.524697279999998</v>
      </c>
      <c r="AO34" s="6">
        <f>'Population Numbers 2017-2021'!AP34*$B34*$C34*$D34*$E34</f>
        <v>45.528935760000003</v>
      </c>
      <c r="AP34" s="6">
        <f>'Population Numbers 2017-2021'!AP34*$B34*$C34*$F34*$G34</f>
        <v>21.522769632000003</v>
      </c>
      <c r="AQ34" s="6">
        <f t="shared" si="8"/>
        <v>67.051705392000002</v>
      </c>
      <c r="AR34" s="6">
        <f>'Population Numbers 2017-2021'!AS34*$B34*$C34*$D34*$E34</f>
        <v>46.57754640000001</v>
      </c>
      <c r="AS34" s="6">
        <f>'Population Numbers 2017-2021'!AS34*$B34*$C34*$F34*$G34</f>
        <v>22.018476480000004</v>
      </c>
      <c r="AT34" s="6">
        <f t="shared" si="9"/>
        <v>68.596022880000021</v>
      </c>
      <c r="AU34" s="6">
        <f>'Population Numbers 2017-2021'!AV34*$B34*$C34*$D34*$E34</f>
        <v>47.63791032000001</v>
      </c>
      <c r="AV34" s="6">
        <f>'Population Numbers 2017-2021'!AV34*$B34*$C34*$F34*$G34</f>
        <v>22.519739424000004</v>
      </c>
      <c r="AW34" s="6">
        <f t="shared" si="10"/>
        <v>70.157649744000011</v>
      </c>
      <c r="AX34" s="6">
        <f>'Population Numbers 2017-2021'!AY34*$B34*$C34*$D34*$E34</f>
        <v>48.710027520000011</v>
      </c>
      <c r="AY34" s="6">
        <f>'Population Numbers 2017-2021'!AY34*$B34*$C34*$F34*$G34</f>
        <v>23.026558464000004</v>
      </c>
      <c r="AZ34" s="6">
        <f t="shared" si="11"/>
        <v>71.736585984000016</v>
      </c>
      <c r="BA34" s="6">
        <f>'Population Numbers 2017-2021'!BB34*$B34*$C34*$D34*$E34</f>
        <v>49.793897999999999</v>
      </c>
      <c r="BB34" s="6">
        <f>'Population Numbers 2017-2021'!BB34*$B34*$C34*$F34*$G34</f>
        <v>23.5389336</v>
      </c>
      <c r="BC34" s="6">
        <f t="shared" si="12"/>
        <v>73.332831599999992</v>
      </c>
    </row>
    <row r="35" spans="1:55" ht="30" x14ac:dyDescent="0.2">
      <c r="A35" s="2" t="str">
        <f>'Population Numbers 2017-2021'!A35</f>
        <v>Andaman and Nicobar Islands</v>
      </c>
      <c r="B35" s="7">
        <v>4.5999999999999999E-3</v>
      </c>
      <c r="C35" s="27">
        <v>0.3</v>
      </c>
      <c r="D35" s="27">
        <v>0.2</v>
      </c>
      <c r="E35" s="27">
        <v>0.55000000000000004</v>
      </c>
      <c r="F35" s="27">
        <v>0.08</v>
      </c>
      <c r="G35" s="27">
        <v>0.65</v>
      </c>
      <c r="H35" s="41">
        <f>'Population Numbers 2017-2021'!H35*B35*C35*D35*E35</f>
        <v>24.831121576800005</v>
      </c>
      <c r="I35" s="41">
        <f>'Population Numbers 2017-2021'!H35*B35*C35*D35*G35</f>
        <v>29.345870954400002</v>
      </c>
      <c r="J35" s="41">
        <f t="shared" si="13"/>
        <v>54.176992531200007</v>
      </c>
      <c r="K35" s="6">
        <f>'Population Numbers 2017-2021'!K35*$B35*$C35*$D35*$E35</f>
        <v>25.461383336400001</v>
      </c>
      <c r="L35" s="6">
        <f>'Population Numbers 2017-2021'!K35*$B35*$C35*$F35*$G35</f>
        <v>12.03629030448</v>
      </c>
      <c r="M35" s="6">
        <f t="shared" si="14"/>
        <v>37.497673640880002</v>
      </c>
      <c r="N35" s="6">
        <f>'Population Numbers 2017-2021'!N35*$B35*$C35*$D35*$E35</f>
        <v>26.098332098520007</v>
      </c>
      <c r="O35" s="6">
        <f>'Population Numbers 2017-2021'!N35*$B35*$C35*$F35*$G35</f>
        <v>12.337393355664002</v>
      </c>
      <c r="P35" s="6">
        <f t="shared" si="15"/>
        <v>38.435725454184009</v>
      </c>
      <c r="Q35" s="6">
        <f>'Population Numbers 2017-2021'!Q35*$B35*$C35*$D35*$E35</f>
        <v>26.74196786316001</v>
      </c>
      <c r="R35" s="6">
        <f>'Population Numbers 2017-2021'!Q35*$B35*$C35*$F35*$G35</f>
        <v>12.641657535312003</v>
      </c>
      <c r="S35" s="6">
        <f t="shared" si="0"/>
        <v>39.383625398472013</v>
      </c>
      <c r="T35" s="6">
        <f>'Population Numbers 2017-2021'!T35*$B35*$C35*$D35*$E35</f>
        <v>27.392290630320012</v>
      </c>
      <c r="U35" s="6">
        <f>'Population Numbers 2017-2021'!T35*$B35*$C35*$F35*$G35</f>
        <v>12.949082843424003</v>
      </c>
      <c r="V35" s="6">
        <f t="shared" si="1"/>
        <v>40.341373473744014</v>
      </c>
      <c r="W35" s="6">
        <f>'Population Numbers 2017-2021'!W35*$B35*$C35*$D35*$E35</f>
        <v>28.049300400000003</v>
      </c>
      <c r="X35" s="6">
        <f>'Population Numbers 2017-2021'!W35*$B35*$C35*$F35*$G35</f>
        <v>13.259669279999999</v>
      </c>
      <c r="Y35" s="6">
        <f t="shared" si="2"/>
        <v>41.308969680000004</v>
      </c>
      <c r="Z35" s="6">
        <f>'Population Numbers 2017-2021'!AA35*$B35*$C35*$D35*$E35</f>
        <v>28.4801088</v>
      </c>
      <c r="AA35" s="6">
        <f>'Population Numbers 2017-2021'!AA35*$B35*$C35*$F35*$G35</f>
        <v>13.463324160000001</v>
      </c>
      <c r="AB35" s="6">
        <f t="shared" si="16"/>
        <v>41.943432960000003</v>
      </c>
      <c r="AC35" s="6">
        <f>'Population Numbers 2017-2021'!AD35*$B35*$C35*$D35*$E35</f>
        <v>28.91419608</v>
      </c>
      <c r="AD35" s="6">
        <f>'Population Numbers 2017-2021'!AD35*$B35*$C35*$F35*$G35</f>
        <v>13.668529055999999</v>
      </c>
      <c r="AE35" s="6">
        <f t="shared" si="4"/>
        <v>42.582725136000001</v>
      </c>
      <c r="AF35" s="6">
        <f>'Population Numbers 2017-2021'!AG35*$B35*$C35*$D35*$E35</f>
        <v>29.351562239999996</v>
      </c>
      <c r="AG35" s="6">
        <f>'Population Numbers 2017-2021'!AG35*$B35*$C35*$F35*$G35</f>
        <v>13.875283967999996</v>
      </c>
      <c r="AH35" s="6">
        <f t="shared" si="5"/>
        <v>43.226846207999991</v>
      </c>
      <c r="AI35" s="6">
        <f>'Population Numbers 2017-2021'!AJ35*$B35*$C35*$D35*$E35</f>
        <v>29.792207280000003</v>
      </c>
      <c r="AJ35" s="6">
        <f>'Population Numbers 2017-2021'!AJ35*$B35*$C35*$F35*$G35</f>
        <v>14.083588896000004</v>
      </c>
      <c r="AK35" s="6">
        <f t="shared" si="6"/>
        <v>43.875796176000009</v>
      </c>
      <c r="AL35" s="6">
        <f>'Population Numbers 2017-2021'!AM35*$B35*$C35*$D35*$E35</f>
        <v>30.236131200000003</v>
      </c>
      <c r="AM35" s="6">
        <f>'Population Numbers 2017-2021'!AM35*$B35*$C35*$F35*$G35</f>
        <v>14.293443840000002</v>
      </c>
      <c r="AN35" s="6">
        <f t="shared" si="7"/>
        <v>44.529575040000005</v>
      </c>
      <c r="AO35" s="6">
        <f>'Population Numbers 2017-2021'!AP35*$B35*$C35*$D35*$E35</f>
        <v>30.683334000000002</v>
      </c>
      <c r="AP35" s="6">
        <f>'Population Numbers 2017-2021'!AP35*$B35*$C35*$F35*$G35</f>
        <v>14.5048488</v>
      </c>
      <c r="AQ35" s="6">
        <f t="shared" si="8"/>
        <v>45.1881828</v>
      </c>
      <c r="AR35" s="6">
        <f>'Population Numbers 2017-2021'!AS35*$B35*$C35*$D35*$E35</f>
        <v>31.133815680000009</v>
      </c>
      <c r="AS35" s="6">
        <f>'Population Numbers 2017-2021'!AS35*$B35*$C35*$F35*$G35</f>
        <v>14.717803776</v>
      </c>
      <c r="AT35" s="6">
        <f t="shared" si="9"/>
        <v>45.851619456000009</v>
      </c>
      <c r="AU35" s="6">
        <f>'Population Numbers 2017-2021'!AV35*$B35*$C35*$D35*$E35</f>
        <v>31.587576240000001</v>
      </c>
      <c r="AV35" s="6">
        <f>'Population Numbers 2017-2021'!AV35*$B35*$C35*$F35*$G35</f>
        <v>14.932308767999997</v>
      </c>
      <c r="AW35" s="6">
        <f t="shared" si="10"/>
        <v>46.519885007999996</v>
      </c>
      <c r="AX35" s="6">
        <f>'Population Numbers 2017-2021'!AY35*$B35*$C35*$D35*$E35</f>
        <v>32.04461568</v>
      </c>
      <c r="AY35" s="6">
        <f>'Population Numbers 2017-2021'!AY35*$B35*$C35*$F35*$G35</f>
        <v>15.148363776</v>
      </c>
      <c r="AZ35" s="6">
        <f t="shared" si="11"/>
        <v>47.192979456000003</v>
      </c>
      <c r="BA35" s="6">
        <f>'Population Numbers 2017-2021'!BB35*$B35*$C35*$D35*$E35</f>
        <v>32.504933999999999</v>
      </c>
      <c r="BB35" s="6">
        <f>'Population Numbers 2017-2021'!BB35*$B35*$C35*$F35*$G35</f>
        <v>15.365968799999999</v>
      </c>
      <c r="BC35" s="6">
        <f t="shared" si="12"/>
        <v>47.870902799999996</v>
      </c>
    </row>
    <row r="36" spans="1:55" x14ac:dyDescent="0.2">
      <c r="A36" s="2" t="str">
        <f>'Population Numbers 2017-2021'!A36</f>
        <v>Daman and Diu</v>
      </c>
      <c r="B36" s="7">
        <v>4.8999999999999998E-3</v>
      </c>
      <c r="C36" s="27">
        <v>0.3</v>
      </c>
      <c r="D36" s="27">
        <v>0.2</v>
      </c>
      <c r="E36" s="27">
        <v>0.55000000000000004</v>
      </c>
      <c r="F36" s="27">
        <v>0.08</v>
      </c>
      <c r="G36" s="27">
        <v>0.65</v>
      </c>
      <c r="H36" s="41">
        <f>'Population Numbers 2017-2021'!H36*B36*C36*D36*E36</f>
        <v>31.071146155665001</v>
      </c>
      <c r="I36" s="41">
        <f>'Population Numbers 2017-2021'!H36*B36*C36*D36*G36</f>
        <v>36.720445456694996</v>
      </c>
      <c r="J36" s="41">
        <f t="shared" si="13"/>
        <v>67.791591612359994</v>
      </c>
      <c r="K36" s="6">
        <f>'Population Numbers 2017-2021'!K36*$B36*$C36*$D36*$E36</f>
        <v>31.376340176411997</v>
      </c>
      <c r="L36" s="6">
        <f>'Population Numbers 2017-2021'!K36*$B36*$C36*$F36*$G36</f>
        <v>14.832451719758398</v>
      </c>
      <c r="M36" s="6">
        <f t="shared" si="14"/>
        <v>46.208791896170396</v>
      </c>
      <c r="N36" s="6">
        <f>'Population Numbers 2017-2021'!N36*$B36*$C36*$D36*$E36</f>
        <v>31.682965533219004</v>
      </c>
      <c r="O36" s="6">
        <f>'Population Numbers 2017-2021'!N36*$B36*$C36*$F36*$G36</f>
        <v>14.9774018884308</v>
      </c>
      <c r="P36" s="6">
        <f t="shared" si="15"/>
        <v>46.660367421649802</v>
      </c>
      <c r="Q36" s="6">
        <f>'Population Numbers 2017-2021'!Q36*$B36*$C36*$D36*$E36</f>
        <v>31.991022226085999</v>
      </c>
      <c r="R36" s="6">
        <f>'Population Numbers 2017-2021'!Q36*$B36*$C36*$F36*$G36</f>
        <v>15.123028688695197</v>
      </c>
      <c r="S36" s="6">
        <f t="shared" si="0"/>
        <v>47.114050914781195</v>
      </c>
      <c r="T36" s="6">
        <f>'Population Numbers 2017-2021'!T36*$B36*$C36*$D36*$E36</f>
        <v>32.300510255013002</v>
      </c>
      <c r="U36" s="6">
        <f>'Population Numbers 2017-2021'!T36*$B36*$C36*$F36*$G36</f>
        <v>15.269332120551599</v>
      </c>
      <c r="V36" s="6">
        <f t="shared" si="1"/>
        <v>47.569842375564605</v>
      </c>
      <c r="W36" s="6">
        <f>'Population Numbers 2017-2021'!W36*$B36*$C36*$D36*$E36</f>
        <v>32.611429620000003</v>
      </c>
      <c r="X36" s="6">
        <f>'Population Numbers 2017-2021'!W36*$B36*$C36*$F36*$G36</f>
        <v>15.416312183999999</v>
      </c>
      <c r="Y36" s="6">
        <f t="shared" si="2"/>
        <v>48.027741804000001</v>
      </c>
      <c r="Z36" s="6">
        <f>'Population Numbers 2017-2021'!AA36*$B36*$C36*$D36*$E36</f>
        <v>33.396392568000003</v>
      </c>
      <c r="AA36" s="6">
        <f>'Population Numbers 2017-2021'!AA36*$B36*$C36*$F36*$G36</f>
        <v>15.787385577600002</v>
      </c>
      <c r="AB36" s="6">
        <f t="shared" si="16"/>
        <v>49.183778145600002</v>
      </c>
      <c r="AC36" s="6">
        <f>'Population Numbers 2017-2021'!AD36*$B36*$C36*$D36*$E36</f>
        <v>34.186400556000009</v>
      </c>
      <c r="AD36" s="6">
        <f>'Population Numbers 2017-2021'!AD36*$B36*$C36*$F36*$G36</f>
        <v>16.1608438992</v>
      </c>
      <c r="AE36" s="6">
        <f t="shared" si="4"/>
        <v>50.347244455200013</v>
      </c>
      <c r="AF36" s="6">
        <f>'Population Numbers 2017-2021'!AG36*$B36*$C36*$D36*$E36</f>
        <v>34.981453584</v>
      </c>
      <c r="AG36" s="6">
        <f>'Population Numbers 2017-2021'!AG36*$B36*$C36*$F36*$G36</f>
        <v>16.536687148799999</v>
      </c>
      <c r="AH36" s="6">
        <f t="shared" si="5"/>
        <v>51.518140732799999</v>
      </c>
      <c r="AI36" s="6">
        <f>'Population Numbers 2017-2021'!AJ36*$B36*$C36*$D36*$E36</f>
        <v>35.781551652000005</v>
      </c>
      <c r="AJ36" s="6">
        <f>'Population Numbers 2017-2021'!AJ36*$B36*$C36*$F36*$G36</f>
        <v>16.914915326399999</v>
      </c>
      <c r="AK36" s="6">
        <f t="shared" si="6"/>
        <v>52.696466978400004</v>
      </c>
      <c r="AL36" s="6">
        <f>'Population Numbers 2017-2021'!AM36*$B36*$C36*$D36*$E36</f>
        <v>36.586694760000007</v>
      </c>
      <c r="AM36" s="6">
        <f>'Population Numbers 2017-2021'!AM36*$B36*$C36*$F36*$G36</f>
        <v>17.295528432000001</v>
      </c>
      <c r="AN36" s="6">
        <f t="shared" si="7"/>
        <v>53.882223192000012</v>
      </c>
      <c r="AO36" s="6">
        <f>'Population Numbers 2017-2021'!AP36*$B36*$C36*$D36*$E36</f>
        <v>37.396882908000016</v>
      </c>
      <c r="AP36" s="6">
        <f>'Population Numbers 2017-2021'!AP36*$B36*$C36*$F36*$G36</f>
        <v>17.678526465600005</v>
      </c>
      <c r="AQ36" s="6">
        <f t="shared" si="8"/>
        <v>55.075409373600024</v>
      </c>
      <c r="AR36" s="6">
        <f>'Population Numbers 2017-2021'!AS36*$B36*$C36*$D36*$E36</f>
        <v>38.21211609600001</v>
      </c>
      <c r="AS36" s="6">
        <f>'Population Numbers 2017-2021'!AS36*$B36*$C36*$F36*$G36</f>
        <v>18.063909427200002</v>
      </c>
      <c r="AT36" s="6">
        <f t="shared" si="9"/>
        <v>56.276025523200012</v>
      </c>
      <c r="AU36" s="6">
        <f>'Population Numbers 2017-2021'!AV36*$B36*$C36*$D36*$E36</f>
        <v>39.032394324000002</v>
      </c>
      <c r="AV36" s="6">
        <f>'Population Numbers 2017-2021'!AV36*$B36*$C36*$F36*$G36</f>
        <v>18.451677316800001</v>
      </c>
      <c r="AW36" s="6">
        <f t="shared" si="10"/>
        <v>57.484071640800003</v>
      </c>
      <c r="AX36" s="6">
        <f>'Population Numbers 2017-2021'!AY36*$B36*$C36*$D36*$E36</f>
        <v>39.857717592000014</v>
      </c>
      <c r="AY36" s="6">
        <f>'Population Numbers 2017-2021'!AY36*$B36*$C36*$F36*$G36</f>
        <v>18.841830134400006</v>
      </c>
      <c r="AZ36" s="6">
        <f t="shared" si="11"/>
        <v>58.69954772640002</v>
      </c>
      <c r="BA36" s="6">
        <f>'Population Numbers 2017-2021'!BB36*$B36*$C36*$D36*$E36</f>
        <v>40.688085900000004</v>
      </c>
      <c r="BB36" s="6">
        <f>'Population Numbers 2017-2021'!BB36*$B36*$C36*$F36*$G36</f>
        <v>19.234367880000004</v>
      </c>
      <c r="BC36" s="6">
        <f t="shared" si="12"/>
        <v>59.922453780000012</v>
      </c>
    </row>
    <row r="37" spans="1:55" ht="30" x14ac:dyDescent="0.2">
      <c r="A37" s="2" t="str">
        <f>'Population Numbers 2017-2021'!A37</f>
        <v>Dadra and Nagar Haveli</v>
      </c>
      <c r="B37" s="7">
        <v>4.5999999999999999E-3</v>
      </c>
      <c r="C37" s="27">
        <v>0.3</v>
      </c>
      <c r="D37" s="27">
        <v>0.2</v>
      </c>
      <c r="E37" s="27">
        <v>0.55000000000000004</v>
      </c>
      <c r="F37" s="27">
        <v>0.08</v>
      </c>
      <c r="G37" s="27">
        <v>0.65</v>
      </c>
      <c r="H37" s="41">
        <f>'Population Numbers 2017-2021'!H37*B37*C37*D37*E37</f>
        <v>27.658178576820003</v>
      </c>
      <c r="I37" s="41">
        <f>'Population Numbers 2017-2021'!H37*B37*C37*D37*G37</f>
        <v>32.686938318060001</v>
      </c>
      <c r="J37" s="41">
        <f t="shared" si="13"/>
        <v>60.345116894880007</v>
      </c>
      <c r="K37" s="6">
        <f>'Population Numbers 2017-2021'!K37*$B37*$C37*$D37*$E37</f>
        <v>28.333239676896</v>
      </c>
      <c r="L37" s="6">
        <f>'Population Numbers 2017-2021'!K37*$B37*$C37*$F37*$G37</f>
        <v>13.393895119987198</v>
      </c>
      <c r="M37" s="6">
        <f t="shared" si="14"/>
        <v>41.727134796883199</v>
      </c>
      <c r="N37" s="6">
        <f>'Population Numbers 2017-2021'!N37*$B37*$C37*$D37*$E37</f>
        <v>29.014520721252001</v>
      </c>
      <c r="O37" s="6">
        <f>'Population Numbers 2017-2021'!N37*$B37*$C37*$F37*$G37</f>
        <v>13.715955250046401</v>
      </c>
      <c r="P37" s="6">
        <f t="shared" si="15"/>
        <v>42.730475971298404</v>
      </c>
      <c r="Q37" s="6">
        <f>'Population Numbers 2017-2021'!Q37*$B37*$C37*$D37*$E37</f>
        <v>29.702021709887994</v>
      </c>
      <c r="R37" s="6">
        <f>'Population Numbers 2017-2021'!Q37*$B37*$C37*$F37*$G37</f>
        <v>14.040955717401596</v>
      </c>
      <c r="S37" s="6">
        <f t="shared" si="0"/>
        <v>43.742977427289588</v>
      </c>
      <c r="T37" s="6">
        <f>'Population Numbers 2017-2021'!T37*$B37*$C37*$D37*$E37</f>
        <v>30.395742642803992</v>
      </c>
      <c r="U37" s="6">
        <f>'Population Numbers 2017-2021'!T37*$B37*$C37*$F37*$G37</f>
        <v>14.368896522052795</v>
      </c>
      <c r="V37" s="6">
        <f t="shared" si="1"/>
        <v>44.764639164856789</v>
      </c>
      <c r="W37" s="6">
        <f>'Population Numbers 2017-2021'!W37*$B37*$C37*$D37*$E37</f>
        <v>31.095683519999998</v>
      </c>
      <c r="X37" s="6">
        <f>'Population Numbers 2017-2021'!W37*$B37*$C37*$F37*$G37</f>
        <v>14.699777663999999</v>
      </c>
      <c r="Y37" s="6">
        <f t="shared" si="2"/>
        <v>45.795461183999997</v>
      </c>
      <c r="Z37" s="6">
        <f>'Population Numbers 2017-2021'!AA37*$B37*$C37*$D37*$E37</f>
        <v>32.209658712</v>
      </c>
      <c r="AA37" s="6">
        <f>'Population Numbers 2017-2021'!AA37*$B37*$C37*$F37*$G37</f>
        <v>15.2263841184</v>
      </c>
      <c r="AB37" s="6">
        <f t="shared" si="16"/>
        <v>47.436042830399998</v>
      </c>
      <c r="AC37" s="6">
        <f>'Population Numbers 2017-2021'!AD37*$B37*$C37*$D37*$E37</f>
        <v>33.334745663999996</v>
      </c>
      <c r="AD37" s="6">
        <f>'Population Numbers 2017-2021'!AD37*$B37*$C37*$F37*$G37</f>
        <v>15.758243404799998</v>
      </c>
      <c r="AE37" s="6">
        <f t="shared" si="4"/>
        <v>49.092989068799994</v>
      </c>
      <c r="AF37" s="6">
        <f>'Population Numbers 2017-2021'!AG37*$B37*$C37*$D37*$E37</f>
        <v>34.470944376000013</v>
      </c>
      <c r="AG37" s="6">
        <f>'Population Numbers 2017-2021'!AG37*$B37*$C37*$F37*$G37</f>
        <v>16.295355523200005</v>
      </c>
      <c r="AH37" s="6">
        <f t="shared" si="5"/>
        <v>50.766299899200021</v>
      </c>
      <c r="AI37" s="6">
        <f>'Population Numbers 2017-2021'!AJ37*$B37*$C37*$D37*$E37</f>
        <v>35.618254848000007</v>
      </c>
      <c r="AJ37" s="6">
        <f>'Population Numbers 2017-2021'!AJ37*$B37*$C37*$F37*$G37</f>
        <v>16.837720473600001</v>
      </c>
      <c r="AK37" s="6">
        <f t="shared" si="6"/>
        <v>52.455975321600008</v>
      </c>
      <c r="AL37" s="6">
        <f>'Population Numbers 2017-2021'!AM37*$B37*$C37*$D37*$E37</f>
        <v>36.776677080000006</v>
      </c>
      <c r="AM37" s="6">
        <f>'Population Numbers 2017-2021'!AM37*$B37*$C37*$F37*$G37</f>
        <v>17.385338256000004</v>
      </c>
      <c r="AN37" s="6">
        <f t="shared" si="7"/>
        <v>54.16201533600001</v>
      </c>
      <c r="AO37" s="6">
        <f>'Population Numbers 2017-2021'!AP37*$B37*$C37*$D37*$E37</f>
        <v>37.946211072000004</v>
      </c>
      <c r="AP37" s="6">
        <f>'Population Numbers 2017-2021'!AP37*$B37*$C37*$F37*$G37</f>
        <v>17.9382088704</v>
      </c>
      <c r="AQ37" s="6">
        <f t="shared" si="8"/>
        <v>55.884419942400001</v>
      </c>
      <c r="AR37" s="6">
        <f>'Population Numbers 2017-2021'!AS37*$B37*$C37*$D37*$E37</f>
        <v>39.126856824000001</v>
      </c>
      <c r="AS37" s="6">
        <f>'Population Numbers 2017-2021'!AS37*$B37*$C37*$F37*$G37</f>
        <v>18.496332316799997</v>
      </c>
      <c r="AT37" s="6">
        <f t="shared" si="9"/>
        <v>57.623189140799994</v>
      </c>
      <c r="AU37" s="6">
        <f>'Population Numbers 2017-2021'!AV37*$B37*$C37*$D37*$E37</f>
        <v>40.318614336000003</v>
      </c>
      <c r="AV37" s="6">
        <f>'Population Numbers 2017-2021'!AV37*$B37*$C37*$F37*$G37</f>
        <v>19.059708595200004</v>
      </c>
      <c r="AW37" s="6">
        <f t="shared" si="10"/>
        <v>59.378322931200003</v>
      </c>
      <c r="AX37" s="6">
        <f>'Population Numbers 2017-2021'!AY37*$B37*$C37*$D37*$E37</f>
        <v>41.521483608000004</v>
      </c>
      <c r="AY37" s="6">
        <f>'Population Numbers 2017-2021'!AY37*$B37*$C37*$F37*$G37</f>
        <v>19.6283377056</v>
      </c>
      <c r="AZ37" s="6">
        <f t="shared" si="11"/>
        <v>61.1498213136</v>
      </c>
      <c r="BA37" s="6">
        <f>'Population Numbers 2017-2021'!BB37*$B37*$C37*$D37*$E37</f>
        <v>42.735464640000004</v>
      </c>
      <c r="BB37" s="6">
        <f>'Population Numbers 2017-2021'!BB37*$B37*$C37*$F37*$G37</f>
        <v>20.202219648</v>
      </c>
      <c r="BC37" s="6">
        <f t="shared" si="12"/>
        <v>62.937684288</v>
      </c>
    </row>
    <row r="38" spans="1:55" x14ac:dyDescent="0.2">
      <c r="A38" s="2" t="str">
        <f>'Population Numbers 2017-2021'!A38</f>
        <v>Lakshadweep</v>
      </c>
      <c r="B38" s="7">
        <v>6.4000000000000003E-3</v>
      </c>
      <c r="C38" s="27">
        <v>0.3</v>
      </c>
      <c r="D38" s="27">
        <v>0.2</v>
      </c>
      <c r="E38" s="27">
        <v>0.55000000000000004</v>
      </c>
      <c r="F38" s="27">
        <v>0.08</v>
      </c>
      <c r="G38" s="27">
        <v>0.65</v>
      </c>
      <c r="H38" s="41">
        <f>'Population Numbers 2017-2021'!H38*B38*C38*D38*E38</f>
        <v>12.811684100160001</v>
      </c>
      <c r="I38" s="41">
        <f>'Population Numbers 2017-2021'!H38*B38*C38*D38*G38</f>
        <v>15.141081209279999</v>
      </c>
      <c r="J38" s="41">
        <f t="shared" si="13"/>
        <v>27.95276530944</v>
      </c>
      <c r="K38" s="6">
        <f>'Population Numbers 2017-2021'!K38*$B38*$C38*$D38*$E38</f>
        <v>13.256853781247999</v>
      </c>
      <c r="L38" s="6">
        <f>'Population Numbers 2017-2021'!K38*$B38*$C38*$F38*$G38</f>
        <v>6.2668763329536006</v>
      </c>
      <c r="M38" s="6">
        <f t="shared" si="14"/>
        <v>19.523730114201598</v>
      </c>
      <c r="N38" s="6">
        <f>'Population Numbers 2017-2021'!N38*$B38*$C38*$D38*$E38</f>
        <v>13.705004803776001</v>
      </c>
      <c r="O38" s="6">
        <f>'Population Numbers 2017-2021'!N38*$B38*$C38*$F38*$G38</f>
        <v>6.4787295436031984</v>
      </c>
      <c r="P38" s="6">
        <f t="shared" si="15"/>
        <v>20.1837343473792</v>
      </c>
      <c r="Q38" s="6">
        <f>'Population Numbers 2017-2021'!Q38*$B38*$C38*$D38*$E38</f>
        <v>14.156137167744001</v>
      </c>
      <c r="R38" s="6">
        <f>'Population Numbers 2017-2021'!Q38*$B38*$C38*$F38*$G38</f>
        <v>6.6919921156608</v>
      </c>
      <c r="S38" s="6">
        <f t="shared" si="0"/>
        <v>20.848129283404802</v>
      </c>
      <c r="T38" s="6">
        <f>'Population Numbers 2017-2021'!T38*$B38*$C38*$D38*$E38</f>
        <v>14.610250873151999</v>
      </c>
      <c r="U38" s="6">
        <f>'Population Numbers 2017-2021'!T38*$B38*$C38*$F38*$G38</f>
        <v>6.9066640491263991</v>
      </c>
      <c r="V38" s="6">
        <f t="shared" si="1"/>
        <v>21.516914922278399</v>
      </c>
      <c r="W38" s="6">
        <f>'Population Numbers 2017-2021'!W38*$B38*$C38*$D38*$E38</f>
        <v>15.067345920000001</v>
      </c>
      <c r="X38" s="6">
        <f>'Population Numbers 2017-2021'!W38*$B38*$C38*$F38*$G38</f>
        <v>7.1227453439999993</v>
      </c>
      <c r="Y38" s="6">
        <f t="shared" si="2"/>
        <v>22.190091263999999</v>
      </c>
      <c r="Z38" s="6">
        <f>'Population Numbers 2017-2021'!AA38*$B38*$C38*$D38*$E38</f>
        <v>15.346512192000004</v>
      </c>
      <c r="AA38" s="6">
        <f>'Population Numbers 2017-2021'!AA38*$B38*$C38*$F38*$G38</f>
        <v>7.2547148544000004</v>
      </c>
      <c r="AB38" s="6">
        <f t="shared" si="16"/>
        <v>22.601227046400005</v>
      </c>
      <c r="AC38" s="6">
        <f>'Population Numbers 2017-2021'!AD38*$B38*$C38*$D38*$E38</f>
        <v>15.627325824000001</v>
      </c>
      <c r="AD38" s="6">
        <f>'Population Numbers 2017-2021'!AD38*$B38*$C38*$F38*$G38</f>
        <v>7.3874631168000002</v>
      </c>
      <c r="AE38" s="6">
        <f t="shared" si="4"/>
        <v>23.014788940800003</v>
      </c>
      <c r="AF38" s="6">
        <f>'Population Numbers 2017-2021'!AG38*$B38*$C38*$D38*$E38</f>
        <v>15.909786816</v>
      </c>
      <c r="AG38" s="6">
        <f>'Population Numbers 2017-2021'!AG38*$B38*$C38*$F38*$G38</f>
        <v>7.5209901311999996</v>
      </c>
      <c r="AH38" s="6">
        <f t="shared" si="5"/>
        <v>23.430776947200002</v>
      </c>
      <c r="AI38" s="6">
        <f>'Population Numbers 2017-2021'!AJ38*$B38*$C38*$D38*$E38</f>
        <v>16.193895168000005</v>
      </c>
      <c r="AJ38" s="6">
        <f>'Population Numbers 2017-2021'!AJ38*$B38*$C38*$F38*$G38</f>
        <v>7.6552958976000012</v>
      </c>
      <c r="AK38" s="6">
        <f t="shared" si="6"/>
        <v>23.849191065600007</v>
      </c>
      <c r="AL38" s="6">
        <f>'Population Numbers 2017-2021'!AM38*$B38*$C38*$D38*$E38</f>
        <v>16.479650880000001</v>
      </c>
      <c r="AM38" s="6">
        <f>'Population Numbers 2017-2021'!AM38*$B38*$C38*$F38*$G38</f>
        <v>7.7903804159999996</v>
      </c>
      <c r="AN38" s="6">
        <f t="shared" si="7"/>
        <v>24.270031295999999</v>
      </c>
      <c r="AO38" s="6">
        <f>'Population Numbers 2017-2021'!AP38*$B38*$C38*$D38*$E38</f>
        <v>16.767053952000005</v>
      </c>
      <c r="AP38" s="6">
        <f>'Population Numbers 2017-2021'!AP38*$B38*$C38*$F38*$G38</f>
        <v>7.9262436864000012</v>
      </c>
      <c r="AQ38" s="6">
        <f t="shared" si="8"/>
        <v>24.693297638400004</v>
      </c>
      <c r="AR38" s="6">
        <f>'Population Numbers 2017-2021'!AS38*$B38*$C38*$D38*$E38</f>
        <v>17.056104384000001</v>
      </c>
      <c r="AS38" s="6">
        <f>'Population Numbers 2017-2021'!AS38*$B38*$C38*$F38*$G38</f>
        <v>8.0628857087999997</v>
      </c>
      <c r="AT38" s="6">
        <f t="shared" si="9"/>
        <v>25.118990092800001</v>
      </c>
      <c r="AU38" s="6">
        <f>'Population Numbers 2017-2021'!AV38*$B38*$C38*$D38*$E38</f>
        <v>17.346802176000001</v>
      </c>
      <c r="AV38" s="6">
        <f>'Population Numbers 2017-2021'!AV38*$B38*$C38*$F38*$G38</f>
        <v>8.2003064832000003</v>
      </c>
      <c r="AW38" s="6">
        <f t="shared" si="10"/>
        <v>25.547108659199999</v>
      </c>
      <c r="AX38" s="6">
        <f>'Population Numbers 2017-2021'!AY38*$B38*$C38*$D38*$E38</f>
        <v>17.639147328000004</v>
      </c>
      <c r="AY38" s="6">
        <f>'Population Numbers 2017-2021'!AY38*$B38*$C38*$F38*$G38</f>
        <v>8.3385060096000014</v>
      </c>
      <c r="AZ38" s="6">
        <f t="shared" si="11"/>
        <v>25.977653337600003</v>
      </c>
      <c r="BA38" s="6">
        <f>'Population Numbers 2017-2021'!BB38*$B38*$C38*$D38*$E38</f>
        <v>17.933139840000003</v>
      </c>
      <c r="BB38" s="6">
        <f>'Population Numbers 2017-2021'!BB38*$B38*$C38*$F38*$G38</f>
        <v>8.4774842880000012</v>
      </c>
      <c r="BC38" s="6">
        <f t="shared" si="12"/>
        <v>26.410624128000002</v>
      </c>
    </row>
    <row r="39" spans="1:55" x14ac:dyDescent="0.2">
      <c r="A39" s="2">
        <f>'Population Numbers 2017-2021'!A39</f>
        <v>0</v>
      </c>
      <c r="C39" s="27"/>
      <c r="D39" s="27"/>
      <c r="E39" s="27"/>
      <c r="G39" s="27"/>
      <c r="H39" s="6"/>
      <c r="I39" s="27"/>
      <c r="K39" s="6"/>
      <c r="N39" s="6"/>
      <c r="Q39" s="6"/>
      <c r="T39" s="6"/>
      <c r="W39" s="6"/>
      <c r="Z39" s="6"/>
      <c r="AC39" s="6"/>
      <c r="AF39" s="6"/>
      <c r="AI39" s="6"/>
      <c r="AL39" s="6"/>
      <c r="AO39" s="6"/>
      <c r="AR39" s="6"/>
      <c r="AU39" s="6"/>
      <c r="AX39" s="6"/>
      <c r="BA39" s="6"/>
    </row>
    <row r="40" spans="1:55" x14ac:dyDescent="0.2">
      <c r="A40" s="2">
        <f>'Population Numbers 2017-2021'!A40</f>
        <v>0</v>
      </c>
      <c r="C40" s="27"/>
      <c r="D40" s="27"/>
      <c r="E40" s="27"/>
      <c r="G40" s="27"/>
      <c r="I40" s="27"/>
    </row>
    <row r="41" spans="1:55" x14ac:dyDescent="0.2">
      <c r="A41" s="2">
        <f>'Population Numbers 2017-2021'!A41</f>
        <v>0</v>
      </c>
      <c r="C41" s="27"/>
      <c r="D41" s="27"/>
      <c r="E41" s="27"/>
      <c r="G41" s="27"/>
      <c r="I41" s="27"/>
    </row>
    <row r="42" spans="1:55" x14ac:dyDescent="0.2">
      <c r="A42" s="2">
        <f>'Population Numbers 2017-2021'!A42</f>
        <v>0</v>
      </c>
      <c r="C42" s="27"/>
      <c r="D42" s="27"/>
      <c r="E42" s="27"/>
      <c r="G42" s="27"/>
      <c r="I42" s="27"/>
    </row>
    <row r="43" spans="1:55" x14ac:dyDescent="0.2">
      <c r="A43" s="2">
        <f>'Population Numbers 2017-2021'!A43</f>
        <v>0</v>
      </c>
      <c r="C43" s="27"/>
      <c r="D43" s="27"/>
      <c r="E43" s="27"/>
      <c r="G43" s="27"/>
      <c r="I43" s="27"/>
    </row>
    <row r="44" spans="1:55" x14ac:dyDescent="0.2">
      <c r="A44" s="2">
        <f>'Population Numbers 2017-2021'!A44</f>
        <v>0</v>
      </c>
      <c r="C44" s="27"/>
      <c r="D44" s="27"/>
      <c r="E44" s="27"/>
      <c r="G44" s="27"/>
      <c r="I44" s="27"/>
    </row>
    <row r="45" spans="1:55" x14ac:dyDescent="0.2">
      <c r="A45" s="2">
        <f>'Population Numbers 2017-2021'!A45</f>
        <v>0</v>
      </c>
      <c r="C45" s="27"/>
      <c r="D45" s="27"/>
      <c r="E45" s="27"/>
      <c r="G45" s="27"/>
      <c r="I45" s="27"/>
    </row>
    <row r="46" spans="1:55" x14ac:dyDescent="0.2">
      <c r="A46" s="2">
        <f>'Population Numbers 2017-2021'!A46</f>
        <v>0</v>
      </c>
      <c r="C46" s="27"/>
      <c r="D46" s="27"/>
      <c r="E46" s="27"/>
      <c r="G46" s="27"/>
      <c r="I46" s="27"/>
    </row>
    <row r="47" spans="1:55" x14ac:dyDescent="0.2">
      <c r="A47" s="2">
        <f>'Population Numbers 2017-2021'!A47</f>
        <v>0</v>
      </c>
      <c r="C47" s="27"/>
      <c r="D47" s="27"/>
      <c r="E47" s="27"/>
      <c r="G47" s="27"/>
      <c r="I47" s="27"/>
    </row>
    <row r="48" spans="1:55" x14ac:dyDescent="0.2">
      <c r="A48" s="2">
        <f>'Population Numbers 2017-2021'!A48</f>
        <v>0</v>
      </c>
      <c r="C48" s="27"/>
      <c r="D48" s="27"/>
      <c r="E48" s="27"/>
      <c r="G48" s="27"/>
      <c r="I48" s="27"/>
    </row>
    <row r="49" spans="1:1" x14ac:dyDescent="0.2">
      <c r="A49" s="2">
        <f>'Population Numbers 2017-2021'!A49</f>
        <v>0</v>
      </c>
    </row>
    <row r="50" spans="1:1" x14ac:dyDescent="0.2">
      <c r="A50" s="2">
        <f>'Population Numbers 2017-2021'!A50</f>
        <v>0</v>
      </c>
    </row>
    <row r="51" spans="1:1" x14ac:dyDescent="0.2">
      <c r="A51" s="2">
        <f>'Population Numbers 2017-2021'!A51</f>
        <v>0</v>
      </c>
    </row>
    <row r="52" spans="1:1" x14ac:dyDescent="0.2">
      <c r="A52" s="2">
        <f>'Population Numbers 2017-2021'!A52</f>
        <v>0</v>
      </c>
    </row>
    <row r="53" spans="1:1" x14ac:dyDescent="0.2">
      <c r="A53" s="2">
        <f>'Population Numbers 2017-2021'!A53</f>
        <v>0</v>
      </c>
    </row>
    <row r="54" spans="1:1" x14ac:dyDescent="0.2">
      <c r="A54" s="2">
        <f>'Population Numbers 2017-2021'!A54</f>
        <v>0</v>
      </c>
    </row>
    <row r="55" spans="1:1" x14ac:dyDescent="0.2">
      <c r="A55" s="2">
        <f>'Population Numbers 2017-2021'!A55</f>
        <v>0</v>
      </c>
    </row>
    <row r="56" spans="1:1" x14ac:dyDescent="0.2">
      <c r="A56" s="2">
        <f>'Population Numbers 2017-2021'!A56</f>
        <v>0</v>
      </c>
    </row>
    <row r="57" spans="1:1" x14ac:dyDescent="0.2">
      <c r="A57" s="2">
        <f>'Population Numbers 2017-2021'!A57</f>
        <v>0</v>
      </c>
    </row>
    <row r="58" spans="1:1" x14ac:dyDescent="0.2">
      <c r="A58" s="2">
        <f>'Population Numbers 2017-2021'!A58</f>
        <v>0</v>
      </c>
    </row>
    <row r="59" spans="1:1" x14ac:dyDescent="0.2">
      <c r="A59" s="2">
        <f>'Population Numbers 2017-2021'!A59</f>
        <v>0</v>
      </c>
    </row>
    <row r="60" spans="1:1" x14ac:dyDescent="0.2">
      <c r="A60" s="2">
        <f>'Population Numbers 2017-2021'!A60</f>
        <v>0</v>
      </c>
    </row>
    <row r="61" spans="1:1" x14ac:dyDescent="0.2">
      <c r="A61" s="2">
        <f>'Population Numbers 2017-2021'!A61</f>
        <v>0</v>
      </c>
    </row>
    <row r="62" spans="1:1" x14ac:dyDescent="0.2">
      <c r="A62" s="2">
        <f>'Population Numbers 2017-2021'!A62</f>
        <v>0</v>
      </c>
    </row>
    <row r="63" spans="1:1" x14ac:dyDescent="0.2">
      <c r="A63" s="2">
        <f>'Population Numbers 2017-2021'!A63</f>
        <v>0</v>
      </c>
    </row>
    <row r="64" spans="1:1" x14ac:dyDescent="0.2">
      <c r="A64" s="2">
        <f>'Population Numbers 2017-2021'!A64</f>
        <v>0</v>
      </c>
    </row>
    <row r="65" spans="1:1" x14ac:dyDescent="0.2">
      <c r="A65" s="2">
        <f>'Population Numbers 2017-2021'!A65</f>
        <v>0</v>
      </c>
    </row>
    <row r="66" spans="1:1" x14ac:dyDescent="0.2">
      <c r="A66" s="2">
        <f>'Population Numbers 2017-2021'!A66</f>
        <v>0</v>
      </c>
    </row>
    <row r="67" spans="1:1" x14ac:dyDescent="0.2">
      <c r="A67" s="2">
        <f>'Population Numbers 2017-2021'!A67</f>
        <v>0</v>
      </c>
    </row>
    <row r="68" spans="1:1" x14ac:dyDescent="0.2">
      <c r="A68" s="2">
        <f>'Population Numbers 2017-2021'!A68</f>
        <v>0</v>
      </c>
    </row>
    <row r="69" spans="1:1" x14ac:dyDescent="0.2">
      <c r="A69" s="2">
        <f>'Population Numbers 2017-2021'!A69</f>
        <v>0</v>
      </c>
    </row>
    <row r="70" spans="1:1" x14ac:dyDescent="0.2">
      <c r="A70" s="2">
        <f>'Population Numbers 2017-2021'!A70</f>
        <v>0</v>
      </c>
    </row>
    <row r="71" spans="1:1" x14ac:dyDescent="0.2">
      <c r="A71" s="2">
        <f>'Population Numbers 2017-2021'!A71</f>
        <v>0</v>
      </c>
    </row>
    <row r="72" spans="1:1" x14ac:dyDescent="0.2">
      <c r="A72" s="2">
        <f>'Population Numbers 2017-2021'!A72</f>
        <v>0</v>
      </c>
    </row>
    <row r="73" spans="1:1" x14ac:dyDescent="0.2">
      <c r="A73" s="2">
        <f>'Population Numbers 2017-2021'!A73</f>
        <v>0</v>
      </c>
    </row>
    <row r="74" spans="1:1" x14ac:dyDescent="0.2">
      <c r="A74" s="2">
        <f>'Population Numbers 2017-2021'!A74</f>
        <v>0</v>
      </c>
    </row>
    <row r="75" spans="1:1" x14ac:dyDescent="0.2">
      <c r="A75" s="2">
        <f>'Population Numbers 2017-2021'!A75</f>
        <v>0</v>
      </c>
    </row>
    <row r="76" spans="1:1" x14ac:dyDescent="0.2">
      <c r="A76" s="2">
        <f>'Population Numbers 2017-2021'!A76</f>
        <v>0</v>
      </c>
    </row>
    <row r="77" spans="1:1" x14ac:dyDescent="0.2">
      <c r="A77" s="2">
        <f>'Population Numbers 2017-2021'!A77</f>
        <v>0</v>
      </c>
    </row>
    <row r="78" spans="1:1" x14ac:dyDescent="0.2">
      <c r="A78" s="2">
        <f>'Population Numbers 2017-2021'!A78</f>
        <v>0</v>
      </c>
    </row>
    <row r="79" spans="1:1" x14ac:dyDescent="0.2">
      <c r="A79" s="2">
        <f>'Population Numbers 2017-2021'!A79</f>
        <v>0</v>
      </c>
    </row>
    <row r="80" spans="1:1" x14ac:dyDescent="0.2">
      <c r="A80" s="2">
        <f>'Population Numbers 2017-2021'!A80</f>
        <v>0</v>
      </c>
    </row>
    <row r="81" spans="1:1" x14ac:dyDescent="0.2">
      <c r="A81" s="2">
        <f>'Population Numbers 2017-2021'!A81</f>
        <v>0</v>
      </c>
    </row>
    <row r="82" spans="1:1" x14ac:dyDescent="0.2">
      <c r="A82" s="2">
        <f>'Population Numbers 2017-2021'!A82</f>
        <v>0</v>
      </c>
    </row>
    <row r="83" spans="1:1" x14ac:dyDescent="0.2">
      <c r="A83" s="2">
        <f>'Population Numbers 2017-2021'!A83</f>
        <v>0</v>
      </c>
    </row>
    <row r="84" spans="1:1" x14ac:dyDescent="0.2">
      <c r="A84" s="2">
        <f>'Population Numbers 2017-2021'!A84</f>
        <v>0</v>
      </c>
    </row>
    <row r="85" spans="1:1" x14ac:dyDescent="0.2">
      <c r="A85" s="2">
        <f>'Population Numbers 2017-2021'!A85</f>
        <v>0</v>
      </c>
    </row>
    <row r="86" spans="1:1" x14ac:dyDescent="0.2">
      <c r="A86" s="2">
        <f>'Population Numbers 2017-2021'!A86</f>
        <v>0</v>
      </c>
    </row>
    <row r="87" spans="1:1" x14ac:dyDescent="0.2">
      <c r="A87" s="2">
        <f>'Population Numbers 2017-2021'!A87</f>
        <v>0</v>
      </c>
    </row>
    <row r="88" spans="1:1" x14ac:dyDescent="0.2">
      <c r="A88" s="2">
        <f>'Population Numbers 2017-2021'!A88</f>
        <v>0</v>
      </c>
    </row>
    <row r="89" spans="1:1" x14ac:dyDescent="0.2">
      <c r="A89" s="2">
        <f>'Population Numbers 2017-2021'!A89</f>
        <v>0</v>
      </c>
    </row>
    <row r="90" spans="1:1" x14ac:dyDescent="0.2">
      <c r="A90" s="2">
        <f>'Population Numbers 2017-2021'!A90</f>
        <v>0</v>
      </c>
    </row>
    <row r="91" spans="1:1" x14ac:dyDescent="0.2">
      <c r="A91" s="2">
        <f>'Population Numbers 2017-2021'!A91</f>
        <v>0</v>
      </c>
    </row>
    <row r="92" spans="1:1" x14ac:dyDescent="0.2">
      <c r="A92" s="2">
        <f>'Population Numbers 2017-2021'!A92</f>
        <v>0</v>
      </c>
    </row>
    <row r="93" spans="1:1" x14ac:dyDescent="0.2">
      <c r="A93" s="2">
        <f>'Population Numbers 2017-2021'!A93</f>
        <v>0</v>
      </c>
    </row>
    <row r="94" spans="1:1" x14ac:dyDescent="0.2">
      <c r="A94" s="2">
        <f>'Population Numbers 2017-2021'!A94</f>
        <v>0</v>
      </c>
    </row>
    <row r="95" spans="1:1" x14ac:dyDescent="0.2">
      <c r="A95" s="2">
        <f>'Population Numbers 2017-2021'!A95</f>
        <v>0</v>
      </c>
    </row>
    <row r="96" spans="1:1" x14ac:dyDescent="0.2">
      <c r="A96" s="2">
        <f>'Population Numbers 2017-2021'!A96</f>
        <v>0</v>
      </c>
    </row>
    <row r="97" spans="1:1" x14ac:dyDescent="0.2">
      <c r="A97" s="2">
        <f>'Population Numbers 2017-2021'!A97</f>
        <v>0</v>
      </c>
    </row>
    <row r="98" spans="1:1" x14ac:dyDescent="0.2">
      <c r="A98" s="2">
        <f>'Population Numbers 2017-2021'!A98</f>
        <v>0</v>
      </c>
    </row>
    <row r="99" spans="1:1" x14ac:dyDescent="0.2">
      <c r="A99" s="2">
        <f>'Population Numbers 2017-2021'!A99</f>
        <v>0</v>
      </c>
    </row>
    <row r="100" spans="1:1" x14ac:dyDescent="0.2">
      <c r="A100" s="2">
        <f>'Population Numbers 2017-2021'!A100</f>
        <v>0</v>
      </c>
    </row>
    <row r="101" spans="1:1" x14ac:dyDescent="0.2">
      <c r="A101" s="2">
        <f>'Population Numbers 2017-2021'!A101</f>
        <v>0</v>
      </c>
    </row>
    <row r="102" spans="1:1" x14ac:dyDescent="0.2">
      <c r="A102" s="2">
        <f>'Population Numbers 2017-2021'!A102</f>
        <v>0</v>
      </c>
    </row>
    <row r="103" spans="1:1" x14ac:dyDescent="0.2">
      <c r="A103" s="2">
        <f>'Population Numbers 2017-2021'!A103</f>
        <v>0</v>
      </c>
    </row>
    <row r="104" spans="1:1" x14ac:dyDescent="0.2">
      <c r="A104" s="2">
        <f>'Population Numbers 2017-2021'!A104</f>
        <v>0</v>
      </c>
    </row>
    <row r="105" spans="1:1" x14ac:dyDescent="0.2">
      <c r="A105" s="2">
        <f>'Population Numbers 2017-2021'!A105</f>
        <v>0</v>
      </c>
    </row>
    <row r="106" spans="1:1" x14ac:dyDescent="0.2">
      <c r="A106" s="2">
        <f>'Population Numbers 2017-2021'!A106</f>
        <v>0</v>
      </c>
    </row>
    <row r="107" spans="1:1" x14ac:dyDescent="0.2">
      <c r="A107" s="2">
        <f>'Population Numbers 2017-2021'!A107</f>
        <v>0</v>
      </c>
    </row>
    <row r="108" spans="1:1" x14ac:dyDescent="0.2">
      <c r="A108" s="2">
        <f>'Population Numbers 2017-2021'!A108</f>
        <v>0</v>
      </c>
    </row>
    <row r="109" spans="1:1" x14ac:dyDescent="0.2">
      <c r="A109" s="2">
        <f>'Population Numbers 2017-2021'!A109</f>
        <v>0</v>
      </c>
    </row>
    <row r="110" spans="1:1" x14ac:dyDescent="0.2">
      <c r="A110" s="2">
        <f>'Population Numbers 2017-2021'!A110</f>
        <v>0</v>
      </c>
    </row>
    <row r="111" spans="1:1" x14ac:dyDescent="0.2">
      <c r="A111" s="2">
        <f>'Population Numbers 2017-2021'!A111</f>
        <v>0</v>
      </c>
    </row>
    <row r="112" spans="1:1" x14ac:dyDescent="0.2">
      <c r="A112" s="2">
        <f>'Population Numbers 2017-2021'!A112</f>
        <v>0</v>
      </c>
    </row>
    <row r="113" spans="1:1" x14ac:dyDescent="0.2">
      <c r="A113" s="2">
        <f>'Population Numbers 2017-2021'!A113</f>
        <v>0</v>
      </c>
    </row>
    <row r="114" spans="1:1" x14ac:dyDescent="0.2">
      <c r="A114" s="2">
        <f>'Population Numbers 2017-2021'!A114</f>
        <v>0</v>
      </c>
    </row>
    <row r="115" spans="1:1" x14ac:dyDescent="0.2">
      <c r="A115" s="2">
        <f>'Population Numbers 2017-2021'!A115</f>
        <v>0</v>
      </c>
    </row>
    <row r="116" spans="1:1" x14ac:dyDescent="0.2">
      <c r="A116" s="2">
        <f>'Population Numbers 2017-2021'!A116</f>
        <v>0</v>
      </c>
    </row>
    <row r="117" spans="1:1" x14ac:dyDescent="0.2">
      <c r="A117" s="2">
        <f>'Population Numbers 2017-2021'!A117</f>
        <v>0</v>
      </c>
    </row>
    <row r="118" spans="1:1" x14ac:dyDescent="0.2">
      <c r="A118" s="2">
        <f>'Population Numbers 2017-2021'!A118</f>
        <v>0</v>
      </c>
    </row>
    <row r="119" spans="1:1" x14ac:dyDescent="0.2">
      <c r="A119" s="2">
        <f>'Population Numbers 2017-2021'!A119</f>
        <v>0</v>
      </c>
    </row>
    <row r="120" spans="1:1" x14ac:dyDescent="0.2">
      <c r="A120" s="2">
        <f>'Population Numbers 2017-2021'!A120</f>
        <v>0</v>
      </c>
    </row>
    <row r="121" spans="1:1" x14ac:dyDescent="0.2">
      <c r="A121" s="2">
        <f>'Population Numbers 2017-2021'!A121</f>
        <v>0</v>
      </c>
    </row>
    <row r="122" spans="1:1" x14ac:dyDescent="0.2">
      <c r="A122" s="2">
        <f>'Population Numbers 2017-2021'!A122</f>
        <v>0</v>
      </c>
    </row>
    <row r="123" spans="1:1" x14ac:dyDescent="0.2">
      <c r="A123" s="2">
        <f>'Population Numbers 2017-2021'!A123</f>
        <v>0</v>
      </c>
    </row>
    <row r="124" spans="1:1" x14ac:dyDescent="0.2">
      <c r="A124" s="2">
        <f>'Population Numbers 2017-2021'!A124</f>
        <v>0</v>
      </c>
    </row>
    <row r="125" spans="1:1" x14ac:dyDescent="0.2">
      <c r="A125" s="2">
        <f>'Population Numbers 2017-2021'!A125</f>
        <v>0</v>
      </c>
    </row>
    <row r="126" spans="1:1" x14ac:dyDescent="0.2">
      <c r="A126" s="2">
        <f>'Population Numbers 2017-2021'!A126</f>
        <v>0</v>
      </c>
    </row>
    <row r="127" spans="1:1" x14ac:dyDescent="0.2">
      <c r="A127" s="2">
        <f>'Population Numbers 2017-2021'!A127</f>
        <v>0</v>
      </c>
    </row>
    <row r="128" spans="1:1" x14ac:dyDescent="0.2">
      <c r="A128" s="2">
        <f>'Population Numbers 2017-2021'!A128</f>
        <v>0</v>
      </c>
    </row>
    <row r="129" spans="1:1" x14ac:dyDescent="0.2">
      <c r="A129" s="2">
        <f>'Population Numbers 2017-2021'!A129</f>
        <v>0</v>
      </c>
    </row>
    <row r="130" spans="1:1" x14ac:dyDescent="0.2">
      <c r="A130" s="2">
        <f>'Population Numbers 2017-2021'!A130</f>
        <v>0</v>
      </c>
    </row>
    <row r="131" spans="1:1" x14ac:dyDescent="0.2">
      <c r="A131" s="2">
        <f>'Population Numbers 2017-2021'!A131</f>
        <v>0</v>
      </c>
    </row>
    <row r="132" spans="1:1" x14ac:dyDescent="0.2">
      <c r="A132" s="2">
        <f>'Population Numbers 2017-2021'!A132</f>
        <v>0</v>
      </c>
    </row>
    <row r="133" spans="1:1" x14ac:dyDescent="0.2">
      <c r="A133" s="2">
        <f>'Population Numbers 2017-2021'!A133</f>
        <v>0</v>
      </c>
    </row>
    <row r="134" spans="1:1" x14ac:dyDescent="0.2">
      <c r="A134" s="2">
        <f>'Population Numbers 2017-2021'!A134</f>
        <v>0</v>
      </c>
    </row>
    <row r="135" spans="1:1" x14ac:dyDescent="0.2">
      <c r="A135" s="2">
        <f>'Population Numbers 2017-2021'!A135</f>
        <v>0</v>
      </c>
    </row>
    <row r="136" spans="1:1" x14ac:dyDescent="0.2">
      <c r="A136" s="2">
        <f>'Population Numbers 2017-2021'!A136</f>
        <v>0</v>
      </c>
    </row>
  </sheetData>
  <mergeCells count="4">
    <mergeCell ref="B1:G1"/>
    <mergeCell ref="P1:Q1"/>
    <mergeCell ref="H1:J1"/>
    <mergeCell ref="K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I136"/>
  <sheetViews>
    <sheetView workbookViewId="0">
      <pane ySplit="1" topLeftCell="A2" activePane="bottomLeft" state="frozen"/>
      <selection pane="bottomLeft" activeCell="A26" sqref="A26"/>
    </sheetView>
  </sheetViews>
  <sheetFormatPr baseColWidth="10" defaultColWidth="8.83203125" defaultRowHeight="15" x14ac:dyDescent="0.2"/>
  <cols>
    <col min="1" max="1" width="17.5" style="2" customWidth="1"/>
    <col min="2" max="2" width="11.33203125" style="7" customWidth="1"/>
    <col min="3" max="3" width="11.33203125" style="27" customWidth="1"/>
    <col min="4" max="4" width="11.5" style="7" customWidth="1"/>
    <col min="5" max="5" width="11.5" customWidth="1"/>
    <col min="6" max="6" width="11.5" style="7" customWidth="1"/>
    <col min="7" max="35" width="11.5" customWidth="1"/>
  </cols>
  <sheetData>
    <row r="1" spans="1:35" x14ac:dyDescent="0.2">
      <c r="D1" s="96">
        <v>2016</v>
      </c>
      <c r="E1" s="98"/>
      <c r="F1" s="96">
        <v>2017</v>
      </c>
      <c r="G1" s="98"/>
      <c r="H1" s="97">
        <v>2018</v>
      </c>
      <c r="I1" s="98"/>
      <c r="J1" s="96">
        <v>2019</v>
      </c>
      <c r="K1" s="98"/>
      <c r="L1" s="96">
        <v>2020</v>
      </c>
      <c r="M1" s="98"/>
      <c r="N1" s="96">
        <v>2021</v>
      </c>
      <c r="O1" s="98"/>
      <c r="P1" s="96">
        <v>2022</v>
      </c>
      <c r="Q1" s="98"/>
      <c r="R1" s="96">
        <v>2023</v>
      </c>
      <c r="S1" s="98"/>
      <c r="T1" s="97">
        <v>2024</v>
      </c>
      <c r="U1" s="98"/>
      <c r="V1" s="96">
        <v>2025</v>
      </c>
      <c r="W1" s="98"/>
      <c r="X1" s="96">
        <v>2026</v>
      </c>
      <c r="Y1" s="98"/>
      <c r="Z1" s="96">
        <v>2027</v>
      </c>
      <c r="AA1" s="98"/>
      <c r="AB1" s="97">
        <v>2028</v>
      </c>
      <c r="AC1" s="98"/>
      <c r="AD1" s="96">
        <v>2029</v>
      </c>
      <c r="AE1" s="98"/>
      <c r="AF1" s="96">
        <v>2030</v>
      </c>
      <c r="AG1" s="98"/>
      <c r="AH1" s="96">
        <v>2031</v>
      </c>
      <c r="AI1" s="98"/>
    </row>
    <row r="2" spans="1:35" ht="45" x14ac:dyDescent="0.2">
      <c r="A2" s="4" t="str">
        <f>'Population Numbers 2017-2021'!A2</f>
        <v>State</v>
      </c>
      <c r="B2" s="84" t="s">
        <v>52</v>
      </c>
      <c r="C2" s="83" t="s">
        <v>53</v>
      </c>
      <c r="D2" s="5" t="s">
        <v>54</v>
      </c>
      <c r="E2" s="4" t="s">
        <v>55</v>
      </c>
      <c r="F2" s="5" t="s">
        <v>54</v>
      </c>
      <c r="G2" s="4" t="s">
        <v>55</v>
      </c>
      <c r="H2" s="5" t="s">
        <v>54</v>
      </c>
      <c r="I2" s="4" t="s">
        <v>55</v>
      </c>
      <c r="J2" s="5" t="s">
        <v>56</v>
      </c>
      <c r="K2" s="4" t="s">
        <v>55</v>
      </c>
      <c r="L2" s="5" t="s">
        <v>54</v>
      </c>
      <c r="M2" s="4" t="s">
        <v>55</v>
      </c>
      <c r="N2" s="5" t="s">
        <v>54</v>
      </c>
      <c r="O2" s="4" t="s">
        <v>55</v>
      </c>
      <c r="P2" s="5" t="s">
        <v>54</v>
      </c>
      <c r="Q2" s="4" t="s">
        <v>55</v>
      </c>
      <c r="R2" s="5" t="s">
        <v>54</v>
      </c>
      <c r="S2" s="4" t="s">
        <v>55</v>
      </c>
      <c r="T2" s="5" t="s">
        <v>54</v>
      </c>
      <c r="U2" s="4" t="s">
        <v>55</v>
      </c>
      <c r="V2" s="5" t="s">
        <v>56</v>
      </c>
      <c r="W2" s="4" t="s">
        <v>55</v>
      </c>
      <c r="X2" s="5" t="s">
        <v>54</v>
      </c>
      <c r="Y2" s="4" t="s">
        <v>55</v>
      </c>
      <c r="Z2" s="5" t="s">
        <v>54</v>
      </c>
      <c r="AA2" s="4" t="s">
        <v>55</v>
      </c>
      <c r="AB2" s="5" t="s">
        <v>54</v>
      </c>
      <c r="AC2" s="4" t="s">
        <v>55</v>
      </c>
      <c r="AD2" s="5" t="s">
        <v>56</v>
      </c>
      <c r="AE2" s="4" t="s">
        <v>55</v>
      </c>
      <c r="AF2" s="5" t="s">
        <v>54</v>
      </c>
      <c r="AG2" s="4" t="s">
        <v>55</v>
      </c>
      <c r="AH2" s="5" t="s">
        <v>54</v>
      </c>
      <c r="AI2" s="4" t="s">
        <v>55</v>
      </c>
    </row>
    <row r="3" spans="1:35" x14ac:dyDescent="0.2">
      <c r="A3" s="23" t="str">
        <f>'Population Numbers 2017-2021'!A3</f>
        <v>UP</v>
      </c>
      <c r="B3" s="7">
        <v>0.5</v>
      </c>
      <c r="C3" s="27">
        <v>0.7</v>
      </c>
      <c r="D3" s="24">
        <f>$B3*$C3*'HCRP &amp; MN Potential Donors '!H3</f>
        <v>4824.1762434444245</v>
      </c>
      <c r="E3" s="25">
        <f>$B3*$C3*'HCRP &amp; MN Potential Donors '!I3</f>
        <v>2280.5196787191821</v>
      </c>
      <c r="F3" s="24">
        <f>$B3*$C3*'HCRP &amp; MN Potential Donors '!K3</f>
        <v>4984.3917598246935</v>
      </c>
      <c r="G3" s="25">
        <f>$B3*$C3*'HCRP &amp; MN Potential Donors '!L3</f>
        <v>2356.2579228262184</v>
      </c>
      <c r="H3" s="24">
        <f>$B3*$C3*'HCRP &amp; MN Potential Donors '!N3</f>
        <v>5147.083300105236</v>
      </c>
      <c r="I3" s="25">
        <f>$B3*$C3*'HCRP &amp; MN Potential Donors '!O3</f>
        <v>2433.166650958839</v>
      </c>
      <c r="J3" s="24">
        <f>$B3*$C3*'HCRP &amp; MN Potential Donors '!Q3</f>
        <v>5312.2508642860521</v>
      </c>
      <c r="K3" s="25">
        <f>$B3*$C3*'HCRP &amp; MN Potential Donors '!R3</f>
        <v>2511.2458631170425</v>
      </c>
      <c r="L3" s="24">
        <f>$B3*$C3*'HCRP &amp; MN Potential Donors '!T3</f>
        <v>5479.8944523671407</v>
      </c>
      <c r="M3" s="25">
        <f>$B3*$C3*'HCRP &amp; MN Potential Donors '!U3</f>
        <v>2590.4955593008294</v>
      </c>
      <c r="N3" s="24">
        <f>$B3*$C3*'HCRP &amp; MN Potential Donors '!W3</f>
        <v>5650.0140643485029</v>
      </c>
      <c r="O3" s="25">
        <f>$B3*$C3*'HCRP &amp; MN Potential Donors '!X3</f>
        <v>2670.9157395102011</v>
      </c>
      <c r="P3" s="24">
        <f>$B3*$C3*'HCRP &amp; MN Potential Donors '!Z3</f>
        <v>5814.6988362309012</v>
      </c>
      <c r="Q3" s="25">
        <f>$B3*$C3*'HCRP &amp; MN Potential Donors '!AA3</f>
        <v>2748.7667225818809</v>
      </c>
      <c r="R3" s="24">
        <f>$B3*$C3*'HCRP &amp; MN Potential Donors '!AC3</f>
        <v>5981.6740036053016</v>
      </c>
      <c r="S3" s="25">
        <f>$B3*$C3*'HCRP &amp; MN Potential Donors '!AD3</f>
        <v>2827.7004380679605</v>
      </c>
      <c r="T3" s="24">
        <f>$B3*$C3*'HCRP &amp; MN Potential Donors '!AF3</f>
        <v>6150.9395664717003</v>
      </c>
      <c r="U3" s="25">
        <f>$B3*$C3*'HCRP &amp; MN Potential Donors '!AG3</f>
        <v>2907.7168859684398</v>
      </c>
      <c r="V3" s="24">
        <f>$B3*$C3*'HCRP &amp; MN Potential Donors '!AI3</f>
        <v>6322.4955248301012</v>
      </c>
      <c r="W3" s="25">
        <f>$B3*$C3*'HCRP &amp; MN Potential Donors '!AJ3</f>
        <v>2988.8160662833202</v>
      </c>
      <c r="X3" s="24">
        <f>$B3*$C3*'HCRP &amp; MN Potential Donors '!AL3</f>
        <v>6496.3418786805005</v>
      </c>
      <c r="Y3" s="25">
        <f>$B3*$C3*'HCRP &amp; MN Potential Donors '!AM3</f>
        <v>3070.9979790125999</v>
      </c>
      <c r="Z3" s="24">
        <f>$B3*$C3*'HCRP &amp; MN Potential Donors '!AO3</f>
        <v>6672.4786280229018</v>
      </c>
      <c r="AA3" s="25">
        <f>$B3*$C3*'HCRP &amp; MN Potential Donors '!AP3</f>
        <v>3154.2626241562807</v>
      </c>
      <c r="AB3" s="24">
        <f>$B3*$C3*'HCRP &amp; MN Potential Donors '!AR3</f>
        <v>6850.9057728573007</v>
      </c>
      <c r="AC3" s="25">
        <f>$B3*$C3*'HCRP &amp; MN Potential Donors '!AS3</f>
        <v>3238.6100017143608</v>
      </c>
      <c r="AD3" s="24">
        <f>$B3*$C3*'HCRP &amp; MN Potential Donors '!AU3</f>
        <v>7031.6233131837025</v>
      </c>
      <c r="AE3" s="25">
        <f>$B3*$C3*'HCRP &amp; MN Potential Donors '!AV3</f>
        <v>3324.0401116868406</v>
      </c>
      <c r="AF3" s="24">
        <f>$B3*$C3*'HCRP &amp; MN Potential Donors '!AX3</f>
        <v>7214.6312490021</v>
      </c>
      <c r="AG3" s="25">
        <f>$B3*$C3*'HCRP &amp; MN Potential Donors '!AY3</f>
        <v>3410.5529540737198</v>
      </c>
      <c r="AH3" s="24">
        <f>$B3*$C3*'HCRP &amp; MN Potential Donors '!BA3</f>
        <v>7399.9295803125005</v>
      </c>
      <c r="AI3" s="25">
        <f>$B3*$C3*'HCRP &amp; MN Potential Donors '!BB3</f>
        <v>3498.1485288750005</v>
      </c>
    </row>
    <row r="4" spans="1:35" x14ac:dyDescent="0.2">
      <c r="A4" s="23" t="str">
        <f>'Population Numbers 2017-2021'!A4</f>
        <v>Maharashtra</v>
      </c>
      <c r="B4" s="7">
        <v>0.5</v>
      </c>
      <c r="C4" s="27">
        <v>0.7</v>
      </c>
      <c r="D4" s="24">
        <f>$B4*$C4*'HCRP &amp; MN Potential Donors '!H4</f>
        <v>4068.3349973740319</v>
      </c>
      <c r="E4" s="25">
        <f>$B4*$C4*'HCRP &amp; MN Potential Donors '!I4</f>
        <v>4808.0322696238563</v>
      </c>
      <c r="F4" s="24">
        <f>$B4*$C4*'HCRP &amp; MN Potential Donors '!K4</f>
        <v>4144.3930678115203</v>
      </c>
      <c r="G4" s="25">
        <f>$B4*$C4*'HCRP &amp; MN Potential Donors '!L4</f>
        <v>1959.1676320563549</v>
      </c>
      <c r="H4" s="24">
        <f>$B4*$C4*'HCRP &amp; MN Potential Donors '!N4</f>
        <v>4221.0883268155603</v>
      </c>
      <c r="I4" s="25">
        <f>$B4*$C4*'HCRP &amp; MN Potential Donors '!O4</f>
        <v>1995.4235726764466</v>
      </c>
      <c r="J4" s="24">
        <f>$B4*$C4*'HCRP &amp; MN Potential Donors '!Q4</f>
        <v>4298.4207743861543</v>
      </c>
      <c r="K4" s="25">
        <f>$B4*$C4*'HCRP &amp; MN Potential Donors '!R4</f>
        <v>2031.9807297098182</v>
      </c>
      <c r="L4" s="24">
        <f>$B4*$C4*'HCRP &amp; MN Potential Donors '!T4</f>
        <v>4376.3904105233005</v>
      </c>
      <c r="M4" s="25">
        <f>$B4*$C4*'HCRP &amp; MN Potential Donors '!U4</f>
        <v>2068.8391031564693</v>
      </c>
      <c r="N4" s="24">
        <f>$B4*$C4*'HCRP &amp; MN Potential Donors '!W4</f>
        <v>4454.9972352270006</v>
      </c>
      <c r="O4" s="25">
        <f>$B4*$C4*'HCRP &amp; MN Potential Donors '!X4</f>
        <v>2105.9986930164</v>
      </c>
      <c r="P4" s="24">
        <f>$B4*$C4*'HCRP &amp; MN Potential Donors '!Z4</f>
        <v>4530.1363854515994</v>
      </c>
      <c r="Q4" s="25">
        <f>$B4*$C4*'HCRP &amp; MN Potential Donors '!AA4</f>
        <v>2141.5190185771198</v>
      </c>
      <c r="R4" s="24">
        <f>$B4*$C4*'HCRP &amp; MN Potential Donors '!AC4</f>
        <v>4605.8619633641993</v>
      </c>
      <c r="S4" s="25">
        <f>$B4*$C4*'HCRP &amp; MN Potential Donors '!AD4</f>
        <v>2177.3165644994392</v>
      </c>
      <c r="T4" s="24">
        <f>$B4*$C4*'HCRP &amp; MN Potential Donors '!AF4</f>
        <v>4682.1739689647993</v>
      </c>
      <c r="U4" s="25">
        <f>$B4*$C4*'HCRP &amp; MN Potential Donors '!AG4</f>
        <v>2213.3913307833595</v>
      </c>
      <c r="V4" s="24">
        <f>$B4*$C4*'HCRP &amp; MN Potential Donors '!AI4</f>
        <v>4759.0724022534005</v>
      </c>
      <c r="W4" s="25">
        <f>$B4*$C4*'HCRP &amp; MN Potential Donors '!AJ4</f>
        <v>2249.7433174288794</v>
      </c>
      <c r="X4" s="24">
        <f>$B4*$C4*'HCRP &amp; MN Potential Donors '!AL4</f>
        <v>4836.5572632300009</v>
      </c>
      <c r="Y4" s="25">
        <f>$B4*$C4*'HCRP &amp; MN Potential Donors '!AM4</f>
        <v>2286.3725244359998</v>
      </c>
      <c r="Z4" s="24">
        <f>$B4*$C4*'HCRP &amp; MN Potential Donors '!AO4</f>
        <v>4914.6285518945997</v>
      </c>
      <c r="AA4" s="25">
        <f>$B4*$C4*'HCRP &amp; MN Potential Donors '!AP4</f>
        <v>2323.2789518047202</v>
      </c>
      <c r="AB4" s="24">
        <f>$B4*$C4*'HCRP &amp; MN Potential Donors '!AR4</f>
        <v>4993.2862682472005</v>
      </c>
      <c r="AC4" s="25">
        <f>$B4*$C4*'HCRP &amp; MN Potential Donors '!AS4</f>
        <v>2360.4625995350402</v>
      </c>
      <c r="AD4" s="24">
        <f>$B4*$C4*'HCRP &amp; MN Potential Donors '!AU4</f>
        <v>5072.5304122877997</v>
      </c>
      <c r="AE4" s="25">
        <f>$B4*$C4*'HCRP &amp; MN Potential Donors '!AV4</f>
        <v>2397.9234676269598</v>
      </c>
      <c r="AF4" s="24">
        <f>$B4*$C4*'HCRP &amp; MN Potential Donors '!AX4</f>
        <v>5152.3609840163999</v>
      </c>
      <c r="AG4" s="25">
        <f>$B4*$C4*'HCRP &amp; MN Potential Donors '!AY4</f>
        <v>2435.6615560804798</v>
      </c>
      <c r="AH4" s="24">
        <f>$B4*$C4*'HCRP &amp; MN Potential Donors '!BA4</f>
        <v>5232.7779834330004</v>
      </c>
      <c r="AI4" s="25">
        <f>$B4*$C4*'HCRP &amp; MN Potential Donors '!BB4</f>
        <v>2473.6768648955999</v>
      </c>
    </row>
    <row r="5" spans="1:35" x14ac:dyDescent="0.2">
      <c r="A5" s="23" t="str">
        <f>'Population Numbers 2017-2021'!A5</f>
        <v>West Bengal</v>
      </c>
      <c r="B5" s="7">
        <v>0.5</v>
      </c>
      <c r="C5" s="27">
        <v>0.7</v>
      </c>
      <c r="D5" s="24">
        <f>$B5*$C5*'HCRP &amp; MN Potential Donors '!H5</f>
        <v>2287.1838202757772</v>
      </c>
      <c r="E5" s="25">
        <f>$B5*$C5*'HCRP &amp; MN Potential Donors '!I5</f>
        <v>2703.035423962282</v>
      </c>
      <c r="F5" s="24">
        <f>$B5*$C5*'HCRP &amp; MN Potential Donors '!K5</f>
        <v>2329.1417577448024</v>
      </c>
      <c r="G5" s="25">
        <f>$B5*$C5*'HCRP &amp; MN Potential Donors '!L5</f>
        <v>1101.0488309339064</v>
      </c>
      <c r="H5" s="24">
        <f>$B5*$C5*'HCRP &amp; MN Potential Donors '!N5</f>
        <v>2371.4809705567363</v>
      </c>
      <c r="I5" s="25">
        <f>$B5*$C5*'HCRP &amp; MN Potential Donors '!O5</f>
        <v>1121.0637315359115</v>
      </c>
      <c r="J5" s="24">
        <f>$B5*$C5*'HCRP &amp; MN Potential Donors '!Q5</f>
        <v>2414.2014587115809</v>
      </c>
      <c r="K5" s="25">
        <f>$B5*$C5*'HCRP &amp; MN Potential Donors '!R5</f>
        <v>1141.258871390929</v>
      </c>
      <c r="L5" s="24">
        <f>$B5*$C5*'HCRP &amp; MN Potential Donors '!T5</f>
        <v>2457.3032222093357</v>
      </c>
      <c r="M5" s="25">
        <f>$B5*$C5*'HCRP &amp; MN Potential Donors '!U5</f>
        <v>1161.6342504989586</v>
      </c>
      <c r="N5" s="24">
        <f>$B5*$C5*'HCRP &amp; MN Potential Donors '!W5</f>
        <v>2500.7862610500001</v>
      </c>
      <c r="O5" s="25">
        <f>$B5*$C5*'HCRP &amp; MN Potential Donors '!X5</f>
        <v>1182.1898688599997</v>
      </c>
      <c r="P5" s="24">
        <f>$B5*$C5*'HCRP &amp; MN Potential Donors '!Z5</f>
        <v>2542.7292312807003</v>
      </c>
      <c r="Q5" s="25">
        <f>$B5*$C5*'HCRP &amp; MN Potential Donors '!AA5</f>
        <v>1202.01745478724</v>
      </c>
      <c r="R5" s="24">
        <f>$B5*$C5*'HCRP &amp; MN Potential Donors '!AC5</f>
        <v>2585.0206987373995</v>
      </c>
      <c r="S5" s="25">
        <f>$B5*$C5*'HCRP &amp; MN Potential Donors '!AD5</f>
        <v>1222.0097848576797</v>
      </c>
      <c r="T5" s="24">
        <f>$B5*$C5*'HCRP &amp; MN Potential Donors '!AF5</f>
        <v>2627.6606634200994</v>
      </c>
      <c r="U5" s="25">
        <f>$B5*$C5*'HCRP &amp; MN Potential Donors '!AG5</f>
        <v>1242.1668590713198</v>
      </c>
      <c r="V5" s="24">
        <f>$B5*$C5*'HCRP &amp; MN Potential Donors '!AI5</f>
        <v>2670.6491253288</v>
      </c>
      <c r="W5" s="25">
        <f>$B5*$C5*'HCRP &amp; MN Potential Donors '!AJ5</f>
        <v>1262.4886774281597</v>
      </c>
      <c r="X5" s="24">
        <f>$B5*$C5*'HCRP &amp; MN Potential Donors '!AL5</f>
        <v>2713.9860844634995</v>
      </c>
      <c r="Y5" s="25">
        <f>$B5*$C5*'HCRP &amp; MN Potential Donors '!AM5</f>
        <v>1282.9752399281997</v>
      </c>
      <c r="Z5" s="24">
        <f>$B5*$C5*'HCRP &amp; MN Potential Donors '!AO5</f>
        <v>2757.6715408241998</v>
      </c>
      <c r="AA5" s="25">
        <f>$B5*$C5*'HCRP &amp; MN Potential Donors '!AP5</f>
        <v>1303.6265465714398</v>
      </c>
      <c r="AB5" s="24">
        <f>$B5*$C5*'HCRP &amp; MN Potential Donors '!AR5</f>
        <v>2801.7054944108995</v>
      </c>
      <c r="AC5" s="25">
        <f>$B5*$C5*'HCRP &amp; MN Potential Donors '!AS5</f>
        <v>1324.4425973578798</v>
      </c>
      <c r="AD5" s="24">
        <f>$B5*$C5*'HCRP &amp; MN Potential Donors '!AU5</f>
        <v>2846.0879452235999</v>
      </c>
      <c r="AE5" s="25">
        <f>$B5*$C5*'HCRP &amp; MN Potential Donors '!AV5</f>
        <v>1345.4233922875198</v>
      </c>
      <c r="AF5" s="24">
        <f>$B5*$C5*'HCRP &amp; MN Potential Donors '!AX5</f>
        <v>2890.8188932622998</v>
      </c>
      <c r="AG5" s="25">
        <f>$B5*$C5*'HCRP &amp; MN Potential Donors '!AY5</f>
        <v>1366.5689313603598</v>
      </c>
      <c r="AH5" s="24">
        <f>$B5*$C5*'HCRP &amp; MN Potential Donors '!BA5</f>
        <v>2935.8983385269999</v>
      </c>
      <c r="AI5" s="25">
        <f>$B5*$C5*'HCRP &amp; MN Potential Donors '!BB5</f>
        <v>1387.8792145763998</v>
      </c>
    </row>
    <row r="6" spans="1:35" x14ac:dyDescent="0.2">
      <c r="A6" s="23" t="str">
        <f>'Population Numbers 2017-2021'!A6</f>
        <v xml:space="preserve">Andhra Pradesh </v>
      </c>
      <c r="B6" s="7">
        <v>0.5</v>
      </c>
      <c r="C6" s="27">
        <v>0.7</v>
      </c>
      <c r="D6" s="24">
        <f>$B6*$C6*'HCRP &amp; MN Potential Donors '!H6</f>
        <v>1563.6874245969525</v>
      </c>
      <c r="E6" s="25">
        <f>$B6*$C6*'HCRP &amp; MN Potential Donors '!I6</f>
        <v>1847.9942290691254</v>
      </c>
      <c r="F6" s="24">
        <f>$B6*$C6*'HCRP &amp; MN Potential Donors '!K6</f>
        <v>1591.7349400334683</v>
      </c>
      <c r="G6" s="25">
        <f>$B6*$C6*'HCRP &amp; MN Potential Donors '!L6</f>
        <v>752.45651710673042</v>
      </c>
      <c r="H6" s="24">
        <f>$B6*$C6*'HCRP &amp; MN Potential Donors '!N6</f>
        <v>1620.0314427211522</v>
      </c>
      <c r="I6" s="25">
        <f>$B6*$C6*'HCRP &amp; MN Potential Donors '!O6</f>
        <v>765.83304564999912</v>
      </c>
      <c r="J6" s="24">
        <f>$B6*$C6*'HCRP &amp; MN Potential Donors '!Q6</f>
        <v>1648.5769326600052</v>
      </c>
      <c r="K6" s="25">
        <f>$B6*$C6*'HCRP &amp; MN Potential Donors '!R6</f>
        <v>779.3272772574569</v>
      </c>
      <c r="L6" s="24">
        <f>$B6*$C6*'HCRP &amp; MN Potential Donors '!T6</f>
        <v>1677.3714098500266</v>
      </c>
      <c r="M6" s="25">
        <f>$B6*$C6*'HCRP &amp; MN Potential Donors '!U6</f>
        <v>792.93921192910341</v>
      </c>
      <c r="N6" s="24">
        <f>$B6*$C6*'HCRP &amp; MN Potential Donors '!W6</f>
        <v>1706.4148742912157</v>
      </c>
      <c r="O6" s="25">
        <f>$B6*$C6*'HCRP &amp; MN Potential Donors '!X6</f>
        <v>806.66884966493842</v>
      </c>
      <c r="P6" s="24">
        <f>$B6*$C6*'HCRP &amp; MN Potential Donors '!Z6</f>
        <v>1732.0215161102619</v>
      </c>
      <c r="Q6" s="25">
        <f>$B6*$C6*'HCRP &amp; MN Potential Donors '!AA6</f>
        <v>818.77380761576012</v>
      </c>
      <c r="R6" s="24">
        <f>$B6*$C6*'HCRP &amp; MN Potential Donors '!AC6</f>
        <v>1757.8168209599639</v>
      </c>
      <c r="S6" s="25">
        <f>$B6*$C6*'HCRP &amp; MN Potential Donors '!AD6</f>
        <v>830.96795172652833</v>
      </c>
      <c r="T6" s="24">
        <f>$B6*$C6*'HCRP &amp; MN Potential Donors '!AF6</f>
        <v>1783.8007888403226</v>
      </c>
      <c r="U6" s="25">
        <f>$B6*$C6*'HCRP &amp; MN Potential Donors '!AG6</f>
        <v>843.25128199724327</v>
      </c>
      <c r="V6" s="24">
        <f>$B6*$C6*'HCRP &amp; MN Potential Donors '!AI6</f>
        <v>1809.9734197513367</v>
      </c>
      <c r="W6" s="25">
        <f>$B6*$C6*'HCRP &amp; MN Potential Donors '!AJ6</f>
        <v>855.62379842790449</v>
      </c>
      <c r="X6" s="24">
        <f>$B6*$C6*'HCRP &amp; MN Potential Donors '!AL6</f>
        <v>1836.3347136930065</v>
      </c>
      <c r="Y6" s="25">
        <f>$B6*$C6*'HCRP &amp; MN Potential Donors '!AM6</f>
        <v>868.08550101851222</v>
      </c>
      <c r="Z6" s="24">
        <f>$B6*$C6*'HCRP &amp; MN Potential Donors '!AO6</f>
        <v>1862.884670665333</v>
      </c>
      <c r="AA6" s="25">
        <f>$B6*$C6*'HCRP &amp; MN Potential Donors '!AP6</f>
        <v>880.63638976906645</v>
      </c>
      <c r="AB6" s="24">
        <f>$B6*$C6*'HCRP &amp; MN Potential Donors '!AR6</f>
        <v>1889.6232906683153</v>
      </c>
      <c r="AC6" s="25">
        <f>$B6*$C6*'HCRP &amp; MN Potential Donors '!AS6</f>
        <v>893.2764646795672</v>
      </c>
      <c r="AD6" s="24">
        <f>$B6*$C6*'HCRP &amp; MN Potential Donors '!AU6</f>
        <v>1916.5505737019532</v>
      </c>
      <c r="AE6" s="25">
        <f>$B6*$C6*'HCRP &amp; MN Potential Donors '!AV6</f>
        <v>906.00572575001411</v>
      </c>
      <c r="AF6" s="24">
        <f>$B6*$C6*'HCRP &amp; MN Potential Donors '!AX6</f>
        <v>1943.6665197662471</v>
      </c>
      <c r="AG6" s="25">
        <f>$B6*$C6*'HCRP &amp; MN Potential Donors '!AY6</f>
        <v>918.82417298040764</v>
      </c>
      <c r="AH6" s="24">
        <f>$B6*$C6*'HCRP &amp; MN Potential Donors '!BA6</f>
        <v>1970.9711288611961</v>
      </c>
      <c r="AI6" s="25">
        <f>$B6*$C6*'HCRP &amp; MN Potential Donors '!BB6</f>
        <v>931.73180637074722</v>
      </c>
    </row>
    <row r="7" spans="1:35" x14ac:dyDescent="0.2">
      <c r="A7" s="23" t="str">
        <f>'Population Numbers 2017-2021'!A7</f>
        <v>Telengana</v>
      </c>
      <c r="B7" s="7">
        <v>0.5</v>
      </c>
      <c r="C7" s="27">
        <v>0.7</v>
      </c>
      <c r="D7" s="24">
        <f>$B7*$C7*'HCRP &amp; MN Potential Donors '!H7</f>
        <v>1285.1913733758181</v>
      </c>
      <c r="E7" s="25">
        <f>$B7*$C7*'HCRP &amp; MN Potential Donors '!I7</f>
        <v>1518.8625321714214</v>
      </c>
      <c r="F7" s="24">
        <f>$B7*$C7*'HCRP &amp; MN Potential Donors '!K7</f>
        <v>1306.7849274470989</v>
      </c>
      <c r="G7" s="25">
        <f>$B7*$C7*'HCRP &amp; MN Potential Donors '!L7</f>
        <v>617.75287479317399</v>
      </c>
      <c r="H7" s="24">
        <f>$B7*$C7*'HCRP &amp; MN Potential Donors '!N7</f>
        <v>1328.5563823503014</v>
      </c>
      <c r="I7" s="25">
        <f>$B7*$C7*'HCRP &amp; MN Potential Donors '!O7</f>
        <v>628.04483529286972</v>
      </c>
      <c r="J7" s="24">
        <f>$B7*$C7*'HCRP &amp; MN Potential Donors '!Q7</f>
        <v>1350.5057380854266</v>
      </c>
      <c r="K7" s="25">
        <f>$B7*$C7*'HCRP &amp; MN Potential Donors '!R7</f>
        <v>638.42089436765616</v>
      </c>
      <c r="L7" s="24">
        <f>$B7*$C7*'HCRP &amp; MN Potential Donors '!T7</f>
        <v>1372.6329946524736</v>
      </c>
      <c r="M7" s="25">
        <f>$B7*$C7*'HCRP &amp; MN Potential Donors '!U7</f>
        <v>648.88105201753285</v>
      </c>
      <c r="N7" s="24">
        <f>$B7*$C7*'HCRP &amp; MN Potential Donors '!W7</f>
        <v>1394.9381520514441</v>
      </c>
      <c r="O7" s="25">
        <f>$B7*$C7*'HCRP &amp; MN Potential Donors '!X7</f>
        <v>659.42530824250082</v>
      </c>
      <c r="P7" s="24">
        <f>$B7*$C7*'HCRP &amp; MN Potential Donors '!Z7</f>
        <v>1414.4112874610794</v>
      </c>
      <c r="Q7" s="25">
        <f>$B7*$C7*'HCRP &amp; MN Potential Donors '!AA7</f>
        <v>668.63079043614664</v>
      </c>
      <c r="R7" s="24">
        <f>$B7*$C7*'HCRP &amp; MN Potential Donors '!AC7</f>
        <v>1434.0192221825237</v>
      </c>
      <c r="S7" s="25">
        <f>$B7*$C7*'HCRP &amp; MN Potential Donors '!AD7</f>
        <v>677.89999594082929</v>
      </c>
      <c r="T7" s="24">
        <f>$B7*$C7*'HCRP &amp; MN Potential Donors '!AF7</f>
        <v>1453.7619562157765</v>
      </c>
      <c r="U7" s="25">
        <f>$B7*$C7*'HCRP &amp; MN Potential Donors '!AG7</f>
        <v>687.23292475654887</v>
      </c>
      <c r="V7" s="24">
        <f>$B7*$C7*'HCRP &amp; MN Potential Donors '!AI7</f>
        <v>1473.6394895608382</v>
      </c>
      <c r="W7" s="25">
        <f>$B7*$C7*'HCRP &amp; MN Potential Donors '!AJ7</f>
        <v>696.62957688330528</v>
      </c>
      <c r="X7" s="24">
        <f>$B7*$C7*'HCRP &amp; MN Potential Donors '!AL7</f>
        <v>1493.651822217709</v>
      </c>
      <c r="Y7" s="25">
        <f>$B7*$C7*'HCRP &amp; MN Potential Donors '!AM7</f>
        <v>706.08995232109874</v>
      </c>
      <c r="Z7" s="24">
        <f>$B7*$C7*'HCRP &amp; MN Potential Donors '!AO7</f>
        <v>1513.7989541863885</v>
      </c>
      <c r="AA7" s="25">
        <f>$B7*$C7*'HCRP &amp; MN Potential Donors '!AP7</f>
        <v>715.61405106992913</v>
      </c>
      <c r="AB7" s="24">
        <f>$B7*$C7*'HCRP &amp; MN Potential Donors '!AR7</f>
        <v>1534.0808854668769</v>
      </c>
      <c r="AC7" s="25">
        <f>$B7*$C7*'HCRP &amp; MN Potential Donors '!AS7</f>
        <v>725.20187312979635</v>
      </c>
      <c r="AD7" s="24">
        <f>$B7*$C7*'HCRP &amp; MN Potential Donors '!AU7</f>
        <v>1554.4976160591741</v>
      </c>
      <c r="AE7" s="25">
        <f>$B7*$C7*'HCRP &amp; MN Potential Donors '!AV7</f>
        <v>734.8534185007004</v>
      </c>
      <c r="AF7" s="24">
        <f>$B7*$C7*'HCRP &amp; MN Potential Donors '!AX7</f>
        <v>1575.0491459632799</v>
      </c>
      <c r="AG7" s="25">
        <f>$B7*$C7*'HCRP &amp; MN Potential Donors '!AY7</f>
        <v>744.56868718264138</v>
      </c>
      <c r="AH7" s="24">
        <f>$B7*$C7*'HCRP &amp; MN Potential Donors '!BA7</f>
        <v>1595.7354751791954</v>
      </c>
      <c r="AI7" s="25">
        <f>$B7*$C7*'HCRP &amp; MN Potential Donors '!BB7</f>
        <v>754.34767917561965</v>
      </c>
    </row>
    <row r="8" spans="1:35" x14ac:dyDescent="0.2">
      <c r="A8" s="23" t="str">
        <f>'Population Numbers 2017-2021'!A8</f>
        <v>Tamil Nadu</v>
      </c>
      <c r="B8" s="7">
        <v>0.5</v>
      </c>
      <c r="C8" s="27">
        <v>0.7</v>
      </c>
      <c r="D8" s="24">
        <f>$B8*$C8*'HCRP &amp; MN Potential Donors '!H8</f>
        <v>3157.0398803261928</v>
      </c>
      <c r="E8" s="25">
        <f>$B8*$C8*'HCRP &amp; MN Potential Donors '!I8</f>
        <v>3731.047131294592</v>
      </c>
      <c r="F8" s="24">
        <f>$B8*$C8*'HCRP &amp; MN Potential Donors '!K8</f>
        <v>3192.1168679373764</v>
      </c>
      <c r="G8" s="25">
        <f>$B8*$C8*'HCRP &amp; MN Potential Donors '!L8</f>
        <v>1509.0007012067597</v>
      </c>
      <c r="H8" s="24">
        <f>$B8*$C8*'HCRP &amp; MN Potential Donors '!N8</f>
        <v>3227.3862474361663</v>
      </c>
      <c r="I8" s="25">
        <f>$B8*$C8*'HCRP &amp; MN Potential Donors '!O8</f>
        <v>1525.6734987880056</v>
      </c>
      <c r="J8" s="24">
        <f>$B8*$C8*'HCRP &amp; MN Potential Donors '!Q8</f>
        <v>3262.8480188225635</v>
      </c>
      <c r="K8" s="25">
        <f>$B8*$C8*'HCRP &amp; MN Potential Donors '!R8</f>
        <v>1542.4372452615755</v>
      </c>
      <c r="L8" s="24">
        <f>$B8*$C8*'HCRP &amp; MN Potential Donors '!T8</f>
        <v>3298.5021820965699</v>
      </c>
      <c r="M8" s="25">
        <f>$B8*$C8*'HCRP &amp; MN Potential Donors '!U8</f>
        <v>1559.2919406274693</v>
      </c>
      <c r="N8" s="24">
        <f>$B8*$C8*'HCRP &amp; MN Potential Donors '!W8</f>
        <v>3334.3487372581853</v>
      </c>
      <c r="O8" s="25">
        <f>$B8*$C8*'HCRP &amp; MN Potential Donors '!X8</f>
        <v>1576.2375848856875</v>
      </c>
      <c r="P8" s="24">
        <f>$B8*$C8*'HCRP &amp; MN Potential Donors '!Z8</f>
        <v>3367.5574297612543</v>
      </c>
      <c r="Q8" s="25">
        <f>$B8*$C8*'HCRP &amp; MN Potential Donors '!AA8</f>
        <v>1591.9362395235023</v>
      </c>
      <c r="R8" s="24">
        <f>$B8*$C8*'HCRP &amp; MN Potential Donors '!AC8</f>
        <v>3400.9256678709321</v>
      </c>
      <c r="S8" s="25">
        <f>$B8*$C8*'HCRP &amp; MN Potential Donors '!AD8</f>
        <v>1607.7103157208041</v>
      </c>
      <c r="T8" s="24">
        <f>$B8*$C8*'HCRP &amp; MN Potential Donors '!AF8</f>
        <v>3434.4534515872169</v>
      </c>
      <c r="U8" s="25">
        <f>$B8*$C8*'HCRP &amp; MN Potential Donors '!AG8</f>
        <v>1623.5598134775933</v>
      </c>
      <c r="V8" s="24">
        <f>$B8*$C8*'HCRP &amp; MN Potential Donors '!AI8</f>
        <v>3468.1407809101102</v>
      </c>
      <c r="W8" s="25">
        <f>$B8*$C8*'HCRP &amp; MN Potential Donors '!AJ8</f>
        <v>1639.4847327938703</v>
      </c>
      <c r="X8" s="24">
        <f>$B8*$C8*'HCRP &amp; MN Potential Donors '!AL8</f>
        <v>3501.9876558396131</v>
      </c>
      <c r="Y8" s="25">
        <f>$B8*$C8*'HCRP &amp; MN Potential Donors '!AM8</f>
        <v>1655.4850736696353</v>
      </c>
      <c r="Z8" s="24">
        <f>$B8*$C8*'HCRP &amp; MN Potential Donors '!AO8</f>
        <v>3535.9940763757218</v>
      </c>
      <c r="AA8" s="25">
        <f>$B8*$C8*'HCRP &amp; MN Potential Donors '!AP8</f>
        <v>1671.5608361048864</v>
      </c>
      <c r="AB8" s="24">
        <f>$B8*$C8*'HCRP &amp; MN Potential Donors '!AR8</f>
        <v>3570.1600425184406</v>
      </c>
      <c r="AC8" s="25">
        <f>$B8*$C8*'HCRP &amp; MN Potential Donors '!AS8</f>
        <v>1687.7120200996267</v>
      </c>
      <c r="AD8" s="24">
        <f>$B8*$C8*'HCRP &amp; MN Potential Donors '!AU8</f>
        <v>3604.485554267766</v>
      </c>
      <c r="AE8" s="25">
        <f>$B8*$C8*'HCRP &amp; MN Potential Donors '!AV8</f>
        <v>1703.9386256538528</v>
      </c>
      <c r="AF8" s="24">
        <f>$B8*$C8*'HCRP &amp; MN Potential Donors '!AX8</f>
        <v>3638.9706116236994</v>
      </c>
      <c r="AG8" s="25">
        <f>$B8*$C8*'HCRP &amp; MN Potential Donors '!AY8</f>
        <v>1720.2406527675671</v>
      </c>
      <c r="AH8" s="24">
        <f>$B8*$C8*'HCRP &amp; MN Potential Donors '!BA8</f>
        <v>3673.6152145862407</v>
      </c>
      <c r="AI8" s="25">
        <f>$B8*$C8*'HCRP &amp; MN Potential Donors '!BB8</f>
        <v>1736.6181014407682</v>
      </c>
    </row>
    <row r="9" spans="1:35" x14ac:dyDescent="0.2">
      <c r="A9" s="23" t="str">
        <f>'Population Numbers 2017-2021'!A9</f>
        <v xml:space="preserve">Rajasthan </v>
      </c>
      <c r="B9" s="7">
        <v>0.5</v>
      </c>
      <c r="C9" s="27">
        <v>0.7</v>
      </c>
      <c r="D9" s="24">
        <f>$B9*$C9*'HCRP &amp; MN Potential Donors '!H9</f>
        <v>1550.5254051627533</v>
      </c>
      <c r="E9" s="25">
        <f>$B9*$C9*'HCRP &amp; MN Potential Donors '!I9</f>
        <v>1832.4391151923446</v>
      </c>
      <c r="F9" s="24">
        <f>$B9*$C9*'HCRP &amp; MN Potential Donors '!K9</f>
        <v>1598.8495951932966</v>
      </c>
      <c r="G9" s="25">
        <f>$B9*$C9*'HCRP &amp; MN Potential Donors '!L9</f>
        <v>755.81980863683089</v>
      </c>
      <c r="H9" s="24">
        <f>$B9*$C9*'HCRP &amp; MN Potential Donors '!N9</f>
        <v>1647.8641010414929</v>
      </c>
      <c r="I9" s="25">
        <f>$B9*$C9*'HCRP &amp; MN Potential Donors '!O9</f>
        <v>778.99030231052382</v>
      </c>
      <c r="J9" s="24">
        <f>$B9*$C9*'HCRP &amp; MN Potential Donors '!Q9</f>
        <v>1697.5689227073424</v>
      </c>
      <c r="K9" s="25">
        <f>$B9*$C9*'HCRP &amp; MN Potential Donors '!R9</f>
        <v>802.48712709801623</v>
      </c>
      <c r="L9" s="24">
        <f>$B9*$C9*'HCRP &amp; MN Potential Donors '!T9</f>
        <v>1747.9640601908447</v>
      </c>
      <c r="M9" s="25">
        <f>$B9*$C9*'HCRP &amp; MN Potential Donors '!U9</f>
        <v>826.31028299930847</v>
      </c>
      <c r="N9" s="24">
        <f>$B9*$C9*'HCRP &amp; MN Potential Donors '!W9</f>
        <v>1799.0495134920002</v>
      </c>
      <c r="O9" s="25">
        <f>$B9*$C9*'HCRP &amp; MN Potential Donors '!X9</f>
        <v>850.45977001440008</v>
      </c>
      <c r="P9" s="24">
        <f>$B9*$C9*'HCRP &amp; MN Potential Donors '!Z9</f>
        <v>1849.7340875821499</v>
      </c>
      <c r="Q9" s="25">
        <f>$B9*$C9*'HCRP &amp; MN Potential Donors '!AA9</f>
        <v>874.41975049337998</v>
      </c>
      <c r="R9" s="24">
        <f>$B9*$C9*'HCRP &amp; MN Potential Donors '!AC9</f>
        <v>1901.0857358493004</v>
      </c>
      <c r="S9" s="25">
        <f>$B9*$C9*'HCRP &amp; MN Potential Donors '!AD9</f>
        <v>898.69507512875998</v>
      </c>
      <c r="T9" s="24">
        <f>$B9*$C9*'HCRP &amp; MN Potential Donors '!AF9</f>
        <v>1953.1044582934505</v>
      </c>
      <c r="U9" s="25">
        <f>$B9*$C9*'HCRP &amp; MN Potential Donors '!AG9</f>
        <v>923.28574392053997</v>
      </c>
      <c r="V9" s="24">
        <f>$B9*$C9*'HCRP &amp; MN Potential Donors '!AI9</f>
        <v>2005.7902549146002</v>
      </c>
      <c r="W9" s="25">
        <f>$B9*$C9*'HCRP &amp; MN Potential Donors '!AJ9</f>
        <v>948.19175686872006</v>
      </c>
      <c r="X9" s="24">
        <f>$B9*$C9*'HCRP &amp; MN Potential Donors '!AL9</f>
        <v>2059.1431257127506</v>
      </c>
      <c r="Y9" s="25">
        <f>$B9*$C9*'HCRP &amp; MN Potential Donors '!AM9</f>
        <v>973.41311397330003</v>
      </c>
      <c r="Z9" s="24">
        <f>$B9*$C9*'HCRP &amp; MN Potential Donors '!AO9</f>
        <v>2113.1630706879005</v>
      </c>
      <c r="AA9" s="25">
        <f>$B9*$C9*'HCRP &amp; MN Potential Donors '!AP9</f>
        <v>998.94981523428009</v>
      </c>
      <c r="AB9" s="24">
        <f>$B9*$C9*'HCRP &amp; MN Potential Donors '!AR9</f>
        <v>2167.8500898400503</v>
      </c>
      <c r="AC9" s="25">
        <f>$B9*$C9*'HCRP &amp; MN Potential Donors '!AS9</f>
        <v>1024.80186065166</v>
      </c>
      <c r="AD9" s="24">
        <f>$B9*$C9*'HCRP &amp; MN Potential Donors '!AU9</f>
        <v>2223.2041831692</v>
      </c>
      <c r="AE9" s="25">
        <f>$B9*$C9*'HCRP &amp; MN Potential Donors '!AV9</f>
        <v>1050.9692502254402</v>
      </c>
      <c r="AF9" s="24">
        <f>$B9*$C9*'HCRP &amp; MN Potential Donors '!AX9</f>
        <v>2279.2253506753505</v>
      </c>
      <c r="AG9" s="25">
        <f>$B9*$C9*'HCRP &amp; MN Potential Donors '!AY9</f>
        <v>1077.4519839556201</v>
      </c>
      <c r="AH9" s="24">
        <f>$B9*$C9*'HCRP &amp; MN Potential Donors '!BA9</f>
        <v>2335.9135923585004</v>
      </c>
      <c r="AI9" s="25">
        <f>$B9*$C9*'HCRP &amp; MN Potential Donors '!BB9</f>
        <v>1104.2500618422</v>
      </c>
    </row>
    <row r="10" spans="1:35" x14ac:dyDescent="0.2">
      <c r="A10" s="23" t="str">
        <f>'Population Numbers 2017-2021'!A10</f>
        <v>Gujarat</v>
      </c>
      <c r="B10" s="7">
        <v>0.5</v>
      </c>
      <c r="C10" s="27">
        <v>0.7</v>
      </c>
      <c r="D10" s="24">
        <f>$B10*$C10*'HCRP &amp; MN Potential Donors '!H10</f>
        <v>2171.0384258201098</v>
      </c>
      <c r="E10" s="25">
        <f>$B10*$C10*'HCRP &amp; MN Potential Donors '!I10</f>
        <v>2565.7726850601302</v>
      </c>
      <c r="F10" s="24">
        <f>$B10*$C10*'HCRP &amp; MN Potential Donors '!K10</f>
        <v>2207.6401234345922</v>
      </c>
      <c r="G10" s="25">
        <f>$B10*$C10*'HCRP &amp; MN Potential Donors '!L10</f>
        <v>1043.6116947145345</v>
      </c>
      <c r="H10" s="24">
        <f>$B10*$C10*'HCRP &amp; MN Potential Donors '!N10</f>
        <v>2244.536857923822</v>
      </c>
      <c r="I10" s="25">
        <f>$B10*$C10*'HCRP &amp; MN Potential Donors '!O10</f>
        <v>1061.0537873821704</v>
      </c>
      <c r="J10" s="24">
        <f>$B10*$C10*'HCRP &amp; MN Potential Donors '!Q10</f>
        <v>2281.7286292878002</v>
      </c>
      <c r="K10" s="25">
        <f>$B10*$C10*'HCRP &amp; MN Potential Donors '!R10</f>
        <v>1078.6353520269599</v>
      </c>
      <c r="L10" s="24">
        <f>$B10*$C10*'HCRP &amp; MN Potential Donors '!T10</f>
        <v>2319.2154375265259</v>
      </c>
      <c r="M10" s="25">
        <f>$B10*$C10*'HCRP &amp; MN Potential Donors '!U10</f>
        <v>1096.3563886489028</v>
      </c>
      <c r="N10" s="24">
        <f>$B10*$C10*'HCRP &amp; MN Potential Donors '!W10</f>
        <v>2356.9972826399999</v>
      </c>
      <c r="O10" s="25">
        <f>$B10*$C10*'HCRP &amp; MN Potential Donors '!X10</f>
        <v>1114.2168972479997</v>
      </c>
      <c r="P10" s="24">
        <f>$B10*$C10*'HCRP &amp; MN Potential Donors '!Z10</f>
        <v>2396.0995903845001</v>
      </c>
      <c r="Q10" s="25">
        <f>$B10*$C10*'HCRP &amp; MN Potential Donors '!AA10</f>
        <v>1132.7016245453999</v>
      </c>
      <c r="R10" s="24">
        <f>$B10*$C10*'HCRP &amp; MN Potential Donors '!AC10</f>
        <v>2435.5103392620003</v>
      </c>
      <c r="S10" s="25">
        <f>$B10*$C10*'HCRP &amp; MN Potential Donors '!AD10</f>
        <v>1151.3321603784</v>
      </c>
      <c r="T10" s="24">
        <f>$B10*$C10*'HCRP &amp; MN Potential Donors '!AF10</f>
        <v>2475.2295292724993</v>
      </c>
      <c r="U10" s="25">
        <f>$B10*$C10*'HCRP &amp; MN Potential Donors '!AG10</f>
        <v>1170.1085047469996</v>
      </c>
      <c r="V10" s="24">
        <f>$B10*$C10*'HCRP &amp; MN Potential Donors '!AI10</f>
        <v>2515.2571604159998</v>
      </c>
      <c r="W10" s="25">
        <f>$B10*$C10*'HCRP &amp; MN Potential Donors '!AJ10</f>
        <v>1189.0306576511998</v>
      </c>
      <c r="X10" s="24">
        <f>$B10*$C10*'HCRP &amp; MN Potential Donors '!AL10</f>
        <v>2555.5932326924999</v>
      </c>
      <c r="Y10" s="25">
        <f>$B10*$C10*'HCRP &amp; MN Potential Donors '!AM10</f>
        <v>1208.0986190909998</v>
      </c>
      <c r="Z10" s="24">
        <f>$B10*$C10*'HCRP &amp; MN Potential Donors '!AO10</f>
        <v>2596.2377461020005</v>
      </c>
      <c r="AA10" s="25">
        <f>$B10*$C10*'HCRP &amp; MN Potential Donors '!AP10</f>
        <v>1227.3123890664001</v>
      </c>
      <c r="AB10" s="24">
        <f>$B10*$C10*'HCRP &amp; MN Potential Donors '!AR10</f>
        <v>2637.1907006444999</v>
      </c>
      <c r="AC10" s="25">
        <f>$B10*$C10*'HCRP &amp; MN Potential Donors '!AS10</f>
        <v>1246.6719675773998</v>
      </c>
      <c r="AD10" s="24">
        <f>$B10*$C10*'HCRP &amp; MN Potential Donors '!AU10</f>
        <v>2678.4520963200002</v>
      </c>
      <c r="AE10" s="25">
        <f>$B10*$C10*'HCRP &amp; MN Potential Donors '!AV10</f>
        <v>1266.1773546239999</v>
      </c>
      <c r="AF10" s="24">
        <f>$B10*$C10*'HCRP &amp; MN Potential Donors '!AX10</f>
        <v>2720.0219331285002</v>
      </c>
      <c r="AG10" s="25">
        <f>$B10*$C10*'HCRP &amp; MN Potential Donors '!AY10</f>
        <v>1285.8285502062001</v>
      </c>
      <c r="AH10" s="24">
        <f>$B10*$C10*'HCRP &amp; MN Potential Donors '!BA10</f>
        <v>2761.9002110700003</v>
      </c>
      <c r="AI10" s="25">
        <f>$B10*$C10*'HCRP &amp; MN Potential Donors '!BB10</f>
        <v>1305.6255543239999</v>
      </c>
    </row>
    <row r="11" spans="1:35" x14ac:dyDescent="0.2">
      <c r="A11" s="23" t="str">
        <f>'Population Numbers 2017-2021'!A11</f>
        <v>Kerala</v>
      </c>
      <c r="B11" s="7">
        <v>0.5</v>
      </c>
      <c r="C11" s="27">
        <v>0.7</v>
      </c>
      <c r="D11" s="24">
        <f>$B11*$C11*'HCRP &amp; MN Potential Donors '!H11</f>
        <v>1418.7038035470302</v>
      </c>
      <c r="E11" s="25">
        <f>$B11*$C11*'HCRP &amp; MN Potential Donors '!I11</f>
        <v>1676.6499496464903</v>
      </c>
      <c r="F11" s="24">
        <f>$B11*$C11*'HCRP &amp; MN Potential Donors '!K11</f>
        <v>1441.6183845963897</v>
      </c>
      <c r="G11" s="25">
        <f>$B11*$C11*'HCRP &amp; MN Potential Donors '!L11</f>
        <v>681.49232726374782</v>
      </c>
      <c r="H11" s="24">
        <f>$B11*$C11*'HCRP &amp; MN Potential Donors '!N11</f>
        <v>1464.7058619863672</v>
      </c>
      <c r="I11" s="25">
        <f>$B11*$C11*'HCRP &amp; MN Potential Donors '!O11</f>
        <v>692.40640748446435</v>
      </c>
      <c r="J11" s="24">
        <f>$B11*$C11*'HCRP &amp; MN Potential Donors '!Q11</f>
        <v>1487.9662357169609</v>
      </c>
      <c r="K11" s="25">
        <f>$B11*$C11*'HCRP &amp; MN Potential Donors '!R11</f>
        <v>703.40222052074512</v>
      </c>
      <c r="L11" s="24">
        <f>$B11*$C11*'HCRP &amp; MN Potential Donors '!T11</f>
        <v>1511.3995057881723</v>
      </c>
      <c r="M11" s="25">
        <f>$B11*$C11*'HCRP &amp; MN Potential Donors '!U11</f>
        <v>714.47976637259046</v>
      </c>
      <c r="N11" s="24">
        <f>$B11*$C11*'HCRP &amp; MN Potential Donors '!W11</f>
        <v>1535.0056722000002</v>
      </c>
      <c r="O11" s="25">
        <f>$B11*$C11*'HCRP &amp; MN Potential Donors '!X11</f>
        <v>725.63904503999993</v>
      </c>
      <c r="P11" s="24">
        <f>$B11*$C11*'HCRP &amp; MN Potential Donors '!Z11</f>
        <v>1549.37491632</v>
      </c>
      <c r="Q11" s="25">
        <f>$B11*$C11*'HCRP &amp; MN Potential Donors '!AA11</f>
        <v>732.431778624</v>
      </c>
      <c r="R11" s="24">
        <f>$B11*$C11*'HCRP &amp; MN Potential Donors '!AC11</f>
        <v>1563.8063530320005</v>
      </c>
      <c r="S11" s="25">
        <f>$B11*$C11*'HCRP &amp; MN Potential Donors '!AD11</f>
        <v>739.2539123424001</v>
      </c>
      <c r="T11" s="24">
        <f>$B11*$C11*'HCRP &amp; MN Potential Donors '!AF11</f>
        <v>1578.2999823360001</v>
      </c>
      <c r="U11" s="25">
        <f>$B11*$C11*'HCRP &amp; MN Potential Donors '!AG11</f>
        <v>746.10544619519999</v>
      </c>
      <c r="V11" s="24">
        <f>$B11*$C11*'HCRP &amp; MN Potential Donors '!AI11</f>
        <v>1592.8558042320003</v>
      </c>
      <c r="W11" s="25">
        <f>$B11*$C11*'HCRP &amp; MN Potential Donors '!AJ11</f>
        <v>752.98638018240024</v>
      </c>
      <c r="X11" s="24">
        <f>$B11*$C11*'HCRP &amp; MN Potential Donors '!AL11</f>
        <v>1607.4738187199998</v>
      </c>
      <c r="Y11" s="25">
        <f>$B11*$C11*'HCRP &amp; MN Potential Donors '!AM11</f>
        <v>759.89671430400006</v>
      </c>
      <c r="Z11" s="24">
        <f>$B11*$C11*'HCRP &amp; MN Potential Donors '!AO11</f>
        <v>1622.1540257999998</v>
      </c>
      <c r="AA11" s="25">
        <f>$B11*$C11*'HCRP &amp; MN Potential Donors '!AP11</f>
        <v>766.83644855999989</v>
      </c>
      <c r="AB11" s="24">
        <f>$B11*$C11*'HCRP &amp; MN Potential Donors '!AR11</f>
        <v>1636.8964254720004</v>
      </c>
      <c r="AC11" s="25">
        <f>$B11*$C11*'HCRP &amp; MN Potential Donors '!AS11</f>
        <v>773.80558295040009</v>
      </c>
      <c r="AD11" s="24">
        <f>$B11*$C11*'HCRP &amp; MN Potential Donors '!AU11</f>
        <v>1651.701017736</v>
      </c>
      <c r="AE11" s="25">
        <f>$B11*$C11*'HCRP &amp; MN Potential Donors '!AV11</f>
        <v>780.80411747519997</v>
      </c>
      <c r="AF11" s="24">
        <f>$B11*$C11*'HCRP &amp; MN Potential Donors '!AX11</f>
        <v>1666.5678025920001</v>
      </c>
      <c r="AG11" s="25">
        <f>$B11*$C11*'HCRP &amp; MN Potential Donors '!AY11</f>
        <v>787.83205213439987</v>
      </c>
      <c r="AH11" s="24">
        <f>$B11*$C11*'HCRP &amp; MN Potential Donors '!BA11</f>
        <v>1681.4967800399997</v>
      </c>
      <c r="AI11" s="25">
        <f>$B11*$C11*'HCRP &amp; MN Potential Donors '!BB11</f>
        <v>794.88938692799979</v>
      </c>
    </row>
    <row r="12" spans="1:35" x14ac:dyDescent="0.2">
      <c r="A12" s="23" t="str">
        <f>'Population Numbers 2017-2021'!A12</f>
        <v>Punjab</v>
      </c>
      <c r="B12" s="7">
        <v>0.5</v>
      </c>
      <c r="C12" s="27">
        <v>0.7</v>
      </c>
      <c r="D12" s="24">
        <f>$B12*$C12*'HCRP &amp; MN Potential Donors '!H12</f>
        <v>896.39390423074815</v>
      </c>
      <c r="E12" s="25">
        <f>$B12*$C12*'HCRP &amp; MN Potential Donors '!I12</f>
        <v>1059.3746140908841</v>
      </c>
      <c r="F12" s="24">
        <f>$B12*$C12*'HCRP &amp; MN Potential Donors '!K12</f>
        <v>912.77209943082244</v>
      </c>
      <c r="G12" s="25">
        <f>$B12*$C12*'HCRP &amp; MN Potential Donors '!L12</f>
        <v>431.49226518547965</v>
      </c>
      <c r="H12" s="24">
        <f>$B12*$C12*'HCRP &amp; MN Potential Donors '!N12</f>
        <v>929.29509075498493</v>
      </c>
      <c r="I12" s="25">
        <f>$B12*$C12*'HCRP &amp; MN Potential Donors '!O12</f>
        <v>439.30313381144737</v>
      </c>
      <c r="J12" s="24">
        <f>$B12*$C12*'HCRP &amp; MN Potential Donors '!Q12</f>
        <v>945.96287820323528</v>
      </c>
      <c r="K12" s="25">
        <f>$B12*$C12*'HCRP &amp; MN Potential Donors '!R12</f>
        <v>447.18245151425657</v>
      </c>
      <c r="L12" s="24">
        <f>$B12*$C12*'HCRP &amp; MN Potential Donors '!T12</f>
        <v>962.7754617755736</v>
      </c>
      <c r="M12" s="25">
        <f>$B12*$C12*'HCRP &amp; MN Potential Donors '!U12</f>
        <v>455.13021829390749</v>
      </c>
      <c r="N12" s="24">
        <f>$B12*$C12*'HCRP &amp; MN Potential Donors '!W12</f>
        <v>979.73284147200013</v>
      </c>
      <c r="O12" s="25">
        <f>$B12*$C12*'HCRP &amp; MN Potential Donors '!X12</f>
        <v>463.14643415040001</v>
      </c>
      <c r="P12" s="24">
        <f>$B12*$C12*'HCRP &amp; MN Potential Donors '!Z12</f>
        <v>994.87274594400014</v>
      </c>
      <c r="Q12" s="25">
        <f>$B12*$C12*'HCRP &amp; MN Potential Donors '!AA12</f>
        <v>470.30347990079997</v>
      </c>
      <c r="R12" s="24">
        <f>$B12*$C12*'HCRP &amp; MN Potential Donors '!AC12</f>
        <v>1010.1285754559999</v>
      </c>
      <c r="S12" s="25">
        <f>$B12*$C12*'HCRP &amp; MN Potential Donors '!AD12</f>
        <v>477.51532657920001</v>
      </c>
      <c r="T12" s="24">
        <f>$B12*$C12*'HCRP &amp; MN Potential Donors '!AF12</f>
        <v>1025.5003300079998</v>
      </c>
      <c r="U12" s="25">
        <f>$B12*$C12*'HCRP &amp; MN Potential Donors '!AG12</f>
        <v>484.78197418559984</v>
      </c>
      <c r="V12" s="24">
        <f>$B12*$C12*'HCRP &amp; MN Potential Donors '!AI12</f>
        <v>1040.9880095999999</v>
      </c>
      <c r="W12" s="25">
        <f>$B12*$C12*'HCRP &amp; MN Potential Donors '!AJ12</f>
        <v>492.10342271999991</v>
      </c>
      <c r="X12" s="24">
        <f>$B12*$C12*'HCRP &amp; MN Potential Donors '!AL12</f>
        <v>1056.591614232</v>
      </c>
      <c r="Y12" s="25">
        <f>$B12*$C12*'HCRP &amp; MN Potential Donors '!AM12</f>
        <v>499.47967218240001</v>
      </c>
      <c r="Z12" s="24">
        <f>$B12*$C12*'HCRP &amp; MN Potential Donors '!AO12</f>
        <v>1072.3111439039999</v>
      </c>
      <c r="AA12" s="25">
        <f>$B12*$C12*'HCRP &amp; MN Potential Donors '!AP12</f>
        <v>506.91072257279995</v>
      </c>
      <c r="AB12" s="24">
        <f>$B12*$C12*'HCRP &amp; MN Potential Donors '!AR12</f>
        <v>1088.1465986159999</v>
      </c>
      <c r="AC12" s="25">
        <f>$B12*$C12*'HCRP &amp; MN Potential Donors '!AS12</f>
        <v>514.39657389119998</v>
      </c>
      <c r="AD12" s="24">
        <f>$B12*$C12*'HCRP &amp; MN Potential Donors '!AU12</f>
        <v>1104.097978368</v>
      </c>
      <c r="AE12" s="25">
        <f>$B12*$C12*'HCRP &amp; MN Potential Donors '!AV12</f>
        <v>521.93722613759996</v>
      </c>
      <c r="AF12" s="24">
        <f>$B12*$C12*'HCRP &amp; MN Potential Donors '!AX12</f>
        <v>1120.1652831599999</v>
      </c>
      <c r="AG12" s="25">
        <f>$B12*$C12*'HCRP &amp; MN Potential Donors '!AY12</f>
        <v>529.53267931199991</v>
      </c>
      <c r="AH12" s="24">
        <f>$B12*$C12*'HCRP &amp; MN Potential Donors '!BA12</f>
        <v>1136.348512992</v>
      </c>
      <c r="AI12" s="25">
        <f>$B12*$C12*'HCRP &amp; MN Potential Donors '!BB12</f>
        <v>537.18293341440005</v>
      </c>
    </row>
    <row r="13" spans="1:35" x14ac:dyDescent="0.2">
      <c r="A13" s="23" t="str">
        <f>'Population Numbers 2017-2021'!A13</f>
        <v xml:space="preserve">Haryana </v>
      </c>
      <c r="B13" s="7">
        <v>0.5</v>
      </c>
      <c r="C13" s="27">
        <v>0.7</v>
      </c>
      <c r="D13" s="24">
        <f>$B13*$C13*'HCRP &amp; MN Potential Donors '!H13</f>
        <v>763.46661174283474</v>
      </c>
      <c r="E13" s="25">
        <f>$B13*$C13*'HCRP &amp; MN Potential Donors '!I13</f>
        <v>902.27872296880469</v>
      </c>
      <c r="F13" s="24">
        <f>$B13*$C13*'HCRP &amp; MN Potential Donors '!K13</f>
        <v>784.09162616584786</v>
      </c>
      <c r="G13" s="25">
        <f>$B13*$C13*'HCRP &amp; MN Potential Donors '!L13</f>
        <v>370.66149600567354</v>
      </c>
      <c r="H13" s="24">
        <f>$B13*$C13*'HCRP &amp; MN Potential Donors '!N13</f>
        <v>804.95103395807132</v>
      </c>
      <c r="I13" s="25">
        <f>$B13*$C13*'HCRP &amp; MN Potential Donors '!O13</f>
        <v>380.52230696199723</v>
      </c>
      <c r="J13" s="24">
        <f>$B13*$C13*'HCRP &amp; MN Potential Donors '!Q13</f>
        <v>826.04483511950411</v>
      </c>
      <c r="K13" s="25">
        <f>$B13*$C13*'HCRP &amp; MN Potential Donors '!R13</f>
        <v>390.49392205649281</v>
      </c>
      <c r="L13" s="24">
        <f>$B13*$C13*'HCRP &amp; MN Potential Donors '!T13</f>
        <v>847.37302965014715</v>
      </c>
      <c r="M13" s="25">
        <f>$B13*$C13*'HCRP &amp; MN Potential Donors '!U13</f>
        <v>400.57634128916044</v>
      </c>
      <c r="N13" s="24">
        <f>$B13*$C13*'HCRP &amp; MN Potential Donors '!W13</f>
        <v>868.93561754999996</v>
      </c>
      <c r="O13" s="25">
        <f>$B13*$C13*'HCRP &amp; MN Potential Donors '!X13</f>
        <v>410.76956465999996</v>
      </c>
      <c r="P13" s="24">
        <f>$B13*$C13*'HCRP &amp; MN Potential Donors '!Z13</f>
        <v>888.23158774350009</v>
      </c>
      <c r="Q13" s="25">
        <f>$B13*$C13*'HCRP &amp; MN Potential Donors '!AA13</f>
        <v>419.89129602420002</v>
      </c>
      <c r="R13" s="24">
        <f>$B13*$C13*'HCRP &amp; MN Potential Donors '!AC13</f>
        <v>907.72264783199989</v>
      </c>
      <c r="S13" s="25">
        <f>$B13*$C13*'HCRP &amp; MN Potential Donors '!AD13</f>
        <v>429.10525170239993</v>
      </c>
      <c r="T13" s="24">
        <f>$B13*$C13*'HCRP &amp; MN Potential Donors '!AF13</f>
        <v>927.40879781549984</v>
      </c>
      <c r="U13" s="25">
        <f>$B13*$C13*'HCRP &amp; MN Potential Donors '!AG13</f>
        <v>438.41143169459991</v>
      </c>
      <c r="V13" s="24">
        <f>$B13*$C13*'HCRP &amp; MN Potential Donors '!AI13</f>
        <v>947.29003769400003</v>
      </c>
      <c r="W13" s="25">
        <f>$B13*$C13*'HCRP &amp; MN Potential Donors '!AJ13</f>
        <v>447.80983600079998</v>
      </c>
      <c r="X13" s="24">
        <f>$B13*$C13*'HCRP &amp; MN Potential Donors '!AL13</f>
        <v>967.36636746750003</v>
      </c>
      <c r="Y13" s="25">
        <f>$B13*$C13*'HCRP &amp; MN Potential Donors '!AM13</f>
        <v>457.300464621</v>
      </c>
      <c r="Z13" s="24">
        <f>$B13*$C13*'HCRP &amp; MN Potential Donors '!AO13</f>
        <v>987.63778713600004</v>
      </c>
      <c r="AA13" s="25">
        <f>$B13*$C13*'HCRP &amp; MN Potential Donors '!AP13</f>
        <v>466.88331755519999</v>
      </c>
      <c r="AB13" s="24">
        <f>$B13*$C13*'HCRP &amp; MN Potential Donors '!AR13</f>
        <v>1008.1042966994999</v>
      </c>
      <c r="AC13" s="25">
        <f>$B13*$C13*'HCRP &amp; MN Potential Donors '!AS13</f>
        <v>476.55839480339989</v>
      </c>
      <c r="AD13" s="24">
        <f>$B13*$C13*'HCRP &amp; MN Potential Donors '!AU13</f>
        <v>1028.7658961579998</v>
      </c>
      <c r="AE13" s="25">
        <f>$B13*$C13*'HCRP &amp; MN Potential Donors '!AV13</f>
        <v>486.32569636559992</v>
      </c>
      <c r="AF13" s="24">
        <f>$B13*$C13*'HCRP &amp; MN Potential Donors '!AX13</f>
        <v>1049.6225855115001</v>
      </c>
      <c r="AG13" s="25">
        <f>$B13*$C13*'HCRP &amp; MN Potential Donors '!AY13</f>
        <v>496.18522224179992</v>
      </c>
      <c r="AH13" s="24">
        <f>$B13*$C13*'HCRP &amp; MN Potential Donors '!BA13</f>
        <v>1070.6743647600001</v>
      </c>
      <c r="AI13" s="25">
        <f>$B13*$C13*'HCRP &amp; MN Potential Donors '!BB13</f>
        <v>506.13697243200005</v>
      </c>
    </row>
    <row r="14" spans="1:35" x14ac:dyDescent="0.2">
      <c r="A14" s="2" t="str">
        <f>'Population Numbers 2017-2021'!A14</f>
        <v>Bihar</v>
      </c>
      <c r="B14" s="7">
        <v>0.5</v>
      </c>
      <c r="C14" s="27">
        <v>0.7</v>
      </c>
      <c r="D14" s="24">
        <f>$B14*$C14*'HCRP &amp; MN Potential Donors '!H14</f>
        <v>1120.9235555731289</v>
      </c>
      <c r="E14" s="25">
        <f>$B14*$C14*'HCRP &amp; MN Potential Donors '!I14</f>
        <v>1324.7278384046067</v>
      </c>
      <c r="F14" s="24">
        <f>$B14*$C14*'HCRP &amp; MN Potential Donors '!K14</f>
        <v>1165.759719697927</v>
      </c>
      <c r="G14" s="25">
        <f>$B14*$C14*'HCRP &amp; MN Potential Donors '!L14</f>
        <v>551.08641294811093</v>
      </c>
      <c r="H14" s="24">
        <f>$B14*$C14*'HCRP &amp; MN Potential Donors '!N14</f>
        <v>1211.4458751529132</v>
      </c>
      <c r="I14" s="25">
        <f>$B14*$C14*'HCRP &amp; MN Potential Donors '!O14</f>
        <v>572.68350461774082</v>
      </c>
      <c r="J14" s="24">
        <f>$B14*$C14*'HCRP &amp; MN Potential Donors '!Q14</f>
        <v>1257.9820219380877</v>
      </c>
      <c r="K14" s="25">
        <f>$B14*$C14*'HCRP &amp; MN Potential Donors '!R14</f>
        <v>594.68241037073233</v>
      </c>
      <c r="L14" s="24">
        <f>$B14*$C14*'HCRP &amp; MN Potential Donors '!T14</f>
        <v>1305.3681600534496</v>
      </c>
      <c r="M14" s="25">
        <f>$B14*$C14*'HCRP &amp; MN Potential Donors '!U14</f>
        <v>617.08313020708522</v>
      </c>
      <c r="N14" s="24">
        <f>$B14*$C14*'HCRP &amp; MN Potential Donors '!W14</f>
        <v>1353.6042894989998</v>
      </c>
      <c r="O14" s="25">
        <f>$B14*$C14*'HCRP &amp; MN Potential Donors '!X14</f>
        <v>639.88566412679984</v>
      </c>
      <c r="P14" s="24">
        <f>$B14*$C14*'HCRP &amp; MN Potential Donors '!Z14</f>
        <v>1407.8755051168496</v>
      </c>
      <c r="Q14" s="25">
        <f>$B14*$C14*'HCRP &amp; MN Potential Donors '!AA14</f>
        <v>665.54114787341973</v>
      </c>
      <c r="R14" s="24">
        <f>$B14*$C14*'HCRP &amp; MN Potential Donors '!AC14</f>
        <v>1463.2099442036999</v>
      </c>
      <c r="S14" s="25">
        <f>$B14*$C14*'HCRP &amp; MN Potential Donors '!AD14</f>
        <v>691.69924635083987</v>
      </c>
      <c r="T14" s="24">
        <f>$B14*$C14*'HCRP &amp; MN Potential Donors '!AF14</f>
        <v>1519.6076067595502</v>
      </c>
      <c r="U14" s="25">
        <f>$B14*$C14*'HCRP &amp; MN Potential Donors '!AG14</f>
        <v>718.35995955906003</v>
      </c>
      <c r="V14" s="24">
        <f>$B14*$C14*'HCRP &amp; MN Potential Donors '!AI14</f>
        <v>1577.0684927843997</v>
      </c>
      <c r="W14" s="25">
        <f>$B14*$C14*'HCRP &amp; MN Potential Donors '!AJ14</f>
        <v>745.52328749807987</v>
      </c>
      <c r="X14" s="24">
        <f>$B14*$C14*'HCRP &amp; MN Potential Donors '!AL14</f>
        <v>1635.5926022782501</v>
      </c>
      <c r="Y14" s="25">
        <f>$B14*$C14*'HCRP &amp; MN Potential Donors '!AM14</f>
        <v>773.18923016790006</v>
      </c>
      <c r="Z14" s="24">
        <f>$B14*$C14*'HCRP &amp; MN Potential Donors '!AO14</f>
        <v>1695.1799352411003</v>
      </c>
      <c r="AA14" s="25">
        <f>$B14*$C14*'HCRP &amp; MN Potential Donors '!AP14</f>
        <v>801.35778756852005</v>
      </c>
      <c r="AB14" s="24">
        <f>$B14*$C14*'HCRP &amp; MN Potential Donors '!AR14</f>
        <v>1755.8304916729498</v>
      </c>
      <c r="AC14" s="25">
        <f>$B14*$C14*'HCRP &amp; MN Potential Donors '!AS14</f>
        <v>830.02895969993983</v>
      </c>
      <c r="AD14" s="24">
        <f>$B14*$C14*'HCRP &amp; MN Potential Donors '!AU14</f>
        <v>1817.5442715738</v>
      </c>
      <c r="AE14" s="25">
        <f>$B14*$C14*'HCRP &amp; MN Potential Donors '!AV14</f>
        <v>859.20274656215986</v>
      </c>
      <c r="AF14" s="24">
        <f>$B14*$C14*'HCRP &amp; MN Potential Donors '!AX14</f>
        <v>1880.3212749436498</v>
      </c>
      <c r="AG14" s="25">
        <f>$B14*$C14*'HCRP &amp; MN Potential Donors '!AY14</f>
        <v>888.87914815518002</v>
      </c>
      <c r="AH14" s="24">
        <f>$B14*$C14*'HCRP &amp; MN Potential Donors '!BA14</f>
        <v>1944.1615017825002</v>
      </c>
      <c r="AI14" s="25">
        <f>$B14*$C14*'HCRP &amp; MN Potential Donors '!BB14</f>
        <v>919.05816447899997</v>
      </c>
    </row>
    <row r="15" spans="1:35" x14ac:dyDescent="0.2">
      <c r="A15" s="2" t="str">
        <f>'Population Numbers 2017-2021'!A15</f>
        <v>Madhya Pradesh</v>
      </c>
      <c r="B15" s="7">
        <v>0.5</v>
      </c>
      <c r="C15" s="27">
        <v>0.7</v>
      </c>
      <c r="D15" s="24">
        <f>$B15*$C15*'HCRP &amp; MN Potential Donors '!H15</f>
        <v>2136.8095618161606</v>
      </c>
      <c r="E15" s="25">
        <f>$B15*$C15*'HCRP &amp; MN Potential Donors '!I15</f>
        <v>2525.3203912372801</v>
      </c>
      <c r="F15" s="24">
        <f>$B15*$C15*'HCRP &amp; MN Potential Donors '!K15</f>
        <v>2190.5537620233963</v>
      </c>
      <c r="G15" s="25">
        <f>$B15*$C15*'HCRP &amp; MN Potential Donors '!L15</f>
        <v>1035.5345056837873</v>
      </c>
      <c r="H15" s="24">
        <f>$B15*$C15*'HCRP &amp; MN Potential Donors '!N15</f>
        <v>2244.9471533083979</v>
      </c>
      <c r="I15" s="25">
        <f>$B15*$C15*'HCRP &amp; MN Potential Donors '!O15</f>
        <v>1061.2477452003336</v>
      </c>
      <c r="J15" s="24">
        <f>$B15*$C15*'HCRP &amp; MN Potential Donors '!Q15</f>
        <v>2299.9897356711658</v>
      </c>
      <c r="K15" s="25">
        <f>$B15*$C15*'HCRP &amp; MN Potential Donors '!R15</f>
        <v>1087.2678750445511</v>
      </c>
      <c r="L15" s="24">
        <f>$B15*$C15*'HCRP &amp; MN Potential Donors '!T15</f>
        <v>2355.6815091117001</v>
      </c>
      <c r="M15" s="25">
        <f>$B15*$C15*'HCRP &amp; MN Potential Donors '!U15</f>
        <v>1113.5948952164399</v>
      </c>
      <c r="N15" s="24">
        <f>$B15*$C15*'HCRP &amp; MN Potential Donors '!W15</f>
        <v>2412.0224736300006</v>
      </c>
      <c r="O15" s="25">
        <f>$B15*$C15*'HCRP &amp; MN Potential Donors '!X15</f>
        <v>1140.2288057160001</v>
      </c>
      <c r="P15" s="24">
        <f>$B15*$C15*'HCRP &amp; MN Potential Donors '!Z15</f>
        <v>2469.5859046320006</v>
      </c>
      <c r="Q15" s="25">
        <f>$B15*$C15*'HCRP &amp; MN Potential Donors '!AA15</f>
        <v>1167.4406094624001</v>
      </c>
      <c r="R15" s="24">
        <f>$B15*$C15*'HCRP &amp; MN Potential Donors '!AC15</f>
        <v>2527.8097674060004</v>
      </c>
      <c r="S15" s="25">
        <f>$B15*$C15*'HCRP &amp; MN Potential Donors '!AD15</f>
        <v>1194.9646173192</v>
      </c>
      <c r="T15" s="24">
        <f>$B15*$C15*'HCRP &amp; MN Potential Donors '!AF15</f>
        <v>2586.6940619520005</v>
      </c>
      <c r="U15" s="25">
        <f>$B15*$C15*'HCRP &amp; MN Potential Donors '!AG15</f>
        <v>1222.8008292863999</v>
      </c>
      <c r="V15" s="24">
        <f>$B15*$C15*'HCRP &amp; MN Potential Donors '!AI15</f>
        <v>2646.2387882700004</v>
      </c>
      <c r="W15" s="25">
        <f>$B15*$C15*'HCRP &amp; MN Potential Donors '!AJ15</f>
        <v>1250.9492453640003</v>
      </c>
      <c r="X15" s="24">
        <f>$B15*$C15*'HCRP &amp; MN Potential Donors '!AL15</f>
        <v>2706.4439463600002</v>
      </c>
      <c r="Y15" s="25">
        <f>$B15*$C15*'HCRP &amp; MN Potential Donors '!AM15</f>
        <v>1279.4098655519999</v>
      </c>
      <c r="Z15" s="24">
        <f>$B15*$C15*'HCRP &amp; MN Potential Donors '!AO15</f>
        <v>2767.3095362220006</v>
      </c>
      <c r="AA15" s="25">
        <f>$B15*$C15*'HCRP &amp; MN Potential Donors '!AP15</f>
        <v>1308.1826898504003</v>
      </c>
      <c r="AB15" s="24">
        <f>$B15*$C15*'HCRP &amp; MN Potential Donors '!AR15</f>
        <v>2828.8355578560004</v>
      </c>
      <c r="AC15" s="25">
        <f>$B15*$C15*'HCRP &amp; MN Potential Donors '!AS15</f>
        <v>1337.2677182592001</v>
      </c>
      <c r="AD15" s="24">
        <f>$B15*$C15*'HCRP &amp; MN Potential Donors '!AU15</f>
        <v>2891.022011262</v>
      </c>
      <c r="AE15" s="25">
        <f>$B15*$C15*'HCRP &amp; MN Potential Donors '!AV15</f>
        <v>1366.6649507784002</v>
      </c>
      <c r="AF15" s="24">
        <f>$B15*$C15*'HCRP &amp; MN Potential Donors '!AX15</f>
        <v>2953.8688964400003</v>
      </c>
      <c r="AG15" s="25">
        <f>$B15*$C15*'HCRP &amp; MN Potential Donors '!AY15</f>
        <v>1396.3743874080001</v>
      </c>
      <c r="AH15" s="24">
        <f>$B15*$C15*'HCRP &amp; MN Potential Donors '!BA15</f>
        <v>3017.37621339</v>
      </c>
      <c r="AI15" s="25">
        <f>$B15*$C15*'HCRP &amp; MN Potential Donors '!BB15</f>
        <v>1426.3960281479999</v>
      </c>
    </row>
    <row r="16" spans="1:35" x14ac:dyDescent="0.2">
      <c r="A16" s="2" t="str">
        <f>'Population Numbers 2017-2021'!A16</f>
        <v>Karnataka</v>
      </c>
      <c r="B16" s="7">
        <v>0.5</v>
      </c>
      <c r="C16" s="27">
        <v>0.7</v>
      </c>
      <c r="D16" s="24">
        <f>$B16*$C16*'HCRP &amp; MN Potential Donors '!H16</f>
        <v>2100.5302755059129</v>
      </c>
      <c r="E16" s="25">
        <f>$B16*$C16*'HCRP &amp; MN Potential Donors '!I16</f>
        <v>2482.4448710524425</v>
      </c>
      <c r="F16" s="24">
        <f>$B16*$C16*'HCRP &amp; MN Potential Donors '!K16</f>
        <v>2133.9419987465121</v>
      </c>
      <c r="G16" s="25">
        <f>$B16*$C16*'HCRP &amp; MN Potential Donors '!L16</f>
        <v>1008.772581225624</v>
      </c>
      <c r="H16" s="24">
        <f>$B16*$C16*'HCRP &amp; MN Potential Donors '!N16</f>
        <v>2167.616500596821</v>
      </c>
      <c r="I16" s="25">
        <f>$B16*$C16*'HCRP &amp; MN Potential Donors '!O16</f>
        <v>1024.6914366457697</v>
      </c>
      <c r="J16" s="24">
        <f>$B16*$C16*'HCRP &amp; MN Potential Donors '!Q16</f>
        <v>2201.5537810568385</v>
      </c>
      <c r="K16" s="25">
        <f>$B16*$C16*'HCRP &amp; MN Potential Donors '!R16</f>
        <v>1040.7345146814146</v>
      </c>
      <c r="L16" s="24">
        <f>$B16*$C16*'HCRP &amp; MN Potential Donors '!T16</f>
        <v>2235.7538401265651</v>
      </c>
      <c r="M16" s="25">
        <f>$B16*$C16*'HCRP &amp; MN Potential Donors '!U16</f>
        <v>1056.9018153325578</v>
      </c>
      <c r="N16" s="24">
        <f>$B16*$C16*'HCRP &amp; MN Potential Donors '!W16</f>
        <v>2270.2166778060005</v>
      </c>
      <c r="O16" s="25">
        <f>$B16*$C16*'HCRP &amp; MN Potential Donors '!X16</f>
        <v>1073.1933385991999</v>
      </c>
      <c r="P16" s="24">
        <f>$B16*$C16*'HCRP &amp; MN Potential Donors '!Z16</f>
        <v>2304.9880590429007</v>
      </c>
      <c r="Q16" s="25">
        <f>$B16*$C16*'HCRP &amp; MN Potential Donors '!AA16</f>
        <v>1089.6307188202802</v>
      </c>
      <c r="R16" s="24">
        <f>$B16*$C16*'HCRP &amp; MN Potential Donors '!AC16</f>
        <v>2340.0228731418006</v>
      </c>
      <c r="S16" s="25">
        <f>$B16*$C16*'HCRP &amp; MN Potential Donors '!AD16</f>
        <v>1106.1926309397602</v>
      </c>
      <c r="T16" s="24">
        <f>$B16*$C16*'HCRP &amp; MN Potential Donors '!AF16</f>
        <v>2375.3211201027007</v>
      </c>
      <c r="U16" s="25">
        <f>$B16*$C16*'HCRP &amp; MN Potential Donors '!AG16</f>
        <v>1122.8790749576401</v>
      </c>
      <c r="V16" s="24">
        <f>$B16*$C16*'HCRP &amp; MN Potential Donors '!AI16</f>
        <v>2410.8827999256</v>
      </c>
      <c r="W16" s="25">
        <f>$B16*$C16*'HCRP &amp; MN Potential Donors '!AJ16</f>
        <v>1139.69005087392</v>
      </c>
      <c r="X16" s="24">
        <f>$B16*$C16*'HCRP &amp; MN Potential Donors '!AL16</f>
        <v>2446.7079126105</v>
      </c>
      <c r="Y16" s="25">
        <f>$B16*$C16*'HCRP &amp; MN Potential Donors '!AM16</f>
        <v>1156.6255586886</v>
      </c>
      <c r="Z16" s="24">
        <f>$B16*$C16*'HCRP &amp; MN Potential Donors '!AO16</f>
        <v>2482.7964581574001</v>
      </c>
      <c r="AA16" s="25">
        <f>$B16*$C16*'HCRP &amp; MN Potential Donors '!AP16</f>
        <v>1173.68559840168</v>
      </c>
      <c r="AB16" s="24">
        <f>$B16*$C16*'HCRP &amp; MN Potential Donors '!AR16</f>
        <v>2519.1484365663005</v>
      </c>
      <c r="AC16" s="25">
        <f>$B16*$C16*'HCRP &amp; MN Potential Donors '!AS16</f>
        <v>1190.8701700131598</v>
      </c>
      <c r="AD16" s="24">
        <f>$B16*$C16*'HCRP &amp; MN Potential Donors '!AU16</f>
        <v>2555.7638478372005</v>
      </c>
      <c r="AE16" s="25">
        <f>$B16*$C16*'HCRP &amp; MN Potential Donors '!AV16</f>
        <v>1208.1792735230401</v>
      </c>
      <c r="AF16" s="24">
        <f>$B16*$C16*'HCRP &amp; MN Potential Donors '!AX16</f>
        <v>2592.6426919701012</v>
      </c>
      <c r="AG16" s="25">
        <f>$B16*$C16*'HCRP &amp; MN Potential Donors '!AY16</f>
        <v>1225.6129089313201</v>
      </c>
      <c r="AH16" s="24">
        <f>$B16*$C16*'HCRP &amp; MN Potential Donors '!BA16</f>
        <v>2629.7849689650011</v>
      </c>
      <c r="AI16" s="25">
        <f>$B16*$C16*'HCRP &amp; MN Potential Donors '!BB16</f>
        <v>1243.1710762380003</v>
      </c>
    </row>
    <row r="17" spans="1:35" x14ac:dyDescent="0.2">
      <c r="A17" s="2" t="str">
        <f>'Population Numbers 2017-2021'!A17</f>
        <v>Orissa/Odisha</v>
      </c>
      <c r="B17" s="7">
        <v>0.5</v>
      </c>
      <c r="C17" s="27">
        <v>0.7</v>
      </c>
      <c r="D17" s="24">
        <f>$B17*$C17*'HCRP &amp; MN Potential Donors '!H17</f>
        <v>777.60318468929279</v>
      </c>
      <c r="E17" s="25">
        <f>$B17*$C17*'HCRP &amp; MN Potential Donors '!I17</f>
        <v>918.98558190552774</v>
      </c>
      <c r="F17" s="24">
        <f>$B17*$C17*'HCRP &amp; MN Potential Donors '!K17</f>
        <v>796.12555820351406</v>
      </c>
      <c r="G17" s="25">
        <f>$B17*$C17*'HCRP &amp; MN Potential Donors '!L17</f>
        <v>376.3502638780248</v>
      </c>
      <c r="H17" s="24">
        <f>$B17*$C17*'HCRP &amp; MN Potential Donors '!N17</f>
        <v>814.83282167144557</v>
      </c>
      <c r="I17" s="25">
        <f>$B17*$C17*'HCRP &amp; MN Potential Donors '!O17</f>
        <v>385.19369751741067</v>
      </c>
      <c r="J17" s="24">
        <f>$B17*$C17*'HCRP &amp; MN Potential Donors '!Q17</f>
        <v>833.72497509308744</v>
      </c>
      <c r="K17" s="25">
        <f>$B17*$C17*'HCRP &amp; MN Potential Donors '!R17</f>
        <v>394.12453368036859</v>
      </c>
      <c r="L17" s="24">
        <f>$B17*$C17*'HCRP &amp; MN Potential Donors '!T17</f>
        <v>852.80201846843897</v>
      </c>
      <c r="M17" s="25">
        <f>$B17*$C17*'HCRP &amp; MN Potential Donors '!U17</f>
        <v>403.14277236689838</v>
      </c>
      <c r="N17" s="24">
        <f>$B17*$C17*'HCRP &amp; MN Potential Donors '!W17</f>
        <v>872.06395179750029</v>
      </c>
      <c r="O17" s="25">
        <f>$B17*$C17*'HCRP &amp; MN Potential Donors '!X17</f>
        <v>412.24841357700001</v>
      </c>
      <c r="P17" s="24">
        <f>$B17*$C17*'HCRP &amp; MN Potential Donors '!Z17</f>
        <v>891.69960466125019</v>
      </c>
      <c r="Q17" s="25">
        <f>$B17*$C17*'HCRP &amp; MN Potential Donors '!AA17</f>
        <v>421.53072220350009</v>
      </c>
      <c r="R17" s="24">
        <f>$B17*$C17*'HCRP &amp; MN Potential Donors '!AC17</f>
        <v>911.52581520000047</v>
      </c>
      <c r="S17" s="25">
        <f>$B17*$C17*'HCRP &amp; MN Potential Donors '!AD17</f>
        <v>430.90311264000019</v>
      </c>
      <c r="T17" s="24">
        <f>$B17*$C17*'HCRP &amp; MN Potential Donors '!AF17</f>
        <v>931.54258341375009</v>
      </c>
      <c r="U17" s="25">
        <f>$B17*$C17*'HCRP &amp; MN Potential Donors '!AG17</f>
        <v>440.36558488650002</v>
      </c>
      <c r="V17" s="24">
        <f>$B17*$C17*'HCRP &amp; MN Potential Donors '!AI17</f>
        <v>951.74990930250021</v>
      </c>
      <c r="W17" s="25">
        <f>$B17*$C17*'HCRP &amp; MN Potential Donors '!AJ17</f>
        <v>449.91813894300003</v>
      </c>
      <c r="X17" s="24">
        <f>$B17*$C17*'HCRP &amp; MN Potential Donors '!AL17</f>
        <v>972.14779286625026</v>
      </c>
      <c r="Y17" s="25">
        <f>$B17*$C17*'HCRP &amp; MN Potential Donors '!AM17</f>
        <v>459.5607748095</v>
      </c>
      <c r="Z17" s="24">
        <f>$B17*$C17*'HCRP &amp; MN Potential Donors '!AO17</f>
        <v>992.73623410500011</v>
      </c>
      <c r="AA17" s="25">
        <f>$B17*$C17*'HCRP &amp; MN Potential Donors '!AP17</f>
        <v>469.29349248599999</v>
      </c>
      <c r="AB17" s="24">
        <f>$B17*$C17*'HCRP &amp; MN Potential Donors '!AR17</f>
        <v>1013.5152330187501</v>
      </c>
      <c r="AC17" s="25">
        <f>$B17*$C17*'HCRP &amp; MN Potential Donors '!AS17</f>
        <v>479.11629197249994</v>
      </c>
      <c r="AD17" s="24">
        <f>$B17*$C17*'HCRP &amp; MN Potential Donors '!AU17</f>
        <v>1034.4847896075003</v>
      </c>
      <c r="AE17" s="25">
        <f>$B17*$C17*'HCRP &amp; MN Potential Donors '!AV17</f>
        <v>489.02917326899995</v>
      </c>
      <c r="AF17" s="24">
        <f>$B17*$C17*'HCRP &amp; MN Potential Donors '!AX17</f>
        <v>1055.6449038712501</v>
      </c>
      <c r="AG17" s="25">
        <f>$B17*$C17*'HCRP &amp; MN Potential Donors '!AY17</f>
        <v>499.03213637550004</v>
      </c>
      <c r="AH17" s="24">
        <f>$B17*$C17*'HCRP &amp; MN Potential Donors '!BA17</f>
        <v>1076.9955758100004</v>
      </c>
      <c r="AI17" s="25">
        <f>$B17*$C17*'HCRP &amp; MN Potential Donors '!BB17</f>
        <v>509.12518129200009</v>
      </c>
    </row>
    <row r="18" spans="1:35" x14ac:dyDescent="0.2">
      <c r="A18" s="2" t="str">
        <f>'Population Numbers 2017-2021'!A18</f>
        <v>Jharkhand</v>
      </c>
      <c r="B18" s="7">
        <v>0.5</v>
      </c>
      <c r="C18" s="27">
        <v>0.7</v>
      </c>
      <c r="D18" s="24">
        <f>$B18*$C18*'HCRP &amp; MN Potential Donors '!H18</f>
        <v>730.13437892760749</v>
      </c>
      <c r="E18" s="25">
        <f>$B18*$C18*'HCRP &amp; MN Potential Donors '!I18</f>
        <v>862.8860841871724</v>
      </c>
      <c r="F18" s="24">
        <f>$B18*$C18*'HCRP &amp; MN Potential Donors '!K18</f>
        <v>750.53011356754212</v>
      </c>
      <c r="G18" s="25">
        <f>$B18*$C18*'HCRP &amp; MN Potential Donors '!L18</f>
        <v>354.79605368647441</v>
      </c>
      <c r="H18" s="24">
        <f>$B18*$C18*'HCRP &amp; MN Potential Donors '!N18</f>
        <v>771.20026356299866</v>
      </c>
      <c r="I18" s="25">
        <f>$B18*$C18*'HCRP &amp; MN Potential Donors '!O18</f>
        <v>364.56739732069025</v>
      </c>
      <c r="J18" s="24">
        <f>$B18*$C18*'HCRP &amp; MN Potential Donors '!Q18</f>
        <v>792.14482891397711</v>
      </c>
      <c r="K18" s="25">
        <f>$B18*$C18*'HCRP &amp; MN Potential Donors '!R18</f>
        <v>374.46846457751644</v>
      </c>
      <c r="L18" s="24">
        <f>$B18*$C18*'HCRP &amp; MN Potential Donors '!T18</f>
        <v>813.36380962047758</v>
      </c>
      <c r="M18" s="25">
        <f>$B18*$C18*'HCRP &amp; MN Potential Donors '!U18</f>
        <v>384.49925545695305</v>
      </c>
      <c r="N18" s="24">
        <f>$B18*$C18*'HCRP &amp; MN Potential Donors '!W18</f>
        <v>834.85720568250008</v>
      </c>
      <c r="O18" s="25">
        <f>$B18*$C18*'HCRP &amp; MN Potential Donors '!X18</f>
        <v>394.65976995900002</v>
      </c>
      <c r="P18" s="24">
        <f>$B18*$C18*'HCRP &amp; MN Potential Donors '!Z18</f>
        <v>856.59261430050003</v>
      </c>
      <c r="Q18" s="25">
        <f>$B18*$C18*'HCRP &amp; MN Potential Donors '!AA18</f>
        <v>404.93469039659999</v>
      </c>
      <c r="R18" s="24">
        <f>$B18*$C18*'HCRP &amp; MN Potential Donors '!AC18</f>
        <v>878.60172742650002</v>
      </c>
      <c r="S18" s="25">
        <f>$B18*$C18*'HCRP &amp; MN Potential Donors '!AD18</f>
        <v>415.33899841980002</v>
      </c>
      <c r="T18" s="24">
        <f>$B18*$C18*'HCRP &amp; MN Potential Donors '!AF18</f>
        <v>900.88454506049993</v>
      </c>
      <c r="U18" s="25">
        <f>$B18*$C18*'HCRP &amp; MN Potential Donors '!AG18</f>
        <v>425.87269402859999</v>
      </c>
      <c r="V18" s="24">
        <f>$B18*$C18*'HCRP &amp; MN Potential Donors '!AI18</f>
        <v>923.44106720250022</v>
      </c>
      <c r="W18" s="25">
        <f>$B18*$C18*'HCRP &amp; MN Potential Donors '!AJ18</f>
        <v>436.53577722300003</v>
      </c>
      <c r="X18" s="24">
        <f>$B18*$C18*'HCRP &amp; MN Potential Donors '!AL18</f>
        <v>946.27129385250009</v>
      </c>
      <c r="Y18" s="25">
        <f>$B18*$C18*'HCRP &amp; MN Potential Donors '!AM18</f>
        <v>447.32824800300006</v>
      </c>
      <c r="Z18" s="24">
        <f>$B18*$C18*'HCRP &amp; MN Potential Donors '!AO18</f>
        <v>969.37522501050023</v>
      </c>
      <c r="AA18" s="25">
        <f>$B18*$C18*'HCRP &amp; MN Potential Donors '!AP18</f>
        <v>458.25010636860003</v>
      </c>
      <c r="AB18" s="24">
        <f>$B18*$C18*'HCRP &amp; MN Potential Donors '!AR18</f>
        <v>992.75286067650018</v>
      </c>
      <c r="AC18" s="25">
        <f>$B18*$C18*'HCRP &amp; MN Potential Donors '!AS18</f>
        <v>469.3013523198</v>
      </c>
      <c r="AD18" s="24">
        <f>$B18*$C18*'HCRP &amp; MN Potential Donors '!AU18</f>
        <v>1016.4042008505004</v>
      </c>
      <c r="AE18" s="25">
        <f>$B18*$C18*'HCRP &amp; MN Potential Donors '!AV18</f>
        <v>480.48198585660009</v>
      </c>
      <c r="AF18" s="24">
        <f>$B18*$C18*'HCRP &amp; MN Potential Donors '!AX18</f>
        <v>1040.3292455325002</v>
      </c>
      <c r="AG18" s="25">
        <f>$B18*$C18*'HCRP &amp; MN Potential Donors '!AY18</f>
        <v>491.79200697900006</v>
      </c>
      <c r="AH18" s="24">
        <f>$B18*$C18*'HCRP &amp; MN Potential Donors '!BA18</f>
        <v>1064.5279947225001</v>
      </c>
      <c r="AI18" s="25">
        <f>$B18*$C18*'HCRP &amp; MN Potential Donors '!BB18</f>
        <v>503.23141568700004</v>
      </c>
    </row>
    <row r="19" spans="1:35" x14ac:dyDescent="0.2">
      <c r="A19" s="2" t="str">
        <f>'Population Numbers 2017-2021'!A19</f>
        <v>Assam</v>
      </c>
      <c r="B19" s="7">
        <v>0.5</v>
      </c>
      <c r="C19" s="27">
        <v>0.7</v>
      </c>
      <c r="D19" s="24">
        <f>$B19*$C19*'HCRP &amp; MN Potential Donors '!H19</f>
        <v>481.51718334719999</v>
      </c>
      <c r="E19" s="25">
        <f>$B19*$C19*'HCRP &amp; MN Potential Donors '!I19</f>
        <v>569.0657621375999</v>
      </c>
      <c r="F19" s="24">
        <f>$B19*$C19*'HCRP &amp; MN Potential Donors '!K19</f>
        <v>497.24058694463997</v>
      </c>
      <c r="G19" s="25">
        <f>$B19*$C19*'HCRP &amp; MN Potential Donors '!L19</f>
        <v>235.05918655564793</v>
      </c>
      <c r="H19" s="24">
        <f>$B19*$C19*'HCRP &amp; MN Potential Donors '!N19</f>
        <v>513.20789460863989</v>
      </c>
      <c r="I19" s="25">
        <f>$B19*$C19*'HCRP &amp; MN Potential Donors '!O19</f>
        <v>242.60736836044794</v>
      </c>
      <c r="J19" s="24">
        <f>$B19*$C19*'HCRP &amp; MN Potential Donors '!Q19</f>
        <v>529.41910633919997</v>
      </c>
      <c r="K19" s="25">
        <f>$B19*$C19*'HCRP &amp; MN Potential Donors '!R19</f>
        <v>250.27085026943988</v>
      </c>
      <c r="L19" s="24">
        <f>$B19*$C19*'HCRP &amp; MN Potential Donors '!T19</f>
        <v>545.87422213631999</v>
      </c>
      <c r="M19" s="25">
        <f>$B19*$C19*'HCRP &amp; MN Potential Donors '!U19</f>
        <v>258.04963228262392</v>
      </c>
      <c r="N19" s="24">
        <f>$B19*$C19*'HCRP &amp; MN Potential Donors '!W19</f>
        <v>562.57324199999994</v>
      </c>
      <c r="O19" s="25">
        <f>$B19*$C19*'HCRP &amp; MN Potential Donors '!X19</f>
        <v>265.94371439999998</v>
      </c>
      <c r="P19" s="24">
        <f>$B19*$C19*'HCRP &amp; MN Potential Donors '!Z19</f>
        <v>579.06370368</v>
      </c>
      <c r="Q19" s="25">
        <f>$B19*$C19*'HCRP &amp; MN Potential Donors '!AA19</f>
        <v>273.73920537599992</v>
      </c>
      <c r="R19" s="24">
        <f>$B19*$C19*'HCRP &amp; MN Potential Donors '!AC19</f>
        <v>595.78246727999999</v>
      </c>
      <c r="S19" s="25">
        <f>$B19*$C19*'HCRP &amp; MN Potential Donors '!AD19</f>
        <v>281.64262089599993</v>
      </c>
      <c r="T19" s="24">
        <f>$B19*$C19*'HCRP &amp; MN Potential Donors '!AF19</f>
        <v>612.72953280000002</v>
      </c>
      <c r="U19" s="25">
        <f>$B19*$C19*'HCRP &amp; MN Potential Donors '!AG19</f>
        <v>289.65396096000001</v>
      </c>
      <c r="V19" s="24">
        <f>$B19*$C19*'HCRP &amp; MN Potential Donors '!AI19</f>
        <v>629.90490023999996</v>
      </c>
      <c r="W19" s="25">
        <f>$B19*$C19*'HCRP &amp; MN Potential Donors '!AJ19</f>
        <v>297.77322556799999</v>
      </c>
      <c r="X19" s="24">
        <f>$B19*$C19*'HCRP &amp; MN Potential Donors '!AL19</f>
        <v>647.30856959999994</v>
      </c>
      <c r="Y19" s="25">
        <f>$B19*$C19*'HCRP &amp; MN Potential Donors '!AM19</f>
        <v>306.00041471999998</v>
      </c>
      <c r="Z19" s="24">
        <f>$B19*$C19*'HCRP &amp; MN Potential Donors '!AO19</f>
        <v>664.94054088000007</v>
      </c>
      <c r="AA19" s="25">
        <f>$B19*$C19*'HCRP &amp; MN Potential Donors '!AP19</f>
        <v>314.33552841600005</v>
      </c>
      <c r="AB19" s="24">
        <f>$B19*$C19*'HCRP &amp; MN Potential Donors '!AR19</f>
        <v>682.80081408000001</v>
      </c>
      <c r="AC19" s="25">
        <f>$B19*$C19*'HCRP &amp; MN Potential Donors '!AS19</f>
        <v>322.77856665599995</v>
      </c>
      <c r="AD19" s="24">
        <f>$B19*$C19*'HCRP &amp; MN Potential Donors '!AU19</f>
        <v>700.88938919999987</v>
      </c>
      <c r="AE19" s="25">
        <f>$B19*$C19*'HCRP &amp; MN Potential Donors '!AV19</f>
        <v>331.32952943999993</v>
      </c>
      <c r="AF19" s="24">
        <f>$B19*$C19*'HCRP &amp; MN Potential Donors '!AX19</f>
        <v>719.20626623999999</v>
      </c>
      <c r="AG19" s="25">
        <f>$B19*$C19*'HCRP &amp; MN Potential Donors '!AY19</f>
        <v>339.98841676799998</v>
      </c>
      <c r="AH19" s="24">
        <f>$B19*$C19*'HCRP &amp; MN Potential Donors '!BA19</f>
        <v>737.75144520000003</v>
      </c>
      <c r="AI19" s="25">
        <f>$B19*$C19*'HCRP &amp; MN Potential Donors '!BB19</f>
        <v>348.75522863999998</v>
      </c>
    </row>
    <row r="20" spans="1:35" x14ac:dyDescent="0.2">
      <c r="A20" s="2" t="str">
        <f>'Population Numbers 2017-2021'!A20</f>
        <v>Chhatisgarh</v>
      </c>
      <c r="B20" s="7">
        <v>0.5</v>
      </c>
      <c r="C20" s="27">
        <v>0.7</v>
      </c>
      <c r="D20" s="24">
        <f>$B20*$C20*'HCRP &amp; MN Potential Donors '!H20</f>
        <v>602.20917962828719</v>
      </c>
      <c r="E20" s="25">
        <f>$B20*$C20*'HCRP &amp; MN Potential Donors '!I20</f>
        <v>711.70175774252118</v>
      </c>
      <c r="F20" s="24">
        <f>$B20*$C20*'HCRP &amp; MN Potential Donors '!K20</f>
        <v>614.68391308484161</v>
      </c>
      <c r="G20" s="25">
        <f>$B20*$C20*'HCRP &amp; MN Potential Donors '!L20</f>
        <v>290.5778498219251</v>
      </c>
      <c r="H20" s="24">
        <f>$B20*$C20*'HCRP &amp; MN Potential Donors '!N20</f>
        <v>627.28258290949043</v>
      </c>
      <c r="I20" s="25">
        <f>$B20*$C20*'HCRP &amp; MN Potential Donors '!O20</f>
        <v>296.53358464812266</v>
      </c>
      <c r="J20" s="24">
        <f>$B20*$C20*'HCRP &amp; MN Potential Donors '!Q20</f>
        <v>640.00518910223286</v>
      </c>
      <c r="K20" s="25">
        <f>$B20*$C20*'HCRP &amp; MN Potential Donors '!R20</f>
        <v>302.54790757560102</v>
      </c>
      <c r="L20" s="24">
        <f>$B20*$C20*'HCRP &amp; MN Potential Donors '!T20</f>
        <v>652.85173166306947</v>
      </c>
      <c r="M20" s="25">
        <f>$B20*$C20*'HCRP &amp; MN Potential Donors '!U20</f>
        <v>308.62081860436012</v>
      </c>
      <c r="N20" s="24">
        <f>$B20*$C20*'HCRP &amp; MN Potential Donors '!W20</f>
        <v>665.82221059199992</v>
      </c>
      <c r="O20" s="25">
        <f>$B20*$C20*'HCRP &amp; MN Potential Donors '!X20</f>
        <v>314.75231773439992</v>
      </c>
      <c r="P20" s="24">
        <f>$B20*$C20*'HCRP &amp; MN Potential Donors '!Z20</f>
        <v>681.062680452</v>
      </c>
      <c r="Q20" s="25">
        <f>$B20*$C20*'HCRP &amp; MN Potential Donors '!AA20</f>
        <v>321.95690348639994</v>
      </c>
      <c r="R20" s="24">
        <f>$B20*$C20*'HCRP &amp; MN Potential Donors '!AC20</f>
        <v>696.47560336200013</v>
      </c>
      <c r="S20" s="25">
        <f>$B20*$C20*'HCRP &amp; MN Potential Donors '!AD20</f>
        <v>329.24301249839999</v>
      </c>
      <c r="T20" s="24">
        <f>$B20*$C20*'HCRP &amp; MN Potential Donors '!AF20</f>
        <v>712.06097932200009</v>
      </c>
      <c r="U20" s="25">
        <f>$B20*$C20*'HCRP &amp; MN Potential Donors '!AG20</f>
        <v>336.61064477039997</v>
      </c>
      <c r="V20" s="24">
        <f>$B20*$C20*'HCRP &amp; MN Potential Donors '!AI20</f>
        <v>727.81880833200012</v>
      </c>
      <c r="W20" s="25">
        <f>$B20*$C20*'HCRP &amp; MN Potential Donors '!AJ20</f>
        <v>344.05980030240005</v>
      </c>
      <c r="X20" s="24">
        <f>$B20*$C20*'HCRP &amp; MN Potential Donors '!AL20</f>
        <v>743.7490903920002</v>
      </c>
      <c r="Y20" s="25">
        <f>$B20*$C20*'HCRP &amp; MN Potential Donors '!AM20</f>
        <v>351.59047909440005</v>
      </c>
      <c r="Z20" s="24">
        <f>$B20*$C20*'HCRP &amp; MN Potential Donors '!AO20</f>
        <v>759.851825502</v>
      </c>
      <c r="AA20" s="25">
        <f>$B20*$C20*'HCRP &amp; MN Potential Donors '!AP20</f>
        <v>359.20268114639993</v>
      </c>
      <c r="AB20" s="24">
        <f>$B20*$C20*'HCRP &amp; MN Potential Donors '!AR20</f>
        <v>776.12701366199997</v>
      </c>
      <c r="AC20" s="25">
        <f>$B20*$C20*'HCRP &amp; MN Potential Donors '!AS20</f>
        <v>366.89640645840007</v>
      </c>
      <c r="AD20" s="24">
        <f>$B20*$C20*'HCRP &amp; MN Potential Donors '!AU20</f>
        <v>792.57465487200011</v>
      </c>
      <c r="AE20" s="25">
        <f>$B20*$C20*'HCRP &amp; MN Potential Donors '!AV20</f>
        <v>374.67165503040002</v>
      </c>
      <c r="AF20" s="24">
        <f>$B20*$C20*'HCRP &amp; MN Potential Donors '!AX20</f>
        <v>809.19474913199997</v>
      </c>
      <c r="AG20" s="25">
        <f>$B20*$C20*'HCRP &amp; MN Potential Donors '!AY20</f>
        <v>382.52842686239995</v>
      </c>
      <c r="AH20" s="24">
        <f>$B20*$C20*'HCRP &amp; MN Potential Donors '!BA20</f>
        <v>825.98729644199989</v>
      </c>
      <c r="AI20" s="25">
        <f>$B20*$C20*'HCRP &amp; MN Potential Donors '!BB20</f>
        <v>390.46672195440004</v>
      </c>
    </row>
    <row r="21" spans="1:35" x14ac:dyDescent="0.2">
      <c r="A21" s="23" t="str">
        <f>'Population Numbers 2017-2021'!A21</f>
        <v>Delhi</v>
      </c>
      <c r="B21" s="7">
        <v>0.5</v>
      </c>
      <c r="C21" s="27">
        <v>0.7</v>
      </c>
      <c r="D21" s="24">
        <f>$B21*$C21*'HCRP &amp; MN Potential Donors '!H21</f>
        <v>902.39237632293759</v>
      </c>
      <c r="E21" s="25">
        <f>$B21*$C21*'HCRP &amp; MN Potential Donors '!I21</f>
        <v>1066.4637174725626</v>
      </c>
      <c r="F21" s="24">
        <f>$B21*$C21*'HCRP &amp; MN Potential Donors '!K21</f>
        <v>920.28509908334991</v>
      </c>
      <c r="G21" s="25">
        <f>$B21*$C21*'HCRP &amp; MN Potential Donors '!L21</f>
        <v>435.04386502121997</v>
      </c>
      <c r="H21" s="24">
        <f>$B21*$C21*'HCRP &amp; MN Potential Donors '!N21</f>
        <v>938.17782184376222</v>
      </c>
      <c r="I21" s="25">
        <f>$B21*$C21*'HCRP &amp; MN Potential Donors '!O21</f>
        <v>443.50224305341487</v>
      </c>
      <c r="J21" s="24">
        <f>$B21*$C21*'HCRP &amp; MN Potential Donors '!Q21</f>
        <v>956.07054460417476</v>
      </c>
      <c r="K21" s="25">
        <f>$B21*$C21*'HCRP &amp; MN Potential Donors '!R21</f>
        <v>451.96062108560983</v>
      </c>
      <c r="L21" s="24">
        <f>$B21*$C21*'HCRP &amp; MN Potential Donors '!T21</f>
        <v>973.96326736458741</v>
      </c>
      <c r="M21" s="25">
        <f>$B21*$C21*'HCRP &amp; MN Potential Donors '!U21</f>
        <v>460.4189991178049</v>
      </c>
      <c r="N21" s="24">
        <f>$B21*$C21*'HCRP &amp; MN Potential Donors '!W21</f>
        <v>991.85599012499995</v>
      </c>
      <c r="O21" s="25">
        <f>$B21*$C21*'HCRP &amp; MN Potential Donors '!X21</f>
        <v>468.87737714999986</v>
      </c>
      <c r="P21" s="24">
        <f>$B21*$C21*'HCRP &amp; MN Potential Donors '!Z21</f>
        <v>1006.1844667875</v>
      </c>
      <c r="Q21" s="25">
        <f>$B21*$C21*'HCRP &amp; MN Potential Donors '!AA21</f>
        <v>475.6508388449999</v>
      </c>
      <c r="R21" s="24">
        <f>$B21*$C21*'HCRP &amp; MN Potential Donors '!AC21</f>
        <v>1020.51294345</v>
      </c>
      <c r="S21" s="25">
        <f>$B21*$C21*'HCRP &amp; MN Potential Donors '!AD21</f>
        <v>482.42430053999993</v>
      </c>
      <c r="T21" s="24">
        <f>$B21*$C21*'HCRP &amp; MN Potential Donors '!AF21</f>
        <v>1034.8414201125001</v>
      </c>
      <c r="U21" s="25">
        <f>$B21*$C21*'HCRP &amp; MN Potential Donors '!AG21</f>
        <v>489.19776223499997</v>
      </c>
      <c r="V21" s="24">
        <f>$B21*$C21*'HCRP &amp; MN Potential Donors '!AI21</f>
        <v>1049.1698967749999</v>
      </c>
      <c r="W21" s="25">
        <f>$B21*$C21*'HCRP &amp; MN Potential Donors '!AJ21</f>
        <v>495.97122392999995</v>
      </c>
      <c r="X21" s="24">
        <f>$B21*$C21*'HCRP &amp; MN Potential Donors '!AL21</f>
        <v>1063.4983734375</v>
      </c>
      <c r="Y21" s="25">
        <f>$B21*$C21*'HCRP &amp; MN Potential Donors '!AM21</f>
        <v>502.74468562500005</v>
      </c>
      <c r="Z21" s="24">
        <f>$B21*$C21*'HCRP &amp; MN Potential Donors '!AO21</f>
        <v>1077.8268501</v>
      </c>
      <c r="AA21" s="25">
        <f>$B21*$C21*'HCRP &amp; MN Potential Donors '!AP21</f>
        <v>509.51814732000003</v>
      </c>
      <c r="AB21" s="24">
        <f>$B21*$C21*'HCRP &amp; MN Potential Donors '!AR21</f>
        <v>1092.1553267625</v>
      </c>
      <c r="AC21" s="25">
        <f>$B21*$C21*'HCRP &amp; MN Potential Donors '!AS21</f>
        <v>516.29160901499995</v>
      </c>
      <c r="AD21" s="24">
        <f>$B21*$C21*'HCRP &amp; MN Potential Donors '!AU21</f>
        <v>1106.4838034250001</v>
      </c>
      <c r="AE21" s="25">
        <f>$B21*$C21*'HCRP &amp; MN Potential Donors '!AV21</f>
        <v>523.06507070999999</v>
      </c>
      <c r="AF21" s="24">
        <f>$B21*$C21*'HCRP &amp; MN Potential Donors '!AX21</f>
        <v>1120.8122800875001</v>
      </c>
      <c r="AG21" s="25">
        <f>$B21*$C21*'HCRP &amp; MN Potential Donors '!AY21</f>
        <v>529.83853240500002</v>
      </c>
      <c r="AH21" s="24">
        <f>$B21*$C21*'HCRP &amp; MN Potential Donors '!BA21</f>
        <v>1135.14075675</v>
      </c>
      <c r="AI21" s="25">
        <f>$B21*$C21*'HCRP &amp; MN Potential Donors '!BB21</f>
        <v>536.61199410000006</v>
      </c>
    </row>
    <row r="22" spans="1:35" x14ac:dyDescent="0.2">
      <c r="A22" s="2" t="str">
        <f>'Population Numbers 2017-2021'!A22</f>
        <v>Jammu and Kashmir</v>
      </c>
      <c r="B22" s="7">
        <v>0.5</v>
      </c>
      <c r="C22" s="27">
        <v>0.7</v>
      </c>
      <c r="D22" s="24">
        <f>$B22*$C22*'HCRP &amp; MN Potential Donors '!H22</f>
        <v>233.54760484902002</v>
      </c>
      <c r="E22" s="25">
        <f>$B22*$C22*'HCRP &amp; MN Potential Donors '!I22</f>
        <v>276.01080573065997</v>
      </c>
      <c r="F22" s="24">
        <f>$B22*$C22*'HCRP &amp; MN Potential Donors '!K22</f>
        <v>236.67377686167603</v>
      </c>
      <c r="G22" s="25">
        <f>$B22*$C22*'HCRP &amp; MN Potential Donors '!L22</f>
        <v>111.88214906188321</v>
      </c>
      <c r="H22" s="24">
        <f>$B22*$C22*'HCRP &amp; MN Potential Donors '!N22</f>
        <v>239.81434483360201</v>
      </c>
      <c r="I22" s="25">
        <f>$B22*$C22*'HCRP &amp; MN Potential Donors '!O22</f>
        <v>113.36678119406641</v>
      </c>
      <c r="J22" s="24">
        <f>$B22*$C22*'HCRP &amp; MN Potential Donors '!Q22</f>
        <v>242.969308764798</v>
      </c>
      <c r="K22" s="25">
        <f>$B22*$C22*'HCRP &amp; MN Potential Donors '!R22</f>
        <v>114.85821868881361</v>
      </c>
      <c r="L22" s="24">
        <f>$B22*$C22*'HCRP &amp; MN Potential Donors '!T22</f>
        <v>246.13866865526404</v>
      </c>
      <c r="M22" s="25">
        <f>$B22*$C22*'HCRP &amp; MN Potential Donors '!U22</f>
        <v>116.35646154612482</v>
      </c>
      <c r="N22" s="24">
        <f>$B22*$C22*'HCRP &amp; MN Potential Donors '!W22</f>
        <v>249.32242450499996</v>
      </c>
      <c r="O22" s="25">
        <f>$B22*$C22*'HCRP &amp; MN Potential Donors '!X22</f>
        <v>117.86150976599995</v>
      </c>
      <c r="P22" s="24">
        <f>$B22*$C22*'HCRP &amp; MN Potential Donors '!Z22</f>
        <v>253.92440673599995</v>
      </c>
      <c r="Q22" s="25">
        <f>$B22*$C22*'HCRP &amp; MN Potential Donors '!AA22</f>
        <v>120.03699227519998</v>
      </c>
      <c r="R22" s="24">
        <f>$B22*$C22*'HCRP &amp; MN Potential Donors '!AC22</f>
        <v>258.56823923699994</v>
      </c>
      <c r="S22" s="25">
        <f>$B22*$C22*'HCRP &amp; MN Potential Donors '!AD22</f>
        <v>122.23225854839998</v>
      </c>
      <c r="T22" s="24">
        <f>$B22*$C22*'HCRP &amp; MN Potential Donors '!AF22</f>
        <v>263.25392200799996</v>
      </c>
      <c r="U22" s="25">
        <f>$B22*$C22*'HCRP &amp; MN Potential Donors '!AG22</f>
        <v>124.44730858559997</v>
      </c>
      <c r="V22" s="24">
        <f>$B22*$C22*'HCRP &amp; MN Potential Donors '!AI22</f>
        <v>267.98145504899998</v>
      </c>
      <c r="W22" s="25">
        <f>$B22*$C22*'HCRP &amp; MN Potential Donors '!AJ22</f>
        <v>126.68214238679997</v>
      </c>
      <c r="X22" s="24">
        <f>$B22*$C22*'HCRP &amp; MN Potential Donors '!AL22</f>
        <v>272.75083835999999</v>
      </c>
      <c r="Y22" s="25">
        <f>$B22*$C22*'HCRP &amp; MN Potential Donors '!AM22</f>
        <v>128.93675995199999</v>
      </c>
      <c r="Z22" s="24">
        <f>$B22*$C22*'HCRP &amp; MN Potential Donors '!AO22</f>
        <v>277.56207194100006</v>
      </c>
      <c r="AA22" s="25">
        <f>$B22*$C22*'HCRP &amp; MN Potential Donors '!AP22</f>
        <v>131.21116128119999</v>
      </c>
      <c r="AB22" s="24">
        <f>$B22*$C22*'HCRP &amp; MN Potential Donors '!AR22</f>
        <v>282.41515579200001</v>
      </c>
      <c r="AC22" s="25">
        <f>$B22*$C22*'HCRP &amp; MN Potential Donors '!AS22</f>
        <v>133.50534637439998</v>
      </c>
      <c r="AD22" s="24">
        <f>$B22*$C22*'HCRP &amp; MN Potential Donors '!AU22</f>
        <v>287.31008991299996</v>
      </c>
      <c r="AE22" s="25">
        <f>$B22*$C22*'HCRP &amp; MN Potential Donors '!AV22</f>
        <v>135.81931523159997</v>
      </c>
      <c r="AF22" s="24">
        <f>$B22*$C22*'HCRP &amp; MN Potential Donors '!AX22</f>
        <v>292.2468743039999</v>
      </c>
      <c r="AG22" s="25">
        <f>$B22*$C22*'HCRP &amp; MN Potential Donors '!AY22</f>
        <v>138.15306785279995</v>
      </c>
      <c r="AH22" s="24">
        <f>$B22*$C22*'HCRP &amp; MN Potential Donors '!BA22</f>
        <v>297.22550896499996</v>
      </c>
      <c r="AI22" s="25">
        <f>$B22*$C22*'HCRP &amp; MN Potential Donors '!BB22</f>
        <v>140.50660423799997</v>
      </c>
    </row>
    <row r="23" spans="1:35" x14ac:dyDescent="0.2">
      <c r="A23" s="2" t="str">
        <f>'Population Numbers 2017-2021'!A23</f>
        <v>Uttarkhand</v>
      </c>
      <c r="B23" s="7">
        <v>0.5</v>
      </c>
      <c r="C23" s="27">
        <v>0.7</v>
      </c>
      <c r="D23" s="24">
        <f>$B23*$C23*'HCRP &amp; MN Potential Donors '!H23</f>
        <v>243.86560471303804</v>
      </c>
      <c r="E23" s="25">
        <f>$B23*$C23*'HCRP &amp; MN Potential Donors '!I23</f>
        <v>288.20480556995403</v>
      </c>
      <c r="F23" s="24">
        <f>$B23*$C23*'HCRP &amp; MN Potential Donors '!K23</f>
        <v>249.13634241397452</v>
      </c>
      <c r="G23" s="25">
        <f>$B23*$C23*'HCRP &amp; MN Potential Donors '!L23</f>
        <v>117.77354368660612</v>
      </c>
      <c r="H23" s="24">
        <f>$B23*$C23*'HCRP &amp; MN Potential Donors '!N23</f>
        <v>254.46262260683889</v>
      </c>
      <c r="I23" s="25">
        <f>$B23*$C23*'HCRP &amp; MN Potential Donors '!O23</f>
        <v>120.29142159596017</v>
      </c>
      <c r="J23" s="24">
        <f>$B23*$C23*'HCRP &amp; MN Potential Donors '!Q23</f>
        <v>259.8444452916313</v>
      </c>
      <c r="K23" s="25">
        <f>$B23*$C23*'HCRP &amp; MN Potential Donors '!R23</f>
        <v>122.83555595604389</v>
      </c>
      <c r="L23" s="24">
        <f>$B23*$C23*'HCRP &amp; MN Potential Donors '!T23</f>
        <v>265.28181046835169</v>
      </c>
      <c r="M23" s="25">
        <f>$B23*$C23*'HCRP &amp; MN Potential Donors '!U23</f>
        <v>125.40594676685716</v>
      </c>
      <c r="N23" s="24">
        <f>$B23*$C23*'HCRP &amp; MN Potential Donors '!W23</f>
        <v>270.77471813700004</v>
      </c>
      <c r="O23" s="25">
        <f>$B23*$C23*'HCRP &amp; MN Potential Donors '!X23</f>
        <v>128.00259402840001</v>
      </c>
      <c r="P23" s="24">
        <f>$B23*$C23*'HCRP &amp; MN Potential Donors '!Z23</f>
        <v>276.41030841270009</v>
      </c>
      <c r="Q23" s="25">
        <f>$B23*$C23*'HCRP &amp; MN Potential Donors '!AA23</f>
        <v>130.66669124964</v>
      </c>
      <c r="R23" s="24">
        <f>$B23*$C23*'HCRP &amp; MN Potential Donors '!AC23</f>
        <v>282.10300050239999</v>
      </c>
      <c r="S23" s="25">
        <f>$B23*$C23*'HCRP &amp; MN Potential Donors '!AD23</f>
        <v>133.35778205567996</v>
      </c>
      <c r="T23" s="24">
        <f>$B23*$C23*'HCRP &amp; MN Potential Donors '!AF23</f>
        <v>287.85279440609997</v>
      </c>
      <c r="U23" s="25">
        <f>$B23*$C23*'HCRP &amp; MN Potential Donors '!AG23</f>
        <v>136.07586644651997</v>
      </c>
      <c r="V23" s="24">
        <f>$B23*$C23*'HCRP &amp; MN Potential Donors '!AI23</f>
        <v>293.65969012379998</v>
      </c>
      <c r="W23" s="25">
        <f>$B23*$C23*'HCRP &amp; MN Potential Donors '!AJ23</f>
        <v>138.82094442215995</v>
      </c>
      <c r="X23" s="24">
        <f>$B23*$C23*'HCRP &amp; MN Potential Donors '!AL23</f>
        <v>299.52368765550005</v>
      </c>
      <c r="Y23" s="25">
        <f>$B23*$C23*'HCRP &amp; MN Potential Donors '!AM23</f>
        <v>141.59301598259998</v>
      </c>
      <c r="Z23" s="24">
        <f>$B23*$C23*'HCRP &amp; MN Potential Donors '!AO23</f>
        <v>305.44478700119998</v>
      </c>
      <c r="AA23" s="25">
        <f>$B23*$C23*'HCRP &amp; MN Potential Donors '!AP23</f>
        <v>144.39208112783999</v>
      </c>
      <c r="AB23" s="24">
        <f>$B23*$C23*'HCRP &amp; MN Potential Donors '!AR23</f>
        <v>311.42298816090005</v>
      </c>
      <c r="AC23" s="25">
        <f>$B23*$C23*'HCRP &amp; MN Potential Donors '!AS23</f>
        <v>147.21813985788</v>
      </c>
      <c r="AD23" s="24">
        <f>$B23*$C23*'HCRP &amp; MN Potential Donors '!AU23</f>
        <v>317.45829113460002</v>
      </c>
      <c r="AE23" s="25">
        <f>$B23*$C23*'HCRP &amp; MN Potential Donors '!AV23</f>
        <v>150.07119217272</v>
      </c>
      <c r="AF23" s="24">
        <f>$B23*$C23*'HCRP &amp; MN Potential Donors '!AX23</f>
        <v>323.55069592229995</v>
      </c>
      <c r="AG23" s="25">
        <f>$B23*$C23*'HCRP &amp; MN Potential Donors '!AY23</f>
        <v>152.95123807235998</v>
      </c>
      <c r="AH23" s="24">
        <f>$B23*$C23*'HCRP &amp; MN Potential Donors '!BA23</f>
        <v>329.70020252400002</v>
      </c>
      <c r="AI23" s="25">
        <f>$B23*$C23*'HCRP &amp; MN Potential Donors '!BB23</f>
        <v>155.8582775568</v>
      </c>
    </row>
    <row r="24" spans="1:35" x14ac:dyDescent="0.2">
      <c r="A24" s="2" t="str">
        <f>'Population Numbers 2017-2021'!A24</f>
        <v>Himachal Pradesh</v>
      </c>
      <c r="B24" s="7">
        <v>0.5</v>
      </c>
      <c r="C24" s="27">
        <v>0.7</v>
      </c>
      <c r="D24" s="24">
        <f>$B24*$C24*'HCRP &amp; MN Potential Donors '!H24</f>
        <v>64.387377117640497</v>
      </c>
      <c r="E24" s="25">
        <f>$B24*$C24*'HCRP &amp; MN Potential Donors '!I24</f>
        <v>76.094172957211498</v>
      </c>
      <c r="F24" s="24">
        <f>$B24*$C24*'HCRP &amp; MN Potential Donors '!K24</f>
        <v>66.706613409836407</v>
      </c>
      <c r="G24" s="25">
        <f>$B24*$C24*'HCRP &amp; MN Potential Donors '!L24</f>
        <v>31.534035430104485</v>
      </c>
      <c r="H24" s="24">
        <f>$B24*$C24*'HCRP &amp; MN Potential Donors '!N24</f>
        <v>69.058509174570304</v>
      </c>
      <c r="I24" s="25">
        <f>$B24*$C24*'HCRP &amp; MN Potential Donors '!O24</f>
        <v>32.645840700705953</v>
      </c>
      <c r="J24" s="24">
        <f>$B24*$C24*'HCRP &amp; MN Potential Donors '!Q24</f>
        <v>71.443064411842201</v>
      </c>
      <c r="K24" s="25">
        <f>$B24*$C24*'HCRP &amp; MN Potential Donors '!R24</f>
        <v>33.773084994689043</v>
      </c>
      <c r="L24" s="24">
        <f>$B24*$C24*'HCRP &amp; MN Potential Donors '!T24</f>
        <v>73.860279121652113</v>
      </c>
      <c r="M24" s="25">
        <f>$B24*$C24*'HCRP &amp; MN Potential Donors '!U24</f>
        <v>34.915768312053714</v>
      </c>
      <c r="N24" s="24">
        <f>$B24*$C24*'HCRP &amp; MN Potential Donors '!W24</f>
        <v>76.310153304000025</v>
      </c>
      <c r="O24" s="25">
        <f>$B24*$C24*'HCRP &amp; MN Potential Donors '!X24</f>
        <v>36.073890652799996</v>
      </c>
      <c r="P24" s="24">
        <f>$B24*$C24*'HCRP &amp; MN Potential Donors '!Z24</f>
        <v>78.687059116050008</v>
      </c>
      <c r="Q24" s="25">
        <f>$B24*$C24*'HCRP &amp; MN Potential Donors '!AA24</f>
        <v>37.197518854860007</v>
      </c>
      <c r="R24" s="24">
        <f>$B24*$C24*'HCRP &amp; MN Potential Donors '!AC24</f>
        <v>81.091869959099995</v>
      </c>
      <c r="S24" s="25">
        <f>$B24*$C24*'HCRP &amp; MN Potential Donors '!AD24</f>
        <v>38.33433852612</v>
      </c>
      <c r="T24" s="24">
        <f>$B24*$C24*'HCRP &amp; MN Potential Donors '!AF24</f>
        <v>83.524585833149999</v>
      </c>
      <c r="U24" s="25">
        <f>$B24*$C24*'HCRP &amp; MN Potential Donors '!AG24</f>
        <v>39.484349666579995</v>
      </c>
      <c r="V24" s="24">
        <f>$B24*$C24*'HCRP &amp; MN Potential Donors '!AI24</f>
        <v>85.985206738200006</v>
      </c>
      <c r="W24" s="25">
        <f>$B24*$C24*'HCRP &amp; MN Potential Donors '!AJ24</f>
        <v>40.647552276239999</v>
      </c>
      <c r="X24" s="24">
        <f>$B24*$C24*'HCRP &amp; MN Potential Donors '!AL24</f>
        <v>88.473732674249987</v>
      </c>
      <c r="Y24" s="25">
        <f>$B24*$C24*'HCRP &amp; MN Potential Donors '!AM24</f>
        <v>41.823946355099991</v>
      </c>
      <c r="Z24" s="24">
        <f>$B24*$C24*'HCRP &amp; MN Potential Donors '!AO24</f>
        <v>90.990163641300001</v>
      </c>
      <c r="AA24" s="25">
        <f>$B24*$C24*'HCRP &amp; MN Potential Donors '!AP24</f>
        <v>43.013531903160001</v>
      </c>
      <c r="AB24" s="24">
        <f>$B24*$C24*'HCRP &amp; MN Potential Donors '!AR24</f>
        <v>93.534499639350003</v>
      </c>
      <c r="AC24" s="25">
        <f>$B24*$C24*'HCRP &amp; MN Potential Donors '!AS24</f>
        <v>44.216308920419991</v>
      </c>
      <c r="AD24" s="24">
        <f>$B24*$C24*'HCRP &amp; MN Potential Donors '!AU24</f>
        <v>96.106740668399993</v>
      </c>
      <c r="AE24" s="25">
        <f>$B24*$C24*'HCRP &amp; MN Potential Donors '!AV24</f>
        <v>45.432277406879997</v>
      </c>
      <c r="AF24" s="24">
        <f>$B24*$C24*'HCRP &amp; MN Potential Donors '!AX24</f>
        <v>98.706886728449987</v>
      </c>
      <c r="AG24" s="25">
        <f>$B24*$C24*'HCRP &amp; MN Potential Donors '!AY24</f>
        <v>46.661437362539999</v>
      </c>
      <c r="AH24" s="24">
        <f>$B24*$C24*'HCRP &amp; MN Potential Donors '!BA24</f>
        <v>101.33493781949998</v>
      </c>
      <c r="AI24" s="25">
        <f>$B24*$C24*'HCRP &amp; MN Potential Donors '!BB24</f>
        <v>47.903788787399996</v>
      </c>
    </row>
    <row r="25" spans="1:35" x14ac:dyDescent="0.2">
      <c r="A25" s="2" t="str">
        <f>'Population Numbers 2017-2021'!A25</f>
        <v>Tripura</v>
      </c>
      <c r="B25" s="7">
        <v>0.5</v>
      </c>
      <c r="C25" s="27">
        <v>0.7</v>
      </c>
      <c r="D25" s="24">
        <f>$B25*$C25*'HCRP &amp; MN Potential Donors '!H25</f>
        <v>61.887649878862511</v>
      </c>
      <c r="E25" s="25">
        <f>$B25*$C25*'HCRP &amp; MN Potential Donors '!I25</f>
        <v>73.139949856837504</v>
      </c>
      <c r="F25" s="24">
        <f>$B25*$C25*'HCRP &amp; MN Potential Donors '!K25</f>
        <v>63.201650471190014</v>
      </c>
      <c r="G25" s="25">
        <f>$B25*$C25*'HCRP &amp; MN Potential Donors '!L25</f>
        <v>29.877143859108006</v>
      </c>
      <c r="H25" s="24">
        <f>$B25*$C25*'HCRP &amp; MN Potential Donors '!N25</f>
        <v>64.529444639467513</v>
      </c>
      <c r="I25" s="25">
        <f>$B25*$C25*'HCRP &amp; MN Potential Donors '!O25</f>
        <v>30.504828375020999</v>
      </c>
      <c r="J25" s="24">
        <f>$B25*$C25*'HCRP &amp; MN Potential Donors '!Q25</f>
        <v>65.87103238369501</v>
      </c>
      <c r="K25" s="25">
        <f>$B25*$C25*'HCRP &amp; MN Potential Donors '!R25</f>
        <v>31.139033490473999</v>
      </c>
      <c r="L25" s="24">
        <f>$B25*$C25*'HCRP &amp; MN Potential Donors '!T25</f>
        <v>67.22641370387251</v>
      </c>
      <c r="M25" s="25">
        <f>$B25*$C25*'HCRP &amp; MN Potential Donors '!U25</f>
        <v>31.779759205466998</v>
      </c>
      <c r="N25" s="24">
        <f>$B25*$C25*'HCRP &amp; MN Potential Donors '!W25</f>
        <v>68.595588600000028</v>
      </c>
      <c r="O25" s="25">
        <f>$B25*$C25*'HCRP &amp; MN Potential Donors '!X25</f>
        <v>32.427005520000009</v>
      </c>
      <c r="P25" s="24">
        <f>$B25*$C25*'HCRP &amp; MN Potential Donors '!Z25</f>
        <v>69.969906352500018</v>
      </c>
      <c r="Q25" s="25">
        <f>$B25*$C25*'HCRP &amp; MN Potential Donors '!AA25</f>
        <v>33.076683003000007</v>
      </c>
      <c r="R25" s="24">
        <f>$B25*$C25*'HCRP &amp; MN Potential Donors '!AC25</f>
        <v>71.357841555000007</v>
      </c>
      <c r="S25" s="25">
        <f>$B25*$C25*'HCRP &amp; MN Potential Donors '!AD25</f>
        <v>33.732797826000002</v>
      </c>
      <c r="T25" s="24">
        <f>$B25*$C25*'HCRP &amp; MN Potential Donors '!AF25</f>
        <v>72.759394207500023</v>
      </c>
      <c r="U25" s="25">
        <f>$B25*$C25*'HCRP &amp; MN Potential Donors '!AG25</f>
        <v>34.395349989000003</v>
      </c>
      <c r="V25" s="24">
        <f>$B25*$C25*'HCRP &amp; MN Potential Donors '!AI25</f>
        <v>74.174564309999994</v>
      </c>
      <c r="W25" s="25">
        <f>$B25*$C25*'HCRP &amp; MN Potential Donors '!AJ25</f>
        <v>35.064339492000002</v>
      </c>
      <c r="X25" s="24">
        <f>$B25*$C25*'HCRP &amp; MN Potential Donors '!AL25</f>
        <v>75.60335186250002</v>
      </c>
      <c r="Y25" s="25">
        <f>$B25*$C25*'HCRP &amp; MN Potential Donors '!AM25</f>
        <v>35.739766334999999</v>
      </c>
      <c r="Z25" s="24">
        <f>$B25*$C25*'HCRP &amp; MN Potential Donors '!AO25</f>
        <v>77.045756865000016</v>
      </c>
      <c r="AA25" s="25">
        <f>$B25*$C25*'HCRP &amp; MN Potential Donors '!AP25</f>
        <v>36.421630518000001</v>
      </c>
      <c r="AB25" s="24">
        <f>$B25*$C25*'HCRP &amp; MN Potential Donors '!AR25</f>
        <v>78.501779317500009</v>
      </c>
      <c r="AC25" s="25">
        <f>$B25*$C25*'HCRP &amp; MN Potential Donors '!AS25</f>
        <v>37.109932041</v>
      </c>
      <c r="AD25" s="24">
        <f>$B25*$C25*'HCRP &amp; MN Potential Donors '!AU25</f>
        <v>79.97141922000003</v>
      </c>
      <c r="AE25" s="25">
        <f>$B25*$C25*'HCRP &amp; MN Potential Donors '!AV25</f>
        <v>37.804670904000012</v>
      </c>
      <c r="AF25" s="24">
        <f>$B25*$C25*'HCRP &amp; MN Potential Donors '!AX25</f>
        <v>81.454676572500006</v>
      </c>
      <c r="AG25" s="25">
        <f>$B25*$C25*'HCRP &amp; MN Potential Donors '!AY25</f>
        <v>38.505847107000001</v>
      </c>
      <c r="AH25" s="24">
        <f>$B25*$C25*'HCRP &amp; MN Potential Donors '!BA25</f>
        <v>82.951551375000008</v>
      </c>
      <c r="AI25" s="25">
        <f>$B25*$C25*'HCRP &amp; MN Potential Donors '!BB25</f>
        <v>39.213460650000002</v>
      </c>
    </row>
    <row r="26" spans="1:35" x14ac:dyDescent="0.2">
      <c r="A26" s="2" t="str">
        <f>'Population Numbers 2017-2021'!A26</f>
        <v>Meghalaya</v>
      </c>
      <c r="B26" s="7">
        <v>0.5</v>
      </c>
      <c r="C26" s="27">
        <v>0.7</v>
      </c>
      <c r="D26" s="24">
        <f>$B26*$C26*'HCRP &amp; MN Potential Donors '!H26</f>
        <v>62.114629655578504</v>
      </c>
      <c r="E26" s="25">
        <f>$B26*$C26*'HCRP &amp; MN Potential Donors '!I26</f>
        <v>73.408198683865507</v>
      </c>
      <c r="F26" s="24">
        <f>$B26*$C26*'HCRP &amp; MN Potential Donors '!K26</f>
        <v>63.883104560074791</v>
      </c>
      <c r="G26" s="25">
        <f>$B26*$C26*'HCRP &amp; MN Potential Donors '!L26</f>
        <v>30.199285792035354</v>
      </c>
      <c r="H26" s="24">
        <f>$B26*$C26*'HCRP &amp; MN Potential Donors '!N26</f>
        <v>65.676396250565105</v>
      </c>
      <c r="I26" s="25">
        <f>$B26*$C26*'HCRP &amp; MN Potential Donors '!O26</f>
        <v>31.047023682085317</v>
      </c>
      <c r="J26" s="24">
        <f>$B26*$C26*'HCRP &amp; MN Potential Donors '!Q26</f>
        <v>67.494504727049389</v>
      </c>
      <c r="K26" s="25">
        <f>$B26*$C26*'HCRP &amp; MN Potential Donors '!R26</f>
        <v>31.906493143696078</v>
      </c>
      <c r="L26" s="24">
        <f>$B26*$C26*'HCRP &amp; MN Potential Donors '!T26</f>
        <v>69.337429989527706</v>
      </c>
      <c r="M26" s="25">
        <f>$B26*$C26*'HCRP &amp; MN Potential Donors '!U26</f>
        <v>32.777694176867648</v>
      </c>
      <c r="N26" s="24">
        <f>$B26*$C26*'HCRP &amp; MN Potential Donors '!W26</f>
        <v>71.205172037999986</v>
      </c>
      <c r="O26" s="25">
        <f>$B26*$C26*'HCRP &amp; MN Potential Donors '!X26</f>
        <v>33.660626781599994</v>
      </c>
      <c r="P26" s="24">
        <f>$B26*$C26*'HCRP &amp; MN Potential Donors '!Z26</f>
        <v>73.192240321199989</v>
      </c>
      <c r="Q26" s="25">
        <f>$B26*$C26*'HCRP &amp; MN Potential Donors '!AA26</f>
        <v>34.599968151839995</v>
      </c>
      <c r="R26" s="24">
        <f>$B26*$C26*'HCRP &amp; MN Potential Donors '!AC26</f>
        <v>75.206551820399994</v>
      </c>
      <c r="S26" s="25">
        <f>$B26*$C26*'HCRP &amp; MN Potential Donors '!AD26</f>
        <v>35.552188133279998</v>
      </c>
      <c r="T26" s="24">
        <f>$B26*$C26*'HCRP &amp; MN Potential Donors '!AF26</f>
        <v>77.248106535600016</v>
      </c>
      <c r="U26" s="25">
        <f>$B26*$C26*'HCRP &amp; MN Potential Donors '!AG26</f>
        <v>36.517286725920002</v>
      </c>
      <c r="V26" s="24">
        <f>$B26*$C26*'HCRP &amp; MN Potential Donors '!AI26</f>
        <v>79.316904466799997</v>
      </c>
      <c r="W26" s="25">
        <f>$B26*$C26*'HCRP &amp; MN Potential Donors '!AJ26</f>
        <v>37.495263929759993</v>
      </c>
      <c r="X26" s="24">
        <f>$B26*$C26*'HCRP &amp; MN Potential Donors '!AL26</f>
        <v>81.412945613999995</v>
      </c>
      <c r="Y26" s="25">
        <f>$B26*$C26*'HCRP &amp; MN Potential Donors '!AM26</f>
        <v>38.486119744799993</v>
      </c>
      <c r="Z26" s="24">
        <f>$B26*$C26*'HCRP &amp; MN Potential Donors '!AO26</f>
        <v>83.536229977199994</v>
      </c>
      <c r="AA26" s="25">
        <f>$B26*$C26*'HCRP &amp; MN Potential Donors '!AP26</f>
        <v>39.489854171039994</v>
      </c>
      <c r="AB26" s="24">
        <f>$B26*$C26*'HCRP &amp; MN Potential Donors '!AR26</f>
        <v>85.686757556399982</v>
      </c>
      <c r="AC26" s="25">
        <f>$B26*$C26*'HCRP &amp; MN Potential Donors '!AS26</f>
        <v>40.506467208479989</v>
      </c>
      <c r="AD26" s="24">
        <f>$B26*$C26*'HCRP &amp; MN Potential Donors '!AU26</f>
        <v>87.864528351599986</v>
      </c>
      <c r="AE26" s="25">
        <f>$B26*$C26*'HCRP &amp; MN Potential Donors '!AV26</f>
        <v>41.535958857119994</v>
      </c>
      <c r="AF26" s="24">
        <f>$B26*$C26*'HCRP &amp; MN Potential Donors '!AX26</f>
        <v>90.069542362800007</v>
      </c>
      <c r="AG26" s="25">
        <f>$B26*$C26*'HCRP &amp; MN Potential Donors '!AY26</f>
        <v>42.578329116959999</v>
      </c>
      <c r="AH26" s="24">
        <f>$B26*$C26*'HCRP &amp; MN Potential Donors '!BA26</f>
        <v>92.301799589999987</v>
      </c>
      <c r="AI26" s="25">
        <f>$B26*$C26*'HCRP &amp; MN Potential Donors '!BB26</f>
        <v>43.633577987999992</v>
      </c>
    </row>
    <row r="27" spans="1:35" x14ac:dyDescent="0.2">
      <c r="A27" s="2" t="str">
        <f>'Population Numbers 2017-2021'!A27</f>
        <v>Manipur</v>
      </c>
      <c r="B27" s="7">
        <v>0.5</v>
      </c>
      <c r="C27" s="27">
        <v>0.7</v>
      </c>
      <c r="D27" s="24">
        <f>$B27*$C27*'HCRP &amp; MN Potential Donors '!H27</f>
        <v>40.419993729538504</v>
      </c>
      <c r="E27" s="25">
        <f>$B27*$C27*'HCRP &amp; MN Potential Donors '!I27</f>
        <v>47.769083498545506</v>
      </c>
      <c r="F27" s="24">
        <f>$B27*$C27*'HCRP &amp; MN Potential Donors '!K27</f>
        <v>40.590474052774816</v>
      </c>
      <c r="G27" s="25">
        <f>$B27*$C27*'HCRP &amp; MN Potential Donors '!L27</f>
        <v>19.188224097675366</v>
      </c>
      <c r="H27" s="24">
        <f>$B27*$C27*'HCRP &amp; MN Potential Donors '!N27</f>
        <v>40.756613040089114</v>
      </c>
      <c r="I27" s="25">
        <f>$B27*$C27*'HCRP &amp; MN Potential Donors '!O27</f>
        <v>19.266762528042122</v>
      </c>
      <c r="J27" s="24">
        <f>$B27*$C27*'HCRP &amp; MN Potential Donors '!Q27</f>
        <v>40.918410691481419</v>
      </c>
      <c r="K27" s="25">
        <f>$B27*$C27*'HCRP &amp; MN Potential Donors '!R27</f>
        <v>19.343248690518489</v>
      </c>
      <c r="L27" s="24">
        <f>$B27*$C27*'HCRP &amp; MN Potential Donors '!T27</f>
        <v>41.075867006951718</v>
      </c>
      <c r="M27" s="25">
        <f>$B27*$C27*'HCRP &amp; MN Potential Donors '!U27</f>
        <v>19.417682585104448</v>
      </c>
      <c r="N27" s="24">
        <f>$B27*$C27*'HCRP &amp; MN Potential Donors '!W27</f>
        <v>41.228981986500017</v>
      </c>
      <c r="O27" s="25">
        <f>$B27*$C27*'HCRP &amp; MN Potential Donors '!X27</f>
        <v>19.490064211800004</v>
      </c>
      <c r="P27" s="24">
        <f>$B27*$C27*'HCRP &amp; MN Potential Donors '!Z27</f>
        <v>41.93166246885</v>
      </c>
      <c r="Q27" s="25">
        <f>$B27*$C27*'HCRP &amp; MN Potential Donors '!AA27</f>
        <v>19.822240439820003</v>
      </c>
      <c r="R27" s="24">
        <f>$B27*$C27*'HCRP &amp; MN Potential Donors '!AC27</f>
        <v>42.640224442200001</v>
      </c>
      <c r="S27" s="25">
        <f>$B27*$C27*'HCRP &amp; MN Potential Donors '!AD27</f>
        <v>20.157197009040001</v>
      </c>
      <c r="T27" s="24">
        <f>$B27*$C27*'HCRP &amp; MN Potential Donors '!AF27</f>
        <v>43.354667906550006</v>
      </c>
      <c r="U27" s="25">
        <f>$B27*$C27*'HCRP &amp; MN Potential Donors '!AG27</f>
        <v>20.494933919460003</v>
      </c>
      <c r="V27" s="24">
        <f>$B27*$C27*'HCRP &amp; MN Potential Donors '!AI27</f>
        <v>44.074992861900007</v>
      </c>
      <c r="W27" s="25">
        <f>$B27*$C27*'HCRP &amp; MN Potential Donors '!AJ27</f>
        <v>20.835451171079999</v>
      </c>
      <c r="X27" s="24">
        <f>$B27*$C27*'HCRP &amp; MN Potential Donors '!AL27</f>
        <v>44.801199308249998</v>
      </c>
      <c r="Y27" s="25">
        <f>$B27*$C27*'HCRP &amp; MN Potential Donors '!AM27</f>
        <v>21.1787487639</v>
      </c>
      <c r="Z27" s="24">
        <f>$B27*$C27*'HCRP &amp; MN Potential Donors '!AO27</f>
        <v>45.533287245600015</v>
      </c>
      <c r="AA27" s="25">
        <f>$B27*$C27*'HCRP &amp; MN Potential Donors '!AP27</f>
        <v>21.524826697920005</v>
      </c>
      <c r="AB27" s="24">
        <f>$B27*$C27*'HCRP &amp; MN Potential Donors '!AR27</f>
        <v>46.271256673950006</v>
      </c>
      <c r="AC27" s="25">
        <f>$B27*$C27*'HCRP &amp; MN Potential Donors '!AS27</f>
        <v>21.873684973140001</v>
      </c>
      <c r="AD27" s="24">
        <f>$B27*$C27*'HCRP &amp; MN Potential Donors '!AU27</f>
        <v>47.015107593300009</v>
      </c>
      <c r="AE27" s="25">
        <f>$B27*$C27*'HCRP &amp; MN Potential Donors '!AV27</f>
        <v>22.225323589560002</v>
      </c>
      <c r="AF27" s="24">
        <f>$B27*$C27*'HCRP &amp; MN Potential Donors '!AX27</f>
        <v>47.764840003650001</v>
      </c>
      <c r="AG27" s="25">
        <f>$B27*$C27*'HCRP &amp; MN Potential Donors '!AY27</f>
        <v>22.579742547180004</v>
      </c>
      <c r="AH27" s="24">
        <f>$B27*$C27*'HCRP &amp; MN Potential Donors '!BA27</f>
        <v>48.520453905000004</v>
      </c>
      <c r="AI27" s="25">
        <f>$B27*$C27*'HCRP &amp; MN Potential Donors '!BB27</f>
        <v>22.936941846</v>
      </c>
    </row>
    <row r="28" spans="1:35" x14ac:dyDescent="0.2">
      <c r="A28" s="2" t="str">
        <f>'Population Numbers 2017-2021'!A28</f>
        <v>Nagaland</v>
      </c>
      <c r="B28" s="7">
        <v>0.5</v>
      </c>
      <c r="C28" s="27">
        <v>0.7</v>
      </c>
      <c r="D28" s="24">
        <f>$B28*$C28*'HCRP &amp; MN Potential Donors '!H28</f>
        <v>27.636157532213996</v>
      </c>
      <c r="E28" s="25">
        <f>$B28*$C28*'HCRP &amp; MN Potential Donors '!I28</f>
        <v>32.660913447161995</v>
      </c>
      <c r="F28" s="24">
        <f>$B28*$C28*'HCRP &amp; MN Potential Donors '!K28</f>
        <v>28.866912290647193</v>
      </c>
      <c r="G28" s="25">
        <f>$B28*$C28*'HCRP &amp; MN Potential Donors '!L28</f>
        <v>13.646176719215035</v>
      </c>
      <c r="H28" s="24">
        <f>$B28*$C28*'HCRP &amp; MN Potential Donors '!N28</f>
        <v>30.116408148842396</v>
      </c>
      <c r="I28" s="25">
        <f>$B28*$C28*'HCRP &amp; MN Potential Donors '!O28</f>
        <v>14.236847488543678</v>
      </c>
      <c r="J28" s="24">
        <f>$B28*$C28*'HCRP &amp; MN Potential Donors '!Q28</f>
        <v>31.384645106799592</v>
      </c>
      <c r="K28" s="25">
        <f>$B28*$C28*'HCRP &amp; MN Potential Donors '!R28</f>
        <v>14.836377686850712</v>
      </c>
      <c r="L28" s="24">
        <f>$B28*$C28*'HCRP &amp; MN Potential Donors '!T28</f>
        <v>32.671623164518792</v>
      </c>
      <c r="M28" s="25">
        <f>$B28*$C28*'HCRP &amp; MN Potential Donors '!U28</f>
        <v>15.444767314136154</v>
      </c>
      <c r="N28" s="24">
        <f>$B28*$C28*'HCRP &amp; MN Potential Donors '!W28</f>
        <v>33.977342321999991</v>
      </c>
      <c r="O28" s="25">
        <f>$B28*$C28*'HCRP &amp; MN Potential Donors '!X28</f>
        <v>16.062016370399999</v>
      </c>
      <c r="P28" s="24">
        <f>$B28*$C28*'HCRP &amp; MN Potential Donors '!Z28</f>
        <v>34.687077163200001</v>
      </c>
      <c r="Q28" s="25">
        <f>$B28*$C28*'HCRP &amp; MN Potential Donors '!AA28</f>
        <v>16.39752738624</v>
      </c>
      <c r="R28" s="24">
        <f>$B28*$C28*'HCRP &amp; MN Potential Donors '!AC28</f>
        <v>35.404084346399998</v>
      </c>
      <c r="S28" s="25">
        <f>$B28*$C28*'HCRP &amp; MN Potential Donors '!AD28</f>
        <v>16.736476236479998</v>
      </c>
      <c r="T28" s="24">
        <f>$B28*$C28*'HCRP &amp; MN Potential Donors '!AF28</f>
        <v>36.128363871600001</v>
      </c>
      <c r="U28" s="25">
        <f>$B28*$C28*'HCRP &amp; MN Potential Donors '!AG28</f>
        <v>17.078862921119999</v>
      </c>
      <c r="V28" s="24">
        <f>$B28*$C28*'HCRP &amp; MN Potential Donors '!AI28</f>
        <v>36.859915738799991</v>
      </c>
      <c r="W28" s="25">
        <f>$B28*$C28*'HCRP &amp; MN Potential Donors '!AJ28</f>
        <v>17.424687440159996</v>
      </c>
      <c r="X28" s="24">
        <f>$B28*$C28*'HCRP &amp; MN Potential Donors '!AL28</f>
        <v>37.598739947999995</v>
      </c>
      <c r="Y28" s="25">
        <f>$B28*$C28*'HCRP &amp; MN Potential Donors '!AM28</f>
        <v>17.773949793599996</v>
      </c>
      <c r="Z28" s="24">
        <f>$B28*$C28*'HCRP &amp; MN Potential Donors '!AO28</f>
        <v>38.344836499199999</v>
      </c>
      <c r="AA28" s="25">
        <f>$B28*$C28*'HCRP &amp; MN Potential Donors '!AP28</f>
        <v>18.126649981439996</v>
      </c>
      <c r="AB28" s="24">
        <f>$B28*$C28*'HCRP &amp; MN Potential Donors '!AR28</f>
        <v>39.098205392400004</v>
      </c>
      <c r="AC28" s="25">
        <f>$B28*$C28*'HCRP &amp; MN Potential Donors '!AS28</f>
        <v>18.48278800368</v>
      </c>
      <c r="AD28" s="24">
        <f>$B28*$C28*'HCRP &amp; MN Potential Donors '!AU28</f>
        <v>39.858846627599988</v>
      </c>
      <c r="AE28" s="25">
        <f>$B28*$C28*'HCRP &amp; MN Potential Donors '!AV28</f>
        <v>18.842363860319995</v>
      </c>
      <c r="AF28" s="24">
        <f>$B28*$C28*'HCRP &amp; MN Potential Donors '!AX28</f>
        <v>40.626760204799993</v>
      </c>
      <c r="AG28" s="25">
        <f>$B28*$C28*'HCRP &amp; MN Potential Donors '!AY28</f>
        <v>19.205377551359994</v>
      </c>
      <c r="AH28" s="24">
        <f>$B28*$C28*'HCRP &amp; MN Potential Donors '!BA28</f>
        <v>41.401946123999998</v>
      </c>
      <c r="AI28" s="25">
        <f>$B28*$C28*'HCRP &amp; MN Potential Donors '!BB28</f>
        <v>19.571829076799997</v>
      </c>
    </row>
    <row r="29" spans="1:35" x14ac:dyDescent="0.2">
      <c r="A29" s="2" t="str">
        <f>'Population Numbers 2017-2021'!A29</f>
        <v>Goa</v>
      </c>
      <c r="B29" s="7">
        <v>0.5</v>
      </c>
      <c r="C29" s="27">
        <v>0.7</v>
      </c>
      <c r="D29" s="24">
        <f>$B29*$C29*'HCRP &amp; MN Potential Donors '!H29</f>
        <v>78.957255034349998</v>
      </c>
      <c r="E29" s="25">
        <f>$B29*$C29*'HCRP &amp; MN Potential Donors '!I29</f>
        <v>93.313119586050007</v>
      </c>
      <c r="F29" s="24">
        <f>$B29*$C29*'HCRP &amp; MN Potential Donors '!K29</f>
        <v>80.770911183270016</v>
      </c>
      <c r="G29" s="25">
        <f>$B29*$C29*'HCRP &amp; MN Potential Donors '!L29</f>
        <v>38.182612559364003</v>
      </c>
      <c r="H29" s="24">
        <f>$B29*$C29*'HCRP &amp; MN Potential Donors '!N29</f>
        <v>82.598099879295006</v>
      </c>
      <c r="I29" s="25">
        <f>$B29*$C29*'HCRP &amp; MN Potential Donors '!O29</f>
        <v>39.046374488393994</v>
      </c>
      <c r="J29" s="24">
        <f>$B29*$C29*'HCRP &amp; MN Potential Donors '!Q29</f>
        <v>84.438821122424997</v>
      </c>
      <c r="K29" s="25">
        <f>$B29*$C29*'HCRP &amp; MN Potential Donors '!R29</f>
        <v>39.916533621509991</v>
      </c>
      <c r="L29" s="24">
        <f>$B29*$C29*'HCRP &amp; MN Potential Donors '!T29</f>
        <v>86.293074912660018</v>
      </c>
      <c r="M29" s="25">
        <f>$B29*$C29*'HCRP &amp; MN Potential Donors '!U29</f>
        <v>40.793089958712002</v>
      </c>
      <c r="N29" s="24">
        <f>$B29*$C29*'HCRP &amp; MN Potential Donors '!W29</f>
        <v>88.160861249999996</v>
      </c>
      <c r="O29" s="25">
        <f>$B29*$C29*'HCRP &amp; MN Potential Donors '!X29</f>
        <v>41.676043499999999</v>
      </c>
      <c r="P29" s="24">
        <f>$B29*$C29*'HCRP &amp; MN Potential Donors '!Z29</f>
        <v>89.407255014000015</v>
      </c>
      <c r="Q29" s="25">
        <f>$B29*$C29*'HCRP &amp; MN Potential Donors '!AA29</f>
        <v>42.265247824799999</v>
      </c>
      <c r="R29" s="24">
        <f>$B29*$C29*'HCRP &amp; MN Potential Donors '!AC29</f>
        <v>90.661356324000025</v>
      </c>
      <c r="S29" s="25">
        <f>$B29*$C29*'HCRP &amp; MN Potential Donors '!AD29</f>
        <v>42.858095716800001</v>
      </c>
      <c r="T29" s="24">
        <f>$B29*$C29*'HCRP &amp; MN Potential Donors '!AF29</f>
        <v>91.923165180000012</v>
      </c>
      <c r="U29" s="25">
        <f>$B29*$C29*'HCRP &amp; MN Potential Donors '!AG29</f>
        <v>43.454587175999997</v>
      </c>
      <c r="V29" s="24">
        <f>$B29*$C29*'HCRP &amp; MN Potential Donors '!AI29</f>
        <v>93.192681582000006</v>
      </c>
      <c r="W29" s="25">
        <f>$B29*$C29*'HCRP &amp; MN Potential Donors '!AJ29</f>
        <v>44.054722202400008</v>
      </c>
      <c r="X29" s="24">
        <f>$B29*$C29*'HCRP &amp; MN Potential Donors '!AL29</f>
        <v>94.469905530000005</v>
      </c>
      <c r="Y29" s="25">
        <f>$B29*$C29*'HCRP &amp; MN Potential Donors '!AM29</f>
        <v>44.658500795999998</v>
      </c>
      <c r="Z29" s="24">
        <f>$B29*$C29*'HCRP &amp; MN Potential Donors '!AO29</f>
        <v>95.754837024000025</v>
      </c>
      <c r="AA29" s="25">
        <f>$B29*$C29*'HCRP &amp; MN Potential Donors '!AP29</f>
        <v>45.265922956800004</v>
      </c>
      <c r="AB29" s="24">
        <f>$B29*$C29*'HCRP &amp; MN Potential Donors '!AR29</f>
        <v>97.047476064000023</v>
      </c>
      <c r="AC29" s="25">
        <f>$B29*$C29*'HCRP &amp; MN Potential Donors '!AS29</f>
        <v>45.876988684800004</v>
      </c>
      <c r="AD29" s="24">
        <f>$B29*$C29*'HCRP &amp; MN Potential Donors '!AU29</f>
        <v>98.347822649999998</v>
      </c>
      <c r="AE29" s="25">
        <f>$B29*$C29*'HCRP &amp; MN Potential Donors '!AV29</f>
        <v>46.491697979999998</v>
      </c>
      <c r="AF29" s="24">
        <f>$B29*$C29*'HCRP &amp; MN Potential Donors '!AX29</f>
        <v>99.655876782000007</v>
      </c>
      <c r="AG29" s="25">
        <f>$B29*$C29*'HCRP &amp; MN Potential Donors '!AY29</f>
        <v>47.110050842400014</v>
      </c>
      <c r="AH29" s="24">
        <f>$B29*$C29*'HCRP &amp; MN Potential Donors '!BA29</f>
        <v>100.97163846000001</v>
      </c>
      <c r="AI29" s="25">
        <f>$B29*$C29*'HCRP &amp; MN Potential Donors '!BB29</f>
        <v>47.732047272000003</v>
      </c>
    </row>
    <row r="30" spans="1:35" x14ac:dyDescent="0.2">
      <c r="A30" s="2" t="str">
        <f>'Population Numbers 2017-2021'!A30</f>
        <v>Arunchal Pradesh</v>
      </c>
      <c r="B30" s="7">
        <v>0.5</v>
      </c>
      <c r="C30" s="27">
        <v>0.7</v>
      </c>
      <c r="D30" s="24">
        <f>$B30*$C30*'HCRP &amp; MN Potential Donors '!H30</f>
        <v>25.055656031405999</v>
      </c>
      <c r="E30" s="25">
        <f>$B30*$C30*'HCRP &amp; MN Potential Donors '!I30</f>
        <v>29.611229855297996</v>
      </c>
      <c r="F30" s="24">
        <f>$B30*$C30*'HCRP &amp; MN Potential Donors '!K30</f>
        <v>25.849264087600808</v>
      </c>
      <c r="G30" s="25">
        <f>$B30*$C30*'HCRP &amp; MN Potential Donors '!L30</f>
        <v>12.219652114138562</v>
      </c>
      <c r="H30" s="24">
        <f>$B30*$C30*'HCRP &amp; MN Potential Donors '!N30</f>
        <v>26.654659958757609</v>
      </c>
      <c r="I30" s="25">
        <f>$B30*$C30*'HCRP &amp; MN Potential Donors '!O30</f>
        <v>12.600384707776321</v>
      </c>
      <c r="J30" s="24">
        <f>$B30*$C30*'HCRP &amp; MN Potential Donors '!Q30</f>
        <v>27.471843644876405</v>
      </c>
      <c r="K30" s="25">
        <f>$B30*$C30*'HCRP &amp; MN Potential Donors '!R30</f>
        <v>12.98668972303248</v>
      </c>
      <c r="L30" s="24">
        <f>$B30*$C30*'HCRP &amp; MN Potential Donors '!T30</f>
        <v>28.300815145957202</v>
      </c>
      <c r="M30" s="25">
        <f>$B30*$C30*'HCRP &amp; MN Potential Donors '!U30</f>
        <v>13.378567159907041</v>
      </c>
      <c r="N30" s="24">
        <f>$B30*$C30*'HCRP &amp; MN Potential Donors '!W30</f>
        <v>29.141574462000001</v>
      </c>
      <c r="O30" s="25">
        <f>$B30*$C30*'HCRP &amp; MN Potential Donors '!X30</f>
        <v>13.776017018400003</v>
      </c>
      <c r="P30" s="24">
        <f>$B30*$C30*'HCRP &amp; MN Potential Donors '!Z30</f>
        <v>30.002430796799999</v>
      </c>
      <c r="Q30" s="25">
        <f>$B30*$C30*'HCRP &amp; MN Potential Donors '!AA30</f>
        <v>14.18296728576</v>
      </c>
      <c r="R30" s="24">
        <f>$B30*$C30*'HCRP &amp; MN Potential Donors '!AC30</f>
        <v>30.875264943600001</v>
      </c>
      <c r="S30" s="25">
        <f>$B30*$C30*'HCRP &amp; MN Potential Donors '!AD30</f>
        <v>14.595579791519997</v>
      </c>
      <c r="T30" s="24">
        <f>$B30*$C30*'HCRP &amp; MN Potential Donors '!AF30</f>
        <v>31.760076902400005</v>
      </c>
      <c r="U30" s="25">
        <f>$B30*$C30*'HCRP &amp; MN Potential Donors '!AG30</f>
        <v>15.01385453568</v>
      </c>
      <c r="V30" s="24">
        <f>$B30*$C30*'HCRP &amp; MN Potential Donors '!AI30</f>
        <v>32.656866673200007</v>
      </c>
      <c r="W30" s="25">
        <f>$B30*$C30*'HCRP &amp; MN Potential Donors '!AJ30</f>
        <v>15.437791518239999</v>
      </c>
      <c r="X30" s="24">
        <f>$B30*$C30*'HCRP &amp; MN Potential Donors '!AL30</f>
        <v>33.56563425600001</v>
      </c>
      <c r="Y30" s="25">
        <f>$B30*$C30*'HCRP &amp; MN Potential Donors '!AM30</f>
        <v>15.867390739200001</v>
      </c>
      <c r="Z30" s="24">
        <f>$B30*$C30*'HCRP &amp; MN Potential Donors '!AO30</f>
        <v>34.486379650800004</v>
      </c>
      <c r="AA30" s="25">
        <f>$B30*$C30*'HCRP &amp; MN Potential Donors '!AP30</f>
        <v>16.302652198560001</v>
      </c>
      <c r="AB30" s="24">
        <f>$B30*$C30*'HCRP &amp; MN Potential Donors '!AR30</f>
        <v>35.419102857600002</v>
      </c>
      <c r="AC30" s="25">
        <f>$B30*$C30*'HCRP &amp; MN Potential Donors '!AS30</f>
        <v>16.743575896320003</v>
      </c>
      <c r="AD30" s="24">
        <f>$B30*$C30*'HCRP &amp; MN Potential Donors '!AU30</f>
        <v>36.363803876400013</v>
      </c>
      <c r="AE30" s="25">
        <f>$B30*$C30*'HCRP &amp; MN Potential Donors '!AV30</f>
        <v>17.190161832480005</v>
      </c>
      <c r="AF30" s="24">
        <f>$B30*$C30*'HCRP &amp; MN Potential Donors '!AX30</f>
        <v>37.3204827072</v>
      </c>
      <c r="AG30" s="25">
        <f>$B30*$C30*'HCRP &amp; MN Potential Donors '!AY30</f>
        <v>17.642410007039999</v>
      </c>
      <c r="AH30" s="24">
        <f>$B30*$C30*'HCRP &amp; MN Potential Donors '!BA30</f>
        <v>38.289139349999999</v>
      </c>
      <c r="AI30" s="25">
        <f>$B30*$C30*'HCRP &amp; MN Potential Donors '!BB30</f>
        <v>18.100320419999999</v>
      </c>
    </row>
    <row r="31" spans="1:35" x14ac:dyDescent="0.2">
      <c r="A31" s="2" t="str">
        <f>'Population Numbers 2017-2021'!A31</f>
        <v>Puducherry</v>
      </c>
      <c r="B31" s="7">
        <v>0.5</v>
      </c>
      <c r="C31" s="27">
        <v>0.7</v>
      </c>
      <c r="D31" s="24">
        <f>$B31*$C31*'HCRP &amp; MN Potential Donors '!H31</f>
        <v>74.326129166520005</v>
      </c>
      <c r="E31" s="25">
        <f>$B31*$C31*'HCRP &amp; MN Potential Donors '!I31</f>
        <v>87.839970833159995</v>
      </c>
      <c r="F31" s="24">
        <f>$B31*$C31*'HCRP &amp; MN Potential Donors '!K31</f>
        <v>75.024774970991984</v>
      </c>
      <c r="G31" s="25">
        <f>$B31*$C31*'HCRP &amp; MN Potential Donors '!L31</f>
        <v>35.466257259014391</v>
      </c>
      <c r="H31" s="24">
        <f>$B31*$C31*'HCRP &amp; MN Potential Donors '!N31</f>
        <v>75.72666636057599</v>
      </c>
      <c r="I31" s="25">
        <f>$B31*$C31*'HCRP &amp; MN Potential Donors '!O31</f>
        <v>35.798060461363193</v>
      </c>
      <c r="J31" s="24">
        <f>$B31*$C31*'HCRP &amp; MN Potential Donors '!Q31</f>
        <v>76.431803335271994</v>
      </c>
      <c r="K31" s="25">
        <f>$B31*$C31*'HCRP &amp; MN Potential Donors '!R31</f>
        <v>36.131397940310393</v>
      </c>
      <c r="L31" s="24">
        <f>$B31*$C31*'HCRP &amp; MN Potential Donors '!T31</f>
        <v>77.140185895079981</v>
      </c>
      <c r="M31" s="25">
        <f>$B31*$C31*'HCRP &amp; MN Potential Donors '!U31</f>
        <v>36.466269695855992</v>
      </c>
      <c r="N31" s="24">
        <f>$B31*$C31*'HCRP &amp; MN Potential Donors '!W31</f>
        <v>77.851814040000008</v>
      </c>
      <c r="O31" s="25">
        <f>$B31*$C31*'HCRP &amp; MN Potential Donors '!X31</f>
        <v>36.802675727999997</v>
      </c>
      <c r="P31" s="24">
        <f>$B31*$C31*'HCRP &amp; MN Potential Donors '!Z31</f>
        <v>79.096336704000009</v>
      </c>
      <c r="Q31" s="25">
        <f>$B31*$C31*'HCRP &amp; MN Potential Donors '!AA31</f>
        <v>37.390995532799998</v>
      </c>
      <c r="R31" s="24">
        <f>$B31*$C31*'HCRP &amp; MN Potential Donors '!AC31</f>
        <v>80.348543351999993</v>
      </c>
      <c r="S31" s="25">
        <f>$B31*$C31*'HCRP &amp; MN Potential Donors '!AD31</f>
        <v>37.982947766399988</v>
      </c>
      <c r="T31" s="24">
        <f>$B31*$C31*'HCRP &amp; MN Potential Donors '!AF31</f>
        <v>81.608433984000001</v>
      </c>
      <c r="U31" s="25">
        <f>$B31*$C31*'HCRP &amp; MN Potential Donors '!AG31</f>
        <v>38.578532428799996</v>
      </c>
      <c r="V31" s="24">
        <f>$B31*$C31*'HCRP &amp; MN Potential Donors '!AI31</f>
        <v>82.876008600000006</v>
      </c>
      <c r="W31" s="25">
        <f>$B31*$C31*'HCRP &amp; MN Potential Donors '!AJ31</f>
        <v>39.177749519999999</v>
      </c>
      <c r="X31" s="24">
        <f>$B31*$C31*'HCRP &amp; MN Potential Donors '!AL31</f>
        <v>84.151267200000007</v>
      </c>
      <c r="Y31" s="25">
        <f>$B31*$C31*'HCRP &amp; MN Potential Donors '!AM31</f>
        <v>39.780599039999998</v>
      </c>
      <c r="Z31" s="24">
        <f>$B31*$C31*'HCRP &amp; MN Potential Donors '!AO31</f>
        <v>85.434209784000018</v>
      </c>
      <c r="AA31" s="25">
        <f>$B31*$C31*'HCRP &amp; MN Potential Donors '!AP31</f>
        <v>40.387080988800001</v>
      </c>
      <c r="AB31" s="24">
        <f>$B31*$C31*'HCRP &amp; MN Potential Donors '!AR31</f>
        <v>86.724836352000011</v>
      </c>
      <c r="AC31" s="25">
        <f>$B31*$C31*'HCRP &amp; MN Potential Donors '!AS31</f>
        <v>40.9971953664</v>
      </c>
      <c r="AD31" s="24">
        <f>$B31*$C31*'HCRP &amp; MN Potential Donors '!AU31</f>
        <v>88.023146903999987</v>
      </c>
      <c r="AE31" s="25">
        <f>$B31*$C31*'HCRP &amp; MN Potential Donors '!AV31</f>
        <v>41.610942172799994</v>
      </c>
      <c r="AF31" s="24">
        <f>$B31*$C31*'HCRP &amp; MN Potential Donors '!AX31</f>
        <v>89.329141440000001</v>
      </c>
      <c r="AG31" s="25">
        <f>$B31*$C31*'HCRP &amp; MN Potential Donors '!AY31</f>
        <v>42.228321407999999</v>
      </c>
      <c r="AH31" s="24">
        <f>$B31*$C31*'HCRP &amp; MN Potential Donors '!BA31</f>
        <v>90.642819959999969</v>
      </c>
      <c r="AI31" s="25">
        <f>$B31*$C31*'HCRP &amp; MN Potential Donors '!BB31</f>
        <v>42.849333071999979</v>
      </c>
    </row>
    <row r="32" spans="1:35" x14ac:dyDescent="0.2">
      <c r="A32" s="2" t="str">
        <f>'Population Numbers 2017-2021'!A32</f>
        <v>Mizoram</v>
      </c>
      <c r="B32" s="7">
        <v>0.5</v>
      </c>
      <c r="C32" s="27">
        <v>0.7</v>
      </c>
      <c r="D32" s="24">
        <f>$B32*$C32*'HCRP &amp; MN Potential Donors '!H32</f>
        <v>30.722879747406001</v>
      </c>
      <c r="E32" s="25">
        <f>$B32*$C32*'HCRP &amp; MN Potential Donors '!I32</f>
        <v>36.308857883298003</v>
      </c>
      <c r="F32" s="24">
        <f>$B32*$C32*'HCRP &amp; MN Potential Donors '!K32</f>
        <v>31.1771622450288</v>
      </c>
      <c r="G32" s="25">
        <f>$B32*$C32*'HCRP &amp; MN Potential Donors '!L32</f>
        <v>14.738294879468162</v>
      </c>
      <c r="H32" s="24">
        <f>$B32*$C32*'HCRP &amp; MN Potential Donors '!N32</f>
        <v>31.6346096292996</v>
      </c>
      <c r="I32" s="25">
        <f>$B32*$C32*'HCRP &amp; MN Potential Donors '!O32</f>
        <v>14.954542733850715</v>
      </c>
      <c r="J32" s="24">
        <f>$B32*$C32*'HCRP &amp; MN Potential Donors '!Q32</f>
        <v>32.095221900218398</v>
      </c>
      <c r="K32" s="25">
        <f>$B32*$C32*'HCRP &amp; MN Potential Donors '!R32</f>
        <v>15.172286716466875</v>
      </c>
      <c r="L32" s="24">
        <f>$B32*$C32*'HCRP &amp; MN Potential Donors '!T32</f>
        <v>32.558999057785201</v>
      </c>
      <c r="M32" s="25">
        <f>$B32*$C32*'HCRP &amp; MN Potential Donors '!U32</f>
        <v>15.391526827316637</v>
      </c>
      <c r="N32" s="24">
        <f>$B32*$C32*'HCRP &amp; MN Potential Donors '!W32</f>
        <v>33.025941102000004</v>
      </c>
      <c r="O32" s="25">
        <f>$B32*$C32*'HCRP &amp; MN Potential Donors '!X32</f>
        <v>15.612263066400001</v>
      </c>
      <c r="P32" s="24">
        <f>$B32*$C32*'HCRP &amp; MN Potential Donors '!Z32</f>
        <v>33.585101365200003</v>
      </c>
      <c r="Q32" s="25">
        <f>$B32*$C32*'HCRP &amp; MN Potential Donors '!AA32</f>
        <v>15.87659337264</v>
      </c>
      <c r="R32" s="24">
        <f>$B32*$C32*'HCRP &amp; MN Potential Donors '!AC32</f>
        <v>34.148408540400006</v>
      </c>
      <c r="S32" s="25">
        <f>$B32*$C32*'HCRP &amp; MN Potential Donors '!AD32</f>
        <v>16.142884037280002</v>
      </c>
      <c r="T32" s="24">
        <f>$B32*$C32*'HCRP &amp; MN Potential Donors '!AF32</f>
        <v>34.715862627600011</v>
      </c>
      <c r="U32" s="25">
        <f>$B32*$C32*'HCRP &amp; MN Potential Donors '!AG32</f>
        <v>16.411135060320003</v>
      </c>
      <c r="V32" s="24">
        <f>$B32*$C32*'HCRP &amp; MN Potential Donors '!AI32</f>
        <v>35.287463626799997</v>
      </c>
      <c r="W32" s="25">
        <f>$B32*$C32*'HCRP &amp; MN Potential Donors '!AJ32</f>
        <v>16.681346441759999</v>
      </c>
      <c r="X32" s="24">
        <f>$B32*$C32*'HCRP &amp; MN Potential Donors '!AL32</f>
        <v>35.863211538000002</v>
      </c>
      <c r="Y32" s="25">
        <f>$B32*$C32*'HCRP &amp; MN Potential Donors '!AM32</f>
        <v>16.953518181599996</v>
      </c>
      <c r="Z32" s="24">
        <f>$B32*$C32*'HCRP &amp; MN Potential Donors '!AO32</f>
        <v>36.443106361200009</v>
      </c>
      <c r="AA32" s="25">
        <f>$B32*$C32*'HCRP &amp; MN Potential Donors '!AP32</f>
        <v>17.227650279840002</v>
      </c>
      <c r="AB32" s="24">
        <f>$B32*$C32*'HCRP &amp; MN Potential Donors '!AR32</f>
        <v>37.027148096399998</v>
      </c>
      <c r="AC32" s="25">
        <f>$B32*$C32*'HCRP &amp; MN Potential Donors '!AS32</f>
        <v>17.50374273648</v>
      </c>
      <c r="AD32" s="24">
        <f>$B32*$C32*'HCRP &amp; MN Potential Donors '!AU32</f>
        <v>37.615336743600011</v>
      </c>
      <c r="AE32" s="25">
        <f>$B32*$C32*'HCRP &amp; MN Potential Donors '!AV32</f>
        <v>17.781795551520002</v>
      </c>
      <c r="AF32" s="24">
        <f>$B32*$C32*'HCRP &amp; MN Potential Donors '!AX32</f>
        <v>38.207672302800013</v>
      </c>
      <c r="AG32" s="25">
        <f>$B32*$C32*'HCRP &amp; MN Potential Donors '!AY32</f>
        <v>18.061808724960002</v>
      </c>
      <c r="AH32" s="24">
        <f>$B32*$C32*'HCRP &amp; MN Potential Donors '!BA32</f>
        <v>38.804154774000004</v>
      </c>
      <c r="AI32" s="25">
        <f>$B32*$C32*'HCRP &amp; MN Potential Donors '!BB32</f>
        <v>18.343782256800001</v>
      </c>
    </row>
    <row r="33" spans="1:35" x14ac:dyDescent="0.2">
      <c r="A33" s="23" t="str">
        <f>'Population Numbers 2017-2021'!A33</f>
        <v>Chandigarh</v>
      </c>
      <c r="B33" s="7">
        <v>0.5</v>
      </c>
      <c r="C33" s="27">
        <v>0.7</v>
      </c>
      <c r="D33" s="24">
        <f>$B33*$C33*'HCRP &amp; MN Potential Donors '!H33</f>
        <v>55.872332453437501</v>
      </c>
      <c r="E33" s="25">
        <f>$B33*$C33*'HCRP &amp; MN Potential Donors '!I33</f>
        <v>66.030938354062499</v>
      </c>
      <c r="F33" s="24">
        <f>$B33*$C33*'HCRP &amp; MN Potential Donors '!K33</f>
        <v>57.354999863700002</v>
      </c>
      <c r="G33" s="25">
        <f>$B33*$C33*'HCRP &amp; MN Potential Donors '!L33</f>
        <v>27.113272662839996</v>
      </c>
      <c r="H33" s="24">
        <f>$B33*$C33*'HCRP &amp; MN Potential Donors '!N33</f>
        <v>58.778720717062512</v>
      </c>
      <c r="I33" s="25">
        <f>$B33*$C33*'HCRP &amp; MN Potential Donors '!O33</f>
        <v>27.786304338975004</v>
      </c>
      <c r="J33" s="24">
        <f>$B33*$C33*'HCRP &amp; MN Potential Donors '!Q33</f>
        <v>60.262882414350017</v>
      </c>
      <c r="K33" s="25">
        <f>$B33*$C33*'HCRP &amp; MN Potential Donors '!R33</f>
        <v>28.487908050420003</v>
      </c>
      <c r="L33" s="24">
        <f>$B33*$C33*'HCRP &amp; MN Potential Donors '!T33</f>
        <v>61.716823689674989</v>
      </c>
      <c r="M33" s="25">
        <f>$B33*$C33*'HCRP &amp; MN Potential Donors '!U33</f>
        <v>29.175225744209992</v>
      </c>
      <c r="N33" s="24">
        <f>$B33*$C33*'HCRP &amp; MN Potential Donors '!W33</f>
        <v>63.138303112500004</v>
      </c>
      <c r="O33" s="25">
        <f>$B33*$C33*'HCRP &amp; MN Potential Donors '!X33</f>
        <v>29.847197834999996</v>
      </c>
      <c r="P33" s="24">
        <f>$B33*$C33*'HCRP &amp; MN Potential Donors '!Z33</f>
        <v>64.037001567000004</v>
      </c>
      <c r="Q33" s="25">
        <f>$B33*$C33*'HCRP &amp; MN Potential Donors '!AA33</f>
        <v>30.272037104399995</v>
      </c>
      <c r="R33" s="24">
        <f>$B33*$C33*'HCRP &amp; MN Potential Donors '!AC33</f>
        <v>64.903238169000019</v>
      </c>
      <c r="S33" s="25">
        <f>$B33*$C33*'HCRP &amp; MN Potential Donors '!AD33</f>
        <v>30.681530770799998</v>
      </c>
      <c r="T33" s="24">
        <f>$B33*$C33*'HCRP &amp; MN Potential Donors '!AF33</f>
        <v>65.769474771000006</v>
      </c>
      <c r="U33" s="25">
        <f>$B33*$C33*'HCRP &amp; MN Potential Donors '!AG33</f>
        <v>31.091024437200002</v>
      </c>
      <c r="V33" s="24">
        <f>$B33*$C33*'HCRP &amp; MN Potential Donors '!AI33</f>
        <v>66.635711373000007</v>
      </c>
      <c r="W33" s="25">
        <f>$B33*$C33*'HCRP &amp; MN Potential Donors '!AJ33</f>
        <v>31.500518103599997</v>
      </c>
      <c r="X33" s="24">
        <f>$B33*$C33*'HCRP &amp; MN Potential Donors '!AL33</f>
        <v>67.501947975000007</v>
      </c>
      <c r="Y33" s="25">
        <f>$B33*$C33*'HCRP &amp; MN Potential Donors '!AM33</f>
        <v>31.910011770000001</v>
      </c>
      <c r="Z33" s="24">
        <f>$B33*$C33*'HCRP &amp; MN Potential Donors '!AO33</f>
        <v>68.368184577000008</v>
      </c>
      <c r="AA33" s="25">
        <f>$B33*$C33*'HCRP &amp; MN Potential Donors '!AP33</f>
        <v>32.319505436400007</v>
      </c>
      <c r="AB33" s="24">
        <f>$B33*$C33*'HCRP &amp; MN Potential Donors '!AR33</f>
        <v>69.234421179000009</v>
      </c>
      <c r="AC33" s="25">
        <f>$B33*$C33*'HCRP &amp; MN Potential Donors '!AS33</f>
        <v>32.728999102800003</v>
      </c>
      <c r="AD33" s="24">
        <f>$B33*$C33*'HCRP &amp; MN Potential Donors '!AU33</f>
        <v>70.10065778100001</v>
      </c>
      <c r="AE33" s="25">
        <f>$B33*$C33*'HCRP &amp; MN Potential Donors '!AV33</f>
        <v>33.138492769199999</v>
      </c>
      <c r="AF33" s="24">
        <f>$B33*$C33*'HCRP &amp; MN Potential Donors '!AX33</f>
        <v>70.966894382999996</v>
      </c>
      <c r="AG33" s="25">
        <f>$B33*$C33*'HCRP &amp; MN Potential Donors '!AY33</f>
        <v>33.547986435599995</v>
      </c>
      <c r="AH33" s="24">
        <f>$B33*$C33*'HCRP &amp; MN Potential Donors '!BA33</f>
        <v>71.833130984999997</v>
      </c>
      <c r="AI33" s="25">
        <f>$B33*$C33*'HCRP &amp; MN Potential Donors '!BB33</f>
        <v>33.957480102000005</v>
      </c>
    </row>
    <row r="34" spans="1:35" x14ac:dyDescent="0.2">
      <c r="A34" s="2" t="str">
        <f>'Population Numbers 2017-2021'!A34</f>
        <v>Sikkim</v>
      </c>
      <c r="B34" s="7">
        <v>0.5</v>
      </c>
      <c r="C34" s="27">
        <v>0.7</v>
      </c>
      <c r="D34" s="24">
        <f>$B34*$C34*'HCRP &amp; MN Potential Donors '!H34</f>
        <v>11.803850027970004</v>
      </c>
      <c r="E34" s="25">
        <f>$B34*$C34*'HCRP &amp; MN Potential Donors '!I34</f>
        <v>13.950004578510002</v>
      </c>
      <c r="F34" s="24">
        <f>$B34*$C34*'HCRP &amp; MN Potential Donors '!K34</f>
        <v>12.195446378808004</v>
      </c>
      <c r="G34" s="25">
        <f>$B34*$C34*'HCRP &amp; MN Potential Donors '!L34</f>
        <v>5.7651201063456012</v>
      </c>
      <c r="H34" s="24">
        <f>$B34*$C34*'HCRP &amp; MN Potential Donors '!N34</f>
        <v>12.592802729430003</v>
      </c>
      <c r="I34" s="25">
        <f>$B34*$C34*'HCRP &amp; MN Potential Donors '!O34</f>
        <v>5.9529612902760007</v>
      </c>
      <c r="J34" s="24">
        <f>$B34*$C34*'HCRP &amp; MN Potential Donors '!Q34</f>
        <v>12.995919079836005</v>
      </c>
      <c r="K34" s="25">
        <f>$B34*$C34*'HCRP &amp; MN Potential Donors '!R34</f>
        <v>6.1435253831952021</v>
      </c>
      <c r="L34" s="24">
        <f>$B34*$C34*'HCRP &amp; MN Potential Donors '!T34</f>
        <v>13.404795430026006</v>
      </c>
      <c r="M34" s="25">
        <f>$B34*$C34*'HCRP &amp; MN Potential Donors '!U34</f>
        <v>6.3368123851032019</v>
      </c>
      <c r="N34" s="24">
        <f>$B34*$C34*'HCRP &amp; MN Potential Donors '!W34</f>
        <v>13.819431779999999</v>
      </c>
      <c r="O34" s="25">
        <f>$B34*$C34*'HCRP &amp; MN Potential Donors '!X34</f>
        <v>6.5328222959999991</v>
      </c>
      <c r="P34" s="24">
        <f>$B34*$C34*'HCRP &amp; MN Potential Donors '!Z34</f>
        <v>14.161763615999998</v>
      </c>
      <c r="Q34" s="25">
        <f>$B34*$C34*'HCRP &amp; MN Potential Donors '!AA34</f>
        <v>6.6946518911999995</v>
      </c>
      <c r="R34" s="24">
        <f>$B34*$C34*'HCRP &amp; MN Potential Donors '!AC34</f>
        <v>14.508209099999998</v>
      </c>
      <c r="S34" s="25">
        <f>$B34*$C34*'HCRP &amp; MN Potential Donors '!AD34</f>
        <v>6.8584261199999981</v>
      </c>
      <c r="T34" s="24">
        <f>$B34*$C34*'HCRP &amp; MN Potential Donors '!AF34</f>
        <v>14.858768232000001</v>
      </c>
      <c r="U34" s="25">
        <f>$B34*$C34*'HCRP &amp; MN Potential Donors '!AG34</f>
        <v>7.0241449823999993</v>
      </c>
      <c r="V34" s="24">
        <f>$B34*$C34*'HCRP &amp; MN Potential Donors '!AI34</f>
        <v>15.213441011999999</v>
      </c>
      <c r="W34" s="25">
        <f>$B34*$C34*'HCRP &amp; MN Potential Donors '!AJ34</f>
        <v>7.1918084783999987</v>
      </c>
      <c r="X34" s="24">
        <f>$B34*$C34*'HCRP &amp; MN Potential Donors '!AL34</f>
        <v>15.572227440000001</v>
      </c>
      <c r="Y34" s="25">
        <f>$B34*$C34*'HCRP &amp; MN Potential Donors '!AM34</f>
        <v>7.3614166079999999</v>
      </c>
      <c r="Z34" s="24">
        <f>$B34*$C34*'HCRP &amp; MN Potential Donors '!AO34</f>
        <v>15.935127516</v>
      </c>
      <c r="AA34" s="25">
        <f>$B34*$C34*'HCRP &amp; MN Potential Donors '!AP34</f>
        <v>7.5329693712000001</v>
      </c>
      <c r="AB34" s="24">
        <f>$B34*$C34*'HCRP &amp; MN Potential Donors '!AR34</f>
        <v>16.302141240000001</v>
      </c>
      <c r="AC34" s="25">
        <f>$B34*$C34*'HCRP &amp; MN Potential Donors '!AS34</f>
        <v>7.7064667680000012</v>
      </c>
      <c r="AD34" s="24">
        <f>$B34*$C34*'HCRP &amp; MN Potential Donors '!AU34</f>
        <v>16.673268612000001</v>
      </c>
      <c r="AE34" s="25">
        <f>$B34*$C34*'HCRP &amp; MN Potential Donors '!AV34</f>
        <v>7.8819087984000014</v>
      </c>
      <c r="AF34" s="24">
        <f>$B34*$C34*'HCRP &amp; MN Potential Donors '!AX34</f>
        <v>17.048509632000002</v>
      </c>
      <c r="AG34" s="25">
        <f>$B34*$C34*'HCRP &amp; MN Potential Donors '!AY34</f>
        <v>8.0592954624000015</v>
      </c>
      <c r="AH34" s="24">
        <f>$B34*$C34*'HCRP &amp; MN Potential Donors '!BA34</f>
        <v>17.4278643</v>
      </c>
      <c r="AI34" s="25">
        <f>$B34*$C34*'HCRP &amp; MN Potential Donors '!BB34</f>
        <v>8.2386267599999989</v>
      </c>
    </row>
    <row r="35" spans="1:35" ht="30" x14ac:dyDescent="0.2">
      <c r="A35" s="2" t="str">
        <f>'Population Numbers 2017-2021'!A35</f>
        <v>Andaman and Nicobar Islands</v>
      </c>
      <c r="B35" s="7">
        <v>0.5</v>
      </c>
      <c r="C35" s="27">
        <v>0.7</v>
      </c>
      <c r="D35" s="24">
        <f>$B35*$C35*'HCRP &amp; MN Potential Donors '!H35</f>
        <v>8.6908925518800011</v>
      </c>
      <c r="E35" s="25">
        <f>$B35*$C35*'HCRP &amp; MN Potential Donors '!I35</f>
        <v>10.271054834040001</v>
      </c>
      <c r="F35" s="24">
        <f>$B35*$C35*'HCRP &amp; MN Potential Donors '!K35</f>
        <v>8.9114841677399994</v>
      </c>
      <c r="G35" s="25">
        <f>$B35*$C35*'HCRP &amp; MN Potential Donors '!L35</f>
        <v>4.2127016065679994</v>
      </c>
      <c r="H35" s="24">
        <f>$B35*$C35*'HCRP &amp; MN Potential Donors '!N35</f>
        <v>9.1344162344820017</v>
      </c>
      <c r="I35" s="25">
        <f>$B35*$C35*'HCRP &amp; MN Potential Donors '!O35</f>
        <v>4.3180876744823999</v>
      </c>
      <c r="J35" s="24">
        <f>$B35*$C35*'HCRP &amp; MN Potential Donors '!Q35</f>
        <v>9.3596887521060026</v>
      </c>
      <c r="K35" s="25">
        <f>$B35*$C35*'HCRP &amp; MN Potential Donors '!R35</f>
        <v>4.4245801373592011</v>
      </c>
      <c r="L35" s="24">
        <f>$B35*$C35*'HCRP &amp; MN Potential Donors '!T35</f>
        <v>9.5873017206120039</v>
      </c>
      <c r="M35" s="25">
        <f>$B35*$C35*'HCRP &amp; MN Potential Donors '!U35</f>
        <v>4.5321789951984011</v>
      </c>
      <c r="N35" s="24">
        <f>$B35*$C35*'HCRP &amp; MN Potential Donors '!W35</f>
        <v>9.8172551400000003</v>
      </c>
      <c r="O35" s="25">
        <f>$B35*$C35*'HCRP &amp; MN Potential Donors '!X35</f>
        <v>4.640884247999999</v>
      </c>
      <c r="P35" s="24">
        <f>$B35*$C35*'HCRP &amp; MN Potential Donors '!Z35</f>
        <v>9.9680380799999995</v>
      </c>
      <c r="Q35" s="25">
        <f>$B35*$C35*'HCRP &amp; MN Potential Donors '!AA35</f>
        <v>4.7121634559999999</v>
      </c>
      <c r="R35" s="24">
        <f>$B35*$C35*'HCRP &amp; MN Potential Donors '!AC35</f>
        <v>10.119968627999999</v>
      </c>
      <c r="S35" s="25">
        <f>$B35*$C35*'HCRP &amp; MN Potential Donors '!AD35</f>
        <v>4.7839851695999993</v>
      </c>
      <c r="T35" s="24">
        <f>$B35*$C35*'HCRP &amp; MN Potential Donors '!AF35</f>
        <v>10.273046783999998</v>
      </c>
      <c r="U35" s="25">
        <f>$B35*$C35*'HCRP &amp; MN Potential Donors '!AG35</f>
        <v>4.8563493887999982</v>
      </c>
      <c r="V35" s="24">
        <f>$B35*$C35*'HCRP &amp; MN Potential Donors '!AI35</f>
        <v>10.427272548000001</v>
      </c>
      <c r="W35" s="25">
        <f>$B35*$C35*'HCRP &amp; MN Potential Donors '!AJ35</f>
        <v>4.929256113600001</v>
      </c>
      <c r="X35" s="24">
        <f>$B35*$C35*'HCRP &amp; MN Potential Donors '!AL35</f>
        <v>10.582645920000001</v>
      </c>
      <c r="Y35" s="25">
        <f>$B35*$C35*'HCRP &amp; MN Potential Donors '!AM35</f>
        <v>5.0027053440000007</v>
      </c>
      <c r="Z35" s="24">
        <f>$B35*$C35*'HCRP &amp; MN Potential Donors '!AO35</f>
        <v>10.739166900000001</v>
      </c>
      <c r="AA35" s="25">
        <f>$B35*$C35*'HCRP &amp; MN Potential Donors '!AP35</f>
        <v>5.0766970799999998</v>
      </c>
      <c r="AB35" s="24">
        <f>$B35*$C35*'HCRP &amp; MN Potential Donors '!AR35</f>
        <v>10.896835488000002</v>
      </c>
      <c r="AC35" s="25">
        <f>$B35*$C35*'HCRP &amp; MN Potential Donors '!AS35</f>
        <v>5.1512313216000001</v>
      </c>
      <c r="AD35" s="24">
        <f>$B35*$C35*'HCRP &amp; MN Potential Donors '!AU35</f>
        <v>11.055651683999999</v>
      </c>
      <c r="AE35" s="25">
        <f>$B35*$C35*'HCRP &amp; MN Potential Donors '!AV35</f>
        <v>5.226308068799999</v>
      </c>
      <c r="AF35" s="24">
        <f>$B35*$C35*'HCRP &amp; MN Potential Donors '!AX35</f>
        <v>11.215615487999999</v>
      </c>
      <c r="AG35" s="25">
        <f>$B35*$C35*'HCRP &amp; MN Potential Donors '!AY35</f>
        <v>5.3019273216</v>
      </c>
      <c r="AH35" s="24">
        <f>$B35*$C35*'HCRP &amp; MN Potential Donors '!BA35</f>
        <v>11.3767269</v>
      </c>
      <c r="AI35" s="25">
        <f>$B35*$C35*'HCRP &amp; MN Potential Donors '!BB35</f>
        <v>5.3780890799999996</v>
      </c>
    </row>
    <row r="36" spans="1:35" x14ac:dyDescent="0.2">
      <c r="A36" s="2" t="str">
        <f>'Population Numbers 2017-2021'!A36</f>
        <v>Daman and Diu</v>
      </c>
      <c r="B36" s="7">
        <v>0.5</v>
      </c>
      <c r="C36" s="27">
        <v>0.7</v>
      </c>
      <c r="D36" s="24">
        <f>$B36*$C36*'HCRP &amp; MN Potential Donors '!H36</f>
        <v>10.87490115448275</v>
      </c>
      <c r="E36" s="25">
        <f>$B36*$C36*'HCRP &amp; MN Potential Donors '!I36</f>
        <v>12.852155909843248</v>
      </c>
      <c r="F36" s="24">
        <f>$B36*$C36*'HCRP &amp; MN Potential Donors '!K36</f>
        <v>10.981719061744199</v>
      </c>
      <c r="G36" s="25">
        <f>$B36*$C36*'HCRP &amp; MN Potential Donors '!L36</f>
        <v>5.1913581019154389</v>
      </c>
      <c r="H36" s="24">
        <f>$B36*$C36*'HCRP &amp; MN Potential Donors '!N36</f>
        <v>11.089037936626651</v>
      </c>
      <c r="I36" s="25">
        <f>$B36*$C36*'HCRP &amp; MN Potential Donors '!O36</f>
        <v>5.2420906609507796</v>
      </c>
      <c r="J36" s="24">
        <f>$B36*$C36*'HCRP &amp; MN Potential Donors '!Q36</f>
        <v>11.196857779130099</v>
      </c>
      <c r="K36" s="25">
        <f>$B36*$C36*'HCRP &amp; MN Potential Donors '!R36</f>
        <v>5.2930600410433186</v>
      </c>
      <c r="L36" s="24">
        <f>$B36*$C36*'HCRP &amp; MN Potential Donors '!T36</f>
        <v>11.305178589254551</v>
      </c>
      <c r="M36" s="25">
        <f>$B36*$C36*'HCRP &amp; MN Potential Donors '!U36</f>
        <v>5.3442662421930596</v>
      </c>
      <c r="N36" s="24">
        <f>$B36*$C36*'HCRP &amp; MN Potential Donors '!W36</f>
        <v>11.414000367</v>
      </c>
      <c r="O36" s="25">
        <f>$B36*$C36*'HCRP &amp; MN Potential Donors '!X36</f>
        <v>5.3957092643999989</v>
      </c>
      <c r="P36" s="24">
        <f>$B36*$C36*'HCRP &amp; MN Potential Donors '!Z36</f>
        <v>11.688737398800001</v>
      </c>
      <c r="Q36" s="25">
        <f>$B36*$C36*'HCRP &amp; MN Potential Donors '!AA36</f>
        <v>5.52558495216</v>
      </c>
      <c r="R36" s="24">
        <f>$B36*$C36*'HCRP &amp; MN Potential Donors '!AC36</f>
        <v>11.965240194600003</v>
      </c>
      <c r="S36" s="25">
        <f>$B36*$C36*'HCRP &amp; MN Potential Donors '!AD36</f>
        <v>5.6562953647199992</v>
      </c>
      <c r="T36" s="24">
        <f>$B36*$C36*'HCRP &amp; MN Potential Donors '!AF36</f>
        <v>12.243508754399999</v>
      </c>
      <c r="U36" s="25">
        <f>$B36*$C36*'HCRP &amp; MN Potential Donors '!AG36</f>
        <v>5.787840502079999</v>
      </c>
      <c r="V36" s="24">
        <f>$B36*$C36*'HCRP &amp; MN Potential Donors '!AI36</f>
        <v>12.523543078200001</v>
      </c>
      <c r="W36" s="25">
        <f>$B36*$C36*'HCRP &amp; MN Potential Donors '!AJ36</f>
        <v>5.9202203642399995</v>
      </c>
      <c r="X36" s="24">
        <f>$B36*$C36*'HCRP &amp; MN Potential Donors '!AL36</f>
        <v>12.805343166000002</v>
      </c>
      <c r="Y36" s="25">
        <f>$B36*$C36*'HCRP &amp; MN Potential Donors '!AM36</f>
        <v>6.0534349511999999</v>
      </c>
      <c r="Z36" s="24">
        <f>$B36*$C36*'HCRP &amp; MN Potential Donors '!AO36</f>
        <v>13.088909017800004</v>
      </c>
      <c r="AA36" s="25">
        <f>$B36*$C36*'HCRP &amp; MN Potential Donors '!AP36</f>
        <v>6.1874842629600009</v>
      </c>
      <c r="AB36" s="24">
        <f>$B36*$C36*'HCRP &amp; MN Potential Donors '!AR36</f>
        <v>13.374240633600003</v>
      </c>
      <c r="AC36" s="25">
        <f>$B36*$C36*'HCRP &amp; MN Potential Donors '!AS36</f>
        <v>6.3223682995200008</v>
      </c>
      <c r="AD36" s="24">
        <f>$B36*$C36*'HCRP &amp; MN Potential Donors '!AU36</f>
        <v>13.6613380134</v>
      </c>
      <c r="AE36" s="25">
        <f>$B36*$C36*'HCRP &amp; MN Potential Donors '!AV36</f>
        <v>6.4580870608800005</v>
      </c>
      <c r="AF36" s="24">
        <f>$B36*$C36*'HCRP &amp; MN Potential Donors '!AX36</f>
        <v>13.950201157200004</v>
      </c>
      <c r="AG36" s="25">
        <f>$B36*$C36*'HCRP &amp; MN Potential Donors '!AY36</f>
        <v>6.5946405470400018</v>
      </c>
      <c r="AH36" s="24">
        <f>$B36*$C36*'HCRP &amp; MN Potential Donors '!BA36</f>
        <v>14.240830065000001</v>
      </c>
      <c r="AI36" s="25">
        <f>$B36*$C36*'HCRP &amp; MN Potential Donors '!BB36</f>
        <v>6.7320287580000011</v>
      </c>
    </row>
    <row r="37" spans="1:35" ht="30" x14ac:dyDescent="0.2">
      <c r="A37" s="2" t="str">
        <f>'Population Numbers 2017-2021'!A37</f>
        <v>Dadra and Nagar Haveli</v>
      </c>
      <c r="B37" s="7">
        <v>0.5</v>
      </c>
      <c r="C37" s="27">
        <v>0.7</v>
      </c>
      <c r="D37" s="24">
        <f>$B37*$C37*'HCRP &amp; MN Potential Donors '!H37</f>
        <v>9.6803625018870001</v>
      </c>
      <c r="E37" s="25">
        <f>$B37*$C37*'HCRP &amp; MN Potential Donors '!I37</f>
        <v>11.440428411320999</v>
      </c>
      <c r="F37" s="24">
        <f>$B37*$C37*'HCRP &amp; MN Potential Donors '!K37</f>
        <v>9.9166338869135995</v>
      </c>
      <c r="G37" s="25">
        <f>$B37*$C37*'HCRP &amp; MN Potential Donors '!L37</f>
        <v>4.6878632919955185</v>
      </c>
      <c r="H37" s="24">
        <f>$B37*$C37*'HCRP &amp; MN Potential Donors '!N37</f>
        <v>10.1550822524382</v>
      </c>
      <c r="I37" s="25">
        <f>$B37*$C37*'HCRP &amp; MN Potential Donors '!O37</f>
        <v>4.8005843375162396</v>
      </c>
      <c r="J37" s="24">
        <f>$B37*$C37*'HCRP &amp; MN Potential Donors '!Q37</f>
        <v>10.395707598460797</v>
      </c>
      <c r="K37" s="25">
        <f>$B37*$C37*'HCRP &amp; MN Potential Donors '!R37</f>
        <v>4.9143345010905586</v>
      </c>
      <c r="L37" s="24">
        <f>$B37*$C37*'HCRP &amp; MN Potential Donors '!T37</f>
        <v>10.638509924981397</v>
      </c>
      <c r="M37" s="25">
        <f>$B37*$C37*'HCRP &amp; MN Potential Donors '!U37</f>
        <v>5.0291137827184782</v>
      </c>
      <c r="N37" s="24">
        <f>$B37*$C37*'HCRP &amp; MN Potential Donors '!W37</f>
        <v>10.883489231999999</v>
      </c>
      <c r="O37" s="25">
        <f>$B37*$C37*'HCRP &amp; MN Potential Donors '!X37</f>
        <v>5.1449221823999993</v>
      </c>
      <c r="P37" s="24">
        <f>$B37*$C37*'HCRP &amp; MN Potential Donors '!Z37</f>
        <v>11.273380549199999</v>
      </c>
      <c r="Q37" s="25">
        <f>$B37*$C37*'HCRP &amp; MN Potential Donors '!AA37</f>
        <v>5.3292344414399997</v>
      </c>
      <c r="R37" s="24">
        <f>$B37*$C37*'HCRP &amp; MN Potential Donors '!AC37</f>
        <v>11.667160982399999</v>
      </c>
      <c r="S37" s="25">
        <f>$B37*$C37*'HCRP &amp; MN Potential Donors '!AD37</f>
        <v>5.5153851916799992</v>
      </c>
      <c r="T37" s="24">
        <f>$B37*$C37*'HCRP &amp; MN Potential Donors '!AF37</f>
        <v>12.064830531600004</v>
      </c>
      <c r="U37" s="25">
        <f>$B37*$C37*'HCRP &amp; MN Potential Donors '!AG37</f>
        <v>5.7033744331200014</v>
      </c>
      <c r="V37" s="24">
        <f>$B37*$C37*'HCRP &amp; MN Potential Donors '!AI37</f>
        <v>12.466389196800002</v>
      </c>
      <c r="W37" s="25">
        <f>$B37*$C37*'HCRP &amp; MN Potential Donors '!AJ37</f>
        <v>5.89320216576</v>
      </c>
      <c r="X37" s="24">
        <f>$B37*$C37*'HCRP &amp; MN Potential Donors '!AL37</f>
        <v>12.871836978000001</v>
      </c>
      <c r="Y37" s="25">
        <f>$B37*$C37*'HCRP &amp; MN Potential Donors '!AM37</f>
        <v>6.0848683896000013</v>
      </c>
      <c r="Z37" s="24">
        <f>$B37*$C37*'HCRP &amp; MN Potential Donors '!AO37</f>
        <v>13.2811738752</v>
      </c>
      <c r="AA37" s="25">
        <f>$B37*$C37*'HCRP &amp; MN Potential Donors '!AP37</f>
        <v>6.27837310464</v>
      </c>
      <c r="AB37" s="24">
        <f>$B37*$C37*'HCRP &amp; MN Potential Donors '!AR37</f>
        <v>13.6943998884</v>
      </c>
      <c r="AC37" s="25">
        <f>$B37*$C37*'HCRP &amp; MN Potential Donors '!AS37</f>
        <v>6.4737163108799987</v>
      </c>
      <c r="AD37" s="24">
        <f>$B37*$C37*'HCRP &amp; MN Potential Donors '!AU37</f>
        <v>14.1115150176</v>
      </c>
      <c r="AE37" s="25">
        <f>$B37*$C37*'HCRP &amp; MN Potential Donors '!AV37</f>
        <v>6.6708980083200009</v>
      </c>
      <c r="AF37" s="24">
        <f>$B37*$C37*'HCRP &amp; MN Potential Donors '!AX37</f>
        <v>14.532519262800001</v>
      </c>
      <c r="AG37" s="25">
        <f>$B37*$C37*'HCRP &amp; MN Potential Donors '!AY37</f>
        <v>6.8699181969599996</v>
      </c>
      <c r="AH37" s="24">
        <f>$B37*$C37*'HCRP &amp; MN Potential Donors '!BA37</f>
        <v>14.957412624</v>
      </c>
      <c r="AI37" s="25">
        <f>$B37*$C37*'HCRP &amp; MN Potential Donors '!BB37</f>
        <v>7.0707768767999992</v>
      </c>
    </row>
    <row r="38" spans="1:35" x14ac:dyDescent="0.2">
      <c r="A38" s="2" t="str">
        <f>'Population Numbers 2017-2021'!A38</f>
        <v>Lakshadweep</v>
      </c>
      <c r="B38" s="7">
        <v>0.5</v>
      </c>
      <c r="C38" s="27">
        <v>0.7</v>
      </c>
      <c r="D38" s="24">
        <f>$B38*$C38*'HCRP &amp; MN Potential Donors '!H38</f>
        <v>4.4840894350560001</v>
      </c>
      <c r="E38" s="25">
        <f>$B38*$C38*'HCRP &amp; MN Potential Donors '!I38</f>
        <v>5.2993784232479992</v>
      </c>
      <c r="F38" s="24">
        <f>$B38*$C38*'HCRP &amp; MN Potential Donors '!K38</f>
        <v>4.6398988234367993</v>
      </c>
      <c r="G38" s="25">
        <f>$B38*$C38*'HCRP &amp; MN Potential Donors '!L38</f>
        <v>2.1934067165337598</v>
      </c>
      <c r="H38" s="24">
        <f>$B38*$C38*'HCRP &amp; MN Potential Donors '!N38</f>
        <v>4.7967516813216005</v>
      </c>
      <c r="I38" s="25">
        <f>$B38*$C38*'HCRP &amp; MN Potential Donors '!O38</f>
        <v>2.2675553402611195</v>
      </c>
      <c r="J38" s="24">
        <f>$B38*$C38*'HCRP &amp; MN Potential Donors '!Q38</f>
        <v>4.9546480087104001</v>
      </c>
      <c r="K38" s="25">
        <f>$B38*$C38*'HCRP &amp; MN Potential Donors '!R38</f>
        <v>2.3421972404812799</v>
      </c>
      <c r="L38" s="24">
        <f>$B38*$C38*'HCRP &amp; MN Potential Donors '!T38</f>
        <v>5.1135878056031991</v>
      </c>
      <c r="M38" s="25">
        <f>$B38*$C38*'HCRP &amp; MN Potential Donors '!U38</f>
        <v>2.4173324171942396</v>
      </c>
      <c r="N38" s="24">
        <f>$B38*$C38*'HCRP &amp; MN Potential Donors '!W38</f>
        <v>5.2735710720000002</v>
      </c>
      <c r="O38" s="25">
        <f>$B38*$C38*'HCRP &amp; MN Potential Donors '!X38</f>
        <v>2.4929608703999997</v>
      </c>
      <c r="P38" s="24">
        <f>$B38*$C38*'HCRP &amp; MN Potential Donors '!Z38</f>
        <v>5.3712792672000012</v>
      </c>
      <c r="Q38" s="25">
        <f>$B38*$C38*'HCRP &amp; MN Potential Donors '!AA38</f>
        <v>2.5391501990399998</v>
      </c>
      <c r="R38" s="24">
        <f>$B38*$C38*'HCRP &amp; MN Potential Donors '!AC38</f>
        <v>5.4695640384000006</v>
      </c>
      <c r="S38" s="25">
        <f>$B38*$C38*'HCRP &amp; MN Potential Donors '!AD38</f>
        <v>2.5856120908799998</v>
      </c>
      <c r="T38" s="24">
        <f>$B38*$C38*'HCRP &amp; MN Potential Donors '!AF38</f>
        <v>5.5684253855999994</v>
      </c>
      <c r="U38" s="25">
        <f>$B38*$C38*'HCRP &amp; MN Potential Donors '!AG38</f>
        <v>2.6323465459199995</v>
      </c>
      <c r="V38" s="24">
        <f>$B38*$C38*'HCRP &amp; MN Potential Donors '!AI38</f>
        <v>5.6678633088000012</v>
      </c>
      <c r="W38" s="25">
        <f>$B38*$C38*'HCRP &amp; MN Potential Donors '!AJ38</f>
        <v>2.6793535641600004</v>
      </c>
      <c r="X38" s="24">
        <f>$B38*$C38*'HCRP &amp; MN Potential Donors '!AL38</f>
        <v>5.7678778079999997</v>
      </c>
      <c r="Y38" s="25">
        <f>$B38*$C38*'HCRP &amp; MN Potential Donors '!AM38</f>
        <v>2.7266331455999997</v>
      </c>
      <c r="Z38" s="24">
        <f>$B38*$C38*'HCRP &amp; MN Potential Donors '!AO38</f>
        <v>5.8684688832000012</v>
      </c>
      <c r="AA38" s="25">
        <f>$B38*$C38*'HCRP &amp; MN Potential Donors '!AP38</f>
        <v>2.7741852902400002</v>
      </c>
      <c r="AB38" s="24">
        <f>$B38*$C38*'HCRP &amp; MN Potential Donors '!AR38</f>
        <v>5.9696365344000002</v>
      </c>
      <c r="AC38" s="25">
        <f>$B38*$C38*'HCRP &amp; MN Potential Donors '!AS38</f>
        <v>2.8220099980799995</v>
      </c>
      <c r="AD38" s="24">
        <f>$B38*$C38*'HCRP &amp; MN Potential Donors '!AU38</f>
        <v>6.0713807615999995</v>
      </c>
      <c r="AE38" s="25">
        <f>$B38*$C38*'HCRP &amp; MN Potential Donors '!AV38</f>
        <v>2.87010726912</v>
      </c>
      <c r="AF38" s="24">
        <f>$B38*$C38*'HCRP &amp; MN Potential Donors '!AX38</f>
        <v>6.1737015648000009</v>
      </c>
      <c r="AG38" s="25">
        <f>$B38*$C38*'HCRP &amp; MN Potential Donors '!AY38</f>
        <v>2.9184771033600003</v>
      </c>
      <c r="AH38" s="24">
        <f>$B38*$C38*'HCRP &amp; MN Potential Donors '!BA38</f>
        <v>6.2765989440000007</v>
      </c>
      <c r="AI38" s="25">
        <f>$B38*$C38*'HCRP &amp; MN Potential Donors '!BB38</f>
        <v>2.9671195008000004</v>
      </c>
    </row>
    <row r="39" spans="1:35" x14ac:dyDescent="0.2">
      <c r="A39" s="2">
        <f>'Population Numbers 2017-2021'!A39</f>
        <v>0</v>
      </c>
      <c r="E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spans="1:35" x14ac:dyDescent="0.2">
      <c r="A40" s="2">
        <f>'Population Numbers 2017-2021'!A40</f>
        <v>0</v>
      </c>
      <c r="E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spans="1:35" x14ac:dyDescent="0.2">
      <c r="A41" s="74" t="s">
        <v>65</v>
      </c>
      <c r="B41" s="75"/>
      <c r="C41" s="76"/>
      <c r="D41" s="77">
        <f>SUM(D3:D38)</f>
        <v>33882.188951287499</v>
      </c>
      <c r="E41" s="77">
        <f t="shared" ref="E41:AI41" si="0">SUM(E3:E38)</f>
        <v>36621.807424351893</v>
      </c>
      <c r="F41" s="77">
        <f t="shared" si="0"/>
        <v>34628.537069701037</v>
      </c>
      <c r="G41" s="77">
        <f t="shared" si="0"/>
        <v>16369.853887495034</v>
      </c>
      <c r="H41" s="77">
        <f t="shared" si="0"/>
        <v>35383.265715377624</v>
      </c>
      <c r="I41" s="77">
        <f t="shared" si="0"/>
        <v>16726.63470181487</v>
      </c>
      <c r="J41" s="77">
        <f t="shared" si="0"/>
        <v>36146.494275718054</v>
      </c>
      <c r="K41" s="77">
        <f t="shared" si="0"/>
        <v>17087.433657612179</v>
      </c>
      <c r="L41" s="77">
        <f t="shared" si="0"/>
        <v>36918.132089456492</v>
      </c>
      <c r="M41" s="77">
        <f t="shared" si="0"/>
        <v>17452.207896833974</v>
      </c>
      <c r="N41" s="77">
        <f t="shared" si="0"/>
        <v>37698.176915162359</v>
      </c>
      <c r="O41" s="77">
        <f t="shared" si="0"/>
        <v>17820.956359894924</v>
      </c>
      <c r="P41" s="77">
        <f t="shared" si="0"/>
        <v>38454.314137871632</v>
      </c>
      <c r="Q41" s="77">
        <f t="shared" si="0"/>
        <v>18178.403046993877</v>
      </c>
      <c r="R41" s="77">
        <f t="shared" si="0"/>
        <v>39218.551935756535</v>
      </c>
      <c r="S41" s="77">
        <f t="shared" si="0"/>
        <v>18539.679096903077</v>
      </c>
      <c r="T41" s="77">
        <f t="shared" si="0"/>
        <v>39990.922770669458</v>
      </c>
      <c r="U41" s="77">
        <f t="shared" si="0"/>
        <v>18904.799855225563</v>
      </c>
      <c r="V41" s="77">
        <f t="shared" si="0"/>
        <v>40771.42664261048</v>
      </c>
      <c r="W41" s="77">
        <f t="shared" si="0"/>
        <v>19273.76532196132</v>
      </c>
      <c r="X41" s="77">
        <f t="shared" si="0"/>
        <v>41560.06355157958</v>
      </c>
      <c r="Y41" s="77">
        <f t="shared" si="0"/>
        <v>19646.575497110349</v>
      </c>
      <c r="Z41" s="77">
        <f t="shared" si="0"/>
        <v>42356.833497576743</v>
      </c>
      <c r="AA41" s="77">
        <f t="shared" si="0"/>
        <v>20023.230380672645</v>
      </c>
      <c r="AB41" s="77">
        <f t="shared" si="0"/>
        <v>43161.736480601969</v>
      </c>
      <c r="AC41" s="77">
        <f t="shared" si="0"/>
        <v>20403.729972648202</v>
      </c>
      <c r="AD41" s="77">
        <f t="shared" si="0"/>
        <v>43974.772500655279</v>
      </c>
      <c r="AE41" s="77">
        <f t="shared" si="0"/>
        <v>20788.074273037048</v>
      </c>
      <c r="AF41" s="77">
        <f t="shared" si="0"/>
        <v>44795.941557736674</v>
      </c>
      <c r="AG41" s="77">
        <f t="shared" si="0"/>
        <v>21176.263281839158</v>
      </c>
      <c r="AH41" s="77">
        <f t="shared" si="0"/>
        <v>45625.243651846147</v>
      </c>
      <c r="AI41" s="77">
        <f t="shared" si="0"/>
        <v>21568.296999054539</v>
      </c>
    </row>
    <row r="42" spans="1:35" x14ac:dyDescent="0.2">
      <c r="A42" s="2">
        <f>'Population Numbers 2017-2021'!A42</f>
        <v>0</v>
      </c>
      <c r="E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 spans="1:35" x14ac:dyDescent="0.2">
      <c r="A43" s="2">
        <f>'Population Numbers 2017-2021'!A43</f>
        <v>0</v>
      </c>
      <c r="E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spans="1:35" x14ac:dyDescent="0.2">
      <c r="A44" s="2">
        <f>'Population Numbers 2017-2021'!A44</f>
        <v>0</v>
      </c>
      <c r="E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</row>
    <row r="45" spans="1:35" x14ac:dyDescent="0.2">
      <c r="A45" s="2">
        <f>'Population Numbers 2017-2021'!A45</f>
        <v>0</v>
      </c>
      <c r="E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</row>
    <row r="46" spans="1:35" x14ac:dyDescent="0.2">
      <c r="A46" s="2">
        <f>'Population Numbers 2017-2021'!A46</f>
        <v>0</v>
      </c>
      <c r="E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</row>
    <row r="47" spans="1:35" x14ac:dyDescent="0.2">
      <c r="A47" s="2">
        <f>'Population Numbers 2017-2021'!A47</f>
        <v>0</v>
      </c>
      <c r="E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5" x14ac:dyDescent="0.2">
      <c r="A48" s="2">
        <f>'Population Numbers 2017-2021'!A48</f>
        <v>0</v>
      </c>
      <c r="E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1" x14ac:dyDescent="0.2">
      <c r="A49" s="2">
        <f>'Population Numbers 2017-2021'!A49</f>
        <v>0</v>
      </c>
    </row>
    <row r="50" spans="1:1" x14ac:dyDescent="0.2">
      <c r="A50" s="2">
        <f>'Population Numbers 2017-2021'!A50</f>
        <v>0</v>
      </c>
    </row>
    <row r="51" spans="1:1" x14ac:dyDescent="0.2">
      <c r="A51" s="2">
        <f>'Population Numbers 2017-2021'!A51</f>
        <v>0</v>
      </c>
    </row>
    <row r="52" spans="1:1" x14ac:dyDescent="0.2">
      <c r="A52" s="2">
        <f>'Population Numbers 2017-2021'!A52</f>
        <v>0</v>
      </c>
    </row>
    <row r="53" spans="1:1" x14ac:dyDescent="0.2">
      <c r="A53" s="2">
        <f>'Population Numbers 2017-2021'!A53</f>
        <v>0</v>
      </c>
    </row>
    <row r="54" spans="1:1" x14ac:dyDescent="0.2">
      <c r="A54" s="2">
        <f>'Population Numbers 2017-2021'!A54</f>
        <v>0</v>
      </c>
    </row>
    <row r="55" spans="1:1" x14ac:dyDescent="0.2">
      <c r="A55" s="2">
        <f>'Population Numbers 2017-2021'!A55</f>
        <v>0</v>
      </c>
    </row>
    <row r="56" spans="1:1" x14ac:dyDescent="0.2">
      <c r="A56" s="2">
        <f>'Population Numbers 2017-2021'!A56</f>
        <v>0</v>
      </c>
    </row>
    <row r="57" spans="1:1" x14ac:dyDescent="0.2">
      <c r="A57" s="2">
        <f>'Population Numbers 2017-2021'!A57</f>
        <v>0</v>
      </c>
    </row>
    <row r="58" spans="1:1" x14ac:dyDescent="0.2">
      <c r="A58" s="2">
        <f>'Population Numbers 2017-2021'!A58</f>
        <v>0</v>
      </c>
    </row>
    <row r="59" spans="1:1" x14ac:dyDescent="0.2">
      <c r="A59" s="2">
        <f>'Population Numbers 2017-2021'!A59</f>
        <v>0</v>
      </c>
    </row>
    <row r="60" spans="1:1" x14ac:dyDescent="0.2">
      <c r="A60" s="2">
        <f>'Population Numbers 2017-2021'!A60</f>
        <v>0</v>
      </c>
    </row>
    <row r="61" spans="1:1" x14ac:dyDescent="0.2">
      <c r="A61" s="2">
        <f>'Population Numbers 2017-2021'!A61</f>
        <v>0</v>
      </c>
    </row>
    <row r="62" spans="1:1" x14ac:dyDescent="0.2">
      <c r="A62" s="2">
        <f>'Population Numbers 2017-2021'!A62</f>
        <v>0</v>
      </c>
    </row>
    <row r="63" spans="1:1" x14ac:dyDescent="0.2">
      <c r="A63" s="2">
        <f>'Population Numbers 2017-2021'!A63</f>
        <v>0</v>
      </c>
    </row>
    <row r="64" spans="1:1" x14ac:dyDescent="0.2">
      <c r="A64" s="2">
        <f>'Population Numbers 2017-2021'!A64</f>
        <v>0</v>
      </c>
    </row>
    <row r="65" spans="1:1" x14ac:dyDescent="0.2">
      <c r="A65" s="2">
        <f>'Population Numbers 2017-2021'!A65</f>
        <v>0</v>
      </c>
    </row>
    <row r="66" spans="1:1" x14ac:dyDescent="0.2">
      <c r="A66" s="2">
        <f>'Population Numbers 2017-2021'!A66</f>
        <v>0</v>
      </c>
    </row>
    <row r="67" spans="1:1" x14ac:dyDescent="0.2">
      <c r="A67" s="2">
        <f>'Population Numbers 2017-2021'!A67</f>
        <v>0</v>
      </c>
    </row>
    <row r="68" spans="1:1" x14ac:dyDescent="0.2">
      <c r="A68" s="2">
        <f>'Population Numbers 2017-2021'!A68</f>
        <v>0</v>
      </c>
    </row>
    <row r="69" spans="1:1" x14ac:dyDescent="0.2">
      <c r="A69" s="2">
        <f>'Population Numbers 2017-2021'!A69</f>
        <v>0</v>
      </c>
    </row>
    <row r="70" spans="1:1" x14ac:dyDescent="0.2">
      <c r="A70" s="2">
        <f>'Population Numbers 2017-2021'!A70</f>
        <v>0</v>
      </c>
    </row>
    <row r="71" spans="1:1" x14ac:dyDescent="0.2">
      <c r="A71" s="2">
        <f>'Population Numbers 2017-2021'!A71</f>
        <v>0</v>
      </c>
    </row>
    <row r="72" spans="1:1" x14ac:dyDescent="0.2">
      <c r="A72" s="2">
        <f>'Population Numbers 2017-2021'!A72</f>
        <v>0</v>
      </c>
    </row>
    <row r="73" spans="1:1" x14ac:dyDescent="0.2">
      <c r="A73" s="2">
        <f>'Population Numbers 2017-2021'!A73</f>
        <v>0</v>
      </c>
    </row>
    <row r="74" spans="1:1" x14ac:dyDescent="0.2">
      <c r="A74" s="2">
        <f>'Population Numbers 2017-2021'!A74</f>
        <v>0</v>
      </c>
    </row>
    <row r="75" spans="1:1" x14ac:dyDescent="0.2">
      <c r="A75" s="2">
        <f>'Population Numbers 2017-2021'!A75</f>
        <v>0</v>
      </c>
    </row>
    <row r="76" spans="1:1" x14ac:dyDescent="0.2">
      <c r="A76" s="2">
        <f>'Population Numbers 2017-2021'!A76</f>
        <v>0</v>
      </c>
    </row>
    <row r="77" spans="1:1" x14ac:dyDescent="0.2">
      <c r="A77" s="2">
        <f>'Population Numbers 2017-2021'!A77</f>
        <v>0</v>
      </c>
    </row>
    <row r="78" spans="1:1" x14ac:dyDescent="0.2">
      <c r="A78" s="2">
        <f>'Population Numbers 2017-2021'!A78</f>
        <v>0</v>
      </c>
    </row>
    <row r="79" spans="1:1" x14ac:dyDescent="0.2">
      <c r="A79" s="2">
        <f>'Population Numbers 2017-2021'!A79</f>
        <v>0</v>
      </c>
    </row>
    <row r="80" spans="1:1" x14ac:dyDescent="0.2">
      <c r="A80" s="2">
        <f>'Population Numbers 2017-2021'!A80</f>
        <v>0</v>
      </c>
    </row>
    <row r="81" spans="1:1" x14ac:dyDescent="0.2">
      <c r="A81" s="2">
        <f>'Population Numbers 2017-2021'!A81</f>
        <v>0</v>
      </c>
    </row>
    <row r="82" spans="1:1" x14ac:dyDescent="0.2">
      <c r="A82" s="2">
        <f>'Population Numbers 2017-2021'!A82</f>
        <v>0</v>
      </c>
    </row>
    <row r="83" spans="1:1" x14ac:dyDescent="0.2">
      <c r="A83" s="2">
        <f>'Population Numbers 2017-2021'!A83</f>
        <v>0</v>
      </c>
    </row>
    <row r="84" spans="1:1" x14ac:dyDescent="0.2">
      <c r="A84" s="2">
        <f>'Population Numbers 2017-2021'!A84</f>
        <v>0</v>
      </c>
    </row>
    <row r="85" spans="1:1" x14ac:dyDescent="0.2">
      <c r="A85" s="2">
        <f>'Population Numbers 2017-2021'!A85</f>
        <v>0</v>
      </c>
    </row>
    <row r="86" spans="1:1" x14ac:dyDescent="0.2">
      <c r="A86" s="2">
        <f>'Population Numbers 2017-2021'!A86</f>
        <v>0</v>
      </c>
    </row>
    <row r="87" spans="1:1" x14ac:dyDescent="0.2">
      <c r="A87" s="2">
        <f>'Population Numbers 2017-2021'!A87</f>
        <v>0</v>
      </c>
    </row>
    <row r="88" spans="1:1" x14ac:dyDescent="0.2">
      <c r="A88" s="2">
        <f>'Population Numbers 2017-2021'!A88</f>
        <v>0</v>
      </c>
    </row>
    <row r="89" spans="1:1" x14ac:dyDescent="0.2">
      <c r="A89" s="2">
        <f>'Population Numbers 2017-2021'!A89</f>
        <v>0</v>
      </c>
    </row>
    <row r="90" spans="1:1" x14ac:dyDescent="0.2">
      <c r="A90" s="2">
        <f>'Population Numbers 2017-2021'!A90</f>
        <v>0</v>
      </c>
    </row>
    <row r="91" spans="1:1" x14ac:dyDescent="0.2">
      <c r="A91" s="2">
        <f>'Population Numbers 2017-2021'!A91</f>
        <v>0</v>
      </c>
    </row>
    <row r="92" spans="1:1" x14ac:dyDescent="0.2">
      <c r="A92" s="2">
        <f>'Population Numbers 2017-2021'!A92</f>
        <v>0</v>
      </c>
    </row>
    <row r="93" spans="1:1" x14ac:dyDescent="0.2">
      <c r="A93" s="2">
        <f>'Population Numbers 2017-2021'!A93</f>
        <v>0</v>
      </c>
    </row>
    <row r="94" spans="1:1" x14ac:dyDescent="0.2">
      <c r="A94" s="2">
        <f>'Population Numbers 2017-2021'!A94</f>
        <v>0</v>
      </c>
    </row>
    <row r="95" spans="1:1" x14ac:dyDescent="0.2">
      <c r="A95" s="2">
        <f>'Population Numbers 2017-2021'!A95</f>
        <v>0</v>
      </c>
    </row>
    <row r="96" spans="1:1" x14ac:dyDescent="0.2">
      <c r="A96" s="2">
        <f>'Population Numbers 2017-2021'!A96</f>
        <v>0</v>
      </c>
    </row>
    <row r="97" spans="1:1" x14ac:dyDescent="0.2">
      <c r="A97" s="2">
        <f>'Population Numbers 2017-2021'!A97</f>
        <v>0</v>
      </c>
    </row>
    <row r="98" spans="1:1" x14ac:dyDescent="0.2">
      <c r="A98" s="2">
        <f>'Population Numbers 2017-2021'!A98</f>
        <v>0</v>
      </c>
    </row>
    <row r="99" spans="1:1" x14ac:dyDescent="0.2">
      <c r="A99" s="2">
        <f>'Population Numbers 2017-2021'!A99</f>
        <v>0</v>
      </c>
    </row>
    <row r="100" spans="1:1" x14ac:dyDescent="0.2">
      <c r="A100" s="2">
        <f>'Population Numbers 2017-2021'!A100</f>
        <v>0</v>
      </c>
    </row>
    <row r="101" spans="1:1" x14ac:dyDescent="0.2">
      <c r="A101" s="2">
        <f>'Population Numbers 2017-2021'!A101</f>
        <v>0</v>
      </c>
    </row>
    <row r="102" spans="1:1" x14ac:dyDescent="0.2">
      <c r="A102" s="2">
        <f>'Population Numbers 2017-2021'!A102</f>
        <v>0</v>
      </c>
    </row>
    <row r="103" spans="1:1" x14ac:dyDescent="0.2">
      <c r="A103" s="2">
        <f>'Population Numbers 2017-2021'!A103</f>
        <v>0</v>
      </c>
    </row>
    <row r="104" spans="1:1" x14ac:dyDescent="0.2">
      <c r="A104" s="2">
        <f>'Population Numbers 2017-2021'!A104</f>
        <v>0</v>
      </c>
    </row>
    <row r="105" spans="1:1" x14ac:dyDescent="0.2">
      <c r="A105" s="2">
        <f>'Population Numbers 2017-2021'!A105</f>
        <v>0</v>
      </c>
    </row>
    <row r="106" spans="1:1" x14ac:dyDescent="0.2">
      <c r="A106" s="2">
        <f>'Population Numbers 2017-2021'!A106</f>
        <v>0</v>
      </c>
    </row>
    <row r="107" spans="1:1" x14ac:dyDescent="0.2">
      <c r="A107" s="2">
        <f>'Population Numbers 2017-2021'!A107</f>
        <v>0</v>
      </c>
    </row>
    <row r="108" spans="1:1" x14ac:dyDescent="0.2">
      <c r="A108" s="2">
        <f>'Population Numbers 2017-2021'!A108</f>
        <v>0</v>
      </c>
    </row>
    <row r="109" spans="1:1" x14ac:dyDescent="0.2">
      <c r="A109" s="2">
        <f>'Population Numbers 2017-2021'!A109</f>
        <v>0</v>
      </c>
    </row>
    <row r="110" spans="1:1" x14ac:dyDescent="0.2">
      <c r="A110" s="2">
        <f>'Population Numbers 2017-2021'!A110</f>
        <v>0</v>
      </c>
    </row>
    <row r="111" spans="1:1" x14ac:dyDescent="0.2">
      <c r="A111" s="2">
        <f>'Population Numbers 2017-2021'!A111</f>
        <v>0</v>
      </c>
    </row>
    <row r="112" spans="1:1" x14ac:dyDescent="0.2">
      <c r="A112" s="2">
        <f>'Population Numbers 2017-2021'!A112</f>
        <v>0</v>
      </c>
    </row>
    <row r="113" spans="1:1" x14ac:dyDescent="0.2">
      <c r="A113" s="2">
        <f>'Population Numbers 2017-2021'!A113</f>
        <v>0</v>
      </c>
    </row>
    <row r="114" spans="1:1" x14ac:dyDescent="0.2">
      <c r="A114" s="2">
        <f>'Population Numbers 2017-2021'!A114</f>
        <v>0</v>
      </c>
    </row>
    <row r="115" spans="1:1" x14ac:dyDescent="0.2">
      <c r="A115" s="2">
        <f>'Population Numbers 2017-2021'!A115</f>
        <v>0</v>
      </c>
    </row>
    <row r="116" spans="1:1" x14ac:dyDescent="0.2">
      <c r="A116" s="2">
        <f>'Population Numbers 2017-2021'!A116</f>
        <v>0</v>
      </c>
    </row>
    <row r="117" spans="1:1" x14ac:dyDescent="0.2">
      <c r="A117" s="2">
        <f>'Population Numbers 2017-2021'!A117</f>
        <v>0</v>
      </c>
    </row>
    <row r="118" spans="1:1" x14ac:dyDescent="0.2">
      <c r="A118" s="2">
        <f>'Population Numbers 2017-2021'!A118</f>
        <v>0</v>
      </c>
    </row>
    <row r="119" spans="1:1" x14ac:dyDescent="0.2">
      <c r="A119" s="2">
        <f>'Population Numbers 2017-2021'!A119</f>
        <v>0</v>
      </c>
    </row>
    <row r="120" spans="1:1" x14ac:dyDescent="0.2">
      <c r="A120" s="2">
        <f>'Population Numbers 2017-2021'!A120</f>
        <v>0</v>
      </c>
    </row>
    <row r="121" spans="1:1" x14ac:dyDescent="0.2">
      <c r="A121" s="2">
        <f>'Population Numbers 2017-2021'!A121</f>
        <v>0</v>
      </c>
    </row>
    <row r="122" spans="1:1" x14ac:dyDescent="0.2">
      <c r="A122" s="2">
        <f>'Population Numbers 2017-2021'!A122</f>
        <v>0</v>
      </c>
    </row>
    <row r="123" spans="1:1" x14ac:dyDescent="0.2">
      <c r="A123" s="2">
        <f>'Population Numbers 2017-2021'!A123</f>
        <v>0</v>
      </c>
    </row>
    <row r="124" spans="1:1" x14ac:dyDescent="0.2">
      <c r="A124" s="2">
        <f>'Population Numbers 2017-2021'!A124</f>
        <v>0</v>
      </c>
    </row>
    <row r="125" spans="1:1" x14ac:dyDescent="0.2">
      <c r="A125" s="2">
        <f>'Population Numbers 2017-2021'!A125</f>
        <v>0</v>
      </c>
    </row>
    <row r="126" spans="1:1" x14ac:dyDescent="0.2">
      <c r="A126" s="2">
        <f>'Population Numbers 2017-2021'!A126</f>
        <v>0</v>
      </c>
    </row>
    <row r="127" spans="1:1" x14ac:dyDescent="0.2">
      <c r="A127" s="2">
        <f>'Population Numbers 2017-2021'!A127</f>
        <v>0</v>
      </c>
    </row>
    <row r="128" spans="1:1" x14ac:dyDescent="0.2">
      <c r="A128" s="2">
        <f>'Population Numbers 2017-2021'!A128</f>
        <v>0</v>
      </c>
    </row>
    <row r="129" spans="1:1" x14ac:dyDescent="0.2">
      <c r="A129" s="2">
        <f>'Population Numbers 2017-2021'!A129</f>
        <v>0</v>
      </c>
    </row>
    <row r="130" spans="1:1" x14ac:dyDescent="0.2">
      <c r="A130" s="2">
        <f>'Population Numbers 2017-2021'!A130</f>
        <v>0</v>
      </c>
    </row>
    <row r="131" spans="1:1" x14ac:dyDescent="0.2">
      <c r="A131" s="2">
        <f>'Population Numbers 2017-2021'!A131</f>
        <v>0</v>
      </c>
    </row>
    <row r="132" spans="1:1" x14ac:dyDescent="0.2">
      <c r="A132" s="2">
        <f>'Population Numbers 2017-2021'!A132</f>
        <v>0</v>
      </c>
    </row>
    <row r="133" spans="1:1" x14ac:dyDescent="0.2">
      <c r="A133" s="2">
        <f>'Population Numbers 2017-2021'!A133</f>
        <v>0</v>
      </c>
    </row>
    <row r="134" spans="1:1" x14ac:dyDescent="0.2">
      <c r="A134" s="2">
        <f>'Population Numbers 2017-2021'!A134</f>
        <v>0</v>
      </c>
    </row>
    <row r="135" spans="1:1" x14ac:dyDescent="0.2">
      <c r="A135" s="2">
        <f>'Population Numbers 2017-2021'!A135</f>
        <v>0</v>
      </c>
    </row>
    <row r="136" spans="1:1" x14ac:dyDescent="0.2">
      <c r="A136" s="2">
        <f>'Population Numbers 2017-2021'!A136</f>
        <v>0</v>
      </c>
    </row>
  </sheetData>
  <mergeCells count="16"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Z1:AA1"/>
    <mergeCell ref="N1:O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S44"/>
  <sheetViews>
    <sheetView workbookViewId="0">
      <pane xSplit="1" topLeftCell="B1" activePane="topRight" state="frozen"/>
      <selection pane="topRight" sqref="A1:S38"/>
    </sheetView>
  </sheetViews>
  <sheetFormatPr baseColWidth="10" defaultColWidth="8.83203125" defaultRowHeight="15" x14ac:dyDescent="0.2"/>
  <cols>
    <col min="1" max="1" width="21.1640625" style="44" customWidth="1"/>
    <col min="2" max="2" width="7.6640625" style="43" customWidth="1"/>
    <col min="3" max="3" width="8" style="42" customWidth="1"/>
    <col min="4" max="4" width="7.5" style="42" customWidth="1"/>
    <col min="5" max="8" width="10.6640625" customWidth="1"/>
    <col min="9" max="9" width="10.6640625" style="9" customWidth="1"/>
    <col min="10" max="19" width="10.6640625" customWidth="1"/>
  </cols>
  <sheetData>
    <row r="1" spans="1:19" s="45" customFormat="1" ht="36" customHeight="1" x14ac:dyDescent="0.2">
      <c r="A1" s="61">
        <f>'Population Numbers 2017-2021'!A:A</f>
        <v>0</v>
      </c>
      <c r="B1" s="100" t="s">
        <v>57</v>
      </c>
      <c r="C1" s="101"/>
      <c r="D1" s="101"/>
      <c r="E1" s="72">
        <v>2017</v>
      </c>
      <c r="F1" s="73">
        <v>2018</v>
      </c>
      <c r="G1" s="73">
        <v>2019</v>
      </c>
      <c r="H1" s="73">
        <v>2020</v>
      </c>
      <c r="I1" s="73">
        <v>2021</v>
      </c>
      <c r="J1" s="73">
        <v>2022</v>
      </c>
      <c r="K1" s="73">
        <v>2023</v>
      </c>
      <c r="L1" s="73">
        <v>2024</v>
      </c>
      <c r="M1" s="73">
        <v>2025</v>
      </c>
      <c r="N1" s="73">
        <v>2026</v>
      </c>
      <c r="O1" s="73">
        <v>2027</v>
      </c>
      <c r="P1" s="73">
        <v>2028</v>
      </c>
      <c r="Q1" s="73">
        <v>2029</v>
      </c>
      <c r="R1" s="73">
        <v>2030</v>
      </c>
      <c r="S1" s="73">
        <v>2031</v>
      </c>
    </row>
    <row r="2" spans="1:19" s="60" customFormat="1" x14ac:dyDescent="0.2">
      <c r="A2" s="56" t="str">
        <f>'Population Numbers 2017-2021'!A2</f>
        <v>State</v>
      </c>
      <c r="B2" s="85" t="s">
        <v>58</v>
      </c>
      <c r="C2" s="86" t="s">
        <v>59</v>
      </c>
      <c r="D2" s="86" t="s">
        <v>60</v>
      </c>
      <c r="E2" s="58" t="s">
        <v>61</v>
      </c>
      <c r="F2" s="58" t="s">
        <v>61</v>
      </c>
      <c r="G2" s="58" t="s">
        <v>51</v>
      </c>
      <c r="H2" s="58" t="s">
        <v>51</v>
      </c>
      <c r="I2" s="58" t="s">
        <v>51</v>
      </c>
      <c r="J2" s="58" t="s">
        <v>51</v>
      </c>
      <c r="K2" s="58" t="s">
        <v>51</v>
      </c>
      <c r="L2" s="58" t="s">
        <v>51</v>
      </c>
      <c r="M2" s="58" t="s">
        <v>51</v>
      </c>
      <c r="N2" s="58" t="s">
        <v>51</v>
      </c>
      <c r="O2" s="58" t="s">
        <v>51</v>
      </c>
      <c r="P2" s="58" t="s">
        <v>51</v>
      </c>
      <c r="Q2" s="58" t="s">
        <v>51</v>
      </c>
      <c r="R2" s="58" t="s">
        <v>51</v>
      </c>
      <c r="S2" s="58" t="s">
        <v>51</v>
      </c>
    </row>
    <row r="3" spans="1:19" x14ac:dyDescent="0.2">
      <c r="A3" s="55" t="s">
        <v>24</v>
      </c>
      <c r="B3" s="51">
        <v>0.33</v>
      </c>
      <c r="C3" s="51">
        <v>0.67</v>
      </c>
      <c r="D3" s="51">
        <v>1</v>
      </c>
      <c r="E3" s="52">
        <f>SUM('HCRP &amp; MN Tx'!$F21:$G21)*B3</f>
        <v>447.25855815450808</v>
      </c>
      <c r="F3" s="52">
        <f>SUM('HCRP &amp; MN Tx'!$H21:$I21)*C3</f>
        <v>925.7256434811087</v>
      </c>
      <c r="G3" s="52">
        <f>SUM('HCRP &amp; MN Tx'!$J21:$K21)*D3</f>
        <v>1408.0311656897845</v>
      </c>
      <c r="H3" s="52">
        <f>SUM('HCRP &amp; MN Tx'!L$21:M$21)*$D3</f>
        <v>1434.3822664823924</v>
      </c>
      <c r="I3" s="52">
        <f>SUM('HCRP &amp; MN Tx'!N$21:O$21)*$D3</f>
        <v>1460.7333672749999</v>
      </c>
      <c r="J3" s="52">
        <f>SUM('HCRP &amp; MN Tx'!P$21:Q$21)*$D3</f>
        <v>1481.8353056325</v>
      </c>
      <c r="K3" s="52">
        <f>SUM('HCRP &amp; MN Tx'!R$21:S$21)*$D3</f>
        <v>1502.9372439899998</v>
      </c>
      <c r="L3" s="52">
        <f>SUM('HCRP &amp; MN Tx'!T$21:U$21)*$D3</f>
        <v>1524.0391823475002</v>
      </c>
      <c r="M3" s="52">
        <f>SUM('HCRP &amp; MN Tx'!V$21:W$21)*$D3</f>
        <v>1545.1411207049998</v>
      </c>
      <c r="N3" s="52">
        <f>SUM('HCRP &amp; MN Tx'!X$21:Y$21)*$D3</f>
        <v>1566.2430590625002</v>
      </c>
      <c r="O3" s="52">
        <f>SUM('HCRP &amp; MN Tx'!Z$21:AA$21)*$D3</f>
        <v>1587.34499742</v>
      </c>
      <c r="P3" s="52">
        <f>SUM('HCRP &amp; MN Tx'!AB$21:AC$21)*$D3</f>
        <v>1608.4469357774999</v>
      </c>
      <c r="Q3" s="52">
        <f>SUM('HCRP &amp; MN Tx'!AD$21:AE$21)*$D3</f>
        <v>1629.548874135</v>
      </c>
      <c r="R3" s="52">
        <f>SUM('HCRP &amp; MN Tx'!AF$21:AG$21)*$D3</f>
        <v>1650.6508124925001</v>
      </c>
      <c r="S3" s="52">
        <f>SUM('HCRP &amp; MN Tx'!AH$21:AI$21)*$D3</f>
        <v>1671.7527508500002</v>
      </c>
    </row>
    <row r="4" spans="1:19" x14ac:dyDescent="0.2">
      <c r="A4" s="50" t="s">
        <v>11</v>
      </c>
      <c r="B4" s="51">
        <v>0.33</v>
      </c>
      <c r="C4" s="51">
        <v>0.67</v>
      </c>
      <c r="D4" s="51">
        <v>1</v>
      </c>
      <c r="E4" s="52">
        <f>SUM('HCRP &amp; MN Tx'!$F8:$G8)*$B4</f>
        <v>1551.3687978175649</v>
      </c>
      <c r="F4" s="52">
        <f>SUM('HCRP &amp; MN Tx'!$H8:$I8)*$C4</f>
        <v>3184.5500299701957</v>
      </c>
      <c r="G4" s="52">
        <f>SUM('HCRP &amp; MN Tx'!J$8:K$8)*$D4</f>
        <v>4805.2852640841393</v>
      </c>
      <c r="H4" s="52">
        <f>SUM('HCRP &amp; MN Tx'!L$8:M$8)*$D4</f>
        <v>4857.794122724039</v>
      </c>
      <c r="I4" s="52">
        <f>SUM('HCRP &amp; MN Tx'!N$8:O$8)*$D4</f>
        <v>4910.5863221438731</v>
      </c>
      <c r="J4" s="52">
        <f>SUM('HCRP &amp; MN Tx'!P$8:Q$8)*$D4</f>
        <v>4959.4936692847568</v>
      </c>
      <c r="K4" s="52">
        <f>SUM('HCRP &amp; MN Tx'!R$8:S$8)*$D4</f>
        <v>5008.6359835917365</v>
      </c>
      <c r="L4" s="52">
        <f>SUM('HCRP &amp; MN Tx'!T$8:U$8)*$D4</f>
        <v>5058.0132650648102</v>
      </c>
      <c r="M4" s="52">
        <f>SUM('HCRP &amp; MN Tx'!V$8:W$8)*$D4</f>
        <v>5107.6255137039807</v>
      </c>
      <c r="N4" s="52">
        <f>SUM('HCRP &amp; MN Tx'!X$8:Y$8)*$D4</f>
        <v>5157.4727295092489</v>
      </c>
      <c r="O4" s="52">
        <f>SUM('HCRP &amp; MN Tx'!Z$8:AA$8)*$D4</f>
        <v>5207.5549124806084</v>
      </c>
      <c r="P4" s="52">
        <f>SUM('HCRP &amp; MN Tx'!AB$8:AC$8)*$D4</f>
        <v>5257.8720626180675</v>
      </c>
      <c r="Q4" s="52">
        <f>SUM('HCRP &amp; MN Tx'!AD$8:AE$8)*$D4</f>
        <v>5308.4241799216188</v>
      </c>
      <c r="R4" s="52">
        <f>SUM('HCRP &amp; MN Tx'!AF$8:AG$8)*$D4</f>
        <v>5359.211264391266</v>
      </c>
      <c r="S4" s="52">
        <f>SUM('HCRP &amp; MN Tx'!AH$8:AI$8)*$D4</f>
        <v>5410.2333160270091</v>
      </c>
    </row>
    <row r="5" spans="1:19" x14ac:dyDescent="0.2">
      <c r="A5" s="50" t="s">
        <v>12</v>
      </c>
      <c r="B5" s="51">
        <v>0.33</v>
      </c>
      <c r="C5" s="51">
        <v>0.67</v>
      </c>
      <c r="D5" s="51">
        <v>1</v>
      </c>
      <c r="E5" s="52">
        <f>SUM('HCRP &amp; MN Tx'!$F9:$G9)*$B5</f>
        <v>777.04090326394214</v>
      </c>
      <c r="F5" s="52">
        <f>SUM('HCRP &amp; MN Tx'!$H9:$I9)*$C5</f>
        <v>1625.9924502458512</v>
      </c>
      <c r="G5" s="52">
        <f>SUM('HCRP &amp; MN Tx'!$J9:$K9)*$D5</f>
        <v>2500.0560498053587</v>
      </c>
      <c r="H5" s="52">
        <f>SUM('HCRP &amp; MN Tx'!L$9:M$9)*$D5</f>
        <v>2574.2743431901531</v>
      </c>
      <c r="I5" s="52">
        <f>SUM('HCRP &amp; MN Tx'!N$9:O$9)*$D5</f>
        <v>2649.5092835064002</v>
      </c>
      <c r="J5" s="52">
        <f>SUM('HCRP &amp; MN Tx'!P$9:Q$9)*$D5</f>
        <v>2724.1538380755301</v>
      </c>
      <c r="K5" s="52">
        <f>SUM('HCRP &amp; MN Tx'!R$9:S$9)*$D5</f>
        <v>2799.7808109780603</v>
      </c>
      <c r="L5" s="52">
        <f>SUM('HCRP &amp; MN Tx'!T$9:U$9)*$D5</f>
        <v>2876.3902022139905</v>
      </c>
      <c r="M5" s="52">
        <f>SUM('HCRP &amp; MN Tx'!V$9:W$9)*$D5</f>
        <v>2953.9820117833201</v>
      </c>
      <c r="N5" s="52">
        <f>SUM('HCRP &amp; MN Tx'!X$9:Y$9)*$D5</f>
        <v>3032.5562396860505</v>
      </c>
      <c r="O5" s="52">
        <f>SUM('HCRP &amp; MN Tx'!Z$9:AA$9)*$D5</f>
        <v>3112.1128859221808</v>
      </c>
      <c r="P5" s="52">
        <f>SUM('HCRP &amp; MN Tx'!AB$9:AC$9)*$D5</f>
        <v>3192.6519504917105</v>
      </c>
      <c r="Q5" s="52">
        <f>SUM('HCRP &amp; MN Tx'!AD$9:AE$9)*$D5</f>
        <v>3274.1734333946401</v>
      </c>
      <c r="R5" s="52">
        <f>SUM('HCRP &amp; MN Tx'!AF$9:AG$9)*$D5</f>
        <v>3356.6773346309706</v>
      </c>
      <c r="S5" s="52">
        <f>SUM('HCRP &amp; MN Tx'!AH$9:AI$9)*$D5</f>
        <v>3440.1636542007004</v>
      </c>
    </row>
    <row r="6" spans="1:19" x14ac:dyDescent="0.2">
      <c r="A6" s="50" t="s">
        <v>9</v>
      </c>
      <c r="B6" s="51">
        <v>0.33</v>
      </c>
      <c r="C6" s="51">
        <v>0.67</v>
      </c>
      <c r="D6" s="51">
        <v>1</v>
      </c>
      <c r="E6" s="52">
        <f>SUM('HCRP &amp; MN Tx'!$F6:$G6)*$B6</f>
        <v>773.58318085626559</v>
      </c>
      <c r="F6" s="52">
        <f>SUM('HCRP &amp; MN Tx'!$H6:$I6)*$C6</f>
        <v>1598.5292072086716</v>
      </c>
      <c r="G6" s="52">
        <f>SUM('HCRP &amp; MN Tx'!$J6:$K6)*$D6</f>
        <v>2427.9042099174621</v>
      </c>
      <c r="H6" s="52">
        <f>SUM('HCRP &amp; MN Tx'!L$6:M$6)*$D6</f>
        <v>2470.3106217791301</v>
      </c>
      <c r="I6" s="52">
        <f>SUM('HCRP &amp; MN Tx'!N$6:O$6)*$D6</f>
        <v>2513.0837239561542</v>
      </c>
      <c r="J6" s="52">
        <f>SUM('HCRP &amp; MN Tx'!P$6:Q$6)*$D6</f>
        <v>2550.7953237260222</v>
      </c>
      <c r="K6" s="52">
        <f>SUM('HCRP &amp; MN Tx'!R$6:S$6)*$D6</f>
        <v>2588.784772686492</v>
      </c>
      <c r="L6" s="52">
        <f>SUM('HCRP &amp; MN Tx'!T$6:U$6)*$D6</f>
        <v>2627.0520708375661</v>
      </c>
      <c r="M6" s="52">
        <f>SUM('HCRP &amp; MN Tx'!V$6:W$6)*$D6</f>
        <v>2665.5972181792413</v>
      </c>
      <c r="N6" s="52">
        <f>SUM('HCRP &amp; MN Tx'!X$6:Y$6)*$D6</f>
        <v>2704.4202147115188</v>
      </c>
      <c r="O6" s="52">
        <f>SUM('HCRP &amp; MN Tx'!Z$6:AA$6)*$D6</f>
        <v>2743.5210604343993</v>
      </c>
      <c r="P6" s="52">
        <f>SUM('HCRP &amp; MN Tx'!AB$6:AC$6)*$D6</f>
        <v>2782.8997553478825</v>
      </c>
      <c r="Q6" s="52">
        <f>SUM('HCRP &amp; MN Tx'!AD$6:AE$6)*$D6</f>
        <v>2822.5562994519673</v>
      </c>
      <c r="R6" s="52">
        <f>SUM('HCRP &amp; MN Tx'!AF$6:AG$6)*$D6</f>
        <v>2862.4906927466545</v>
      </c>
      <c r="S6" s="52">
        <f>SUM('HCRP &amp; MN Tx'!AH$6:AI$6)*$D6</f>
        <v>2902.7029352319432</v>
      </c>
    </row>
    <row r="7" spans="1:19" x14ac:dyDescent="0.2">
      <c r="A7" s="53" t="s">
        <v>10</v>
      </c>
      <c r="B7" s="51">
        <v>0.33</v>
      </c>
      <c r="C7" s="51">
        <v>0.67</v>
      </c>
      <c r="D7" s="51">
        <v>1</v>
      </c>
      <c r="E7" s="52">
        <f>SUM('HCRP &amp; MN Tx'!$F7:$G7)*$B7</f>
        <v>635.09747473929008</v>
      </c>
      <c r="F7" s="52">
        <f>SUM('HCRP &amp; MN Tx'!$H7:$I7)*$C7</f>
        <v>1310.9228158209248</v>
      </c>
      <c r="G7" s="52">
        <f>SUM('HCRP &amp; MN Tx'!$J7:$K7)*$D7</f>
        <v>1988.9266324530827</v>
      </c>
      <c r="H7" s="52">
        <f>SUM('HCRP &amp; MN Tx'!L$7:M$7)*$D7</f>
        <v>2021.5140466700063</v>
      </c>
      <c r="I7" s="52">
        <f>SUM('HCRP &amp; MN Tx'!N$7:O$7)*$D7</f>
        <v>2054.3634602939451</v>
      </c>
      <c r="J7" s="52">
        <f>SUM('HCRP &amp; MN Tx'!P$7:Q$7)*$D7</f>
        <v>2083.0420778972261</v>
      </c>
      <c r="K7" s="52">
        <f>SUM('HCRP &amp; MN Tx'!R$7:S$7)*$D7</f>
        <v>2111.9192181233529</v>
      </c>
      <c r="L7" s="52">
        <f>SUM('HCRP &amp; MN Tx'!T$7:U$7)*$D7</f>
        <v>2140.9948809723255</v>
      </c>
      <c r="M7" s="52">
        <f>SUM('HCRP &amp; MN Tx'!V$7:W$7)*$D7</f>
        <v>2170.2690664441434</v>
      </c>
      <c r="N7" s="52">
        <f>SUM('HCRP &amp; MN Tx'!X$7:Y$7)*$D7</f>
        <v>2199.7417745388075</v>
      </c>
      <c r="O7" s="52">
        <f>SUM('HCRP &amp; MN Tx'!Z$7:AA$7)*$D7</f>
        <v>2229.4130052563178</v>
      </c>
      <c r="P7" s="52">
        <f>SUM('HCRP &amp; MN Tx'!AB$7:AC$7)*$D7</f>
        <v>2259.2827585966734</v>
      </c>
      <c r="Q7" s="52">
        <f>SUM('HCRP &amp; MN Tx'!AD$7:AE$7)*$D7</f>
        <v>2289.3510345598743</v>
      </c>
      <c r="R7" s="52">
        <f>SUM('HCRP &amp; MN Tx'!AF$7:AG$7)*$D7</f>
        <v>2319.6178331459214</v>
      </c>
      <c r="S7" s="52">
        <f>SUM('HCRP &amp; MN Tx'!AH$7:AI$7)*$D7</f>
        <v>2350.0831543548152</v>
      </c>
    </row>
    <row r="8" spans="1:19" x14ac:dyDescent="0.2">
      <c r="A8" s="50" t="s">
        <v>15</v>
      </c>
      <c r="B8" s="51">
        <v>0.33</v>
      </c>
      <c r="C8" s="51">
        <v>0.67</v>
      </c>
      <c r="D8" s="51">
        <v>1</v>
      </c>
      <c r="E8" s="52">
        <f>SUM('HCRP &amp; MN Tx'!$F12:$G12)*$B8</f>
        <v>443.60724032337976</v>
      </c>
      <c r="F8" s="52">
        <f>SUM('HCRP &amp; MN Tx'!$H12:$I12)*C8</f>
        <v>916.96081045950962</v>
      </c>
      <c r="G8" s="52">
        <f>SUM('HCRP &amp; MN Tx'!$J12:$K12)*D8</f>
        <v>1393.1453297174919</v>
      </c>
      <c r="H8" s="52">
        <f>SUM('HCRP &amp; MN Tx'!L$12:M$12)*$D8</f>
        <v>1417.9056800694811</v>
      </c>
      <c r="I8" s="52">
        <f>SUM('HCRP &amp; MN Tx'!N12:O12)*$D8</f>
        <v>1442.8792756224002</v>
      </c>
      <c r="J8" s="52">
        <f>SUM('HCRP &amp; MN Tx'!P12:Q12)*$D8</f>
        <v>1465.1762258448002</v>
      </c>
      <c r="K8" s="52">
        <f>SUM('HCRP &amp; MN Tx'!R12:S12)*$D8</f>
        <v>1487.6439020352</v>
      </c>
      <c r="L8" s="52">
        <f>SUM('HCRP &amp; MN Tx'!T$12:U$12)*$D8</f>
        <v>1510.2823041935997</v>
      </c>
      <c r="M8" s="52">
        <f>SUM('HCRP &amp; MN Tx'!V$12:W$12)*$D8</f>
        <v>1533.09143232</v>
      </c>
      <c r="N8" s="52">
        <f>SUM('HCRP &amp; MN Tx'!X$12:Y$12)*$D8</f>
        <v>1556.0712864144</v>
      </c>
      <c r="O8" s="52">
        <f>SUM('HCRP &amp; MN Tx'!Z$12:AA$12)*$D8</f>
        <v>1579.2218664767997</v>
      </c>
      <c r="P8" s="52">
        <f>SUM('HCRP &amp; MN Tx'!AB$12:AC$12)*$D8</f>
        <v>1602.5431725071999</v>
      </c>
      <c r="Q8" s="52">
        <f>SUM('HCRP &amp; MN Tx'!AD$12:AE$12)*$D8</f>
        <v>1626.0352045055999</v>
      </c>
      <c r="R8" s="52">
        <f>SUM('HCRP &amp; MN Tx'!AF$12:AG$12)*$D8</f>
        <v>1649.6979624719997</v>
      </c>
      <c r="S8" s="52">
        <f>SUM('HCRP &amp; MN Tx'!AH$12:AI$12)*$D8</f>
        <v>1673.5314464063999</v>
      </c>
    </row>
    <row r="9" spans="1:19" x14ac:dyDescent="0.2">
      <c r="A9" s="50" t="s">
        <v>13</v>
      </c>
      <c r="B9" s="51">
        <v>0.33</v>
      </c>
      <c r="C9" s="51">
        <v>0.67</v>
      </c>
      <c r="D9" s="51">
        <v>1</v>
      </c>
      <c r="E9" s="52">
        <f>SUM('HCRP &amp; MN Tx'!$F10:$G10)*$B9</f>
        <v>1072.913099989212</v>
      </c>
      <c r="F9" s="52">
        <f>SUM('HCRP &amp; MN Tx'!$H10:$I10)*C9</f>
        <v>2214.7457323550152</v>
      </c>
      <c r="G9" s="52">
        <f>SUM('HCRP &amp; MN Tx'!J10:K10)*'Policy Implementation Tx '!D9</f>
        <v>3360.3639813147602</v>
      </c>
      <c r="H9" s="52">
        <f>SUM('HCRP &amp; MN Tx'!L10:M10)*'Policy Implementation Tx '!D9</f>
        <v>3415.5718261754287</v>
      </c>
      <c r="I9" s="52">
        <f>SUM('HCRP &amp; MN Tx'!N10:O10)*$D9</f>
        <v>3471.2141798879993</v>
      </c>
      <c r="J9" s="52">
        <f>SUM('HCRP &amp; MN Tx'!P10:Q10)*$D9</f>
        <v>3528.8012149299002</v>
      </c>
      <c r="K9" s="52">
        <f>SUM('HCRP &amp; MN Tx'!R10:S10)*$D9</f>
        <v>3586.8424996404001</v>
      </c>
      <c r="L9" s="52">
        <f>SUM('HCRP &amp; MN Tx'!T$10:U$10)*$D9</f>
        <v>3645.338034019499</v>
      </c>
      <c r="M9" s="52">
        <f>SUM('HCRP &amp; MN Tx'!V$10:W$10)*$D9</f>
        <v>3704.2878180671996</v>
      </c>
      <c r="N9" s="52">
        <f>SUM('HCRP &amp; MN Tx'!X$10:Y$10)*$D9</f>
        <v>3763.6918517834997</v>
      </c>
      <c r="O9" s="52">
        <f>SUM('HCRP &amp; MN Tx'!Z$10:AA$10)*$D9</f>
        <v>3823.5501351684006</v>
      </c>
      <c r="P9" s="52">
        <f>SUM('HCRP &amp; MN Tx'!AB$10:AC$10)*$D9</f>
        <v>3883.8626682218996</v>
      </c>
      <c r="Q9" s="52">
        <f>SUM('HCRP &amp; MN Tx'!AD$10:AE$10)*$D9</f>
        <v>3944.6294509440004</v>
      </c>
      <c r="R9" s="52">
        <f>SUM('HCRP &amp; MN Tx'!AF$10:AG$10)*$D9</f>
        <v>4005.8504833347006</v>
      </c>
      <c r="S9" s="52">
        <f>SUM('HCRP &amp; MN Tx'!AH$10:AI$10)*$D9</f>
        <v>4067.5257653940002</v>
      </c>
    </row>
    <row r="10" spans="1:19" x14ac:dyDescent="0.2">
      <c r="A10" s="50" t="s">
        <v>14</v>
      </c>
      <c r="B10" s="51">
        <v>0.33</v>
      </c>
      <c r="C10" s="51">
        <v>0.67</v>
      </c>
      <c r="D10" s="51">
        <v>1</v>
      </c>
      <c r="E10" s="52">
        <f>SUM('HCRP &amp; MN Tx'!$F13:$G13)*$B10</f>
        <v>381.06853031660211</v>
      </c>
      <c r="F10" s="52">
        <f>SUM('HCRP &amp; MN Tx'!$H11:$I11)*C10</f>
        <v>1445.2652205454572</v>
      </c>
      <c r="G10" s="52">
        <f>SUM('HCRP &amp; MN Tx'!J11:K11)*'Policy Implementation Tx '!D10</f>
        <v>2191.3684562377061</v>
      </c>
      <c r="H10" s="52">
        <f>SUM('HCRP &amp; MN Tx'!L11:M11)*'Policy Implementation Tx '!D10</f>
        <v>2225.8792721607629</v>
      </c>
      <c r="I10" s="52">
        <f>SUM('HCRP &amp; MN Tx'!N11:O11)*$D10</f>
        <v>2260.6447172400003</v>
      </c>
      <c r="J10" s="52">
        <f>SUM('HCRP &amp; MN Tx'!P11:Q11)*$D10</f>
        <v>2281.8066949439999</v>
      </c>
      <c r="K10" s="52">
        <f>SUM('HCRP &amp; MN Tx'!R11:S11)*$D10</f>
        <v>2303.0602653744008</v>
      </c>
      <c r="L10" s="52">
        <f>SUM('HCRP &amp; MN Tx'!T$11:U$11)*$D10</f>
        <v>2324.4054285312</v>
      </c>
      <c r="M10" s="52">
        <f>SUM('HCRP &amp; MN Tx'!V$11:W$11)*$D10</f>
        <v>2345.8421844144004</v>
      </c>
      <c r="N10" s="52">
        <f>SUM('HCRP &amp; MN Tx'!X$11:Y$11)*$D10</f>
        <v>2367.370533024</v>
      </c>
      <c r="O10" s="52">
        <f>SUM('HCRP &amp; MN Tx'!Z$11:AA$11)*$D10</f>
        <v>2388.9904743599996</v>
      </c>
      <c r="P10" s="52">
        <f>SUM('HCRP &amp; MN Tx'!AB$11:AC$11)*$D10</f>
        <v>2410.7020084224005</v>
      </c>
      <c r="Q10" s="52">
        <f>SUM('HCRP &amp; MN Tx'!AD$11:AE$11)*$D10</f>
        <v>2432.5051352112</v>
      </c>
      <c r="R10" s="52">
        <f>SUM('HCRP &amp; MN Tx'!AF$11:AG$11)*$D10</f>
        <v>2454.3998547264</v>
      </c>
      <c r="S10" s="52">
        <f>SUM('HCRP &amp; MN Tx'!AH$11:AI$11)*$D10</f>
        <v>2476.3861669679995</v>
      </c>
    </row>
    <row r="11" spans="1:19" x14ac:dyDescent="0.2">
      <c r="A11" s="50" t="s">
        <v>16</v>
      </c>
      <c r="B11" s="51">
        <v>0.33</v>
      </c>
      <c r="C11" s="51">
        <v>0.67</v>
      </c>
      <c r="D11" s="51">
        <v>1</v>
      </c>
      <c r="E11" s="52">
        <f>SUM('HCRP &amp; MN Tx'!$F13:$G13)*$B11</f>
        <v>381.06853031660211</v>
      </c>
      <c r="F11" s="52">
        <f>SUM('HCRP &amp; MN Tx'!$H13:$I13)*C11</f>
        <v>794.26713841644596</v>
      </c>
      <c r="G11" s="52">
        <f>SUM('HCRP &amp; MN Tx'!J13:K13)*'Policy Implementation Tx '!D11</f>
        <v>1216.538757175997</v>
      </c>
      <c r="H11" s="52">
        <f>SUM('HCRP &amp; MN Tx'!L13:M13)*'Policy Implementation Tx '!D11</f>
        <v>1247.9493709393075</v>
      </c>
      <c r="I11" s="52">
        <f>SUM('HCRP &amp; MN Tx'!N13:O13)*$D11</f>
        <v>1279.70518221</v>
      </c>
      <c r="J11" s="52">
        <f>SUM('HCRP &amp; MN Tx'!P13:Q13)*$D11</f>
        <v>1308.1228837677002</v>
      </c>
      <c r="K11" s="52">
        <f>SUM('HCRP &amp; MN Tx'!R13:S13)*$D11</f>
        <v>1336.8278995343999</v>
      </c>
      <c r="L11" s="52">
        <f>SUM('HCRP &amp; MN Tx'!T$13:U$13)*$D11</f>
        <v>1365.8202295100998</v>
      </c>
      <c r="M11" s="52">
        <f>SUM('HCRP &amp; MN Tx'!V$13:W$13)*$D11</f>
        <v>1395.0998736948</v>
      </c>
      <c r="N11" s="52">
        <f>SUM('HCRP &amp; MN Tx'!X$13:Y$13)*$D11</f>
        <v>1424.6668320885001</v>
      </c>
      <c r="O11" s="52">
        <f>SUM('HCRP &amp; MN Tx'!Z$13:AA$13)*$D11</f>
        <v>1454.5211046912</v>
      </c>
      <c r="P11" s="52">
        <f>SUM('HCRP &amp; MN Tx'!AB$13:AC$13)*$D11</f>
        <v>1484.6626915028996</v>
      </c>
      <c r="Q11" s="52">
        <f>SUM('HCRP &amp; MN Tx'!AD$13:AE$13)*$D11</f>
        <v>1515.0915925235997</v>
      </c>
      <c r="R11" s="52">
        <f>SUM('HCRP &amp; MN Tx'!AF$13:AG$13)*$D11</f>
        <v>1545.8078077533</v>
      </c>
      <c r="S11" s="52">
        <f>SUM('HCRP &amp; MN Tx'!AH$13:AI$13)*$D11</f>
        <v>1576.8113371920001</v>
      </c>
    </row>
    <row r="12" spans="1:19" x14ac:dyDescent="0.2">
      <c r="A12" s="50" t="s">
        <v>36</v>
      </c>
      <c r="B12" s="51">
        <v>0.33</v>
      </c>
      <c r="C12" s="51">
        <v>0.67</v>
      </c>
      <c r="D12" s="51">
        <v>1</v>
      </c>
      <c r="E12" s="52">
        <f>SUM('HCRP &amp; MN Tx'!$F33:$G33)*$B12</f>
        <v>27.874529933758204</v>
      </c>
      <c r="F12" s="52">
        <f>SUM('HCRP &amp; MN Tx'!$H33:$I33)*C12</f>
        <v>57.998566787545137</v>
      </c>
      <c r="G12" s="52">
        <f>SUM('HCRP &amp; MN Tx'!J33:K33)*'Policy Implementation Tx '!D12</f>
        <v>88.75079046477002</v>
      </c>
      <c r="H12" s="52">
        <f>SUM('HCRP &amp; MN Tx'!L33:M33)*'Policy Implementation Tx '!D12</f>
        <v>90.892049433884978</v>
      </c>
      <c r="I12" s="52">
        <f>SUM('HCRP &amp; MN Tx'!N33:O33)*$D12</f>
        <v>92.9855009475</v>
      </c>
      <c r="J12" s="52">
        <f>SUM('HCRP &amp; MN Tx'!P33:Q33)*$D12</f>
        <v>94.309038671400003</v>
      </c>
      <c r="K12" s="52">
        <f>SUM('HCRP &amp; MN Tx'!R33:S33)*$D12</f>
        <v>95.584768939800014</v>
      </c>
      <c r="L12" s="52">
        <f>SUM('HCRP &amp; MN Tx'!T$33:U$33)*$D12</f>
        <v>96.860499208200011</v>
      </c>
      <c r="M12" s="52">
        <f>SUM('HCRP &amp; MN Tx'!V$33:W$33)*$D12</f>
        <v>98.136229476600008</v>
      </c>
      <c r="N12" s="52">
        <f>SUM('HCRP &amp; MN Tx'!X$33:Y$33)*$D12</f>
        <v>99.411959745000004</v>
      </c>
      <c r="O12" s="52">
        <f>SUM('HCRP &amp; MN Tx'!Z$33:AA$33)*$D12</f>
        <v>100.68769001340002</v>
      </c>
      <c r="P12" s="52">
        <f>SUM('HCRP &amp; MN Tx'!AB$33:AC$33)*$D12</f>
        <v>101.96342028180001</v>
      </c>
      <c r="Q12" s="52">
        <f>SUM('HCRP &amp; MN Tx'!AD$33:AE$33)*$D12</f>
        <v>103.23915055020001</v>
      </c>
      <c r="R12" s="52">
        <f>SUM('HCRP &amp; MN Tx'!AF$33:AG$33)*$D12</f>
        <v>104.51488081859999</v>
      </c>
      <c r="S12" s="52">
        <f>SUM('HCRP &amp; MN Tx'!AH$33:AI$33)*$D12</f>
        <v>105.790611087</v>
      </c>
    </row>
    <row r="13" spans="1:19" x14ac:dyDescent="0.2">
      <c r="A13" s="50" t="s">
        <v>6</v>
      </c>
      <c r="B13" s="51">
        <v>0.33</v>
      </c>
      <c r="C13" s="51">
        <v>0.67</v>
      </c>
      <c r="D13" s="51">
        <v>1</v>
      </c>
      <c r="E13" s="52">
        <f>SUM('HCRP &amp; MN Tx'!$F3:$G3)*$B13</f>
        <v>2422.4143952748009</v>
      </c>
      <c r="F13" s="52">
        <f>SUM('HCRP &amp; MN Tx'!$H3:$I3)*C13</f>
        <v>5078.7674672129306</v>
      </c>
      <c r="G13" s="52">
        <f>SUM('HCRP &amp; MN Tx'!J3:K3)*'Policy Implementation Tx '!D13</f>
        <v>7823.4967274030951</v>
      </c>
      <c r="H13" s="52">
        <f>SUM('HCRP &amp; MN Tx'!L3:M3)*'Policy Implementation Tx '!D13</f>
        <v>8070.3900116679706</v>
      </c>
      <c r="I13" s="52">
        <f>SUM('HCRP &amp; MN Tx'!N3:O3)*'Policy Implementation Tx '!D13</f>
        <v>8320.929803858704</v>
      </c>
      <c r="J13" s="52">
        <f>SUM('HCRP &amp; MN Tx'!P3:Q3)*'Policy Implementation Tx '!D13</f>
        <v>8563.4655588127825</v>
      </c>
      <c r="K13" s="52">
        <f>SUM('HCRP &amp; MN Tx'!R3:S3)*$D13</f>
        <v>8809.3744416732625</v>
      </c>
      <c r="L13" s="52">
        <f>SUM('HCRP &amp; MN Tx'!T$3:U$3)*$D13</f>
        <v>9058.6564524401401</v>
      </c>
      <c r="M13" s="52">
        <f>SUM('HCRP &amp; MN Tx'!V$3:W$3)*$D13</f>
        <v>9311.3115911134209</v>
      </c>
      <c r="N13" s="52">
        <f>SUM('HCRP &amp; MN Tx'!X$3:Y$3)*$D13</f>
        <v>9567.3398576930995</v>
      </c>
      <c r="O13" s="52">
        <f>SUM('HCRP &amp; MN Tx'!Z$3:AA$3)*$D13</f>
        <v>9826.741252179183</v>
      </c>
      <c r="P13" s="52">
        <f>SUM('HCRP &amp; MN Tx'!AB$3:AC$3)*$D13</f>
        <v>10089.515774571661</v>
      </c>
      <c r="Q13" s="52">
        <f>SUM('HCRP &amp; MN Tx'!AD$3:AE$3)*$D13</f>
        <v>10355.663424870543</v>
      </c>
      <c r="R13" s="52">
        <f>SUM('HCRP &amp; MN Tx'!AF$3:AG$3)*$D13</f>
        <v>10625.18420307582</v>
      </c>
      <c r="S13" s="52">
        <f>SUM('HCRP &amp; MN Tx'!AH$3:AI$3)*$D13</f>
        <v>10898.078109187501</v>
      </c>
    </row>
    <row r="14" spans="1:19" x14ac:dyDescent="0.2">
      <c r="A14" s="50" t="s">
        <v>7</v>
      </c>
      <c r="B14" s="51">
        <v>0.33</v>
      </c>
      <c r="C14" s="51">
        <v>0.67</v>
      </c>
      <c r="D14" s="51">
        <v>1</v>
      </c>
      <c r="E14" s="52">
        <f>SUM('HCRP &amp; MN Tx'!$F4:$G4)*$B14</f>
        <v>2014.1750309563988</v>
      </c>
      <c r="F14" s="52">
        <f>SUM('HCRP &amp; MN Tx'!$H4:$I4)*C14</f>
        <v>4165.0629726596444</v>
      </c>
      <c r="G14" s="52">
        <f>SUM('HCRP &amp; MN Tx'!J4:K4)*'Policy Implementation Tx '!D14</f>
        <v>6330.401504095973</v>
      </c>
      <c r="H14" s="52">
        <f>SUM('HCRP &amp; MN Tx'!L4:M4)*'Policy Implementation Tx '!D14</f>
        <v>6445.2295136797693</v>
      </c>
      <c r="I14" s="52">
        <f>SUM('HCRP &amp; MN Tx'!N4:O4)*'Policy Implementation Tx '!D14</f>
        <v>6560.9959282434011</v>
      </c>
      <c r="J14" s="52">
        <f>SUM('HCRP &amp; MN Tx'!P4:Q4)*'Policy Implementation Tx '!D14</f>
        <v>6671.6554040287192</v>
      </c>
      <c r="K14" s="52">
        <f>SUM('HCRP &amp; MN Tx'!R4:S4)*$D14</f>
        <v>6783.178527863638</v>
      </c>
      <c r="L14" s="52">
        <f>SUM('HCRP &amp; MN Tx'!T$4:U$4)*$D14</f>
        <v>6895.5652997481593</v>
      </c>
      <c r="M14" s="52">
        <f>SUM('HCRP &amp; MN Tx'!V$4:W$4)*$D14</f>
        <v>7008.8157196822795</v>
      </c>
      <c r="N14" s="52">
        <f>SUM('HCRP &amp; MN Tx'!X$4:Y$4)*$D14</f>
        <v>7122.9297876660003</v>
      </c>
      <c r="O14" s="52">
        <f>SUM('HCRP &amp; MN Tx'!Z$4:AA$4)*$D14</f>
        <v>7237.9075036993199</v>
      </c>
      <c r="P14" s="52">
        <f>SUM('HCRP &amp; MN Tx'!AB$4:AC$4)*$D14</f>
        <v>7353.7488677822403</v>
      </c>
      <c r="Q14" s="52">
        <f>SUM('HCRP &amp; MN Tx'!AD$4:AE$4)*$D14</f>
        <v>7470.4538799147595</v>
      </c>
      <c r="R14" s="52">
        <f>SUM('HCRP &amp; MN Tx'!AF$4:AG$4)*$D14</f>
        <v>7588.0225400968793</v>
      </c>
      <c r="S14" s="52">
        <f>SUM('HCRP &amp; MN Tx'!AH$4:AI$4)*$D14</f>
        <v>7706.4548483285998</v>
      </c>
    </row>
    <row r="15" spans="1:19" x14ac:dyDescent="0.2">
      <c r="A15" s="50" t="s">
        <v>8</v>
      </c>
      <c r="B15" s="51">
        <v>0.33</v>
      </c>
      <c r="C15" s="51">
        <v>0.67</v>
      </c>
      <c r="D15" s="51">
        <v>1</v>
      </c>
      <c r="E15" s="52">
        <f>SUM('HCRP &amp; MN Tx'!$F5:$G5)*$B15</f>
        <v>1131.962894263974</v>
      </c>
      <c r="F15" s="52">
        <f>SUM('HCRP &amp; MN Tx'!$H5:$I5)*C15</f>
        <v>2340.004950402074</v>
      </c>
      <c r="G15" s="52">
        <f>SUM('HCRP &amp; MN Tx'!J5:K5)*'Policy Implementation Tx '!D15</f>
        <v>3555.4603301025099</v>
      </c>
      <c r="H15" s="52">
        <f>SUM('HCRP &amp; MN Tx'!L5:M5)*'Policy Implementation Tx '!D15</f>
        <v>3618.9374727082941</v>
      </c>
      <c r="I15" s="52">
        <f>SUM('HCRP &amp; MN Tx'!N5:O5)*'Policy Implementation Tx '!D15</f>
        <v>3682.9761299100001</v>
      </c>
      <c r="J15" s="52">
        <f>SUM('HCRP &amp; MN Tx'!P5:Q5)*'Policy Implementation Tx '!D15</f>
        <v>3744.7466860679406</v>
      </c>
      <c r="K15" s="52">
        <f>SUM('HCRP &amp; MN Tx'!R5:S5)*$D15</f>
        <v>3807.0304835950792</v>
      </c>
      <c r="L15" s="52">
        <f>SUM('HCRP &amp; MN Tx'!T$5:U$5)*$D15</f>
        <v>3869.8275224914191</v>
      </c>
      <c r="M15" s="52">
        <f>SUM('HCRP &amp; MN Tx'!V$5:W$5)*$D15</f>
        <v>3933.1378027569599</v>
      </c>
      <c r="N15" s="52">
        <f>SUM('HCRP &amp; MN Tx'!X$5:Y$5)*$D15</f>
        <v>3996.9613243916992</v>
      </c>
      <c r="O15" s="52">
        <f>SUM('HCRP &amp; MN Tx'!Z$5:AA$5)*$D15</f>
        <v>4061.2980873956394</v>
      </c>
      <c r="P15" s="52">
        <f>SUM('HCRP &amp; MN Tx'!AB$5:AC$5)*$D15</f>
        <v>4126.1480917687795</v>
      </c>
      <c r="Q15" s="52">
        <f>SUM('HCRP &amp; MN Tx'!AD$5:AE$5)*$D15</f>
        <v>4191.5113375111196</v>
      </c>
      <c r="R15" s="52">
        <f>SUM('HCRP &amp; MN Tx'!AF$5:AG$5)*$D15</f>
        <v>4257.3878246226595</v>
      </c>
      <c r="S15" s="52">
        <f>SUM('HCRP &amp; MN Tx'!AH$5:AI$5)*$D15</f>
        <v>4323.7775531033994</v>
      </c>
    </row>
    <row r="16" spans="1:19" x14ac:dyDescent="0.2">
      <c r="A16" s="54" t="s">
        <v>34</v>
      </c>
      <c r="B16" s="51">
        <v>0.33</v>
      </c>
      <c r="C16" s="51">
        <v>0.67</v>
      </c>
      <c r="D16" s="51">
        <v>1</v>
      </c>
      <c r="E16" s="52">
        <f>SUM('HCRP &amp; MN Tx'!$F31:$G31)*$B16</f>
        <v>36.462040635902106</v>
      </c>
      <c r="F16" s="52">
        <f>SUM('HCRP &amp; MN Tx'!$H31:$I31)*C16</f>
        <v>74.721566970699257</v>
      </c>
      <c r="G16" s="52">
        <f>SUM('HCRP &amp; MN Tx'!J31:K31)*'Policy Implementation Tx '!D16</f>
        <v>112.56320127558239</v>
      </c>
      <c r="H16" s="52">
        <f>SUM('HCRP &amp; MN Tx'!L31:M31)*'Policy Implementation Tx '!D16</f>
        <v>113.60645559093598</v>
      </c>
      <c r="I16" s="52">
        <f>SUM('HCRP &amp; MN Tx'!N31:O31)*'Policy Implementation Tx '!D16</f>
        <v>114.654489768</v>
      </c>
      <c r="J16" s="52">
        <f>SUM('HCRP &amp; MN Tx'!P31:Q31)*'Policy Implementation Tx '!D16</f>
        <v>116.4873322368</v>
      </c>
      <c r="K16" s="52">
        <f>SUM('HCRP &amp; MN Tx'!R31:S31)*$D16</f>
        <v>118.33149111839998</v>
      </c>
      <c r="L16" s="52">
        <f>SUM('HCRP &amp; MN Tx'!T$31:U$31)*$D16</f>
        <v>120.18696641279999</v>
      </c>
      <c r="M16" s="52">
        <f>SUM('HCRP &amp; MN Tx'!V$31:W$31)*$D16</f>
        <v>122.05375812</v>
      </c>
      <c r="N16" s="52">
        <f>SUM('HCRP &amp; MN Tx'!X$31:Y$31)*$D16</f>
        <v>123.93186624000001</v>
      </c>
      <c r="O16" s="52">
        <f>SUM('HCRP &amp; MN Tx'!Z$31:AA$31)*$D16</f>
        <v>125.82129077280001</v>
      </c>
      <c r="P16" s="52">
        <f>SUM('HCRP &amp; MN Tx'!AB$31:AC$31)*$D16</f>
        <v>127.72203171840002</v>
      </c>
      <c r="Q16" s="52">
        <f>SUM('HCRP &amp; MN Tx'!AD$31:AE$31)*$D16</f>
        <v>129.63408907679997</v>
      </c>
      <c r="R16" s="52">
        <f>SUM('HCRP &amp; MN Tx'!AF$31:AG$31)*$D16</f>
        <v>131.557462848</v>
      </c>
      <c r="S16" s="52">
        <f>SUM('HCRP &amp; MN Tx'!AH$31:AI$31)*$D16</f>
        <v>133.49215303199995</v>
      </c>
    </row>
    <row r="17" spans="1:19" x14ac:dyDescent="0.2">
      <c r="A17" s="54" t="s">
        <v>19</v>
      </c>
      <c r="B17" s="51">
        <v>0.33</v>
      </c>
      <c r="C17" s="51">
        <v>0.67</v>
      </c>
      <c r="D17" s="51">
        <v>1</v>
      </c>
      <c r="E17" s="52">
        <f>SUM('HCRP &amp; MN Tx'!$F16:$G16)*$B17</f>
        <v>1037.095811390805</v>
      </c>
      <c r="F17" s="52">
        <f>SUM('HCRP &amp; MN Tx'!$H16:$I16)*C17</f>
        <v>2138.8463179525361</v>
      </c>
      <c r="G17" s="52">
        <f>SUM('HCRP &amp; MN Tx'!J16:K16)*'Policy Implementation Tx '!D17</f>
        <v>3242.2882957382531</v>
      </c>
      <c r="H17" s="52">
        <f>SUM('HCRP &amp; MN Tx'!L16:M16)*'Policy Implementation Tx '!D17</f>
        <v>3292.655655459123</v>
      </c>
      <c r="I17" s="52">
        <f>SUM('HCRP &amp; MN Tx'!N16:O16)*'Policy Implementation Tx '!D17</f>
        <v>3343.4100164052006</v>
      </c>
      <c r="J17" s="52">
        <f>SUM('HCRP &amp; MN Tx'!P16:Q16)*'Policy Implementation Tx '!D17</f>
        <v>3394.6187778631811</v>
      </c>
      <c r="K17" s="52">
        <f>SUM('HCRP &amp; MN Tx'!R16:S16)*'Policy Implementation Tx '!D17</f>
        <v>3446.2155040815605</v>
      </c>
      <c r="L17" s="52">
        <f>SUM('HCRP &amp; MN Tx'!T$16:U$16)*$D17</f>
        <v>3498.2001950603408</v>
      </c>
      <c r="M17" s="52">
        <f>SUM('HCRP &amp; MN Tx'!V$16:W$16)*$D17</f>
        <v>3550.57285079952</v>
      </c>
      <c r="N17" s="52">
        <f>SUM('HCRP &amp; MN Tx'!X$16:Y$16)*$D17</f>
        <v>3603.3334712991</v>
      </c>
      <c r="O17" s="52">
        <f>SUM('HCRP &amp; MN Tx'!Z$16:AA$16)*$D17</f>
        <v>3656.4820565590799</v>
      </c>
      <c r="P17" s="52">
        <f>SUM('HCRP &amp; MN Tx'!AB$16:AC$16)*$D17</f>
        <v>3710.0186065794605</v>
      </c>
      <c r="Q17" s="52">
        <f>SUM('HCRP &amp; MN Tx'!AD$16:AE$16)*$D17</f>
        <v>3763.9431213602406</v>
      </c>
      <c r="R17" s="52">
        <f>SUM('HCRP &amp; MN Tx'!AF$16:AG$16)*$D17</f>
        <v>3818.2556009014215</v>
      </c>
      <c r="S17" s="52">
        <f>SUM('HCRP &amp; MN Tx'!AH$16:AI$16)*$D17</f>
        <v>3872.9560452030014</v>
      </c>
    </row>
    <row r="18" spans="1:19" x14ac:dyDescent="0.2">
      <c r="A18" s="54" t="s">
        <v>20</v>
      </c>
      <c r="B18" s="51">
        <v>0.33</v>
      </c>
      <c r="C18" s="51">
        <v>0.67</v>
      </c>
      <c r="D18" s="51">
        <v>1</v>
      </c>
      <c r="E18" s="52">
        <f>SUM('HCRP &amp; MN Tx'!$F17:$G17)*$B18</f>
        <v>386.91702128690781</v>
      </c>
      <c r="F18" s="52">
        <f>SUM('HCRP &amp; MN Tx'!$H17:$I17)*C18</f>
        <v>804.01776785653362</v>
      </c>
      <c r="G18" s="52">
        <f>SUM('HCRP &amp; MN Tx'!J17:K17)*'Policy Implementation Tx '!D18</f>
        <v>1227.8495087734559</v>
      </c>
      <c r="H18" s="52">
        <f>SUM('HCRP &amp; MN Tx'!L17:M17)*'Policy Implementation Tx '!D18</f>
        <v>1255.9447908353372</v>
      </c>
      <c r="I18" s="52">
        <f>SUM('HCRP &amp; MN Tx'!N17:O17)*'Policy Implementation Tx '!D18</f>
        <v>1284.3123653745004</v>
      </c>
      <c r="J18" s="52">
        <f>SUM('HCRP &amp; MN Tx'!P17:Q17)*'Policy Implementation Tx '!D18</f>
        <v>1313.2303268647502</v>
      </c>
      <c r="K18" s="52">
        <f>SUM('HCRP &amp; MN Tx'!R17:S17)*'Policy Implementation Tx '!D18</f>
        <v>1342.4289278400006</v>
      </c>
      <c r="L18" s="52">
        <f>SUM('HCRP &amp; MN Tx'!T$17:U$17)*$D18</f>
        <v>1371.9081683002501</v>
      </c>
      <c r="M18" s="52">
        <f>SUM('HCRP &amp; MN Tx'!V$17:W$17)*$D18</f>
        <v>1401.6680482455004</v>
      </c>
      <c r="N18" s="52">
        <f>SUM('HCRP &amp; MN Tx'!X$17:Y$17)*$D18</f>
        <v>1431.7085676757501</v>
      </c>
      <c r="O18" s="52">
        <f>SUM('HCRP &amp; MN Tx'!Z$17:AA$17)*$D18</f>
        <v>1462.0297265910001</v>
      </c>
      <c r="P18" s="52">
        <f>SUM('HCRP &amp; MN Tx'!AB$17:AC$17)*$D18</f>
        <v>1492.63152499125</v>
      </c>
      <c r="Q18" s="52">
        <f>SUM('HCRP &amp; MN Tx'!AD$17:AE$17)*$D18</f>
        <v>1523.5139628765003</v>
      </c>
      <c r="R18" s="52">
        <f>SUM('HCRP &amp; MN Tx'!AF$17:AG$17)*$D18</f>
        <v>1554.67704024675</v>
      </c>
      <c r="S18" s="52">
        <f>SUM('HCRP &amp; MN Tx'!AH$17:AI$17)*$D18</f>
        <v>1586.1207571020004</v>
      </c>
    </row>
    <row r="19" spans="1:19" x14ac:dyDescent="0.2">
      <c r="A19" s="54" t="s">
        <v>17</v>
      </c>
      <c r="B19" s="51">
        <v>0.33</v>
      </c>
      <c r="C19" s="51">
        <v>0.67</v>
      </c>
      <c r="D19" s="51">
        <v>1</v>
      </c>
      <c r="E19" s="52">
        <f>SUM('HCRP &amp; MN Tx'!$F14:$G14)*$B19</f>
        <v>566.55922377319257</v>
      </c>
      <c r="F19" s="52">
        <f>SUM('HCRP &amp; MN Tx'!$H14:$I14)*C19</f>
        <v>1195.3666844463382</v>
      </c>
      <c r="G19" s="52">
        <f>SUM('HCRP &amp; MN Tx'!J14:K14)*'Policy Implementation Tx '!D19</f>
        <v>1852.6644323088199</v>
      </c>
      <c r="H19" s="52">
        <f>SUM('HCRP &amp; MN Tx'!L14:M14)*'Policy Implementation Tx '!D19</f>
        <v>1922.4512902605347</v>
      </c>
      <c r="I19" s="52">
        <f>SUM('HCRP &amp; MN Tx'!N14:O14)*'Policy Implementation Tx '!D19</f>
        <v>1993.4899536257997</v>
      </c>
      <c r="J19" s="52">
        <f>SUM('HCRP &amp; MN Tx'!P14:Q14)*'Policy Implementation Tx '!D19</f>
        <v>2073.4166529902695</v>
      </c>
      <c r="K19" s="52">
        <f>SUM('HCRP &amp; MN Tx'!R14:S14)*'Policy Implementation Tx '!D19</f>
        <v>2154.9091905545397</v>
      </c>
      <c r="L19" s="52">
        <f>SUM('HCRP &amp; MN Tx'!T14:U14)*'Policy Implementation Tx '!D19</f>
        <v>2237.9675663186104</v>
      </c>
      <c r="M19" s="52">
        <f>SUM('HCRP &amp; MN Tx'!V$14:W$14)*$D19</f>
        <v>2322.5917802824797</v>
      </c>
      <c r="N19" s="52">
        <f>SUM('HCRP &amp; MN Tx'!X$14:Y$14)*$D19</f>
        <v>2408.78183244615</v>
      </c>
      <c r="O19" s="52">
        <f>SUM('HCRP &amp; MN Tx'!Z$14:AA$14)*$D19</f>
        <v>2496.5377228096204</v>
      </c>
      <c r="P19" s="52">
        <f>SUM('HCRP &amp; MN Tx'!AB$14:AC$14)*$D19</f>
        <v>2585.8594513728895</v>
      </c>
      <c r="Q19" s="52">
        <f>SUM('HCRP &amp; MN Tx'!AD$14:AE$14)*$D19</f>
        <v>2676.7470181359599</v>
      </c>
      <c r="R19" s="52">
        <f>SUM('HCRP &amp; MN Tx'!AF$14:AG$14)*$D19</f>
        <v>2769.2004230988296</v>
      </c>
      <c r="S19" s="52">
        <f>SUM('HCRP &amp; MN Tx'!AH$14:AI$14)*$D19</f>
        <v>2863.2196662615002</v>
      </c>
    </row>
    <row r="20" spans="1:19" x14ac:dyDescent="0.2">
      <c r="A20" s="54" t="s">
        <v>18</v>
      </c>
      <c r="B20" s="51">
        <v>0.33</v>
      </c>
      <c r="C20" s="51">
        <v>0.67</v>
      </c>
      <c r="D20" s="51">
        <v>1</v>
      </c>
      <c r="E20" s="52">
        <f>SUM('HCRP &amp; MN Tx'!$F15:$G15)*$B20</f>
        <v>1064.6091283433707</v>
      </c>
      <c r="F20" s="52">
        <f>SUM('HCRP &amp; MN Tx'!$H15:$I15)*C20</f>
        <v>2215.1505820008501</v>
      </c>
      <c r="G20" s="52">
        <f>SUM('HCRP &amp; MN Tx'!J15:K15)*'Policy Implementation Tx '!D20</f>
        <v>3387.257610715717</v>
      </c>
      <c r="H20" s="52">
        <f>SUM('HCRP &amp; MN Tx'!L15:M15)*'Policy Implementation Tx '!D20</f>
        <v>3469.27640432814</v>
      </c>
      <c r="I20" s="52">
        <f>SUM('HCRP &amp; MN Tx'!N15:O15)*'Policy Implementation Tx '!D20</f>
        <v>3552.251279346001</v>
      </c>
      <c r="J20" s="52">
        <f>SUM('HCRP &amp; MN Tx'!P15:Q15)*'Policy Implementation Tx '!D20</f>
        <v>3637.0265140944007</v>
      </c>
      <c r="K20" s="52">
        <f>SUM('HCRP &amp; MN Tx'!R15:S15)*'Policy Implementation Tx '!D20</f>
        <v>3722.7743847252004</v>
      </c>
      <c r="L20" s="52">
        <f>SUM('HCRP &amp; MN Tx'!T15:U15)*'Policy Implementation Tx '!D20</f>
        <v>3809.4948912384007</v>
      </c>
      <c r="M20" s="52">
        <f>SUM('HCRP &amp; MN Tx'!V$15:W$15)*$D20</f>
        <v>3897.1880336340009</v>
      </c>
      <c r="N20" s="52">
        <f>SUM('HCRP &amp; MN Tx'!X$15:Y$15)*$D20</f>
        <v>3985.8538119120003</v>
      </c>
      <c r="O20" s="52">
        <f>SUM('HCRP &amp; MN Tx'!Z$15:AA$15)*$D20</f>
        <v>4075.4922260724006</v>
      </c>
      <c r="P20" s="52">
        <f>SUM('HCRP &amp; MN Tx'!AB$15:AC$15)*$D20</f>
        <v>4166.1032761152001</v>
      </c>
      <c r="Q20" s="52">
        <f>SUM('HCRP &amp; MN Tx'!AD$15:AE$15)*$D20</f>
        <v>4257.6869620404004</v>
      </c>
      <c r="R20" s="52">
        <f>SUM('HCRP &amp; MN Tx'!AF$15:AG$15)*$D20</f>
        <v>4350.2432838479999</v>
      </c>
      <c r="S20" s="52">
        <f>SUM('HCRP &amp; MN Tx'!AH$15:AI$15)*$D20</f>
        <v>4443.7722415379994</v>
      </c>
    </row>
    <row r="21" spans="1:19" x14ac:dyDescent="0.2">
      <c r="A21" s="54" t="s">
        <v>21</v>
      </c>
      <c r="B21" s="51">
        <v>0.33</v>
      </c>
      <c r="C21" s="51">
        <v>0.67</v>
      </c>
      <c r="D21" s="51">
        <v>1</v>
      </c>
      <c r="E21" s="52">
        <f>SUM('HCRP &amp; MN Tx'!$F18:$G18)*$B21</f>
        <v>364.75763519382548</v>
      </c>
      <c r="F21" s="52">
        <f>SUM('HCRP &amp; MN Tx'!$H18:$I18)*C21</f>
        <v>760.96433279207156</v>
      </c>
      <c r="G21" s="52">
        <f>SUM('HCRP &amp; MN Tx'!J18:K18)*'Policy Implementation Tx '!D21</f>
        <v>1166.6132934914936</v>
      </c>
      <c r="H21" s="52">
        <f>SUM('HCRP &amp; MN Tx'!L18:M18)*'Policy Implementation Tx '!D21</f>
        <v>1197.8630650774307</v>
      </c>
      <c r="I21" s="52">
        <f>SUM('HCRP &amp; MN Tx'!N18:O18)*'Policy Implementation Tx '!D21</f>
        <v>1229.5169756415</v>
      </c>
      <c r="J21" s="52">
        <f>SUM('HCRP &amp; MN Tx'!P18:Q18)*'Policy Implementation Tx '!D21</f>
        <v>1261.5273046971001</v>
      </c>
      <c r="K21" s="52">
        <f>SUM('HCRP &amp; MN Tx'!R18:S18)*'Policy Implementation Tx '!D21</f>
        <v>1293.9407258463</v>
      </c>
      <c r="L21" s="52">
        <f>SUM('HCRP &amp; MN Tx'!T18:U18)*'Policy Implementation Tx '!D21</f>
        <v>1326.7572390891</v>
      </c>
      <c r="M21" s="52">
        <f>SUM('HCRP &amp; MN Tx'!V$18:W$18)*$D21</f>
        <v>1359.9768444255003</v>
      </c>
      <c r="N21" s="52">
        <f>SUM('HCRP &amp; MN Tx'!X$18:Y$18)*$D21</f>
        <v>1393.5995418555001</v>
      </c>
      <c r="O21" s="52">
        <f>SUM('HCRP &amp; MN Tx'!Z$18:AA$18)*$D21</f>
        <v>1427.6253313791003</v>
      </c>
      <c r="P21" s="52">
        <f>SUM('HCRP &amp; MN Tx'!AB$18:AC$18)*$D21</f>
        <v>1462.0542129963001</v>
      </c>
      <c r="Q21" s="52">
        <f>SUM('HCRP &amp; MN Tx'!AD$18:AE$18)*$D21</f>
        <v>1496.8861867071005</v>
      </c>
      <c r="R21" s="52">
        <f>SUM('HCRP &amp; MN Tx'!AF$18:AG$18)*$D21</f>
        <v>1532.1212525115002</v>
      </c>
      <c r="S21" s="52">
        <f>SUM('HCRP &amp; MN Tx'!AH$18:AI$18)*$D21</f>
        <v>1567.7594104095001</v>
      </c>
    </row>
    <row r="22" spans="1:19" x14ac:dyDescent="0.2">
      <c r="A22" s="54" t="s">
        <v>23</v>
      </c>
      <c r="B22" s="51">
        <v>0.33</v>
      </c>
      <c r="C22" s="51">
        <v>0.67</v>
      </c>
      <c r="D22" s="51">
        <v>1</v>
      </c>
      <c r="E22" s="52">
        <f>SUM('HCRP &amp; MN Tx'!$F20:$G20)*$B22</f>
        <v>298.73638175923304</v>
      </c>
      <c r="F22" s="52">
        <f>SUM('HCRP &amp; MN Tx'!$H20:$I20)*C22</f>
        <v>618.95683226360086</v>
      </c>
      <c r="G22" s="52">
        <f>SUM('HCRP &amp; MN Tx'!J20:K20)*'Policy Implementation Tx '!D22</f>
        <v>942.55309667783388</v>
      </c>
      <c r="H22" s="52">
        <f>SUM('HCRP &amp; MN Tx'!L20:M20)*'Policy Implementation Tx '!D22</f>
        <v>961.4725502674296</v>
      </c>
      <c r="I22" s="52">
        <f>SUM('HCRP &amp; MN Tx'!N20:O20)*'Policy Implementation Tx '!D22</f>
        <v>980.57452832639979</v>
      </c>
      <c r="J22" s="52">
        <f>SUM('HCRP &amp; MN Tx'!P20:Q20)*'Policy Implementation Tx '!D22</f>
        <v>1003.0195839383999</v>
      </c>
      <c r="K22" s="52">
        <f>SUM('HCRP &amp; MN Tx'!R20:S20)*'Policy Implementation Tx '!D22</f>
        <v>1025.7186158604002</v>
      </c>
      <c r="L22" s="52">
        <f>SUM('HCRP &amp; MN Tx'!T20:U20)*'Policy Implementation Tx '!D22</f>
        <v>1048.6716240924002</v>
      </c>
      <c r="M22" s="52">
        <f>SUM('HCRP &amp; MN Tx'!V$20:W$20)*$D22</f>
        <v>1071.8786086344003</v>
      </c>
      <c r="N22" s="52">
        <f>SUM('HCRP &amp; MN Tx'!X$20:Y$20)*$D22</f>
        <v>1095.3395694864003</v>
      </c>
      <c r="O22" s="52">
        <f>SUM('HCRP &amp; MN Tx'!Z$20:AA$20)*$D22</f>
        <v>1119.0545066483999</v>
      </c>
      <c r="P22" s="52">
        <f>SUM('HCRP &amp; MN Tx'!AB$20:AC$20)*$D22</f>
        <v>1143.0234201204</v>
      </c>
      <c r="Q22" s="52">
        <f>SUM('HCRP &amp; MN Tx'!AD$20:AE$20)*$D22</f>
        <v>1167.2463099024001</v>
      </c>
      <c r="R22" s="52">
        <f>SUM('HCRP &amp; MN Tx'!AF$20:AG$20)*$D22</f>
        <v>1191.7231759944</v>
      </c>
      <c r="S22" s="52">
        <f>SUM('HCRP &amp; MN Tx'!AH$20:AI$20)*$D22</f>
        <v>1216.4540183964</v>
      </c>
    </row>
    <row r="23" spans="1:19" x14ac:dyDescent="0.2">
      <c r="A23" s="54" t="s">
        <v>32</v>
      </c>
      <c r="B23" s="51">
        <v>0.33</v>
      </c>
      <c r="C23" s="51">
        <v>0.67</v>
      </c>
      <c r="D23" s="51">
        <v>1</v>
      </c>
      <c r="E23" s="52">
        <f>SUM('HCRP &amp; MN Tx'!$F29:$G29)*$B23</f>
        <v>39.254662835069226</v>
      </c>
      <c r="F23" s="52">
        <f>SUM('HCRP &amp; MN Tx'!$H29:$I29)*C23</f>
        <v>81.501797826351634</v>
      </c>
      <c r="G23" s="52">
        <f>SUM('HCRP &amp; MN Tx'!J29:K29)*'Policy Implementation Tx '!D23</f>
        <v>124.35535474393498</v>
      </c>
      <c r="H23" s="52">
        <f>SUM('HCRP &amp; MN Tx'!L29:M29)*'Policy Implementation Tx '!D23</f>
        <v>127.08616487137202</v>
      </c>
      <c r="I23" s="52">
        <f>SUM('HCRP &amp; MN Tx'!N29:O29)*'Policy Implementation Tx '!D23</f>
        <v>129.83690475</v>
      </c>
      <c r="J23" s="52">
        <f>SUM('HCRP &amp; MN Tx'!P29:Q29)*'Policy Implementation Tx '!D23</f>
        <v>131.67250283880003</v>
      </c>
      <c r="K23" s="52">
        <f>SUM('HCRP &amp; MN Tx'!R29:S29)*'Policy Implementation Tx '!D23</f>
        <v>133.51945204080002</v>
      </c>
      <c r="L23" s="52">
        <f>SUM('HCRP &amp; MN Tx'!T29:U29)*'Policy Implementation Tx '!D23</f>
        <v>135.377752356</v>
      </c>
      <c r="M23" s="52">
        <f>SUM('HCRP &amp; MN Tx'!V$29:W$29)*$D23</f>
        <v>137.24740378440001</v>
      </c>
      <c r="N23" s="52">
        <f>SUM('HCRP &amp; MN Tx'!X$29:Y$29)*$D23</f>
        <v>139.128406326</v>
      </c>
      <c r="O23" s="52">
        <f>SUM('HCRP &amp; MN Tx'!Z$29:AA$29)*$D23</f>
        <v>141.02075998080002</v>
      </c>
      <c r="P23" s="52">
        <f>SUM('HCRP &amp; MN Tx'!AB$29:AC$29)*$D23</f>
        <v>142.92446474880003</v>
      </c>
      <c r="Q23" s="52">
        <f>SUM('HCRP &amp; MN Tx'!AD$29:AE$29)*$D23</f>
        <v>144.83952062999998</v>
      </c>
      <c r="R23" s="52">
        <f>SUM('HCRP &amp; MN Tx'!AF$29:AG$29)*$D23</f>
        <v>146.76592762440004</v>
      </c>
      <c r="S23" s="52">
        <f>SUM('HCRP &amp; MN Tx'!AH$29:AI$29)*$D23</f>
        <v>148.703685732</v>
      </c>
    </row>
    <row r="24" spans="1:19" x14ac:dyDescent="0.2">
      <c r="A24" s="54" t="s">
        <v>27</v>
      </c>
      <c r="B24" s="51">
        <v>0.33</v>
      </c>
      <c r="C24" s="51">
        <v>0.67</v>
      </c>
      <c r="D24" s="51">
        <v>1</v>
      </c>
      <c r="E24" s="52">
        <f>SUM('HCRP &amp; MN Tx'!$F24:$G24)*$B24</f>
        <v>32.419414117180494</v>
      </c>
      <c r="F24" s="52">
        <f>SUM('HCRP &amp; MN Tx'!$H24:$I24)*C24</f>
        <v>68.141914416435085</v>
      </c>
      <c r="G24" s="52">
        <f>SUM('HCRP &amp; MN Tx'!J24:K24)*'Policy Implementation Tx '!D24</f>
        <v>105.21614940653124</v>
      </c>
      <c r="H24" s="52">
        <f>SUM('HCRP &amp; MN Tx'!L24:M24)*'Policy Implementation Tx '!D24</f>
        <v>108.77604743370583</v>
      </c>
      <c r="I24" s="52">
        <f>SUM('HCRP &amp; MN Tx'!N24:O24)*'Policy Implementation Tx '!D24</f>
        <v>112.38404395680001</v>
      </c>
      <c r="J24" s="52">
        <f>SUM('HCRP &amp; MN Tx'!P24:Q24)*'Policy Implementation Tx '!D24</f>
        <v>115.88457797091002</v>
      </c>
      <c r="K24" s="52">
        <f>SUM('HCRP &amp; MN Tx'!R24:S24)*'Policy Implementation Tx '!D24</f>
        <v>119.42620848522</v>
      </c>
      <c r="L24" s="52">
        <f>SUM('HCRP &amp; MN Tx'!T24:U24)*'Policy Implementation Tx '!D24</f>
        <v>123.00893549973</v>
      </c>
      <c r="M24" s="52">
        <f>SUM('HCRP &amp; MN Tx'!V$24:W$24)*$D24</f>
        <v>126.63275901444001</v>
      </c>
      <c r="N24" s="52">
        <f>SUM('HCRP &amp; MN Tx'!X$24:Y$24)*$D24</f>
        <v>130.29767902934998</v>
      </c>
      <c r="O24" s="52">
        <f>SUM('HCRP &amp; MN Tx'!Z$24:AA$24)*$D24</f>
        <v>134.00369554446002</v>
      </c>
      <c r="P24" s="52">
        <f>SUM('HCRP &amp; MN Tx'!AB$24:AC$24)*$D24</f>
        <v>137.75080855977001</v>
      </c>
      <c r="Q24" s="52">
        <f>SUM('HCRP &amp; MN Tx'!AD$24:AE$24)*$D24</f>
        <v>141.53901807527998</v>
      </c>
      <c r="R24" s="52">
        <f>SUM('HCRP &amp; MN Tx'!AF$24:AG$24)*$D24</f>
        <v>145.36832409098997</v>
      </c>
      <c r="S24" s="52">
        <f>SUM('HCRP &amp; MN Tx'!AH$24:AI$24)*$D24</f>
        <v>149.23872660689997</v>
      </c>
    </row>
    <row r="25" spans="1:19" x14ac:dyDescent="0.2">
      <c r="A25" s="54" t="s">
        <v>25</v>
      </c>
      <c r="B25" s="51">
        <v>0.33</v>
      </c>
      <c r="C25" s="51">
        <v>0.67</v>
      </c>
      <c r="D25" s="51">
        <v>1</v>
      </c>
      <c r="E25" s="52">
        <f>SUM('HCRP &amp; MN Tx'!$F22:$G22)*$B25</f>
        <v>115.02345555477456</v>
      </c>
      <c r="F25" s="52">
        <f>SUM('HCRP &amp; MN Tx'!$H22:$I22)*C25</f>
        <v>236.63135443853787</v>
      </c>
      <c r="G25" s="52">
        <f>SUM('HCRP &amp; MN Tx'!J22:K22)*'Policy Implementation Tx '!D25</f>
        <v>357.82752745361159</v>
      </c>
      <c r="H25" s="52">
        <f>SUM('HCRP &amp; MN Tx'!L22:M22)*'Policy Implementation Tx '!D25</f>
        <v>362.49513020138886</v>
      </c>
      <c r="I25" s="52">
        <f>SUM('HCRP &amp; MN Tx'!N22:O22)*'Policy Implementation Tx '!D25</f>
        <v>367.18393427099988</v>
      </c>
      <c r="J25" s="52">
        <f>SUM('HCRP &amp; MN Tx'!P22:Q22)*'Policy Implementation Tx '!D25</f>
        <v>373.96139901119994</v>
      </c>
      <c r="K25" s="52">
        <f>SUM('HCRP &amp; MN Tx'!R22:S22)*'Policy Implementation Tx '!D25</f>
        <v>380.8004977853999</v>
      </c>
      <c r="L25" s="52">
        <f>SUM('HCRP &amp; MN Tx'!T22:U22)*'Policy Implementation Tx '!D25</f>
        <v>387.70123059359992</v>
      </c>
      <c r="M25" s="52">
        <f>SUM('HCRP &amp; MN Tx'!V$22:W$22)*$D25</f>
        <v>394.66359743579994</v>
      </c>
      <c r="N25" s="52">
        <f>SUM('HCRP &amp; MN Tx'!X$22:Y$22)*$D25</f>
        <v>401.68759831199998</v>
      </c>
      <c r="O25" s="52">
        <f>SUM('HCRP &amp; MN Tx'!Z$22:AA$22)*$D25</f>
        <v>408.77323322220002</v>
      </c>
      <c r="P25" s="52">
        <f>SUM('HCRP &amp; MN Tx'!AB$22:AC$22)*$D25</f>
        <v>415.92050216639996</v>
      </c>
      <c r="Q25" s="52">
        <f>SUM('HCRP &amp; MN Tx'!AD$22:AE$22)*$D25</f>
        <v>423.1294051445999</v>
      </c>
      <c r="R25" s="52">
        <f>SUM('HCRP &amp; MN Tx'!AF$22:AG$22)*$D25</f>
        <v>430.39994215679985</v>
      </c>
      <c r="S25" s="52">
        <f>SUM('HCRP &amp; MN Tx'!AH$22:AI$22)*$D25</f>
        <v>437.73211320299993</v>
      </c>
    </row>
    <row r="26" spans="1:19" x14ac:dyDescent="0.2">
      <c r="A26" s="54" t="s">
        <v>30</v>
      </c>
      <c r="B26" s="51">
        <v>0.33</v>
      </c>
      <c r="C26" s="51">
        <v>0.67</v>
      </c>
      <c r="D26" s="51">
        <v>1</v>
      </c>
      <c r="E26" s="52">
        <f>SUM('HCRP &amp; MN Tx'!$F27:$G27)*$B26</f>
        <v>19.72697038964856</v>
      </c>
      <c r="F26" s="52">
        <f>SUM('HCRP &amp; MN Tx'!$H27:$I27)*C26</f>
        <v>40.215661630647929</v>
      </c>
      <c r="G26" s="52">
        <f>SUM('HCRP &amp; MN Tx'!J27:K27)*'Policy Implementation Tx '!D26</f>
        <v>60.261659381999905</v>
      </c>
      <c r="H26" s="52">
        <f>SUM('HCRP &amp; MN Tx'!L27:M27)*'Policy Implementation Tx '!D26</f>
        <v>60.493549592056169</v>
      </c>
      <c r="I26" s="52">
        <f>SUM('HCRP &amp; MN Tx'!N27:O27)*'Policy Implementation Tx '!D26</f>
        <v>60.71904619830002</v>
      </c>
      <c r="J26" s="52">
        <f>SUM('HCRP &amp; MN Tx'!P27:Q27)*'Policy Implementation Tx '!D26</f>
        <v>61.75390290867</v>
      </c>
      <c r="K26" s="52">
        <f>SUM('HCRP &amp; MN Tx'!R27:S27)*'Policy Implementation Tx '!D26</f>
        <v>62.797421451239998</v>
      </c>
      <c r="L26" s="52">
        <f>SUM('HCRP &amp; MN Tx'!T27:U27)*'Policy Implementation Tx '!D26</f>
        <v>63.849601826010009</v>
      </c>
      <c r="M26" s="52">
        <f>SUM('HCRP &amp; MN Tx'!V$27:W$27)*$D26</f>
        <v>64.91044403298001</v>
      </c>
      <c r="N26" s="52">
        <f>SUM('HCRP &amp; MN Tx'!X$27:Y$27)*$D26</f>
        <v>65.979948072149995</v>
      </c>
      <c r="O26" s="52">
        <f>SUM('HCRP &amp; MN Tx'!Z$27:AA$27)*$D26</f>
        <v>67.058113943520027</v>
      </c>
      <c r="P26" s="52">
        <f>SUM('HCRP &amp; MN Tx'!AB$27:AC$27)*$D26</f>
        <v>68.144941647090008</v>
      </c>
      <c r="Q26" s="52">
        <f>SUM('HCRP &amp; MN Tx'!AD$27:AE$27)*$D26</f>
        <v>69.240431182860007</v>
      </c>
      <c r="R26" s="52">
        <f>SUM('HCRP &amp; MN Tx'!AF$27:AG$27)*$D26</f>
        <v>70.344582550830012</v>
      </c>
      <c r="S26" s="52">
        <f>SUM('HCRP &amp; MN Tx'!AH$27:AI$27)*$D26</f>
        <v>71.457395751000007</v>
      </c>
    </row>
    <row r="27" spans="1:19" x14ac:dyDescent="0.2">
      <c r="A27" s="54" t="s">
        <v>22</v>
      </c>
      <c r="B27" s="51">
        <v>0.33</v>
      </c>
      <c r="C27" s="51">
        <v>0.67</v>
      </c>
      <c r="D27" s="51">
        <v>1</v>
      </c>
      <c r="E27" s="52">
        <f>SUM('HCRP &amp; MN Tx'!$F19:$G19)*$B27</f>
        <v>241.658925255095</v>
      </c>
      <c r="F27" s="52">
        <f>SUM('HCRP &amp; MN Tx'!$H19:$I19)*C27</f>
        <v>506.39622618928888</v>
      </c>
      <c r="G27" s="52">
        <f>SUM('HCRP &amp; MN Tx'!J19:K19)*'Policy Implementation Tx '!D27</f>
        <v>779.68995660863982</v>
      </c>
      <c r="H27" s="52">
        <f>SUM('HCRP &amp; MN Tx'!L19:M19)*'Policy Implementation Tx '!D27</f>
        <v>803.92385441894385</v>
      </c>
      <c r="I27" s="52">
        <f>SUM('HCRP &amp; MN Tx'!N19:O19)*'Policy Implementation Tx '!D27</f>
        <v>828.51695639999991</v>
      </c>
      <c r="J27" s="52">
        <f>SUM('HCRP &amp; MN Tx'!P19:Q19)*'Policy Implementation Tx '!D27</f>
        <v>852.80290905599986</v>
      </c>
      <c r="K27" s="52">
        <f>SUM('HCRP &amp; MN Tx'!R19:S19)*'Policy Implementation Tx '!D27</f>
        <v>877.42508817599992</v>
      </c>
      <c r="L27" s="52">
        <f>SUM('HCRP &amp; MN Tx'!T19:U19)*'Policy Implementation Tx '!D27</f>
        <v>902.38349375999996</v>
      </c>
      <c r="M27" s="52">
        <f>SUM('HCRP &amp; MN Tx'!V$19:W$19)*$D27</f>
        <v>927.678125808</v>
      </c>
      <c r="N27" s="52">
        <f>SUM('HCRP &amp; MN Tx'!X$19:Y$19)*$D27</f>
        <v>953.30898431999992</v>
      </c>
      <c r="O27" s="52">
        <f>SUM('HCRP &amp; MN Tx'!Z$19:AA$19)*$D27</f>
        <v>979.27606929600006</v>
      </c>
      <c r="P27" s="52">
        <f>SUM('HCRP &amp; MN Tx'!AB$19:AC$19)*$D27</f>
        <v>1005.579380736</v>
      </c>
      <c r="Q27" s="52">
        <f>SUM('HCRP &amp; MN Tx'!AD$19:AE$19)*$D27</f>
        <v>1032.2189186399999</v>
      </c>
      <c r="R27" s="52">
        <f>SUM('HCRP &amp; MN Tx'!AF$19:AG$19)*$D27</f>
        <v>1059.1946830080001</v>
      </c>
      <c r="S27" s="52">
        <f>SUM('HCRP &amp; MN Tx'!AH$19:AI$19)*$D27</f>
        <v>1086.5066738400001</v>
      </c>
    </row>
    <row r="28" spans="1:19" x14ac:dyDescent="0.2">
      <c r="A28" s="54" t="s">
        <v>28</v>
      </c>
      <c r="B28" s="51">
        <v>0.33</v>
      </c>
      <c r="C28" s="51">
        <v>0.67</v>
      </c>
      <c r="D28" s="51">
        <v>1</v>
      </c>
      <c r="E28" s="52">
        <f>SUM('HCRP &amp; MN Tx'!$F25:$G25)*$B28</f>
        <v>30.716002128998348</v>
      </c>
      <c r="F28" s="52">
        <f>SUM('HCRP &amp; MN Tx'!$H25:$I25)*C28</f>
        <v>63.672962919707309</v>
      </c>
      <c r="G28" s="52">
        <f>SUM('HCRP &amp; MN Tx'!J25:K25)*'Policy Implementation Tx '!D28</f>
        <v>97.010065874169015</v>
      </c>
      <c r="H28" s="52">
        <f>SUM('HCRP &amp; MN Tx'!L25:M25)*'Policy Implementation Tx '!D28</f>
        <v>99.006172909339512</v>
      </c>
      <c r="I28" s="52">
        <f>SUM('HCRP &amp; MN Tx'!N25:O25)*'Policy Implementation Tx '!D28</f>
        <v>101.02259412000004</v>
      </c>
      <c r="J28" s="52">
        <f>SUM('HCRP &amp; MN Tx'!P25:Q25)*'Policy Implementation Tx '!D28</f>
        <v>103.04658935550003</v>
      </c>
      <c r="K28" s="52">
        <f>SUM('HCRP &amp; MN Tx'!R25:S25)*'Policy Implementation Tx '!D28</f>
        <v>105.09063938100002</v>
      </c>
      <c r="L28" s="52">
        <f>SUM('HCRP &amp; MN Tx'!T25:U25)*'Policy Implementation Tx '!D28</f>
        <v>107.15474419650002</v>
      </c>
      <c r="M28" s="52">
        <f>SUM('HCRP &amp; MN Tx'!V$25:W$25)*$D28</f>
        <v>109.238903802</v>
      </c>
      <c r="N28" s="52">
        <f>SUM('HCRP &amp; MN Tx'!X$25:Y$25)*$D28</f>
        <v>111.34311819750002</v>
      </c>
      <c r="O28" s="52">
        <f>SUM('HCRP &amp; MN Tx'!Z$25:AA$25)*$D28</f>
        <v>113.46738738300002</v>
      </c>
      <c r="P28" s="52">
        <f>SUM('HCRP &amp; MN Tx'!AB$25:AC$25)*$D28</f>
        <v>115.6117113585</v>
      </c>
      <c r="Q28" s="52">
        <f>SUM('HCRP &amp; MN Tx'!AD$25:AE$25)*$D28</f>
        <v>117.77609012400004</v>
      </c>
      <c r="R28" s="52">
        <f>SUM('HCRP &amp; MN Tx'!AF$25:AG$25)*$D28</f>
        <v>119.9605236795</v>
      </c>
      <c r="S28" s="52">
        <f>SUM('HCRP &amp; MN Tx'!AH$25:AI$25)*$D28</f>
        <v>122.16501202500001</v>
      </c>
    </row>
    <row r="29" spans="1:19" x14ac:dyDescent="0.2">
      <c r="A29" s="54" t="s">
        <v>31</v>
      </c>
      <c r="B29" s="51">
        <v>0.33</v>
      </c>
      <c r="C29" s="51">
        <v>0.67</v>
      </c>
      <c r="D29" s="51">
        <v>1</v>
      </c>
      <c r="E29" s="52">
        <f>SUM('HCRP &amp; MN Tx'!$F28:$G28)*$B29</f>
        <v>14.029319373254536</v>
      </c>
      <c r="F29" s="52">
        <f>SUM('HCRP &amp; MN Tx'!$H28:$I28)*C29</f>
        <v>29.716681277048668</v>
      </c>
      <c r="G29" s="52">
        <f>SUM('HCRP &amp; MN Tx'!J28:K28)*'Policy Implementation Tx '!D29</f>
        <v>46.221022793650306</v>
      </c>
      <c r="H29" s="52">
        <f>SUM('HCRP &amp; MN Tx'!L28:M28)*'Policy Implementation Tx '!D29</f>
        <v>48.116390478654949</v>
      </c>
      <c r="I29" s="52">
        <f>SUM('HCRP &amp; MN Tx'!N28:O28)*'Policy Implementation Tx '!D29</f>
        <v>50.039358692399986</v>
      </c>
      <c r="J29" s="52">
        <f>SUM('HCRP &amp; MN Tx'!P28:Q28)*'Policy Implementation Tx '!D29</f>
        <v>51.084604549440002</v>
      </c>
      <c r="K29" s="52">
        <f>SUM('HCRP &amp; MN Tx'!R28:S28)*'Policy Implementation Tx '!D29</f>
        <v>52.140560582879999</v>
      </c>
      <c r="L29" s="52">
        <f>SUM('HCRP &amp; MN Tx'!T28:U28)*'Policy Implementation Tx '!D29</f>
        <v>53.20722679272</v>
      </c>
      <c r="M29" s="52">
        <f>SUM('HCRP &amp; MN Tx'!V$28:W$28)*$D29</f>
        <v>54.284603178959983</v>
      </c>
      <c r="N29" s="52">
        <f>SUM('HCRP &amp; MN Tx'!X$28:Y$28)*$D29</f>
        <v>55.372689741599991</v>
      </c>
      <c r="O29" s="52">
        <f>SUM('HCRP &amp; MN Tx'!Z$28:AA$28)*$D29</f>
        <v>56.471486480639996</v>
      </c>
      <c r="P29" s="52">
        <f>SUM('HCRP &amp; MN Tx'!AB$28:AC$28)*$D29</f>
        <v>57.580993396080004</v>
      </c>
      <c r="Q29" s="52">
        <f>SUM('HCRP &amp; MN Tx'!AD$28:AE$28)*$D29</f>
        <v>58.70121048791998</v>
      </c>
      <c r="R29" s="52">
        <f>SUM('HCRP &amp; MN Tx'!AF$28:AG$28)*$D29</f>
        <v>59.832137756159987</v>
      </c>
      <c r="S29" s="52">
        <f>SUM('HCRP &amp; MN Tx'!AH$28:AI$28)*$D29</f>
        <v>60.973775200799992</v>
      </c>
    </row>
    <row r="30" spans="1:19" x14ac:dyDescent="0.2">
      <c r="A30" s="54" t="s">
        <v>33</v>
      </c>
      <c r="B30" s="51">
        <v>0.33</v>
      </c>
      <c r="C30" s="51">
        <v>0.67</v>
      </c>
      <c r="D30" s="51">
        <v>1</v>
      </c>
      <c r="E30" s="52">
        <f>SUM('HCRP &amp; MN Tx'!$F30:$G30)*$B30</f>
        <v>12.562742346573993</v>
      </c>
      <c r="F30" s="52">
        <f>SUM('HCRP &amp; MN Tx'!$H30:$I30)*C30</f>
        <v>26.300879926577736</v>
      </c>
      <c r="G30" s="52">
        <f>SUM('HCRP &amp; MN Tx'!J30:K30)*'Policy Implementation Tx '!D30</f>
        <v>40.458533367908885</v>
      </c>
      <c r="H30" s="52">
        <f>SUM('HCRP &amp; MN Tx'!L30:M30)*'Policy Implementation Tx '!D30</f>
        <v>41.679382305864245</v>
      </c>
      <c r="I30" s="52">
        <f>SUM('HCRP &amp; MN Tx'!N30:O30)*'Policy Implementation Tx '!D30</f>
        <v>42.917591480400006</v>
      </c>
      <c r="J30" s="52">
        <f>SUM('HCRP &amp; MN Tx'!P30:Q30)*'Policy Implementation Tx '!D30</f>
        <v>44.185398082559999</v>
      </c>
      <c r="K30" s="52">
        <f>SUM('HCRP &amp; MN Tx'!R30:S30)*'Policy Implementation Tx '!D30</f>
        <v>45.470844735119996</v>
      </c>
      <c r="L30" s="52">
        <f>SUM('HCRP &amp; MN Tx'!T30:U30)*'Policy Implementation Tx '!D30</f>
        <v>46.773931438080005</v>
      </c>
      <c r="M30" s="52">
        <f>SUM('HCRP &amp; MN Tx'!V$30:W$30)*$D30</f>
        <v>48.094658191440004</v>
      </c>
      <c r="N30" s="52">
        <f>SUM('HCRP &amp; MN Tx'!X$30:Y$30)*$D30</f>
        <v>49.433024995200014</v>
      </c>
      <c r="O30" s="52">
        <f>SUM('HCRP &amp; MN Tx'!Z$30:AA$30)*$D30</f>
        <v>50.789031849360001</v>
      </c>
      <c r="P30" s="52">
        <f>SUM('HCRP &amp; MN Tx'!AB$30:AC$30)*$D30</f>
        <v>52.162678753920005</v>
      </c>
      <c r="Q30" s="52">
        <f>SUM('HCRP &amp; MN Tx'!AD$30:AE$30)*$D30</f>
        <v>53.553965708880014</v>
      </c>
      <c r="R30" s="52">
        <f>SUM('HCRP &amp; MN Tx'!AF$30:AG$30)*$D30</f>
        <v>54.962892714239999</v>
      </c>
      <c r="S30" s="52">
        <f>SUM('HCRP &amp; MN Tx'!AH$30:AI$30)*$D30</f>
        <v>56.389459770000002</v>
      </c>
    </row>
    <row r="31" spans="1:19" x14ac:dyDescent="0.2">
      <c r="A31" s="54" t="s">
        <v>35</v>
      </c>
      <c r="B31" s="51">
        <v>0.33</v>
      </c>
      <c r="C31" s="51">
        <v>0.67</v>
      </c>
      <c r="D31" s="51">
        <v>1</v>
      </c>
      <c r="E31" s="52">
        <f>SUM('HCRP &amp; MN Tx'!$F32:$G32)*$B31</f>
        <v>15.152100851083997</v>
      </c>
      <c r="F31" s="52">
        <f>SUM('HCRP &amp; MN Tx'!$H32:$I32)*C31</f>
        <v>31.214732083310714</v>
      </c>
      <c r="G31" s="52">
        <f>SUM('HCRP &amp; MN Tx'!J32:K32)*'Policy Implementation Tx '!D31</f>
        <v>47.267508616685276</v>
      </c>
      <c r="H31" s="52">
        <f>SUM('HCRP &amp; MN Tx'!L32:M32)*'Policy Implementation Tx '!D31</f>
        <v>47.95052588510184</v>
      </c>
      <c r="I31" s="52">
        <f>SUM('HCRP &amp; MN Tx'!N32:O32)*'Policy Implementation Tx '!D31</f>
        <v>48.638204168400009</v>
      </c>
      <c r="J31" s="52">
        <f>SUM('HCRP &amp; MN Tx'!P32:Q32)*'Policy Implementation Tx '!D31</f>
        <v>49.461694737840006</v>
      </c>
      <c r="K31" s="52">
        <f>SUM('HCRP &amp; MN Tx'!R32:S32)*'Policy Implementation Tx '!D31</f>
        <v>50.291292577680011</v>
      </c>
      <c r="L31" s="52">
        <f>SUM('HCRP &amp; MN Tx'!T32:U32)*'Policy Implementation Tx '!D31</f>
        <v>51.12699768792001</v>
      </c>
      <c r="M31" s="52">
        <f>SUM('HCRP &amp; MN Tx'!V$32:W$32)*$D31</f>
        <v>51.968810068559996</v>
      </c>
      <c r="N31" s="52">
        <f>SUM('HCRP &amp; MN Tx'!X$32:Y$32)*$D31</f>
        <v>52.816729719599998</v>
      </c>
      <c r="O31" s="52">
        <f>SUM('HCRP &amp; MN Tx'!Z$32:AA$32)*$D31</f>
        <v>53.670756641040015</v>
      </c>
      <c r="P31" s="52">
        <f>SUM('HCRP &amp; MN Tx'!AB$32:AC$32)*$D31</f>
        <v>54.530890832879997</v>
      </c>
      <c r="Q31" s="52">
        <f>SUM('HCRP &amp; MN Tx'!AD$32:AE$32)*$D31</f>
        <v>55.397132295120016</v>
      </c>
      <c r="R31" s="52">
        <f>SUM('HCRP &amp; MN Tx'!AF$32:AG$32)*$D31</f>
        <v>56.269481027760015</v>
      </c>
      <c r="S31" s="52">
        <f>SUM('HCRP &amp; MN Tx'!AH$32:AI$32)*$D31</f>
        <v>57.147937030800009</v>
      </c>
    </row>
    <row r="32" spans="1:19" x14ac:dyDescent="0.2">
      <c r="A32" s="54" t="s">
        <v>37</v>
      </c>
      <c r="B32" s="51">
        <v>0.33</v>
      </c>
      <c r="C32" s="51">
        <v>0.67</v>
      </c>
      <c r="D32" s="51">
        <v>1</v>
      </c>
      <c r="E32" s="52">
        <f>SUM('HCRP &amp; MN Tx'!$F34:$G34)*$B32</f>
        <v>5.92698694010069</v>
      </c>
      <c r="F32" s="52">
        <f>SUM('HCRP &amp; MN Tx'!$H34:$I34)*C32</f>
        <v>12.425661893203024</v>
      </c>
      <c r="G32" s="52">
        <f>SUM('HCRP &amp; MN Tx'!J34:K34)*'Policy Implementation Tx '!D32</f>
        <v>19.139444463031207</v>
      </c>
      <c r="H32" s="52">
        <f>SUM('HCRP &amp; MN Tx'!L34:M34)*'Policy Implementation Tx '!D32</f>
        <v>19.741607815129207</v>
      </c>
      <c r="I32" s="52">
        <f>SUM('HCRP &amp; MN Tx'!N34:O34)*'Policy Implementation Tx '!D32</f>
        <v>20.352254075999998</v>
      </c>
      <c r="J32" s="52">
        <f>SUM('HCRP &amp; MN Tx'!P34:Q34)*'Policy Implementation Tx '!D32</f>
        <v>20.856415507199998</v>
      </c>
      <c r="K32" s="52">
        <f>SUM('HCRP &amp; MN Tx'!R34:S34)*'Policy Implementation Tx '!D32</f>
        <v>21.366635219999996</v>
      </c>
      <c r="L32" s="52">
        <f>SUM('HCRP &amp; MN Tx'!T34:U34)*'Policy Implementation Tx '!D32</f>
        <v>21.882913214399998</v>
      </c>
      <c r="M32" s="52">
        <f>SUM('HCRP &amp; MN Tx'!V$34:W$34)*$D32</f>
        <v>22.405249490399996</v>
      </c>
      <c r="N32" s="52">
        <f>SUM('HCRP &amp; MN Tx'!X$34:Y$34)*$D32</f>
        <v>22.933644048000001</v>
      </c>
      <c r="O32" s="52">
        <f>SUM('HCRP &amp; MN Tx'!Z$34:AA$34)*$D32</f>
        <v>23.468096887199998</v>
      </c>
      <c r="P32" s="52">
        <f>SUM('HCRP &amp; MN Tx'!AB$34:AC$34)*$D32</f>
        <v>24.008608008000003</v>
      </c>
      <c r="Q32" s="52">
        <f>SUM('HCRP &amp; MN Tx'!AD$34:AE$34)*$D32</f>
        <v>24.555177410400002</v>
      </c>
      <c r="R32" s="52">
        <f>SUM('HCRP &amp; MN Tx'!AF$34:AG$34)*$D32</f>
        <v>25.107805094400003</v>
      </c>
      <c r="S32" s="52">
        <f>SUM('HCRP &amp; MN Tx'!AH$34:AI$34)*$D32</f>
        <v>25.666491059999998</v>
      </c>
    </row>
    <row r="33" spans="1:19" x14ac:dyDescent="0.2">
      <c r="A33" s="54" t="s">
        <v>26</v>
      </c>
      <c r="B33" s="51">
        <v>0.33</v>
      </c>
      <c r="C33" s="51">
        <v>0.67</v>
      </c>
      <c r="D33" s="51">
        <v>1</v>
      </c>
      <c r="E33" s="52">
        <f>SUM('HCRP &amp; MN Tx'!$F23:$G23)*$B33</f>
        <v>121.08026241319162</v>
      </c>
      <c r="F33" s="52">
        <f>SUM('HCRP &amp; MN Tx'!$H23:$I23)*$C33</f>
        <v>251.08520961587536</v>
      </c>
      <c r="G33" s="52">
        <f>SUM('HCRP &amp; MN Tx'!$J23:$K23)*$D33</f>
        <v>382.68000124767519</v>
      </c>
      <c r="H33" s="52">
        <f>SUM('HCRP &amp; MN Tx'!$L23:$M23)*$D33</f>
        <v>390.68775723520884</v>
      </c>
      <c r="I33" s="52">
        <f>SUM('HCRP &amp; MN Tx'!$N23:$O23)*$D33</f>
        <v>398.77731216540008</v>
      </c>
      <c r="J33" s="52">
        <f>SUM('HCRP &amp; MN Tx'!$P23:$Q23)*$D33</f>
        <v>407.07699966234009</v>
      </c>
      <c r="K33" s="52">
        <f>SUM('HCRP &amp; MN Tx'!$R23:$S23)*$D33</f>
        <v>415.46078255807993</v>
      </c>
      <c r="L33" s="52">
        <f>SUM('HCRP &amp; MN Tx'!$T23:$U23)*$D33</f>
        <v>423.92866085261994</v>
      </c>
      <c r="M33" s="52">
        <f>SUM('HCRP &amp; MN Tx'!$V23:$W23)*$D33</f>
        <v>432.4806345459599</v>
      </c>
      <c r="N33" s="52">
        <f>SUM('HCRP &amp; MN Tx'!$X23:$Y23)*$D33</f>
        <v>441.11670363810003</v>
      </c>
      <c r="O33" s="52">
        <f>SUM('HCRP &amp; MN Tx'!$Z23:$AA23)*$D33</f>
        <v>449.83686812904</v>
      </c>
      <c r="P33" s="52">
        <f>SUM('HCRP &amp; MN Tx'!$AB23:$AC23)*$D33</f>
        <v>458.64112801878002</v>
      </c>
      <c r="Q33" s="52">
        <f>SUM('HCRP &amp; MN Tx'!$AD23:$AE23)*$D33</f>
        <v>467.52948330731999</v>
      </c>
      <c r="R33" s="52">
        <f>SUM('HCRP &amp; MN Tx'!$AF23:$AG23)*$D33</f>
        <v>476.50193399465991</v>
      </c>
      <c r="S33" s="52">
        <f>SUM('HCRP &amp; MN Tx'!$AH23:$AI23)*$D33</f>
        <v>485.5584800808</v>
      </c>
    </row>
    <row r="34" spans="1:19" x14ac:dyDescent="0.2">
      <c r="A34" s="54" t="s">
        <v>29</v>
      </c>
      <c r="B34" s="51">
        <v>0.33</v>
      </c>
      <c r="C34" s="51">
        <v>0.67</v>
      </c>
      <c r="D34" s="51">
        <v>1</v>
      </c>
      <c r="E34" s="52">
        <f>SUM('HCRP &amp; MN Tx'!$F26:$G26)*$B34</f>
        <v>31.047188816196346</v>
      </c>
      <c r="F34" s="52">
        <f>SUM('HCRP &amp; MN Tx'!$H26:$I26)*$C34</f>
        <v>64.804691354875786</v>
      </c>
      <c r="G34" s="52">
        <f>SUM('HCRP &amp; MN Tx'!$J26:$K26)*$D34</f>
        <v>99.400997870745471</v>
      </c>
      <c r="H34" s="52">
        <f>SUM('HCRP &amp; MN Tx'!$L26:$M26)*$D34</f>
        <v>102.11512416639536</v>
      </c>
      <c r="I34" s="52">
        <f>SUM('HCRP &amp; MN Tx'!$N26:$O26)*$D34</f>
        <v>104.86579881959997</v>
      </c>
      <c r="J34" s="52">
        <f>SUM('HCRP &amp; MN Tx'!$P26:$Q26)*$D34</f>
        <v>107.79220847303998</v>
      </c>
      <c r="K34" s="52">
        <f>SUM('HCRP &amp; MN Tx'!$R26:$S26)*$D34</f>
        <v>110.75873995367999</v>
      </c>
      <c r="L34" s="52">
        <f>SUM('HCRP &amp; MN Tx'!$T26:$U26)*$D34</f>
        <v>113.76539326152002</v>
      </c>
      <c r="M34" s="52">
        <f>SUM('HCRP &amp; MN Tx'!$V26:$W26)*$D34</f>
        <v>116.81216839656</v>
      </c>
      <c r="N34" s="52">
        <f>SUM('HCRP &amp; MN Tx'!$X26:$Y26)*$D34</f>
        <v>119.89906535879999</v>
      </c>
      <c r="O34" s="52">
        <f>SUM('HCRP &amp; MN Tx'!$Z26:$AA26)*$D34</f>
        <v>123.02608414823999</v>
      </c>
      <c r="P34" s="52">
        <f>SUM('HCRP &amp; MN Tx'!$AB26:$AC26)*$D34</f>
        <v>126.19322476487997</v>
      </c>
      <c r="Q34" s="52">
        <f>SUM('HCRP &amp; MN Tx'!$AD26:$AE26)*$D34</f>
        <v>129.40048720871999</v>
      </c>
      <c r="R34" s="52">
        <f>SUM('HCRP &amp; MN Tx'!$AF26:$AG26)*$D34</f>
        <v>132.64787147976</v>
      </c>
      <c r="S34" s="52">
        <f>SUM('HCRP &amp; MN Tx'!$AH26:$AI26)*$D34</f>
        <v>135.93537757799999</v>
      </c>
    </row>
    <row r="35" spans="1:19" x14ac:dyDescent="0.2">
      <c r="A35" s="54" t="s">
        <v>38</v>
      </c>
      <c r="B35" s="51">
        <v>0.33</v>
      </c>
      <c r="C35" s="51">
        <v>0.67</v>
      </c>
      <c r="D35" s="51">
        <v>1</v>
      </c>
      <c r="E35" s="52">
        <f>SUM('HCRP &amp; MN Tx'!$F35:$G35)*$B35</f>
        <v>4.3309813055216404</v>
      </c>
      <c r="F35" s="52">
        <f>SUM('HCRP &amp; MN Tx'!$H35:$I35)*$C35</f>
        <v>9.0131776190061501</v>
      </c>
      <c r="G35" s="52">
        <f>SUM('HCRP &amp; MN Tx'!$J35:$K35)*$D35</f>
        <v>13.784268889465203</v>
      </c>
      <c r="H35" s="52">
        <f>SUM('HCRP &amp; MN Tx'!$L35:$M35)*$D35</f>
        <v>14.119480715810404</v>
      </c>
      <c r="I35" s="52">
        <f>SUM('HCRP &amp; MN Tx'!$N35:$O35)*$D35</f>
        <v>14.458139387999999</v>
      </c>
      <c r="J35" s="52">
        <f>SUM('HCRP &amp; MN Tx'!$P35:$Q35)*$D35</f>
        <v>14.680201535999998</v>
      </c>
      <c r="K35" s="52">
        <f>SUM('HCRP &amp; MN Tx'!$R35:$S35)*$D35</f>
        <v>14.903953797599998</v>
      </c>
      <c r="L35" s="52">
        <f>SUM('HCRP &amp; MN Tx'!$T35:$U35)*$D35</f>
        <v>15.129396172799996</v>
      </c>
      <c r="M35" s="52">
        <f>SUM('HCRP &amp; MN Tx'!$V35:$W35)*$D35</f>
        <v>15.356528661600002</v>
      </c>
      <c r="N35" s="52">
        <f>SUM('HCRP &amp; MN Tx'!$X35:$Y35)*$D35</f>
        <v>15.585351264000002</v>
      </c>
      <c r="O35" s="52">
        <f>SUM('HCRP &amp; MN Tx'!$Z35:$AA35)*$D35</f>
        <v>15.81586398</v>
      </c>
      <c r="P35" s="52">
        <f>SUM('HCRP &amp; MN Tx'!$AB35:$AC35)*$D35</f>
        <v>16.048066809600002</v>
      </c>
      <c r="Q35" s="52">
        <f>SUM('HCRP &amp; MN Tx'!$AD35:$AE35)*$D35</f>
        <v>16.281959752799999</v>
      </c>
      <c r="R35" s="52">
        <f>SUM('HCRP &amp; MN Tx'!$AF35:$AG35)*$D35</f>
        <v>16.517542809599998</v>
      </c>
      <c r="S35" s="52">
        <f>SUM('HCRP &amp; MN Tx'!$AH35:$AI35)*$D35</f>
        <v>16.75481598</v>
      </c>
    </row>
    <row r="36" spans="1:19" x14ac:dyDescent="0.2">
      <c r="A36" s="54" t="s">
        <v>39</v>
      </c>
      <c r="B36" s="51">
        <v>0.33</v>
      </c>
      <c r="C36" s="51">
        <v>0.67</v>
      </c>
      <c r="D36" s="51">
        <v>1</v>
      </c>
      <c r="E36" s="52">
        <f>SUM('HCRP &amp; MN Tx'!$F36:$G36)*$B36</f>
        <v>5.337115464007681</v>
      </c>
      <c r="F36" s="52">
        <f>SUM('HCRP &amp; MN Tx'!$H36:$I36)*$C36</f>
        <v>10.941856160376881</v>
      </c>
      <c r="G36" s="52">
        <f>SUM('HCRP &amp; MN Tx'!$J36:$K36)*$D36</f>
        <v>16.489917820173417</v>
      </c>
      <c r="H36" s="52">
        <f>SUM('HCRP &amp; MN Tx'!$L36:$M36)*$D36</f>
        <v>16.64944483144761</v>
      </c>
      <c r="I36" s="52">
        <f>SUM('HCRP &amp; MN Tx'!$N36:$O36)*$D36</f>
        <v>16.809709631399997</v>
      </c>
      <c r="J36" s="52">
        <f>SUM('HCRP &amp; MN Tx'!$P36:$Q36)*$D36</f>
        <v>17.21432235096</v>
      </c>
      <c r="K36" s="52">
        <f>SUM('HCRP &amp; MN Tx'!$R36:$S36)*$D36</f>
        <v>17.621535559320002</v>
      </c>
      <c r="L36" s="52">
        <f>SUM('HCRP &amp; MN Tx'!$T36:$U36)*$D36</f>
        <v>18.031349256479999</v>
      </c>
      <c r="M36" s="52">
        <f>SUM('HCRP &amp; MN Tx'!$V36:$W36)*$D36</f>
        <v>18.443763442440002</v>
      </c>
      <c r="N36" s="52">
        <f>SUM('HCRP &amp; MN Tx'!$X36:$Y36)*$D36</f>
        <v>18.858778117200004</v>
      </c>
      <c r="O36" s="52">
        <f>SUM('HCRP &amp; MN Tx'!$Z36:$AA36)*$D36</f>
        <v>19.276393280760004</v>
      </c>
      <c r="P36" s="52">
        <f>SUM('HCRP &amp; MN Tx'!$AB36:$AC36)*$D36</f>
        <v>19.696608933120004</v>
      </c>
      <c r="Q36" s="52">
        <f>SUM('HCRP &amp; MN Tx'!$AD36:$AE36)*$D36</f>
        <v>20.119425074280002</v>
      </c>
      <c r="R36" s="52">
        <f>SUM('HCRP &amp; MN Tx'!$AF36:$AG36)*$D36</f>
        <v>20.544841704240007</v>
      </c>
      <c r="S36" s="52">
        <f>SUM('HCRP &amp; MN Tx'!$AH36:$AI36)*$D36</f>
        <v>20.972858823000003</v>
      </c>
    </row>
    <row r="37" spans="1:19" x14ac:dyDescent="0.2">
      <c r="A37" s="54" t="s">
        <v>40</v>
      </c>
      <c r="B37" s="51">
        <v>0.33</v>
      </c>
      <c r="C37" s="51">
        <v>0.67</v>
      </c>
      <c r="D37" s="51">
        <v>1</v>
      </c>
      <c r="E37" s="52">
        <f>SUM('HCRP &amp; MN Tx'!$F37:$G37)*B37</f>
        <v>4.8194840690400085</v>
      </c>
      <c r="F37" s="52">
        <f>SUM('HCRP &amp; MN Tx'!$H37:$I37)*$C37</f>
        <v>10.020296615269475</v>
      </c>
      <c r="G37" s="52">
        <f>SUM('HCRP &amp; MN Tx'!$J37:$K37)*$D37</f>
        <v>15.310042099551357</v>
      </c>
      <c r="H37" s="52">
        <f>SUM('HCRP &amp; MN Tx'!$L37:$M37)*$D37</f>
        <v>15.667623707699875</v>
      </c>
      <c r="I37" s="52">
        <f>SUM('HCRP &amp; MN Tx'!$N37:$O37)*$D37</f>
        <v>16.028411414399997</v>
      </c>
      <c r="J37" s="52">
        <f>SUM('HCRP &amp; MN Tx'!$P37:$Q37)*$D37</f>
        <v>16.602614990639999</v>
      </c>
      <c r="K37" s="52">
        <f>SUM('HCRP &amp; MN Tx'!$R37:$S37)*$D37</f>
        <v>17.182546174079999</v>
      </c>
      <c r="L37" s="52">
        <f>SUM('HCRP &amp; MN Tx'!$T37:$U37)*$D37</f>
        <v>17.768204964720006</v>
      </c>
      <c r="M37" s="52">
        <f>SUM('HCRP &amp; MN Tx'!$V37:$W37)*$D37</f>
        <v>18.359591362560003</v>
      </c>
      <c r="N37" s="52">
        <f>SUM('HCRP &amp; MN Tx'!$X37:$Y37)*$D37</f>
        <v>18.956705367600001</v>
      </c>
      <c r="O37" s="52">
        <f>SUM('HCRP &amp; MN Tx'!$Z37:$AA37)*$D37</f>
        <v>19.55954697984</v>
      </c>
      <c r="P37" s="52">
        <f>SUM('HCRP &amp; MN Tx'!$AB37:$AC37)*$D37</f>
        <v>20.16811619928</v>
      </c>
      <c r="Q37" s="52">
        <f>SUM('HCRP &amp; MN Tx'!$AD37:$AE37)*$D37</f>
        <v>20.78241302592</v>
      </c>
      <c r="R37" s="52">
        <f>SUM('HCRP &amp; MN Tx'!$AF37:$AG37)*$D37</f>
        <v>21.402437459760002</v>
      </c>
      <c r="S37" s="52">
        <f>SUM('HCRP &amp; MN Tx'!$AH37:$AI37)*$D37</f>
        <v>22.0281895008</v>
      </c>
    </row>
    <row r="38" spans="1:19" x14ac:dyDescent="0.2">
      <c r="A38" s="54" t="s">
        <v>41</v>
      </c>
      <c r="B38" s="51">
        <v>0.33</v>
      </c>
      <c r="C38" s="51">
        <v>0.67</v>
      </c>
      <c r="D38" s="51">
        <v>1</v>
      </c>
      <c r="E38" s="52">
        <f>SUM('HCRP &amp; MN Tx'!$F38:$G38)*$B38</f>
        <v>2.2549908281902846</v>
      </c>
      <c r="F38" s="52">
        <f>SUM('HCRP &amp; MN Tx'!$H38:$I38)*$C38</f>
        <v>4.7330857044604224</v>
      </c>
      <c r="G38" s="52">
        <f>SUM('HCRP &amp; MN Tx'!$J38:$K38)*$D38</f>
        <v>7.29684524919168</v>
      </c>
      <c r="H38" s="52">
        <f>SUM('HCRP &amp; MN Tx'!$L38:$M38)*$D38</f>
        <v>7.5309202227974392</v>
      </c>
      <c r="I38" s="52">
        <f>SUM('HCRP &amp; MN Tx'!$N38:$O38)*$D38</f>
        <v>7.7665319424000003</v>
      </c>
      <c r="J38" s="52">
        <f>SUM('HCRP &amp; MN Tx'!$F38:$G38)*$D38</f>
        <v>6.8333055399705591</v>
      </c>
      <c r="K38" s="52">
        <f>SUM('HCRP &amp; MN Tx'!$R38:$S38)*$D38</f>
        <v>8.0551761292799995</v>
      </c>
      <c r="L38" s="52">
        <f>SUM('HCRP &amp; MN Tx'!$T38:$U38)*$D38</f>
        <v>8.2007719315199985</v>
      </c>
      <c r="M38" s="52">
        <f>SUM('HCRP &amp; MN Tx'!$V38:$W38)*$D38</f>
        <v>8.3472168729600007</v>
      </c>
      <c r="N38" s="52">
        <f>SUM('HCRP &amp; MN Tx'!$X38:$Y38)*$D38</f>
        <v>8.494510953599999</v>
      </c>
      <c r="O38" s="52">
        <f>SUM('HCRP &amp; MN Tx'!$Z38:$AA38)*$D38</f>
        <v>8.6426541734400004</v>
      </c>
      <c r="P38" s="52">
        <f>SUM('HCRP &amp; MN Tx'!$AB38:$AC38)*$D38</f>
        <v>8.7916465324799997</v>
      </c>
      <c r="Q38" s="52">
        <f>SUM('HCRP &amp; MN Tx'!$AD38:$AE38)*$D38</f>
        <v>8.9414880307199986</v>
      </c>
      <c r="R38" s="52">
        <f>SUM('HCRP &amp; MN Tx'!$AF38:$AG38)*$D38</f>
        <v>9.0921786681600008</v>
      </c>
      <c r="S38" s="52">
        <f>SUM('HCRP &amp; MN Tx'!$AH38:$AI38)*$D38</f>
        <v>9.2437184448000007</v>
      </c>
    </row>
    <row r="39" spans="1:19" s="48" customFormat="1" ht="8" customHeight="1" thickBot="1" x14ac:dyDescent="0.25">
      <c r="A39" s="46"/>
      <c r="B39" s="47"/>
      <c r="C39" s="47"/>
      <c r="D39" s="47"/>
      <c r="I39" s="49"/>
    </row>
    <row r="40" spans="1:19" s="66" customFormat="1" ht="16" thickTop="1" x14ac:dyDescent="0.2">
      <c r="A40" s="64" t="s">
        <v>63</v>
      </c>
      <c r="B40" s="65"/>
      <c r="D40" s="65"/>
      <c r="E40" s="67">
        <f t="shared" ref="E40:H40" si="0">SUM(E3:E38)</f>
        <v>16509.911011277465</v>
      </c>
      <c r="F40" s="67">
        <f t="shared" si="0"/>
        <v>34913.633279518981</v>
      </c>
      <c r="G40" s="67">
        <f t="shared" si="0"/>
        <v>53233.927933330247</v>
      </c>
      <c r="H40" s="67">
        <f t="shared" si="0"/>
        <v>54370.339986290448</v>
      </c>
      <c r="I40" s="67">
        <f t="shared" ref="I40:S40" si="1">SUM(I3:I38)</f>
        <v>55519.133275057276</v>
      </c>
      <c r="J40" s="67">
        <f t="shared" si="1"/>
        <v>56631.640060939259</v>
      </c>
      <c r="K40" s="67">
        <f t="shared" si="1"/>
        <v>57758.231032659627</v>
      </c>
      <c r="L40" s="67">
        <f t="shared" si="1"/>
        <v>58895.722625895054</v>
      </c>
      <c r="M40" s="67">
        <f t="shared" si="1"/>
        <v>60045.191964571801</v>
      </c>
      <c r="N40" s="67">
        <f t="shared" si="1"/>
        <v>61206.639048689911</v>
      </c>
      <c r="O40" s="67">
        <f t="shared" si="1"/>
        <v>62380.063878249377</v>
      </c>
      <c r="P40" s="67">
        <f t="shared" si="1"/>
        <v>63565.466453250214</v>
      </c>
      <c r="Q40" s="67">
        <f t="shared" si="1"/>
        <v>64762.846773692341</v>
      </c>
      <c r="R40" s="67">
        <f t="shared" si="1"/>
        <v>65972.204839575832</v>
      </c>
      <c r="S40" s="68">
        <f t="shared" si="1"/>
        <v>67193.540650900643</v>
      </c>
    </row>
    <row r="44" spans="1:19" x14ac:dyDescent="0.2">
      <c r="E44" s="27"/>
      <c r="F44" s="33"/>
      <c r="G44" s="27"/>
      <c r="H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</sheetData>
  <sortState ref="A3:AZ38">
    <sortCondition descending="1" sortBy="cellColor" ref="A3:A38" dxfId="0"/>
  </sortState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21.1640625" style="44" customWidth="1"/>
    <col min="2" max="2" width="7.6640625" style="43" customWidth="1"/>
    <col min="3" max="3" width="8" style="42" customWidth="1"/>
    <col min="4" max="4" width="7.5" style="42" customWidth="1"/>
    <col min="5" max="8" width="10.6640625" style="27" customWidth="1"/>
    <col min="9" max="9" width="10.6640625" style="9" customWidth="1"/>
    <col min="10" max="19" width="10.6640625" style="27" customWidth="1"/>
    <col min="20" max="16384" width="8.83203125" style="27"/>
  </cols>
  <sheetData>
    <row r="1" spans="1:19" s="45" customFormat="1" ht="36" customHeight="1" x14ac:dyDescent="0.2">
      <c r="A1" s="61">
        <f>'Population Numbers 2017-2021'!A:A</f>
        <v>0</v>
      </c>
      <c r="B1" s="100" t="s">
        <v>57</v>
      </c>
      <c r="C1" s="101"/>
      <c r="D1" s="101"/>
      <c r="E1" s="88">
        <v>0</v>
      </c>
      <c r="F1" s="87">
        <v>1</v>
      </c>
      <c r="G1" s="87">
        <v>2</v>
      </c>
      <c r="H1" s="87">
        <v>3</v>
      </c>
      <c r="I1" s="87">
        <v>4</v>
      </c>
      <c r="J1" s="87">
        <v>5</v>
      </c>
      <c r="K1" s="87">
        <v>6</v>
      </c>
      <c r="L1" s="87">
        <v>7</v>
      </c>
      <c r="M1" s="87">
        <v>8</v>
      </c>
      <c r="N1" s="87">
        <v>9</v>
      </c>
      <c r="O1" s="87">
        <v>10</v>
      </c>
      <c r="P1" s="87">
        <v>11</v>
      </c>
      <c r="Q1" s="87">
        <v>12</v>
      </c>
      <c r="R1" s="87">
        <v>13</v>
      </c>
      <c r="S1" s="87">
        <v>14</v>
      </c>
    </row>
    <row r="2" spans="1:19" s="60" customFormat="1" x14ac:dyDescent="0.2">
      <c r="A2" s="56" t="str">
        <f>'Population Numbers 2017-2021'!A2</f>
        <v>State</v>
      </c>
      <c r="B2" s="85" t="s">
        <v>58</v>
      </c>
      <c r="C2" s="86" t="s">
        <v>59</v>
      </c>
      <c r="D2" s="86" t="s">
        <v>60</v>
      </c>
      <c r="E2" s="58" t="s">
        <v>61</v>
      </c>
      <c r="F2" s="58" t="s">
        <v>61</v>
      </c>
      <c r="G2" s="58" t="s">
        <v>51</v>
      </c>
      <c r="H2" s="58" t="s">
        <v>51</v>
      </c>
      <c r="I2" s="58" t="s">
        <v>51</v>
      </c>
      <c r="J2" s="58" t="s">
        <v>51</v>
      </c>
      <c r="K2" s="58" t="s">
        <v>51</v>
      </c>
      <c r="L2" s="58" t="s">
        <v>51</v>
      </c>
      <c r="M2" s="58" t="s">
        <v>51</v>
      </c>
      <c r="N2" s="58" t="s">
        <v>51</v>
      </c>
      <c r="O2" s="58" t="s">
        <v>51</v>
      </c>
      <c r="P2" s="58" t="s">
        <v>51</v>
      </c>
      <c r="Q2" s="58" t="s">
        <v>51</v>
      </c>
      <c r="R2" s="58" t="s">
        <v>51</v>
      </c>
      <c r="S2" s="58" t="s">
        <v>51</v>
      </c>
    </row>
    <row r="3" spans="1:19" x14ac:dyDescent="0.2">
      <c r="A3" s="55" t="s">
        <v>24</v>
      </c>
      <c r="B3" s="51">
        <v>0.33</v>
      </c>
      <c r="C3" s="51">
        <v>0.67</v>
      </c>
      <c r="D3" s="51">
        <v>1</v>
      </c>
      <c r="E3" s="52">
        <f>SUM('HCRP &amp; MN Tx'!$F21:$G21)*$D3</f>
        <v>1355.3289641045699</v>
      </c>
      <c r="F3" s="52">
        <f>SUM('HCRP &amp; MN Tx'!$H21:$I21)*$D3</f>
        <v>1381.6800648971771</v>
      </c>
      <c r="G3" s="52">
        <f>SUM('HCRP &amp; MN Tx'!$J21:$K21)*$D3</f>
        <v>1408.0311656897845</v>
      </c>
      <c r="H3" s="52">
        <f>SUM('HCRP &amp; MN Tx'!L$21:M$21)*$D3</f>
        <v>1434.3822664823924</v>
      </c>
      <c r="I3" s="52">
        <f>SUM('HCRP &amp; MN Tx'!N$21:O$21)*$D3</f>
        <v>1460.7333672749999</v>
      </c>
      <c r="J3" s="52">
        <f>SUM('HCRP &amp; MN Tx'!P$21:Q$21)*$D3</f>
        <v>1481.8353056325</v>
      </c>
      <c r="K3" s="52">
        <f>SUM('HCRP &amp; MN Tx'!R$21:S$21)*$D3</f>
        <v>1502.9372439899998</v>
      </c>
      <c r="L3" s="52">
        <f>SUM('HCRP &amp; MN Tx'!T$21:U$21)*$D3</f>
        <v>1524.0391823475002</v>
      </c>
      <c r="M3" s="52">
        <f>SUM('HCRP &amp; MN Tx'!V$21:W$21)*$D3</f>
        <v>1545.1411207049998</v>
      </c>
      <c r="N3" s="52">
        <f>SUM('HCRP &amp; MN Tx'!X$21:Y$21)*$D3</f>
        <v>1566.2430590625002</v>
      </c>
      <c r="O3" s="52">
        <f>SUM('HCRP &amp; MN Tx'!Z$21:AA$21)*$D3</f>
        <v>1587.34499742</v>
      </c>
      <c r="P3" s="52">
        <f>SUM('HCRP &amp; MN Tx'!AB$21:AC$21)*$D3</f>
        <v>1608.4469357774999</v>
      </c>
      <c r="Q3" s="52">
        <f>SUM('HCRP &amp; MN Tx'!AD$21:AE$21)*$D3</f>
        <v>1629.548874135</v>
      </c>
      <c r="R3" s="52">
        <f>SUM('HCRP &amp; MN Tx'!AF$21:AG$21)*$D3</f>
        <v>1650.6508124925001</v>
      </c>
      <c r="S3" s="52">
        <f>SUM('HCRP &amp; MN Tx'!AH$21:AI$21)*$D3</f>
        <v>1671.7527508500002</v>
      </c>
    </row>
    <row r="4" spans="1:19" x14ac:dyDescent="0.2">
      <c r="A4" s="50" t="s">
        <v>11</v>
      </c>
      <c r="B4" s="51">
        <v>0.33</v>
      </c>
      <c r="C4" s="51">
        <v>0.67</v>
      </c>
      <c r="D4" s="51">
        <v>1</v>
      </c>
      <c r="E4" s="22" t="s">
        <v>62</v>
      </c>
      <c r="F4" s="52">
        <f>SUM('HCRP &amp; MN Tx'!$H8:$I8)*$B4</f>
        <v>1568.5097162539769</v>
      </c>
      <c r="G4" s="52">
        <f>SUM('HCRP &amp; MN Tx'!J$8:K$8)*$C4</f>
        <v>3219.5411269363735</v>
      </c>
      <c r="H4" s="52">
        <f>SUM('HCRP &amp; MN Tx'!L$8:M$8)*$D4</f>
        <v>4857.794122724039</v>
      </c>
      <c r="I4" s="52">
        <f>SUM('HCRP &amp; MN Tx'!N$8:O$8)*$D4</f>
        <v>4910.5863221438731</v>
      </c>
      <c r="J4" s="52">
        <f>SUM('HCRP &amp; MN Tx'!P$8:Q$8)*$D4</f>
        <v>4959.4936692847568</v>
      </c>
      <c r="K4" s="52">
        <f>SUM('HCRP &amp; MN Tx'!R$8:S$8)*$D4</f>
        <v>5008.6359835917365</v>
      </c>
      <c r="L4" s="52">
        <f>SUM('HCRP &amp; MN Tx'!T$8:U$8)*$D4</f>
        <v>5058.0132650648102</v>
      </c>
      <c r="M4" s="52">
        <f>SUM('HCRP &amp; MN Tx'!V$8:W$8)*$D4</f>
        <v>5107.6255137039807</v>
      </c>
      <c r="N4" s="52">
        <f>SUM('HCRP &amp; MN Tx'!X$8:Y$8)*$D4</f>
        <v>5157.4727295092489</v>
      </c>
      <c r="O4" s="52">
        <f>SUM('HCRP &amp; MN Tx'!Z$8:AA$8)*$D4</f>
        <v>5207.5549124806084</v>
      </c>
      <c r="P4" s="52">
        <f>SUM('HCRP &amp; MN Tx'!AB$8:AC$8)*$D4</f>
        <v>5257.8720626180675</v>
      </c>
      <c r="Q4" s="52">
        <f>SUM('HCRP &amp; MN Tx'!AD$8:AE$8)*$D4</f>
        <v>5308.4241799216188</v>
      </c>
      <c r="R4" s="52">
        <f>SUM('HCRP &amp; MN Tx'!AF$8:AG$8)*$D4</f>
        <v>5359.211264391266</v>
      </c>
      <c r="S4" s="52">
        <f>SUM('HCRP &amp; MN Tx'!AH$8:AI$8)*$D4</f>
        <v>5410.2333160270091</v>
      </c>
    </row>
    <row r="5" spans="1:19" x14ac:dyDescent="0.2">
      <c r="A5" s="50" t="s">
        <v>12</v>
      </c>
      <c r="B5" s="51">
        <v>0.33</v>
      </c>
      <c r="C5" s="51">
        <v>0.67</v>
      </c>
      <c r="D5" s="51">
        <v>1</v>
      </c>
      <c r="E5" s="22" t="s">
        <v>62</v>
      </c>
      <c r="F5" s="52">
        <f>SUM('HCRP &amp; MN Tx'!$H9:$I9)*$B5</f>
        <v>800.86195310616552</v>
      </c>
      <c r="G5" s="52">
        <f>SUM('HCRP &amp; MN Tx'!$J9:$K9)*$C5</f>
        <v>1675.0375533695903</v>
      </c>
      <c r="H5" s="52">
        <f>SUM('HCRP &amp; MN Tx'!L$9:M$9)*$D5</f>
        <v>2574.2743431901531</v>
      </c>
      <c r="I5" s="52">
        <f>SUM('HCRP &amp; MN Tx'!N$9:O$9)*$D5</f>
        <v>2649.5092835064002</v>
      </c>
      <c r="J5" s="52">
        <f>SUM('HCRP &amp; MN Tx'!P$9:Q$9)*$D5</f>
        <v>2724.1538380755301</v>
      </c>
      <c r="K5" s="52">
        <f>SUM('HCRP &amp; MN Tx'!R$9:S$9)*$D5</f>
        <v>2799.7808109780603</v>
      </c>
      <c r="L5" s="52">
        <f>SUM('HCRP &amp; MN Tx'!T$9:U$9)*$D5</f>
        <v>2876.3902022139905</v>
      </c>
      <c r="M5" s="52">
        <f>SUM('HCRP &amp; MN Tx'!V$9:W$9)*$D5</f>
        <v>2953.9820117833201</v>
      </c>
      <c r="N5" s="52">
        <f>SUM('HCRP &amp; MN Tx'!X$9:Y$9)*$D5</f>
        <v>3032.5562396860505</v>
      </c>
      <c r="O5" s="52">
        <f>SUM('HCRP &amp; MN Tx'!Z$9:AA$9)*$D5</f>
        <v>3112.1128859221808</v>
      </c>
      <c r="P5" s="52">
        <f>SUM('HCRP &amp; MN Tx'!AB$9:AC$9)*$D5</f>
        <v>3192.6519504917105</v>
      </c>
      <c r="Q5" s="52">
        <f>SUM('HCRP &amp; MN Tx'!AD$9:AE$9)*$D5</f>
        <v>3274.1734333946401</v>
      </c>
      <c r="R5" s="52">
        <f>SUM('HCRP &amp; MN Tx'!AF$9:AG$9)*$D5</f>
        <v>3356.6773346309706</v>
      </c>
      <c r="S5" s="52">
        <f>SUM('HCRP &amp; MN Tx'!AH$9:AI$9)*$D5</f>
        <v>3440.1636542007004</v>
      </c>
    </row>
    <row r="6" spans="1:19" x14ac:dyDescent="0.2">
      <c r="A6" s="50" t="s">
        <v>9</v>
      </c>
      <c r="B6" s="51">
        <v>0.33</v>
      </c>
      <c r="C6" s="51">
        <v>0.67</v>
      </c>
      <c r="D6" s="51">
        <v>1</v>
      </c>
      <c r="E6" s="22" t="s">
        <v>62</v>
      </c>
      <c r="F6" s="52">
        <f>SUM('HCRP &amp; MN Tx'!$H6:$I6)*$B6</f>
        <v>787.33528116247999</v>
      </c>
      <c r="G6" s="52">
        <f>SUM('HCRP &amp; MN Tx'!$J6:$K6)*$C6</f>
        <v>1626.6958206446998</v>
      </c>
      <c r="H6" s="52">
        <f>SUM('HCRP &amp; MN Tx'!L$6:M$6)*$D6</f>
        <v>2470.3106217791301</v>
      </c>
      <c r="I6" s="52">
        <f>SUM('HCRP &amp; MN Tx'!N$6:O$6)*$D6</f>
        <v>2513.0837239561542</v>
      </c>
      <c r="J6" s="52">
        <f>SUM('HCRP &amp; MN Tx'!P$6:Q$6)*$D6</f>
        <v>2550.7953237260222</v>
      </c>
      <c r="K6" s="52">
        <f>SUM('HCRP &amp; MN Tx'!R$6:S$6)*$D6</f>
        <v>2588.784772686492</v>
      </c>
      <c r="L6" s="52">
        <f>SUM('HCRP &amp; MN Tx'!T$6:U$6)*$D6</f>
        <v>2627.0520708375661</v>
      </c>
      <c r="M6" s="52">
        <f>SUM('HCRP &amp; MN Tx'!V$6:W$6)*$D6</f>
        <v>2665.5972181792413</v>
      </c>
      <c r="N6" s="52">
        <f>SUM('HCRP &amp; MN Tx'!X$6:Y$6)*$D6</f>
        <v>2704.4202147115188</v>
      </c>
      <c r="O6" s="52">
        <f>SUM('HCRP &amp; MN Tx'!Z$6:AA$6)*$D6</f>
        <v>2743.5210604343993</v>
      </c>
      <c r="P6" s="52">
        <f>SUM('HCRP &amp; MN Tx'!AB$6:AC$6)*$D6</f>
        <v>2782.8997553478825</v>
      </c>
      <c r="Q6" s="52">
        <f>SUM('HCRP &amp; MN Tx'!AD$6:AE$6)*$D6</f>
        <v>2822.5562994519673</v>
      </c>
      <c r="R6" s="52">
        <f>SUM('HCRP &amp; MN Tx'!AF$6:AG$6)*$D6</f>
        <v>2862.4906927466545</v>
      </c>
      <c r="S6" s="52">
        <f>SUM('HCRP &amp; MN Tx'!AH$6:AI$6)*$D6</f>
        <v>2902.7029352319432</v>
      </c>
    </row>
    <row r="7" spans="1:19" x14ac:dyDescent="0.2">
      <c r="A7" s="53" t="s">
        <v>10</v>
      </c>
      <c r="B7" s="51">
        <v>0.33</v>
      </c>
      <c r="C7" s="51">
        <v>0.67</v>
      </c>
      <c r="D7" s="51">
        <v>1</v>
      </c>
      <c r="E7" s="22" t="s">
        <v>62</v>
      </c>
      <c r="F7" s="52">
        <f>SUM('HCRP &amp; MN Tx'!$H7:$I7)*$B7</f>
        <v>645.67840182224654</v>
      </c>
      <c r="G7" s="52">
        <f>SUM('HCRP &amp; MN Tx'!$J7:$K7)*$C7</f>
        <v>1332.5808437435655</v>
      </c>
      <c r="H7" s="52">
        <f>SUM('HCRP &amp; MN Tx'!L$7:M$7)*$D7</f>
        <v>2021.5140466700063</v>
      </c>
      <c r="I7" s="52">
        <f>SUM('HCRP &amp; MN Tx'!N$7:O$7)*$D7</f>
        <v>2054.3634602939451</v>
      </c>
      <c r="J7" s="52">
        <f>SUM('HCRP &amp; MN Tx'!P$7:Q$7)*$D7</f>
        <v>2083.0420778972261</v>
      </c>
      <c r="K7" s="52">
        <f>SUM('HCRP &amp; MN Tx'!R$7:S$7)*$D7</f>
        <v>2111.9192181233529</v>
      </c>
      <c r="L7" s="52">
        <f>SUM('HCRP &amp; MN Tx'!T$7:U$7)*$D7</f>
        <v>2140.9948809723255</v>
      </c>
      <c r="M7" s="52">
        <f>SUM('HCRP &amp; MN Tx'!V$7:W$7)*$D7</f>
        <v>2170.2690664441434</v>
      </c>
      <c r="N7" s="52">
        <f>SUM('HCRP &amp; MN Tx'!X$7:Y$7)*$D7</f>
        <v>2199.7417745388075</v>
      </c>
      <c r="O7" s="52">
        <f>SUM('HCRP &amp; MN Tx'!Z$7:AA$7)*$D7</f>
        <v>2229.4130052563178</v>
      </c>
      <c r="P7" s="52">
        <f>SUM('HCRP &amp; MN Tx'!AB$7:AC$7)*$D7</f>
        <v>2259.2827585966734</v>
      </c>
      <c r="Q7" s="52">
        <f>SUM('HCRP &amp; MN Tx'!AD$7:AE$7)*$D7</f>
        <v>2289.3510345598743</v>
      </c>
      <c r="R7" s="52">
        <f>SUM('HCRP &amp; MN Tx'!AF$7:AG$7)*$D7</f>
        <v>2319.6178331459214</v>
      </c>
      <c r="S7" s="52">
        <f>SUM('HCRP &amp; MN Tx'!AH$7:AI$7)*$D7</f>
        <v>2350.0831543548152</v>
      </c>
    </row>
    <row r="8" spans="1:19" x14ac:dyDescent="0.2">
      <c r="A8" s="50" t="s">
        <v>15</v>
      </c>
      <c r="B8" s="51">
        <v>0.33</v>
      </c>
      <c r="C8" s="51">
        <v>0.67</v>
      </c>
      <c r="D8" s="51">
        <v>1</v>
      </c>
      <c r="E8" s="22" t="s">
        <v>62</v>
      </c>
      <c r="F8" s="52">
        <f>SUM('HCRP &amp; MN Tx'!$H12:$I12)*B8</f>
        <v>451.63741410692268</v>
      </c>
      <c r="G8" s="52">
        <f>SUM('HCRP &amp; MN Tx'!$J12:$K12)*C8</f>
        <v>933.40737091071958</v>
      </c>
      <c r="H8" s="52">
        <f>SUM('HCRP &amp; MN Tx'!L$12:M$12)*$D8</f>
        <v>1417.9056800694811</v>
      </c>
      <c r="I8" s="52">
        <f>SUM('HCRP &amp; MN Tx'!N12:O12)*$D8</f>
        <v>1442.8792756224002</v>
      </c>
      <c r="J8" s="52">
        <f>SUM('HCRP &amp; MN Tx'!P12:Q12)*$D8</f>
        <v>1465.1762258448002</v>
      </c>
      <c r="K8" s="52">
        <f>SUM('HCRP &amp; MN Tx'!R12:S12)*$D8</f>
        <v>1487.6439020352</v>
      </c>
      <c r="L8" s="52">
        <f>SUM('HCRP &amp; MN Tx'!T$12:U$12)*$D8</f>
        <v>1510.2823041935997</v>
      </c>
      <c r="M8" s="52">
        <f>SUM('HCRP &amp; MN Tx'!V$12:W$12)*$D8</f>
        <v>1533.09143232</v>
      </c>
      <c r="N8" s="52">
        <f>SUM('HCRP &amp; MN Tx'!X$12:Y$12)*$D8</f>
        <v>1556.0712864144</v>
      </c>
      <c r="O8" s="52">
        <f>SUM('HCRP &amp; MN Tx'!Z$12:AA$12)*$D8</f>
        <v>1579.2218664767997</v>
      </c>
      <c r="P8" s="52">
        <f>SUM('HCRP &amp; MN Tx'!AB$12:AC$12)*$D8</f>
        <v>1602.5431725071999</v>
      </c>
      <c r="Q8" s="52">
        <f>SUM('HCRP &amp; MN Tx'!AD$12:AE$12)*$D8</f>
        <v>1626.0352045055999</v>
      </c>
      <c r="R8" s="52">
        <f>SUM('HCRP &amp; MN Tx'!AF$12:AG$12)*$D8</f>
        <v>1649.6979624719997</v>
      </c>
      <c r="S8" s="52">
        <f>SUM('HCRP &amp; MN Tx'!AH$12:AI$12)*$D8</f>
        <v>1673.5314464063999</v>
      </c>
    </row>
    <row r="9" spans="1:19" x14ac:dyDescent="0.2">
      <c r="A9" s="50" t="s">
        <v>13</v>
      </c>
      <c r="B9" s="51">
        <v>0.33</v>
      </c>
      <c r="C9" s="51">
        <v>0.67</v>
      </c>
      <c r="D9" s="51">
        <v>1</v>
      </c>
      <c r="E9" s="22" t="s">
        <v>62</v>
      </c>
      <c r="F9" s="52">
        <f>SUM('HCRP &amp; MN Tx'!J10:K10)*'Policy Implementation Tx '!B9</f>
        <v>1108.9201138338708</v>
      </c>
      <c r="G9" s="52">
        <f>SUM('HCRP &amp; MN Tx'!L10:M10)*'Policy Implementation Tx '!C9</f>
        <v>2288.4331235375375</v>
      </c>
      <c r="H9" s="52">
        <f>SUM('HCRP &amp; MN Tx'!N10:O10)*$D9</f>
        <v>3471.2141798879993</v>
      </c>
      <c r="I9" s="52">
        <f>SUM('HCRP &amp; MN Tx'!P10:Q10)*$D9</f>
        <v>3528.8012149299002</v>
      </c>
      <c r="J9" s="52">
        <f>SUM('HCRP &amp; MN Tx'!R10:S10)*$D9</f>
        <v>3586.8424996404001</v>
      </c>
      <c r="K9" s="52">
        <f>SUM('HCRP &amp; MN Tx'!T$10:U$10)*$D9</f>
        <v>3645.338034019499</v>
      </c>
      <c r="L9" s="52">
        <f>SUM('HCRP &amp; MN Tx'!V$10:W$10)*$D9</f>
        <v>3704.2878180671996</v>
      </c>
      <c r="M9" s="52">
        <f>SUM('HCRP &amp; MN Tx'!X$10:Y$10)*$D9</f>
        <v>3763.6918517834997</v>
      </c>
      <c r="N9" s="52">
        <f>SUM('HCRP &amp; MN Tx'!Z$10:AA$10)*$D9</f>
        <v>3823.5501351684006</v>
      </c>
      <c r="O9" s="52">
        <f>SUM('HCRP &amp; MN Tx'!AB$10:AC$10)*$D9</f>
        <v>3883.8626682218996</v>
      </c>
      <c r="P9" s="52">
        <f>SUM('HCRP &amp; MN Tx'!AD$10:AE$10)*$D9</f>
        <v>3944.6294509440004</v>
      </c>
      <c r="Q9" s="52">
        <f>SUM('HCRP &amp; MN Tx'!AF$10:AG$10)*$D9</f>
        <v>4005.8504833347006</v>
      </c>
      <c r="R9" s="52">
        <f>SUM('HCRP &amp; MN Tx'!AH$10:AI$10)*$D9</f>
        <v>4067.5257653940002</v>
      </c>
    </row>
    <row r="10" spans="1:19" x14ac:dyDescent="0.2">
      <c r="A10" s="50" t="s">
        <v>14</v>
      </c>
      <c r="B10" s="51">
        <v>0.33</v>
      </c>
      <c r="C10" s="51">
        <v>0.67</v>
      </c>
      <c r="D10" s="51">
        <v>1</v>
      </c>
      <c r="E10" s="22" t="s">
        <v>62</v>
      </c>
      <c r="F10" s="52">
        <f>SUM('HCRP &amp; MN Tx'!J11:K11)*'Policy Implementation Tx '!B10</f>
        <v>723.1515905584431</v>
      </c>
      <c r="G10" s="52">
        <f>SUM('HCRP &amp; MN Tx'!L11:M11)*'Policy Implementation Tx '!C10</f>
        <v>1491.3391123477113</v>
      </c>
      <c r="H10" s="52">
        <f>SUM('HCRP &amp; MN Tx'!N11:O11)*$D10</f>
        <v>2260.6447172400003</v>
      </c>
      <c r="I10" s="52">
        <f>SUM('HCRP &amp; MN Tx'!P11:Q11)*$D10</f>
        <v>2281.8066949439999</v>
      </c>
      <c r="J10" s="52">
        <f>SUM('HCRP &amp; MN Tx'!R11:S11)*$D10</f>
        <v>2303.0602653744008</v>
      </c>
      <c r="K10" s="52">
        <f>SUM('HCRP &amp; MN Tx'!T$11:U$11)*$D10</f>
        <v>2324.4054285312</v>
      </c>
      <c r="L10" s="52">
        <f>SUM('HCRP &amp; MN Tx'!V$11:W$11)*$D10</f>
        <v>2345.8421844144004</v>
      </c>
      <c r="M10" s="52">
        <f>SUM('HCRP &amp; MN Tx'!X$11:Y$11)*$D10</f>
        <v>2367.370533024</v>
      </c>
      <c r="N10" s="52">
        <f>SUM('HCRP &amp; MN Tx'!Z$11:AA$11)*$D10</f>
        <v>2388.9904743599996</v>
      </c>
      <c r="O10" s="52">
        <f>SUM('HCRP &amp; MN Tx'!AB$11:AC$11)*$D10</f>
        <v>2410.7020084224005</v>
      </c>
      <c r="P10" s="52">
        <f>SUM('HCRP &amp; MN Tx'!AD$11:AE$11)*$D10</f>
        <v>2432.5051352112</v>
      </c>
      <c r="Q10" s="52">
        <f>SUM('HCRP &amp; MN Tx'!AF$11:AG$11)*$D10</f>
        <v>2454.3998547264</v>
      </c>
      <c r="R10" s="52">
        <f>SUM('HCRP &amp; MN Tx'!AH$11:AI$11)*$D10</f>
        <v>2476.3861669679995</v>
      </c>
    </row>
    <row r="11" spans="1:19" x14ac:dyDescent="0.2">
      <c r="A11" s="50" t="s">
        <v>16</v>
      </c>
      <c r="B11" s="51">
        <v>0.33</v>
      </c>
      <c r="C11" s="51">
        <v>0.67</v>
      </c>
      <c r="D11" s="51">
        <v>1</v>
      </c>
      <c r="E11" s="22" t="s">
        <v>62</v>
      </c>
      <c r="F11" s="52">
        <f>SUM('HCRP &amp; MN Tx'!J13:K13)*'Policy Implementation Tx '!B11</f>
        <v>401.45778986807903</v>
      </c>
      <c r="G11" s="52">
        <f>SUM('HCRP &amp; MN Tx'!L13:M13)*'Policy Implementation Tx '!C11</f>
        <v>836.12607852933604</v>
      </c>
      <c r="H11" s="52">
        <f>SUM('HCRP &amp; MN Tx'!N13:O13)*$D11</f>
        <v>1279.70518221</v>
      </c>
      <c r="I11" s="52">
        <f>SUM('HCRP &amp; MN Tx'!P13:Q13)*$D11</f>
        <v>1308.1228837677002</v>
      </c>
      <c r="J11" s="52">
        <f>SUM('HCRP &amp; MN Tx'!R13:S13)*$D11</f>
        <v>1336.8278995343999</v>
      </c>
      <c r="K11" s="52">
        <f>SUM('HCRP &amp; MN Tx'!T$13:U$13)*$D11</f>
        <v>1365.8202295100998</v>
      </c>
      <c r="L11" s="52">
        <f>SUM('HCRP &amp; MN Tx'!V$13:W$13)*$D11</f>
        <v>1395.0998736948</v>
      </c>
      <c r="M11" s="52">
        <f>SUM('HCRP &amp; MN Tx'!X$13:Y$13)*$D11</f>
        <v>1424.6668320885001</v>
      </c>
      <c r="N11" s="52">
        <f>SUM('HCRP &amp; MN Tx'!Z$13:AA$13)*$D11</f>
        <v>1454.5211046912</v>
      </c>
      <c r="O11" s="52">
        <f>SUM('HCRP &amp; MN Tx'!AB$13:AC$13)*$D11</f>
        <v>1484.6626915028996</v>
      </c>
      <c r="P11" s="52">
        <f>SUM('HCRP &amp; MN Tx'!AD$13:AE$13)*$D11</f>
        <v>1515.0915925235997</v>
      </c>
      <c r="Q11" s="52">
        <f>SUM('HCRP &amp; MN Tx'!AF$13:AG$13)*$D11</f>
        <v>1545.8078077533</v>
      </c>
      <c r="R11" s="52">
        <f>SUM('HCRP &amp; MN Tx'!AH$13:AI$13)*$D11</f>
        <v>1576.8113371920001</v>
      </c>
    </row>
    <row r="12" spans="1:19" x14ac:dyDescent="0.2">
      <c r="A12" s="50" t="s">
        <v>36</v>
      </c>
      <c r="B12" s="51">
        <v>0.33</v>
      </c>
      <c r="C12" s="51">
        <v>0.67</v>
      </c>
      <c r="D12" s="51">
        <v>1</v>
      </c>
      <c r="E12" s="22" t="s">
        <v>62</v>
      </c>
      <c r="F12" s="52">
        <f>SUM('HCRP &amp; MN Tx'!J33:K33)*'Policy Implementation Tx '!B12</f>
        <v>29.28776085337411</v>
      </c>
      <c r="G12" s="52">
        <f>SUM('HCRP &amp; MN Tx'!L33:M33)*'Policy Implementation Tx '!C12</f>
        <v>60.89767312070294</v>
      </c>
      <c r="H12" s="52">
        <f>SUM('HCRP &amp; MN Tx'!N33:O33)*$D12</f>
        <v>92.9855009475</v>
      </c>
      <c r="I12" s="52">
        <f>SUM('HCRP &amp; MN Tx'!P33:Q33)*$D12</f>
        <v>94.309038671400003</v>
      </c>
      <c r="J12" s="52">
        <f>SUM('HCRP &amp; MN Tx'!R33:S33)*$D12</f>
        <v>95.584768939800014</v>
      </c>
      <c r="K12" s="52">
        <f>SUM('HCRP &amp; MN Tx'!T$33:U$33)*$D12</f>
        <v>96.860499208200011</v>
      </c>
      <c r="L12" s="52">
        <f>SUM('HCRP &amp; MN Tx'!V$33:W$33)*$D12</f>
        <v>98.136229476600008</v>
      </c>
      <c r="M12" s="52">
        <f>SUM('HCRP &amp; MN Tx'!X$33:Y$33)*$D12</f>
        <v>99.411959745000004</v>
      </c>
      <c r="N12" s="52">
        <f>SUM('HCRP &amp; MN Tx'!Z$33:AA$33)*$D12</f>
        <v>100.68769001340002</v>
      </c>
      <c r="O12" s="52">
        <f>SUM('HCRP &amp; MN Tx'!AB$33:AC$33)*$D12</f>
        <v>101.96342028180001</v>
      </c>
      <c r="P12" s="52">
        <f>SUM('HCRP &amp; MN Tx'!AD$33:AE$33)*$D12</f>
        <v>103.23915055020001</v>
      </c>
      <c r="Q12" s="52">
        <f>SUM('HCRP &amp; MN Tx'!AF$33:AG$33)*$D12</f>
        <v>104.51488081859999</v>
      </c>
      <c r="R12" s="52">
        <f>SUM('HCRP &amp; MN Tx'!AH$33:AI$33)*$D12</f>
        <v>105.790611087</v>
      </c>
    </row>
    <row r="13" spans="1:19" x14ac:dyDescent="0.2">
      <c r="A13" s="50" t="s">
        <v>6</v>
      </c>
      <c r="B13" s="51">
        <v>0.33</v>
      </c>
      <c r="C13" s="51">
        <v>0.67</v>
      </c>
      <c r="D13" s="51">
        <v>1</v>
      </c>
      <c r="E13" s="22" t="s">
        <v>62</v>
      </c>
      <c r="F13" s="52">
        <f>SUM('HCRP &amp; MN Tx'!L3:M3)*'Policy Implementation Tx '!B13</f>
        <v>2663.2287038504305</v>
      </c>
      <c r="G13" s="52">
        <f>SUM('HCRP &amp; MN Tx'!N3:O3)*'Policy Implementation Tx '!C13</f>
        <v>5575.0229685853319</v>
      </c>
      <c r="H13" s="52">
        <f>SUM('HCRP &amp; MN Tx'!P3:Q3)*'Policy Implementation Tx '!D13</f>
        <v>8563.4655588127825</v>
      </c>
      <c r="I13" s="52">
        <f>SUM('HCRP &amp; MN Tx'!R3:S3)*$D13</f>
        <v>8809.3744416732625</v>
      </c>
      <c r="J13" s="52">
        <f>SUM('HCRP &amp; MN Tx'!T$3:U$3)*$D13</f>
        <v>9058.6564524401401</v>
      </c>
      <c r="K13" s="52">
        <f>SUM('HCRP &amp; MN Tx'!V$3:W$3)*$D13</f>
        <v>9311.3115911134209</v>
      </c>
      <c r="L13" s="52">
        <f>SUM('HCRP &amp; MN Tx'!X$3:Y$3)*$D13</f>
        <v>9567.3398576930995</v>
      </c>
      <c r="M13" s="52">
        <f>SUM('HCRP &amp; MN Tx'!Z$3:AA$3)*$D13</f>
        <v>9826.741252179183</v>
      </c>
      <c r="N13" s="52">
        <f>SUM('HCRP &amp; MN Tx'!AB$3:AC$3)*$D13</f>
        <v>10089.515774571661</v>
      </c>
      <c r="O13" s="52">
        <f>SUM('HCRP &amp; MN Tx'!AD$3:AE$3)*$D13</f>
        <v>10355.663424870543</v>
      </c>
      <c r="P13" s="52">
        <f>SUM('HCRP &amp; MN Tx'!AF$3:AG$3)*$D13</f>
        <v>10625.18420307582</v>
      </c>
      <c r="Q13" s="52">
        <f>SUM('HCRP &amp; MN Tx'!AH$3:AI$3)*$D13</f>
        <v>10898.078109187501</v>
      </c>
    </row>
    <row r="14" spans="1:19" x14ac:dyDescent="0.2">
      <c r="A14" s="50" t="s">
        <v>7</v>
      </c>
      <c r="B14" s="51">
        <v>0.33</v>
      </c>
      <c r="C14" s="51">
        <v>0.67</v>
      </c>
      <c r="D14" s="51">
        <v>1</v>
      </c>
      <c r="E14" s="22" t="s">
        <v>62</v>
      </c>
      <c r="F14" s="52">
        <f>SUM('HCRP &amp; MN Tx'!L4:M4)*'Policy Implementation Tx '!B14</f>
        <v>2126.9257395143241</v>
      </c>
      <c r="G14" s="52">
        <f>SUM('HCRP &amp; MN Tx'!N4:O4)*'Policy Implementation Tx '!C14</f>
        <v>4395.867271923079</v>
      </c>
      <c r="H14" s="52">
        <f>SUM('HCRP &amp; MN Tx'!P4:Q4)*'Policy Implementation Tx '!D14</f>
        <v>6671.6554040287192</v>
      </c>
      <c r="I14" s="52">
        <f>SUM('HCRP &amp; MN Tx'!R4:S4)*$D14</f>
        <v>6783.178527863638</v>
      </c>
      <c r="J14" s="52">
        <f>SUM('HCRP &amp; MN Tx'!T$4:U$4)*$D14</f>
        <v>6895.5652997481593</v>
      </c>
      <c r="K14" s="52">
        <f>SUM('HCRP &amp; MN Tx'!V$4:W$4)*$D14</f>
        <v>7008.8157196822795</v>
      </c>
      <c r="L14" s="52">
        <f>SUM('HCRP &amp; MN Tx'!X$4:Y$4)*$D14</f>
        <v>7122.9297876660003</v>
      </c>
      <c r="M14" s="52">
        <f>SUM('HCRP &amp; MN Tx'!Z$4:AA$4)*$D14</f>
        <v>7237.9075036993199</v>
      </c>
      <c r="N14" s="52">
        <f>SUM('HCRP &amp; MN Tx'!AB$4:AC$4)*$D14</f>
        <v>7353.7488677822403</v>
      </c>
      <c r="O14" s="52">
        <f>SUM('HCRP &amp; MN Tx'!AD$4:AE$4)*$D14</f>
        <v>7470.4538799147595</v>
      </c>
      <c r="P14" s="52">
        <f>SUM('HCRP &amp; MN Tx'!AF$4:AG$4)*$D14</f>
        <v>7588.0225400968793</v>
      </c>
      <c r="Q14" s="52">
        <f>SUM('HCRP &amp; MN Tx'!AH$4:AI$4)*$D14</f>
        <v>7706.4548483285998</v>
      </c>
    </row>
    <row r="15" spans="1:19" x14ac:dyDescent="0.2">
      <c r="A15" s="50" t="s">
        <v>8</v>
      </c>
      <c r="B15" s="51">
        <v>0.33</v>
      </c>
      <c r="C15" s="51">
        <v>0.67</v>
      </c>
      <c r="D15" s="51">
        <v>1</v>
      </c>
      <c r="E15" s="22" t="s">
        <v>62</v>
      </c>
      <c r="F15" s="52">
        <f>SUM('HCRP &amp; MN Tx'!L5:M5)*'Policy Implementation Tx '!B15</f>
        <v>1194.249365993737</v>
      </c>
      <c r="G15" s="52">
        <f>SUM('HCRP &amp; MN Tx'!N5:O5)*'Policy Implementation Tx '!C15</f>
        <v>2467.5940070397</v>
      </c>
      <c r="H15" s="52">
        <f>SUM('HCRP &amp; MN Tx'!P5:Q5)*'Policy Implementation Tx '!D15</f>
        <v>3744.7466860679406</v>
      </c>
      <c r="I15" s="52">
        <f>SUM('HCRP &amp; MN Tx'!R5:S5)*$D15</f>
        <v>3807.0304835950792</v>
      </c>
      <c r="J15" s="52">
        <f>SUM('HCRP &amp; MN Tx'!T$5:U$5)*$D15</f>
        <v>3869.8275224914191</v>
      </c>
      <c r="K15" s="52">
        <f>SUM('HCRP &amp; MN Tx'!V$5:W$5)*$D15</f>
        <v>3933.1378027569599</v>
      </c>
      <c r="L15" s="52">
        <f>SUM('HCRP &amp; MN Tx'!X$5:Y$5)*$D15</f>
        <v>3996.9613243916992</v>
      </c>
      <c r="M15" s="52">
        <f>SUM('HCRP &amp; MN Tx'!Z$5:AA$5)*$D15</f>
        <v>4061.2980873956394</v>
      </c>
      <c r="N15" s="52">
        <f>SUM('HCRP &amp; MN Tx'!AB$5:AC$5)*$D15</f>
        <v>4126.1480917687795</v>
      </c>
      <c r="O15" s="52">
        <f>SUM('HCRP &amp; MN Tx'!AD$5:AE$5)*$D15</f>
        <v>4191.5113375111196</v>
      </c>
      <c r="P15" s="52">
        <f>SUM('HCRP &amp; MN Tx'!AF$5:AG$5)*$D15</f>
        <v>4257.3878246226595</v>
      </c>
      <c r="Q15" s="52">
        <f>SUM('HCRP &amp; MN Tx'!AH$5:AI$5)*$D15</f>
        <v>4323.7775531033994</v>
      </c>
    </row>
    <row r="16" spans="1:19" x14ac:dyDescent="0.2">
      <c r="A16" s="54" t="s">
        <v>34</v>
      </c>
      <c r="B16" s="51">
        <v>0.33</v>
      </c>
      <c r="C16" s="51">
        <v>0.67</v>
      </c>
      <c r="D16" s="51">
        <v>1</v>
      </c>
      <c r="E16" s="22" t="s">
        <v>62</v>
      </c>
      <c r="F16" s="52">
        <f>SUM('HCRP &amp; MN Tx'!L31:M31)*'Policy Implementation Tx '!B16</f>
        <v>37.490130345008872</v>
      </c>
      <c r="G16" s="52">
        <f>SUM('HCRP &amp; MN Tx'!N31:O31)*'Policy Implementation Tx '!C16</f>
        <v>76.818508144560013</v>
      </c>
      <c r="H16" s="52">
        <f>SUM('HCRP &amp; MN Tx'!P31:Q31)*'Policy Implementation Tx '!D16</f>
        <v>116.4873322368</v>
      </c>
      <c r="I16" s="52">
        <f>SUM('HCRP &amp; MN Tx'!R31:S31)*$D16</f>
        <v>118.33149111839998</v>
      </c>
      <c r="J16" s="52">
        <f>SUM('HCRP &amp; MN Tx'!T$31:U$31)*$D16</f>
        <v>120.18696641279999</v>
      </c>
      <c r="K16" s="52">
        <f>SUM('HCRP &amp; MN Tx'!V$31:W$31)*$D16</f>
        <v>122.05375812</v>
      </c>
      <c r="L16" s="52">
        <f>SUM('HCRP &amp; MN Tx'!X$31:Y$31)*$D16</f>
        <v>123.93186624000001</v>
      </c>
      <c r="M16" s="52">
        <f>SUM('HCRP &amp; MN Tx'!Z$31:AA$31)*$D16</f>
        <v>125.82129077280001</v>
      </c>
      <c r="N16" s="52">
        <f>SUM('HCRP &amp; MN Tx'!AB$31:AC$31)*$D16</f>
        <v>127.72203171840002</v>
      </c>
      <c r="O16" s="52">
        <f>SUM('HCRP &amp; MN Tx'!AD$31:AE$31)*$D16</f>
        <v>129.63408907679997</v>
      </c>
      <c r="P16" s="52">
        <f>SUM('HCRP &amp; MN Tx'!AF$31:AG$31)*$D16</f>
        <v>131.557462848</v>
      </c>
      <c r="Q16" s="52">
        <f>SUM('HCRP &amp; MN Tx'!AH$31:AI$31)*$D16</f>
        <v>133.49215303199995</v>
      </c>
    </row>
    <row r="17" spans="1:16" x14ac:dyDescent="0.2">
      <c r="A17" s="54" t="s">
        <v>19</v>
      </c>
      <c r="B17" s="51">
        <v>0.33</v>
      </c>
      <c r="C17" s="51">
        <v>0.67</v>
      </c>
      <c r="D17" s="51">
        <v>1</v>
      </c>
      <c r="E17" s="22" t="s">
        <v>62</v>
      </c>
      <c r="F17" s="52">
        <f>SUM('HCRP &amp; MN Tx'!M16:N16)*'Policy Implementation Tx '!B17</f>
        <v>1097.9491027357242</v>
      </c>
      <c r="G17" s="52">
        <f>SUM('HCRP &amp; MN Tx'!P16:Q16)*'Policy Implementation Tx '!C17</f>
        <v>2274.3945811683316</v>
      </c>
      <c r="H17" s="52">
        <f>SUM('HCRP &amp; MN Tx'!R16:S16)*'Policy Implementation Tx '!D17</f>
        <v>3446.2155040815605</v>
      </c>
      <c r="I17" s="52">
        <f>SUM('HCRP &amp; MN Tx'!T$16:U$16)*$D17</f>
        <v>3498.2001950603408</v>
      </c>
      <c r="J17" s="52">
        <f>SUM('HCRP &amp; MN Tx'!V$16:W$16)*$D17</f>
        <v>3550.57285079952</v>
      </c>
      <c r="K17" s="52">
        <f>SUM('HCRP &amp; MN Tx'!X$16:Y$16)*$D17</f>
        <v>3603.3334712991</v>
      </c>
      <c r="L17" s="52">
        <f>SUM('HCRP &amp; MN Tx'!Z$16:AA$16)*$D17</f>
        <v>3656.4820565590799</v>
      </c>
      <c r="M17" s="52">
        <f>SUM('HCRP &amp; MN Tx'!AB$16:AC$16)*$D17</f>
        <v>3710.0186065794605</v>
      </c>
      <c r="N17" s="52">
        <f>SUM('HCRP &amp; MN Tx'!AD$16:AE$16)*$D17</f>
        <v>3763.9431213602406</v>
      </c>
      <c r="O17" s="52">
        <f>SUM('HCRP &amp; MN Tx'!AF$16:AG$16)*$D17</f>
        <v>3818.2556009014215</v>
      </c>
      <c r="P17" s="52">
        <f>SUM('HCRP &amp; MN Tx'!AH$16:AI$16)*$D17</f>
        <v>3872.9560452030014</v>
      </c>
    </row>
    <row r="18" spans="1:16" x14ac:dyDescent="0.2">
      <c r="A18" s="54" t="s">
        <v>20</v>
      </c>
      <c r="B18" s="51">
        <v>0.33</v>
      </c>
      <c r="C18" s="51">
        <v>0.67</v>
      </c>
      <c r="D18" s="51">
        <v>1</v>
      </c>
      <c r="E18" s="22" t="s">
        <v>62</v>
      </c>
      <c r="F18" s="52">
        <f>SUM('HCRP &amp; MN Tx'!M17:N17)*'Policy Implementation Tx '!B18</f>
        <v>420.81821897425152</v>
      </c>
      <c r="G18" s="52">
        <f>SUM('HCRP &amp; MN Tx'!P17:Q17)*'Policy Implementation Tx '!C18</f>
        <v>879.8643189993827</v>
      </c>
      <c r="H18" s="52">
        <f>SUM('HCRP &amp; MN Tx'!R17:S17)*'Policy Implementation Tx '!D18</f>
        <v>1342.4289278400006</v>
      </c>
      <c r="I18" s="52">
        <f>SUM('HCRP &amp; MN Tx'!T$17:U$17)*$D18</f>
        <v>1371.9081683002501</v>
      </c>
      <c r="J18" s="52">
        <f>SUM('HCRP &amp; MN Tx'!V$17:W$17)*$D18</f>
        <v>1401.6680482455004</v>
      </c>
      <c r="K18" s="52">
        <f>SUM('HCRP &amp; MN Tx'!X$17:Y$17)*$D18</f>
        <v>1431.7085676757501</v>
      </c>
      <c r="L18" s="52">
        <f>SUM('HCRP &amp; MN Tx'!Z$17:AA$17)*$D18</f>
        <v>1462.0297265910001</v>
      </c>
      <c r="M18" s="52">
        <f>SUM('HCRP &amp; MN Tx'!AB$17:AC$17)*$D18</f>
        <v>1492.63152499125</v>
      </c>
      <c r="N18" s="52">
        <f>SUM('HCRP &amp; MN Tx'!AD$17:AE$17)*$D18</f>
        <v>1523.5139628765003</v>
      </c>
      <c r="O18" s="52">
        <f>SUM('HCRP &amp; MN Tx'!AF$17:AG$17)*$D18</f>
        <v>1554.67704024675</v>
      </c>
      <c r="P18" s="52">
        <f>SUM('HCRP &amp; MN Tx'!AH$17:AI$17)*$D18</f>
        <v>1586.1207571020004</v>
      </c>
    </row>
    <row r="19" spans="1:16" x14ac:dyDescent="0.2">
      <c r="A19" s="54" t="s">
        <v>17</v>
      </c>
      <c r="B19" s="51">
        <v>0.33</v>
      </c>
      <c r="C19" s="51">
        <v>0.67</v>
      </c>
      <c r="D19" s="51">
        <v>1</v>
      </c>
      <c r="E19" s="22" t="s">
        <v>62</v>
      </c>
      <c r="F19" s="52">
        <f>SUM('HCRP &amp; MN Tx'!P14:Q14)*'Policy Implementation Tx '!B19</f>
        <v>684.22749548678894</v>
      </c>
      <c r="G19" s="52">
        <f>SUM('HCRP &amp; MN Tx'!R14:S14)*'Policy Implementation Tx '!C19</f>
        <v>1443.7891576715417</v>
      </c>
      <c r="H19" s="52">
        <f>SUM('HCRP &amp; MN Tx'!T14:U14)*'Policy Implementation Tx '!D19</f>
        <v>2237.9675663186104</v>
      </c>
      <c r="I19" s="52">
        <f>SUM('HCRP &amp; MN Tx'!V$14:W$14)*$D19</f>
        <v>2322.5917802824797</v>
      </c>
      <c r="J19" s="52">
        <f>SUM('HCRP &amp; MN Tx'!X$14:Y$14)*$D19</f>
        <v>2408.78183244615</v>
      </c>
      <c r="K19" s="52">
        <f>SUM('HCRP &amp; MN Tx'!Z$14:AA$14)*$D19</f>
        <v>2496.5377228096204</v>
      </c>
      <c r="L19" s="52">
        <f>SUM('HCRP &amp; MN Tx'!AB$14:AC$14)*$D19</f>
        <v>2585.8594513728895</v>
      </c>
      <c r="M19" s="52">
        <f>SUM('HCRP &amp; MN Tx'!AD$14:AE$14)*$D19</f>
        <v>2676.7470181359599</v>
      </c>
      <c r="N19" s="52">
        <f>SUM('HCRP &amp; MN Tx'!AF$14:AG$14)*$D19</f>
        <v>2769.2004230988296</v>
      </c>
      <c r="O19" s="52">
        <f>SUM('HCRP &amp; MN Tx'!AH$14:AI$14)*$D19</f>
        <v>2863.2196662615002</v>
      </c>
    </row>
    <row r="20" spans="1:16" x14ac:dyDescent="0.2">
      <c r="A20" s="54" t="s">
        <v>18</v>
      </c>
      <c r="B20" s="51">
        <v>0.33</v>
      </c>
      <c r="C20" s="51">
        <v>0.67</v>
      </c>
      <c r="D20" s="51">
        <v>1</v>
      </c>
      <c r="E20" s="22" t="s">
        <v>62</v>
      </c>
      <c r="F20" s="52">
        <f>SUM('HCRP &amp; MN Tx'!R15:S15)*'Policy Implementation Tx '!B20</f>
        <v>1228.5155469593162</v>
      </c>
      <c r="G20" s="52">
        <f>SUM('HCRP &amp; MN Tx'!S15:T15)*'Policy Implementation Tx '!C20</f>
        <v>2533.7113151117046</v>
      </c>
      <c r="H20" s="52">
        <f>SUM('HCRP &amp; MN Tx'!V$15:W$15)*$D20</f>
        <v>3897.1880336340009</v>
      </c>
      <c r="I20" s="52">
        <f>SUM('HCRP &amp; MN Tx'!X$15:Y$15)*$D20</f>
        <v>3985.8538119120003</v>
      </c>
      <c r="J20" s="52">
        <f>SUM('HCRP &amp; MN Tx'!Z$15:AA$15)*$D20</f>
        <v>4075.4922260724006</v>
      </c>
      <c r="K20" s="52">
        <f>SUM('HCRP &amp; MN Tx'!AB$15:AC$15)*$D20</f>
        <v>4166.1032761152001</v>
      </c>
      <c r="L20" s="52">
        <f>SUM('HCRP &amp; MN Tx'!AD$15:AE$15)*$D20</f>
        <v>4257.6869620404004</v>
      </c>
      <c r="M20" s="52">
        <f>SUM('HCRP &amp; MN Tx'!AF$15:AG$15)*$D20</f>
        <v>4350.2432838479999</v>
      </c>
      <c r="N20" s="52">
        <f>SUM('HCRP &amp; MN Tx'!AH$15:AI$15)*$D20</f>
        <v>4443.7722415379994</v>
      </c>
    </row>
    <row r="21" spans="1:16" x14ac:dyDescent="0.2">
      <c r="A21" s="54" t="s">
        <v>21</v>
      </c>
      <c r="B21" s="51">
        <v>0.33</v>
      </c>
      <c r="C21" s="51">
        <v>0.67</v>
      </c>
      <c r="D21" s="51">
        <v>1</v>
      </c>
      <c r="E21" s="22" t="s">
        <v>62</v>
      </c>
      <c r="F21" s="52">
        <f>SUM('HCRP &amp; MN Tx'!R18:S18)*'Policy Implementation Tx '!B21</f>
        <v>427.00043952927899</v>
      </c>
      <c r="G21" s="52">
        <f>SUM('HCRP &amp; MN Tx'!S18:T18)*'Policy Implementation Tx '!C21</f>
        <v>881.86977413180102</v>
      </c>
      <c r="H21" s="52">
        <f>SUM('HCRP &amp; MN Tx'!V$18:W$18)*$D21</f>
        <v>1359.9768444255003</v>
      </c>
      <c r="I21" s="52">
        <f>SUM('HCRP &amp; MN Tx'!X$18:Y$18)*$D21</f>
        <v>1393.5995418555001</v>
      </c>
      <c r="J21" s="52">
        <f>SUM('HCRP &amp; MN Tx'!Z$18:AA$18)*$D21</f>
        <v>1427.6253313791003</v>
      </c>
      <c r="K21" s="52">
        <f>SUM('HCRP &amp; MN Tx'!AB$18:AC$18)*$D21</f>
        <v>1462.0542129963001</v>
      </c>
      <c r="L21" s="52">
        <f>SUM('HCRP &amp; MN Tx'!AD$18:AE$18)*$D21</f>
        <v>1496.8861867071005</v>
      </c>
      <c r="M21" s="52">
        <f>SUM('HCRP &amp; MN Tx'!AF$18:AG$18)*$D21</f>
        <v>1532.1212525115002</v>
      </c>
      <c r="N21" s="52">
        <f>SUM('HCRP &amp; MN Tx'!AH$18:AI$18)*$D21</f>
        <v>1567.7594104095001</v>
      </c>
    </row>
    <row r="22" spans="1:16" x14ac:dyDescent="0.2">
      <c r="A22" s="54" t="s">
        <v>23</v>
      </c>
      <c r="B22" s="51">
        <v>0.33</v>
      </c>
      <c r="C22" s="51">
        <v>0.67</v>
      </c>
      <c r="D22" s="51">
        <v>1</v>
      </c>
      <c r="E22" s="22" t="s">
        <v>62</v>
      </c>
      <c r="F22" s="52">
        <f>SUM('HCRP &amp; MN Tx'!R20:S20)*'Policy Implementation Tx '!B22</f>
        <v>338.4871432339321</v>
      </c>
      <c r="G22" s="52">
        <f>SUM('HCRP &amp; MN Tx'!S20:T20)*'Policy Implementation Tx '!C22</f>
        <v>697.67367451966811</v>
      </c>
      <c r="H22" s="52">
        <f>SUM('HCRP &amp; MN Tx'!V$20:W$20)*$D22</f>
        <v>1071.8786086344003</v>
      </c>
      <c r="I22" s="52">
        <f>SUM('HCRP &amp; MN Tx'!X$20:Y$20)*$D22</f>
        <v>1095.3395694864003</v>
      </c>
      <c r="J22" s="52">
        <f>SUM('HCRP &amp; MN Tx'!Z$20:AA$20)*$D22</f>
        <v>1119.0545066483999</v>
      </c>
      <c r="K22" s="52">
        <f>SUM('HCRP &amp; MN Tx'!AB$20:AC$20)*$D22</f>
        <v>1143.0234201204</v>
      </c>
      <c r="L22" s="52">
        <f>SUM('HCRP &amp; MN Tx'!AD$20:AE$20)*$D22</f>
        <v>1167.2463099024001</v>
      </c>
      <c r="M22" s="52">
        <f>SUM('HCRP &amp; MN Tx'!AF$20:AG$20)*$D22</f>
        <v>1191.7231759944</v>
      </c>
      <c r="N22" s="52">
        <f>SUM('HCRP &amp; MN Tx'!AH$20:AI$20)*$D22</f>
        <v>1216.4540183964</v>
      </c>
    </row>
    <row r="23" spans="1:16" x14ac:dyDescent="0.2">
      <c r="A23" s="54" t="s">
        <v>32</v>
      </c>
      <c r="B23" s="51">
        <v>0.33</v>
      </c>
      <c r="C23" s="51">
        <v>0.67</v>
      </c>
      <c r="D23" s="51">
        <v>1</v>
      </c>
      <c r="E23" s="22" t="s">
        <v>62</v>
      </c>
      <c r="F23" s="52">
        <f>SUM('HCRP &amp; MN Tx'!R29:S29)*'Policy Implementation Tx '!B23</f>
        <v>44.06141917346401</v>
      </c>
      <c r="G23" s="52">
        <f>SUM('HCRP &amp; MN Tx'!S29:T29)*'Policy Implementation Tx '!C23</f>
        <v>90.303444800856013</v>
      </c>
      <c r="H23" s="52">
        <f>SUM('HCRP &amp; MN Tx'!V$29:W$29)*$D23</f>
        <v>137.24740378440001</v>
      </c>
      <c r="I23" s="52">
        <f>SUM('HCRP &amp; MN Tx'!X$29:Y$29)*$D23</f>
        <v>139.128406326</v>
      </c>
      <c r="J23" s="52">
        <f>SUM('HCRP &amp; MN Tx'!Z$29:AA$29)*$D23</f>
        <v>141.02075998080002</v>
      </c>
      <c r="K23" s="52">
        <f>SUM('HCRP &amp; MN Tx'!AB$29:AC$29)*$D23</f>
        <v>142.92446474880003</v>
      </c>
      <c r="L23" s="52">
        <f>SUM('HCRP &amp; MN Tx'!AD$29:AE$29)*$D23</f>
        <v>144.83952062999998</v>
      </c>
      <c r="M23" s="52">
        <f>SUM('HCRP &amp; MN Tx'!AF$29:AG$29)*$D23</f>
        <v>146.76592762440004</v>
      </c>
      <c r="N23" s="52">
        <f>SUM('HCRP &amp; MN Tx'!AH$29:AI$29)*$D23</f>
        <v>148.703685732</v>
      </c>
    </row>
    <row r="24" spans="1:16" x14ac:dyDescent="0.2">
      <c r="A24" s="54" t="s">
        <v>27</v>
      </c>
      <c r="B24" s="51">
        <v>0.33</v>
      </c>
      <c r="C24" s="51">
        <v>0.67</v>
      </c>
      <c r="D24" s="51">
        <v>1</v>
      </c>
      <c r="E24" s="22" t="s">
        <v>62</v>
      </c>
      <c r="F24" s="52">
        <f>SUM('HCRP &amp; MN Tx'!R24:S24)*'Policy Implementation Tx '!B24</f>
        <v>39.410648800122601</v>
      </c>
      <c r="G24" s="52">
        <f>SUM('HCRP &amp; MN Tx'!S24:T24)*'Policy Implementation Tx '!C24</f>
        <v>81.645479320710905</v>
      </c>
      <c r="H24" s="52">
        <f>SUM('HCRP &amp; MN Tx'!V$24:W$24)*$D24</f>
        <v>126.63275901444001</v>
      </c>
      <c r="I24" s="52">
        <f>SUM('HCRP &amp; MN Tx'!X$24:Y$24)*$D24</f>
        <v>130.29767902934998</v>
      </c>
      <c r="J24" s="52">
        <f>SUM('HCRP &amp; MN Tx'!Z$24:AA$24)*$D24</f>
        <v>134.00369554446002</v>
      </c>
      <c r="K24" s="52">
        <f>SUM('HCRP &amp; MN Tx'!AB$24:AC$24)*$D24</f>
        <v>137.75080855977001</v>
      </c>
      <c r="L24" s="52">
        <f>SUM('HCRP &amp; MN Tx'!AD$24:AE$24)*$D24</f>
        <v>141.53901807527998</v>
      </c>
      <c r="M24" s="52">
        <f>SUM('HCRP &amp; MN Tx'!AF$24:AG$24)*$D24</f>
        <v>145.36832409098997</v>
      </c>
      <c r="N24" s="52">
        <f>SUM('HCRP &amp; MN Tx'!AH$24:AI$24)*$D24</f>
        <v>149.23872660689997</v>
      </c>
    </row>
    <row r="25" spans="1:16" x14ac:dyDescent="0.2">
      <c r="A25" s="54" t="s">
        <v>25</v>
      </c>
      <c r="B25" s="51">
        <v>0.33</v>
      </c>
      <c r="C25" s="51">
        <v>0.67</v>
      </c>
      <c r="D25" s="51">
        <v>1</v>
      </c>
      <c r="E25" s="22" t="s">
        <v>62</v>
      </c>
      <c r="F25" s="52">
        <f>SUM('HCRP &amp; MN Tx'!S22:T22)*'Policy Implementation Tx '!B25</f>
        <v>127.210439583612</v>
      </c>
      <c r="G25" s="52">
        <f>SUM('HCRP &amp; MN Tx'!V$22:W$22)*$C25</f>
        <v>264.42461028198596</v>
      </c>
      <c r="H25" s="52">
        <f>SUM('HCRP &amp; MN Tx'!X$22:Y$22)*$D25</f>
        <v>401.68759831199998</v>
      </c>
      <c r="I25" s="52">
        <f>SUM('HCRP &amp; MN Tx'!Z$22:AA$22)*$D25</f>
        <v>408.77323322220002</v>
      </c>
      <c r="J25" s="52">
        <f>SUM('HCRP &amp; MN Tx'!AB$22:AC$22)*$D25</f>
        <v>415.92050216639996</v>
      </c>
      <c r="K25" s="52">
        <f>SUM('HCRP &amp; MN Tx'!AD$22:AE$22)*$D25</f>
        <v>423.1294051445999</v>
      </c>
      <c r="L25" s="52">
        <f>SUM('HCRP &amp; MN Tx'!AF$22:AG$22)*$D25</f>
        <v>430.39994215679985</v>
      </c>
      <c r="M25" s="52">
        <f>SUM('HCRP &amp; MN Tx'!AH$22:AI$22)*$D25</f>
        <v>437.73211320299993</v>
      </c>
    </row>
    <row r="26" spans="1:16" x14ac:dyDescent="0.2">
      <c r="A26" s="54" t="s">
        <v>30</v>
      </c>
      <c r="B26" s="51">
        <v>0.33</v>
      </c>
      <c r="C26" s="51">
        <v>0.67</v>
      </c>
      <c r="D26" s="51">
        <v>1</v>
      </c>
      <c r="E26" s="22" t="s">
        <v>62</v>
      </c>
      <c r="F26" s="52">
        <f>SUM('HCRP &amp; MN Tx'!S27:T27)*'Policy Implementation Tx '!B26</f>
        <v>20.958915422144706</v>
      </c>
      <c r="G26" s="52">
        <f>SUM('HCRP &amp; MN Tx'!V$27:W$27)*$C26</f>
        <v>43.489997502096607</v>
      </c>
      <c r="H26" s="52">
        <f>SUM('HCRP &amp; MN Tx'!X$27:Y$27)*$D26</f>
        <v>65.979948072149995</v>
      </c>
      <c r="I26" s="52">
        <f>SUM('HCRP &amp; MN Tx'!Z$27:AA$27)*$D26</f>
        <v>67.058113943520027</v>
      </c>
      <c r="J26" s="52">
        <f>SUM('HCRP &amp; MN Tx'!AB$27:AC$27)*$D26</f>
        <v>68.144941647090008</v>
      </c>
      <c r="K26" s="52">
        <f>SUM('HCRP &amp; MN Tx'!AD$27:AE$27)*$D26</f>
        <v>69.240431182860007</v>
      </c>
      <c r="L26" s="52">
        <f>SUM('HCRP &amp; MN Tx'!AF$27:AG$27)*$D26</f>
        <v>70.344582550830012</v>
      </c>
      <c r="M26" s="52">
        <f>SUM('HCRP &amp; MN Tx'!AH$27:AI$27)*$D26</f>
        <v>71.457395751000007</v>
      </c>
    </row>
    <row r="27" spans="1:16" x14ac:dyDescent="0.2">
      <c r="A27" s="54" t="s">
        <v>22</v>
      </c>
      <c r="B27" s="51">
        <v>0.33</v>
      </c>
      <c r="C27" s="51">
        <v>0.67</v>
      </c>
      <c r="D27" s="51">
        <v>1</v>
      </c>
      <c r="E27" s="22" t="s">
        <v>62</v>
      </c>
      <c r="F27" s="52">
        <f>SUM('HCRP &amp; MN Tx'!X$19:Y$19)*$B27</f>
        <v>314.59196482559997</v>
      </c>
      <c r="G27" s="52">
        <f>SUM('HCRP &amp; MN Tx'!Z$19:AA$19)*$C27</f>
        <v>656.11496642832003</v>
      </c>
      <c r="H27" s="52">
        <f>SUM('HCRP &amp; MN Tx'!AB$19:AC$19)*$D27</f>
        <v>1005.579380736</v>
      </c>
      <c r="I27" s="52">
        <f>SUM('HCRP &amp; MN Tx'!AD$19:AE$19)*$D27</f>
        <v>1032.2189186399999</v>
      </c>
      <c r="J27" s="52">
        <f>SUM('HCRP &amp; MN Tx'!AF$19:AG$19)*$D27</f>
        <v>1059.1946830080001</v>
      </c>
      <c r="K27" s="52">
        <f>SUM('HCRP &amp; MN Tx'!AH$19:AI$19)*$D27</f>
        <v>1086.5066738400001</v>
      </c>
      <c r="L27" s="52"/>
    </row>
    <row r="28" spans="1:16" x14ac:dyDescent="0.2">
      <c r="A28" s="54" t="s">
        <v>28</v>
      </c>
      <c r="B28" s="51">
        <v>0.33</v>
      </c>
      <c r="C28" s="51">
        <v>0.67</v>
      </c>
      <c r="D28" s="51">
        <v>1</v>
      </c>
      <c r="E28" s="22" t="s">
        <v>62</v>
      </c>
      <c r="F28" s="52">
        <f>SUM('HCRP &amp; MN Tx'!X$25:Y$25)*$B28</f>
        <v>36.74322900517501</v>
      </c>
      <c r="G28" s="52">
        <f>SUM('HCRP &amp; MN Tx'!Z$25:AA$25)*$C28</f>
        <v>76.023149546610014</v>
      </c>
      <c r="H28" s="52">
        <f>SUM('HCRP &amp; MN Tx'!AB$25:AC$25)*$D28</f>
        <v>115.6117113585</v>
      </c>
      <c r="I28" s="52">
        <f>SUM('HCRP &amp; MN Tx'!AD$25:AE$25)*$D28</f>
        <v>117.77609012400004</v>
      </c>
      <c r="J28" s="52">
        <f>SUM('HCRP &amp; MN Tx'!AF$25:AG$25)*$D28</f>
        <v>119.9605236795</v>
      </c>
      <c r="K28" s="52">
        <f>SUM('HCRP &amp; MN Tx'!AH$25:AI$25)*$D28</f>
        <v>122.16501202500001</v>
      </c>
    </row>
    <row r="29" spans="1:16" x14ac:dyDescent="0.2">
      <c r="A29" s="54" t="s">
        <v>31</v>
      </c>
      <c r="B29" s="51">
        <v>0.33</v>
      </c>
      <c r="C29" s="51">
        <v>0.67</v>
      </c>
      <c r="D29" s="51">
        <v>1</v>
      </c>
      <c r="E29" s="22" t="s">
        <v>62</v>
      </c>
      <c r="F29" s="52">
        <f>SUM('HCRP &amp; MN Tx'!X$28:Y$28)*$B29</f>
        <v>18.272987614727999</v>
      </c>
      <c r="G29" s="52">
        <f>SUM('HCRP &amp; MN Tx'!Z$28:AA$28)*$C29</f>
        <v>37.835895942028799</v>
      </c>
      <c r="H29" s="52">
        <f>SUM('HCRP &amp; MN Tx'!AB$28:AC$28)*$D29</f>
        <v>57.580993396080004</v>
      </c>
      <c r="I29" s="52">
        <f>SUM('HCRP &amp; MN Tx'!AD$28:AE$28)*$D29</f>
        <v>58.70121048791998</v>
      </c>
      <c r="J29" s="52">
        <f>SUM('HCRP &amp; MN Tx'!AF$28:AG$28)*$D29</f>
        <v>59.832137756159987</v>
      </c>
      <c r="K29" s="52">
        <f>SUM('HCRP &amp; MN Tx'!AH$28:AI$28)*$D29</f>
        <v>60.973775200799992</v>
      </c>
      <c r="L29" s="52"/>
    </row>
    <row r="30" spans="1:16" x14ac:dyDescent="0.2">
      <c r="A30" s="54" t="s">
        <v>33</v>
      </c>
      <c r="B30" s="51">
        <v>0.33</v>
      </c>
      <c r="C30" s="51">
        <v>0.67</v>
      </c>
      <c r="D30" s="51">
        <v>1</v>
      </c>
      <c r="E30" s="22" t="s">
        <v>62</v>
      </c>
      <c r="F30" s="52">
        <f>SUM('HCRP &amp; MN Tx'!X$30:Y$30)*$B30</f>
        <v>16.312898248416005</v>
      </c>
      <c r="G30" s="52">
        <f>SUM('HCRP &amp; MN Tx'!Z$30:AA$30)*$C30</f>
        <v>34.028651339071203</v>
      </c>
      <c r="H30" s="52">
        <f>SUM('HCRP &amp; MN Tx'!AB$30:AC$30)*$D30</f>
        <v>52.162678753920005</v>
      </c>
      <c r="I30" s="52">
        <f>SUM('HCRP &amp; MN Tx'!AD$30:AE$30)*$D30</f>
        <v>53.553965708880014</v>
      </c>
      <c r="J30" s="52">
        <f>SUM('HCRP &amp; MN Tx'!AF$30:AG$30)*$D30</f>
        <v>54.962892714239999</v>
      </c>
      <c r="K30" s="52">
        <f>SUM('HCRP &amp; MN Tx'!AH$30:AI$30)*$D30</f>
        <v>56.389459770000002</v>
      </c>
      <c r="L30" s="52"/>
    </row>
    <row r="31" spans="1:16" x14ac:dyDescent="0.2">
      <c r="A31" s="54" t="s">
        <v>35</v>
      </c>
      <c r="B31" s="51">
        <v>0.33</v>
      </c>
      <c r="C31" s="51">
        <v>0.67</v>
      </c>
      <c r="D31" s="51">
        <v>1</v>
      </c>
      <c r="E31" s="22" t="s">
        <v>62</v>
      </c>
      <c r="F31" s="52">
        <f>SUM('HCRP &amp; MN Tx'!X$32:Y$32)*$B31</f>
        <v>17.429520807467998</v>
      </c>
      <c r="G31" s="52">
        <f>SUM('HCRP &amp; MN Tx'!Z$32:AA$32)*$C31</f>
        <v>35.95940694949681</v>
      </c>
      <c r="H31" s="52">
        <f>SUM('HCRP &amp; MN Tx'!AB$32:AC$32)*$D31</f>
        <v>54.530890832879997</v>
      </c>
      <c r="I31" s="52">
        <f>SUM('HCRP &amp; MN Tx'!AD$32:AE$32)*$D31</f>
        <v>55.397132295120016</v>
      </c>
      <c r="J31" s="52">
        <f>SUM('HCRP &amp; MN Tx'!AF$32:AG$32)*$D31</f>
        <v>56.269481027760015</v>
      </c>
      <c r="K31" s="52">
        <f>SUM('HCRP &amp; MN Tx'!AH$32:AI$32)*$D31</f>
        <v>57.147937030800009</v>
      </c>
      <c r="L31" s="52"/>
    </row>
    <row r="32" spans="1:16" x14ac:dyDescent="0.2">
      <c r="A32" s="54" t="s">
        <v>37</v>
      </c>
      <c r="B32" s="51">
        <v>0.33</v>
      </c>
      <c r="C32" s="51">
        <v>0.67</v>
      </c>
      <c r="D32" s="51">
        <v>1</v>
      </c>
      <c r="E32" s="22" t="s">
        <v>62</v>
      </c>
      <c r="F32" s="52">
        <f>SUM('HCRP &amp; MN Tx'!X$34:Y$34)*$B32</f>
        <v>7.5681025358400005</v>
      </c>
      <c r="G32" s="52">
        <f>SUM('HCRP &amp; MN Tx'!Z$34:AA$34)*$C32</f>
        <v>15.723624914423999</v>
      </c>
      <c r="H32" s="52">
        <f>SUM('HCRP &amp; MN Tx'!AB$34:AC$34)*$D32</f>
        <v>24.008608008000003</v>
      </c>
      <c r="I32" s="52">
        <f>SUM('HCRP &amp; MN Tx'!AD$34:AE$34)*$D32</f>
        <v>24.555177410400002</v>
      </c>
      <c r="J32" s="52">
        <f>SUM('HCRP &amp; MN Tx'!AF$34:AG$34)*$D32</f>
        <v>25.107805094400003</v>
      </c>
      <c r="K32" s="52">
        <f>SUM('HCRP &amp; MN Tx'!AH$34:AI$34)*$D32</f>
        <v>25.666491059999998</v>
      </c>
      <c r="L32" s="52"/>
    </row>
    <row r="33" spans="1:19" x14ac:dyDescent="0.2">
      <c r="A33" s="54" t="s">
        <v>26</v>
      </c>
      <c r="B33" s="51">
        <v>0.33</v>
      </c>
      <c r="C33" s="51">
        <v>0.67</v>
      </c>
      <c r="D33" s="51">
        <v>1</v>
      </c>
      <c r="E33" s="22" t="s">
        <v>62</v>
      </c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</row>
    <row r="34" spans="1:19" x14ac:dyDescent="0.2">
      <c r="A34" s="54" t="s">
        <v>29</v>
      </c>
      <c r="B34" s="51">
        <v>0.33</v>
      </c>
      <c r="C34" s="51">
        <v>0.67</v>
      </c>
      <c r="D34" s="51">
        <v>1</v>
      </c>
      <c r="E34" s="22" t="s">
        <v>62</v>
      </c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</row>
    <row r="35" spans="1:19" x14ac:dyDescent="0.2">
      <c r="A35" s="54" t="s">
        <v>38</v>
      </c>
      <c r="B35" s="51">
        <v>0.33</v>
      </c>
      <c r="C35" s="51">
        <v>0.67</v>
      </c>
      <c r="D35" s="51">
        <v>1</v>
      </c>
      <c r="E35" s="22" t="s">
        <v>62</v>
      </c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</row>
    <row r="36" spans="1:19" x14ac:dyDescent="0.2">
      <c r="A36" s="54" t="s">
        <v>39</v>
      </c>
      <c r="B36" s="51">
        <v>0.33</v>
      </c>
      <c r="C36" s="51">
        <v>0.67</v>
      </c>
      <c r="D36" s="51">
        <v>1</v>
      </c>
      <c r="E36" s="22" t="s">
        <v>62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</row>
    <row r="37" spans="1:19" x14ac:dyDescent="0.2">
      <c r="A37" s="54" t="s">
        <v>40</v>
      </c>
      <c r="B37" s="51">
        <v>0.33</v>
      </c>
      <c r="C37" s="51">
        <v>0.67</v>
      </c>
      <c r="D37" s="51">
        <v>1</v>
      </c>
      <c r="E37" s="22" t="s">
        <v>62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38" spans="1:19" x14ac:dyDescent="0.2">
      <c r="A38" s="54" t="s">
        <v>41</v>
      </c>
      <c r="B38" s="51">
        <v>0.33</v>
      </c>
      <c r="C38" s="51">
        <v>0.67</v>
      </c>
      <c r="D38" s="51">
        <v>1</v>
      </c>
      <c r="E38" s="22" t="s">
        <v>62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</row>
    <row r="39" spans="1:19" s="48" customFormat="1" ht="8" customHeight="1" thickBot="1" x14ac:dyDescent="0.25">
      <c r="A39" s="46"/>
      <c r="B39" s="47"/>
      <c r="C39" s="47"/>
      <c r="D39" s="47"/>
      <c r="I39" s="49"/>
    </row>
    <row r="40" spans="1:19" s="66" customFormat="1" ht="16" thickTop="1" x14ac:dyDescent="0.2">
      <c r="A40" s="64" t="s">
        <v>63</v>
      </c>
      <c r="B40" s="65"/>
      <c r="D40" s="65"/>
      <c r="E40" s="67">
        <f t="shared" ref="E40:H40" si="0">SUM(E3:E38)</f>
        <v>1355.3289641045699</v>
      </c>
      <c r="F40" s="67">
        <f t="shared" si="0"/>
        <v>18759.972099102095</v>
      </c>
      <c r="G40" s="67">
        <f t="shared" si="0"/>
        <v>37434.244673150737</v>
      </c>
      <c r="H40" s="67">
        <f t="shared" si="0"/>
        <v>56373.763099549396</v>
      </c>
      <c r="I40" s="67">
        <f t="shared" ref="I40:S40" si="1">SUM(I3:I38)</f>
        <v>57517.063203445527</v>
      </c>
      <c r="J40" s="67">
        <f t="shared" si="1"/>
        <v>58648.660333252235</v>
      </c>
      <c r="K40" s="67">
        <f t="shared" si="1"/>
        <v>59792.100123925498</v>
      </c>
      <c r="L40" s="67">
        <f t="shared" si="1"/>
        <v>59504.614603859365</v>
      </c>
      <c r="M40" s="67">
        <f t="shared" si="1"/>
        <v>60637.424296553589</v>
      </c>
      <c r="N40" s="67">
        <f t="shared" si="1"/>
        <v>61263.975064014972</v>
      </c>
      <c r="O40" s="67">
        <f t="shared" si="1"/>
        <v>54723.77455520221</v>
      </c>
      <c r="P40" s="67">
        <f t="shared" si="1"/>
        <v>52760.390797516389</v>
      </c>
      <c r="Q40" s="67">
        <f t="shared" si="1"/>
        <v>48122.464716253198</v>
      </c>
      <c r="R40" s="67">
        <f t="shared" si="1"/>
        <v>25424.859780520314</v>
      </c>
      <c r="S40" s="68">
        <f t="shared" si="1"/>
        <v>17448.467257070868</v>
      </c>
    </row>
    <row r="44" spans="1:19" x14ac:dyDescent="0.2">
      <c r="F44" s="33"/>
    </row>
  </sheetData>
  <mergeCells count="1"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Y23"/>
  <sheetViews>
    <sheetView workbookViewId="0">
      <selection activeCell="F27" sqref="F27"/>
    </sheetView>
  </sheetViews>
  <sheetFormatPr baseColWidth="10" defaultColWidth="8.83203125" defaultRowHeight="15" x14ac:dyDescent="0.2"/>
  <cols>
    <col min="2" max="2" width="10.6640625" customWidth="1"/>
    <col min="3" max="3" width="10.6640625" style="27" customWidth="1"/>
    <col min="4" max="4" width="12.6640625" customWidth="1"/>
    <col min="5" max="5" width="11.5" bestFit="1" customWidth="1"/>
    <col min="6" max="7" width="13.6640625" bestFit="1" customWidth="1"/>
    <col min="8" max="8" width="11.5" bestFit="1" customWidth="1"/>
    <col min="9" max="9" width="13.6640625" bestFit="1" customWidth="1"/>
    <col min="10" max="10" width="14.6640625" bestFit="1" customWidth="1"/>
    <col min="11" max="11" width="11.5" bestFit="1" customWidth="1"/>
    <col min="12" max="13" width="14.6640625" bestFit="1" customWidth="1"/>
    <col min="14" max="14" width="12.5" bestFit="1" customWidth="1"/>
    <col min="15" max="16" width="14.6640625" bestFit="1" customWidth="1"/>
    <col min="17" max="17" width="13.6640625" bestFit="1" customWidth="1"/>
    <col min="18" max="19" width="15.6640625" bestFit="1" customWidth="1"/>
    <col min="20" max="20" width="14.6640625" bestFit="1" customWidth="1"/>
    <col min="21" max="22" width="15.6640625" bestFit="1" customWidth="1"/>
    <col min="23" max="23" width="14.6640625" bestFit="1" customWidth="1"/>
    <col min="24" max="25" width="15.6640625" bestFit="1" customWidth="1"/>
    <col min="26" max="26" width="14.6640625" bestFit="1" customWidth="1"/>
    <col min="27" max="28" width="15.6640625" bestFit="1" customWidth="1"/>
    <col min="29" max="29" width="14.6640625" bestFit="1" customWidth="1"/>
    <col min="30" max="31" width="15.6640625" bestFit="1" customWidth="1"/>
    <col min="32" max="32" width="14.6640625" bestFit="1" customWidth="1"/>
    <col min="33" max="34" width="15.6640625" bestFit="1" customWidth="1"/>
    <col min="35" max="35" width="14.6640625" bestFit="1" customWidth="1"/>
    <col min="36" max="37" width="15.6640625" bestFit="1" customWidth="1"/>
    <col min="38" max="38" width="14.6640625" bestFit="1" customWidth="1"/>
    <col min="39" max="40" width="15.6640625" bestFit="1" customWidth="1"/>
    <col min="41" max="41" width="14.6640625" bestFit="1" customWidth="1"/>
    <col min="42" max="51" width="15.6640625" bestFit="1" customWidth="1"/>
  </cols>
  <sheetData>
    <row r="1" spans="1:4" s="27" customFormat="1" x14ac:dyDescent="0.2">
      <c r="B1" s="71"/>
      <c r="C1" s="71"/>
      <c r="D1" s="71"/>
    </row>
    <row r="2" spans="1:4" x14ac:dyDescent="0.2">
      <c r="A2" s="27"/>
      <c r="B2" s="2" t="s">
        <v>11</v>
      </c>
      <c r="C2" s="2"/>
      <c r="D2" s="2" t="s">
        <v>64</v>
      </c>
    </row>
    <row r="3" spans="1:4" x14ac:dyDescent="0.2">
      <c r="A3" s="27">
        <v>2016</v>
      </c>
      <c r="B3" s="40">
        <v>0</v>
      </c>
      <c r="C3" s="69">
        <v>2016</v>
      </c>
      <c r="D3" s="27"/>
    </row>
    <row r="4" spans="1:4" x14ac:dyDescent="0.2">
      <c r="A4" s="27">
        <v>2017</v>
      </c>
      <c r="B4" s="40">
        <v>0</v>
      </c>
      <c r="C4" s="69">
        <v>2017</v>
      </c>
      <c r="D4" s="40">
        <v>1188.0044006348699</v>
      </c>
    </row>
    <row r="5" spans="1:4" x14ac:dyDescent="0.2">
      <c r="A5" s="27">
        <v>2018</v>
      </c>
      <c r="B5" s="40">
        <v>1374.8665414078071</v>
      </c>
      <c r="C5" s="69">
        <v>2018</v>
      </c>
      <c r="D5" s="40">
        <v>4939.9370497009477</v>
      </c>
    </row>
    <row r="6" spans="1:4" x14ac:dyDescent="0.2">
      <c r="A6" s="27">
        <v>2019</v>
      </c>
      <c r="B6" s="40">
        <v>2822.0669137343521</v>
      </c>
      <c r="C6" s="69">
        <v>2019</v>
      </c>
      <c r="D6" s="40">
        <v>10920.072724506217</v>
      </c>
    </row>
    <row r="7" spans="1:4" x14ac:dyDescent="0.2">
      <c r="A7" s="27">
        <v>2020</v>
      </c>
      <c r="B7" s="40">
        <v>4258.0664532519359</v>
      </c>
      <c r="C7" s="69">
        <v>2020</v>
      </c>
      <c r="D7" s="40">
        <v>22329.825204678193</v>
      </c>
    </row>
    <row r="8" spans="1:4" x14ac:dyDescent="0.2">
      <c r="A8" s="27">
        <v>2021</v>
      </c>
      <c r="B8" s="40">
        <v>4304.3410971878393</v>
      </c>
      <c r="C8" s="69">
        <v>2021</v>
      </c>
      <c r="D8" s="40">
        <v>31706.559545294178</v>
      </c>
    </row>
    <row r="9" spans="1:4" x14ac:dyDescent="0.2">
      <c r="A9" s="27">
        <v>2022</v>
      </c>
      <c r="B9" s="40">
        <v>4347.2105002372555</v>
      </c>
      <c r="C9" s="69">
        <v>2022</v>
      </c>
      <c r="D9" s="40">
        <v>39805.911273083882</v>
      </c>
    </row>
    <row r="10" spans="1:4" x14ac:dyDescent="0.2">
      <c r="A10" s="27">
        <v>2023</v>
      </c>
      <c r="B10" s="40">
        <v>4390.2858621606574</v>
      </c>
      <c r="C10" s="69">
        <v>2023</v>
      </c>
      <c r="D10" s="40">
        <v>44396.774294404619</v>
      </c>
    </row>
    <row r="11" spans="1:4" x14ac:dyDescent="0.2">
      <c r="A11" s="27">
        <v>2024</v>
      </c>
      <c r="B11" s="40">
        <v>4433.5671829580433</v>
      </c>
      <c r="C11" s="69">
        <v>2024</v>
      </c>
      <c r="D11" s="40">
        <v>47915.893684600473</v>
      </c>
    </row>
    <row r="12" spans="1:4" x14ac:dyDescent="0.2">
      <c r="A12" s="27">
        <v>2025</v>
      </c>
      <c r="B12" s="40">
        <v>4477.054462629415</v>
      </c>
      <c r="C12" s="69">
        <v>2025</v>
      </c>
      <c r="D12" s="40">
        <v>50900.918786069924</v>
      </c>
    </row>
    <row r="13" spans="1:4" x14ac:dyDescent="0.2">
      <c r="A13" s="27">
        <v>2026</v>
      </c>
      <c r="B13" s="40">
        <v>4520.7477011747733</v>
      </c>
      <c r="C13" s="69">
        <v>2026</v>
      </c>
      <c r="D13" s="40">
        <v>52372.964563783011</v>
      </c>
    </row>
    <row r="14" spans="1:4" x14ac:dyDescent="0.2">
      <c r="A14" s="27">
        <v>2027</v>
      </c>
      <c r="B14" s="40">
        <v>4564.6468985941137</v>
      </c>
      <c r="C14" s="69">
        <v>2027</v>
      </c>
      <c r="D14" s="40">
        <v>53751.776576839446</v>
      </c>
    </row>
    <row r="15" spans="1:4" x14ac:dyDescent="0.2">
      <c r="A15" s="27">
        <v>2028</v>
      </c>
      <c r="B15" s="40">
        <v>4608.7520548874418</v>
      </c>
      <c r="C15" s="69">
        <v>2028</v>
      </c>
      <c r="D15" s="40">
        <v>55148.529185202911</v>
      </c>
    </row>
    <row r="16" spans="1:4" x14ac:dyDescent="0.2">
      <c r="A16" s="27">
        <v>2029</v>
      </c>
      <c r="B16" s="40">
        <v>4653.0631700547528</v>
      </c>
      <c r="C16" s="69">
        <v>2029</v>
      </c>
      <c r="D16" s="40">
        <v>56186.237008984863</v>
      </c>
    </row>
    <row r="17" spans="1:51" x14ac:dyDescent="0.2">
      <c r="A17" s="27">
        <v>2030</v>
      </c>
      <c r="B17" s="40">
        <v>4697.5802440960488</v>
      </c>
      <c r="C17" s="69">
        <v>2030</v>
      </c>
      <c r="D17" s="40">
        <v>57234.325436736261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</row>
    <row r="18" spans="1:51" x14ac:dyDescent="0.2">
      <c r="A18" s="27">
        <v>2031</v>
      </c>
      <c r="B18" s="40">
        <v>4742.3032770113286</v>
      </c>
      <c r="C18" s="69">
        <v>2031</v>
      </c>
      <c r="D18" s="40">
        <v>58292.794468457076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</row>
    <row r="21" spans="1:51" s="45" customFormat="1" ht="36" customHeight="1" x14ac:dyDescent="0.2">
      <c r="A21" s="61" t="str">
        <f>'Population Numbers 2017-2021'!A:A</f>
        <v>Delhi</v>
      </c>
      <c r="B21" s="101"/>
      <c r="C21" s="101"/>
      <c r="D21" s="105">
        <v>2016</v>
      </c>
      <c r="E21" s="105"/>
      <c r="F21" s="105"/>
      <c r="G21" s="105">
        <v>2017</v>
      </c>
      <c r="H21" s="105"/>
      <c r="I21" s="105"/>
      <c r="J21" s="102">
        <v>2018</v>
      </c>
      <c r="K21" s="103"/>
      <c r="L21" s="104"/>
      <c r="M21" s="102">
        <v>2019</v>
      </c>
      <c r="N21" s="103"/>
      <c r="O21" s="104"/>
      <c r="P21" s="102">
        <v>2020</v>
      </c>
      <c r="Q21" s="103"/>
      <c r="R21" s="104"/>
      <c r="S21" s="102">
        <v>2021</v>
      </c>
      <c r="T21" s="103"/>
      <c r="U21" s="104"/>
      <c r="V21" s="102">
        <v>2022</v>
      </c>
      <c r="W21" s="103"/>
      <c r="X21" s="104"/>
      <c r="Y21" s="102">
        <v>2023</v>
      </c>
      <c r="Z21" s="103"/>
      <c r="AA21" s="104"/>
      <c r="AB21" s="102">
        <v>2024</v>
      </c>
      <c r="AC21" s="103"/>
      <c r="AD21" s="104"/>
      <c r="AE21" s="102">
        <v>2025</v>
      </c>
      <c r="AF21" s="103"/>
      <c r="AG21" s="104"/>
      <c r="AH21" s="102">
        <v>2026</v>
      </c>
      <c r="AI21" s="103"/>
      <c r="AJ21" s="104"/>
      <c r="AK21" s="102">
        <v>2027</v>
      </c>
      <c r="AL21" s="103"/>
      <c r="AM21" s="104"/>
      <c r="AN21" s="102">
        <v>2028</v>
      </c>
      <c r="AO21" s="103"/>
      <c r="AP21" s="104"/>
      <c r="AQ21" s="102">
        <v>2029</v>
      </c>
      <c r="AR21" s="103"/>
      <c r="AS21" s="104"/>
      <c r="AT21" s="102">
        <v>2030</v>
      </c>
      <c r="AU21" s="103"/>
      <c r="AV21" s="104"/>
      <c r="AW21" s="102">
        <v>2031</v>
      </c>
      <c r="AX21" s="103"/>
      <c r="AY21" s="104"/>
    </row>
    <row r="22" spans="1:51" s="60" customFormat="1" ht="45" x14ac:dyDescent="0.2">
      <c r="A22" s="56" t="str">
        <f>'Population Numbers 2017-2021'!A22</f>
        <v>Jammu and Kashmir</v>
      </c>
      <c r="B22" s="57" t="s">
        <v>59</v>
      </c>
      <c r="C22" s="57"/>
      <c r="D22" s="62" t="s">
        <v>54</v>
      </c>
      <c r="E22" s="62" t="s">
        <v>55</v>
      </c>
      <c r="F22" s="59" t="s">
        <v>51</v>
      </c>
      <c r="G22" s="62" t="s">
        <v>54</v>
      </c>
      <c r="H22" s="62" t="s">
        <v>55</v>
      </c>
      <c r="I22" s="58" t="s">
        <v>51</v>
      </c>
      <c r="J22" s="62" t="s">
        <v>54</v>
      </c>
      <c r="K22" s="62" t="s">
        <v>55</v>
      </c>
      <c r="L22" s="58" t="s">
        <v>51</v>
      </c>
      <c r="M22" s="62" t="s">
        <v>54</v>
      </c>
      <c r="N22" s="62" t="s">
        <v>55</v>
      </c>
      <c r="O22" s="58" t="s">
        <v>51</v>
      </c>
      <c r="P22" s="62" t="s">
        <v>54</v>
      </c>
      <c r="Q22" s="62" t="s">
        <v>55</v>
      </c>
      <c r="R22" s="58" t="s">
        <v>51</v>
      </c>
      <c r="S22" s="62" t="s">
        <v>54</v>
      </c>
      <c r="T22" s="62" t="s">
        <v>55</v>
      </c>
      <c r="U22" s="58" t="s">
        <v>51</v>
      </c>
      <c r="V22" s="62" t="s">
        <v>54</v>
      </c>
      <c r="W22" s="62" t="s">
        <v>55</v>
      </c>
      <c r="X22" s="58" t="s">
        <v>51</v>
      </c>
      <c r="Y22" s="62" t="s">
        <v>54</v>
      </c>
      <c r="Z22" s="62" t="s">
        <v>55</v>
      </c>
      <c r="AA22" s="58" t="s">
        <v>51</v>
      </c>
      <c r="AB22" s="62" t="s">
        <v>54</v>
      </c>
      <c r="AC22" s="62" t="s">
        <v>55</v>
      </c>
      <c r="AD22" s="58" t="s">
        <v>51</v>
      </c>
      <c r="AE22" s="62" t="s">
        <v>54</v>
      </c>
      <c r="AF22" s="62" t="s">
        <v>55</v>
      </c>
      <c r="AG22" s="58" t="s">
        <v>51</v>
      </c>
      <c r="AH22" s="63" t="s">
        <v>54</v>
      </c>
      <c r="AI22" s="62" t="s">
        <v>55</v>
      </c>
      <c r="AJ22" s="58" t="s">
        <v>51</v>
      </c>
      <c r="AK22" s="62" t="s">
        <v>54</v>
      </c>
      <c r="AL22" s="62" t="s">
        <v>55</v>
      </c>
      <c r="AM22" s="58" t="s">
        <v>51</v>
      </c>
      <c r="AN22" s="62" t="s">
        <v>54</v>
      </c>
      <c r="AO22" s="62" t="s">
        <v>55</v>
      </c>
      <c r="AP22" s="58" t="s">
        <v>51</v>
      </c>
      <c r="AQ22" s="62" t="s">
        <v>54</v>
      </c>
      <c r="AR22" s="62" t="s">
        <v>55</v>
      </c>
      <c r="AS22" s="58" t="s">
        <v>51</v>
      </c>
      <c r="AT22" s="62" t="s">
        <v>54</v>
      </c>
      <c r="AU22" s="62" t="s">
        <v>55</v>
      </c>
      <c r="AV22" s="58" t="s">
        <v>51</v>
      </c>
      <c r="AW22" s="62" t="s">
        <v>54</v>
      </c>
      <c r="AX22" s="62" t="s">
        <v>55</v>
      </c>
      <c r="AY22" s="58" t="s">
        <v>51</v>
      </c>
    </row>
    <row r="23" spans="1:51" x14ac:dyDescent="0.2">
      <c r="A23" s="27" t="s">
        <v>63</v>
      </c>
      <c r="B23" s="27"/>
      <c r="D23" s="25">
        <v>502.76146680849376</v>
      </c>
      <c r="E23" s="25">
        <v>0</v>
      </c>
      <c r="F23" s="25">
        <v>502.76146680849376</v>
      </c>
      <c r="G23" s="25">
        <v>522.19605907986659</v>
      </c>
      <c r="H23" s="25">
        <v>0</v>
      </c>
      <c r="I23" s="25">
        <v>522.19605907986659</v>
      </c>
      <c r="J23" s="25">
        <v>2132.0251451928639</v>
      </c>
      <c r="K23" s="25">
        <v>0</v>
      </c>
      <c r="L23" s="25">
        <v>2132.0251451928639</v>
      </c>
      <c r="M23" s="25">
        <v>3882.6264394855275</v>
      </c>
      <c r="N23" s="25">
        <v>76.409157924765651</v>
      </c>
      <c r="O23" s="25">
        <v>3959.0355974102936</v>
      </c>
      <c r="P23" s="25">
        <v>9203.0230073946404</v>
      </c>
      <c r="Q23" s="25">
        <v>824.91346239529787</v>
      </c>
      <c r="R23" s="25">
        <v>10028</v>
      </c>
      <c r="S23" s="25">
        <v>12485.12252703537</v>
      </c>
      <c r="T23" s="25">
        <v>1699.7011716036768</v>
      </c>
      <c r="U23" s="25">
        <v>14184.823698639048</v>
      </c>
      <c r="V23" s="25">
        <v>16877.042836384204</v>
      </c>
      <c r="W23" s="25">
        <v>4040.0811790758357</v>
      </c>
      <c r="X23" s="25">
        <v>20917.124015460042</v>
      </c>
      <c r="Y23" s="25">
        <v>19022.596387215875</v>
      </c>
      <c r="Z23" s="25">
        <v>5242.3116046678151</v>
      </c>
      <c r="AA23" s="25">
        <v>24264.907991883687</v>
      </c>
      <c r="AB23" s="25">
        <v>20274.288525612359</v>
      </c>
      <c r="AC23" s="25">
        <v>7428.7803162375021</v>
      </c>
      <c r="AD23" s="25">
        <v>28979.43587086333</v>
      </c>
      <c r="AE23" s="25">
        <v>21938.74777955631</v>
      </c>
      <c r="AF23" s="25">
        <v>8375.1445449597868</v>
      </c>
      <c r="AG23" s="25">
        <v>30313.892324516091</v>
      </c>
      <c r="AH23" s="25">
        <v>22603.623539097491</v>
      </c>
      <c r="AI23" s="25">
        <v>8931.9746762176219</v>
      </c>
      <c r="AJ23" s="25">
        <v>31535.598215315105</v>
      </c>
      <c r="AK23" s="25">
        <v>23116.568551905802</v>
      </c>
      <c r="AL23" s="25">
        <v>9666.3583154406606</v>
      </c>
      <c r="AM23" s="25">
        <v>32782.926867346461</v>
      </c>
      <c r="AN23" s="25">
        <v>23801.528189589579</v>
      </c>
      <c r="AO23" s="25">
        <v>9956.8091206718909</v>
      </c>
      <c r="AP23" s="25">
        <v>33758.337310261479</v>
      </c>
      <c r="AQ23" s="25">
        <v>24249.392029028681</v>
      </c>
      <c r="AR23" s="25">
        <v>10179.913253203362</v>
      </c>
      <c r="AS23" s="25">
        <v>34429.305282232039</v>
      </c>
      <c r="AT23" s="25">
        <v>24701.736028531035</v>
      </c>
      <c r="AU23" s="25">
        <v>10479.524375740437</v>
      </c>
      <c r="AV23" s="25">
        <v>35181.260404271452</v>
      </c>
      <c r="AW23" s="25">
        <v>25158.56018809665</v>
      </c>
      <c r="AX23" s="25">
        <v>10673.328564647069</v>
      </c>
      <c r="AY23" s="25">
        <v>35831.888752743725</v>
      </c>
    </row>
  </sheetData>
  <mergeCells count="17">
    <mergeCell ref="AK21:AM21"/>
    <mergeCell ref="AN21:AP21"/>
    <mergeCell ref="AQ21:AS21"/>
    <mergeCell ref="AT21:AV21"/>
    <mergeCell ref="AW21:AY21"/>
    <mergeCell ref="AH21:AJ21"/>
    <mergeCell ref="B21:C21"/>
    <mergeCell ref="D21:F21"/>
    <mergeCell ref="G21:I21"/>
    <mergeCell ref="J21:L21"/>
    <mergeCell ref="M21:O21"/>
    <mergeCell ref="P21:R21"/>
    <mergeCell ref="S21:U21"/>
    <mergeCell ref="V21:X21"/>
    <mergeCell ref="Y21:AA21"/>
    <mergeCell ref="AB21:AD21"/>
    <mergeCell ref="AE21:AG2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EE66B6A67F5488F0342DCCF2DE4F6" ma:contentTypeVersion="4" ma:contentTypeDescription="Create a new document." ma:contentTypeScope="" ma:versionID="409f7d400ecbf5c735769bd5ee344cab">
  <xsd:schema xmlns:xsd="http://www.w3.org/2001/XMLSchema" xmlns:xs="http://www.w3.org/2001/XMLSchema" xmlns:p="http://schemas.microsoft.com/office/2006/metadata/properties" xmlns:ns2="3b38b039-0803-49e0-a707-51f59ae48df3" targetNamespace="http://schemas.microsoft.com/office/2006/metadata/properties" ma:root="true" ma:fieldsID="0a1f669ae6a16cc25bed4533a727f996" ns2:_="">
    <xsd:import namespace="3b38b039-0803-49e0-a707-51f59ae48d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8b039-0803-49e0-a707-51f59ae48d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6C275D-5556-4089-A10D-D734DEDD7B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24AAA0-FFFA-45A7-9DAA-EDDFD859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8b039-0803-49e0-a707-51f59ae48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DDEE7E-7F9A-4EAA-BAB2-6F782FBED6BC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b38b039-0803-49e0-a707-51f59ae48df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 Numbers 2017-2021</vt:lpstr>
      <vt:lpstr>HCRP &amp; MN Potential Donors </vt:lpstr>
      <vt:lpstr>HCRP &amp; MN Tx</vt:lpstr>
      <vt:lpstr>Policy Implementation Tx </vt:lpstr>
      <vt:lpstr>data check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Josie Noah</dc:creator>
  <cp:keywords/>
  <dc:description/>
  <cp:lastModifiedBy>Microsoft Office User</cp:lastModifiedBy>
  <cp:revision/>
  <dcterms:created xsi:type="dcterms:W3CDTF">2016-10-11T00:46:20Z</dcterms:created>
  <dcterms:modified xsi:type="dcterms:W3CDTF">2017-05-19T19:46:52Z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0x010100E7EEE66B6A67F5488F0342DCCF2DE4F6</vt:lpwstr>
  </property>
</Properties>
</file>